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 windowWidth="15285" windowHeight="8205" tabRatio="693"/>
  </bookViews>
  <sheets>
    <sheet name="基本" sheetId="2" r:id="rId1"/>
    <sheet name="近接基礎" sheetId="69" r:id="rId2"/>
    <sheet name="遠隔基礎" sheetId="86" r:id="rId3"/>
    <sheet name="無01A" sheetId="55" r:id="rId4"/>
    <sheet name="無01B" sheetId="85" r:id="rId5"/>
    <sheet name="遭01" sheetId="87" r:id="rId6"/>
    <sheet name="遭03" sheetId="88" r:id="rId7"/>
    <sheet name="遭07" sheetId="89" r:id="rId8"/>
    <sheet name="日01" sheetId="76" r:id="rId9"/>
    <sheet name="日05" sheetId="90" r:id="rId10"/>
    <sheet name="日09" sheetId="93" r:id="rId11"/>
    <sheet name="種族遭" sheetId="75" r:id="rId12"/>
    <sheet name="汎02" sheetId="43" r:id="rId13"/>
    <sheet name="汎06" sheetId="73" r:id="rId14"/>
    <sheet name="汎10" sheetId="94" r:id="rId15"/>
    <sheet name="テーマ日" sheetId="92" r:id="rId16"/>
  </sheets>
  <definedNames>
    <definedName name="_xlnm.Print_Area" localSheetId="15">テーマ日!$A$1:$G$55</definedName>
    <definedName name="_xlnm.Print_Area" localSheetId="2">遠隔基礎!$A$1:$G$50</definedName>
    <definedName name="_xlnm.Print_Area" localSheetId="0">基本!$A$1:$P$38</definedName>
    <definedName name="_xlnm.Print_Area" localSheetId="1">近接基礎!$A$1:$G$52</definedName>
    <definedName name="_xlnm.Print_Area" localSheetId="11">種族遭!$A$1:$G$54</definedName>
    <definedName name="_xlnm.Print_Area" localSheetId="5">遭01!$A$1:$G$53</definedName>
    <definedName name="_xlnm.Print_Area" localSheetId="6">遭03!$A$1:$G$54</definedName>
    <definedName name="_xlnm.Print_Area" localSheetId="7">遭07!$A$1:$G$54</definedName>
    <definedName name="_xlnm.Print_Area" localSheetId="8">日01!$A$1:$G$51</definedName>
    <definedName name="_xlnm.Print_Area" localSheetId="9">日05!$A$1:$G$53</definedName>
    <definedName name="_xlnm.Print_Area" localSheetId="10">日09!$A$1:$G$53</definedName>
    <definedName name="_xlnm.Print_Area" localSheetId="12">汎02!$A$1:$G$54</definedName>
    <definedName name="_xlnm.Print_Area" localSheetId="13">汎06!$A$1:$G$55</definedName>
    <definedName name="_xlnm.Print_Area" localSheetId="14">汎10!$A$1:$G$54</definedName>
    <definedName name="_xlnm.Print_Area" localSheetId="3">無01A!$A$1:$G$50</definedName>
    <definedName name="_xlnm.Print_Area" localSheetId="4">無01B!$A$1:$G$52</definedName>
  </definedNames>
  <calcPr calcId="145621"/>
</workbook>
</file>

<file path=xl/calcChain.xml><?xml version="1.0" encoding="utf-8"?>
<calcChain xmlns="http://schemas.openxmlformats.org/spreadsheetml/2006/main">
  <c r="B13" i="94" l="1"/>
  <c r="E54" i="94"/>
  <c r="D54" i="94"/>
  <c r="B54" i="94"/>
  <c r="L12" i="94"/>
  <c r="J11" i="94"/>
  <c r="L10" i="94"/>
  <c r="J9" i="94"/>
  <c r="G7" i="94"/>
  <c r="F7" i="94"/>
  <c r="G6" i="94"/>
  <c r="F6" i="94"/>
  <c r="E53" i="93" l="1"/>
  <c r="D53" i="93"/>
  <c r="B53" i="93"/>
  <c r="C24" i="93"/>
  <c r="C23" i="93"/>
  <c r="C22" i="93"/>
  <c r="A21" i="93"/>
  <c r="G7" i="93"/>
  <c r="F7" i="93"/>
  <c r="G6" i="93"/>
  <c r="F6" i="93"/>
  <c r="A19" i="85"/>
  <c r="A17" i="55"/>
  <c r="E55" i="92" l="1"/>
  <c r="D55" i="92"/>
  <c r="B55" i="92"/>
  <c r="L12" i="92"/>
  <c r="L10" i="92"/>
  <c r="G7" i="92"/>
  <c r="F7" i="92"/>
  <c r="G6" i="92"/>
  <c r="F6" i="92"/>
  <c r="E53" i="90" l="1"/>
  <c r="D53" i="90"/>
  <c r="B53" i="90"/>
  <c r="C22" i="90"/>
  <c r="C21" i="90"/>
  <c r="C20" i="90"/>
  <c r="A19" i="90"/>
  <c r="G7" i="90"/>
  <c r="F7" i="90"/>
  <c r="G6" i="90"/>
  <c r="F6" i="90"/>
  <c r="E54" i="89"/>
  <c r="D54" i="89"/>
  <c r="B54" i="89"/>
  <c r="C21" i="89"/>
  <c r="C20" i="89"/>
  <c r="C19" i="89"/>
  <c r="A18" i="89"/>
  <c r="G7" i="89"/>
  <c r="F7" i="89"/>
  <c r="G6" i="89"/>
  <c r="F6" i="89"/>
  <c r="E54" i="88"/>
  <c r="D54" i="88"/>
  <c r="B54" i="88"/>
  <c r="C21" i="88"/>
  <c r="C20" i="88"/>
  <c r="C19" i="88"/>
  <c r="A18" i="88"/>
  <c r="G7" i="88"/>
  <c r="F7" i="88"/>
  <c r="G6" i="88"/>
  <c r="F6" i="88"/>
  <c r="C21" i="86"/>
  <c r="C20" i="86"/>
  <c r="E53" i="87" l="1"/>
  <c r="D53" i="87"/>
  <c r="B53" i="87"/>
  <c r="C21" i="87"/>
  <c r="C20" i="87"/>
  <c r="C19" i="87"/>
  <c r="A18" i="87"/>
  <c r="G7" i="87"/>
  <c r="F7" i="87"/>
  <c r="G6" i="87"/>
  <c r="F6" i="87"/>
  <c r="C23" i="55"/>
  <c r="C22" i="55"/>
  <c r="C25" i="85"/>
  <c r="C24" i="85"/>
  <c r="E50" i="86"/>
  <c r="C23" i="86"/>
  <c r="C22" i="86"/>
  <c r="C19" i="86"/>
  <c r="C18" i="86"/>
  <c r="A17" i="86"/>
  <c r="G7" i="86"/>
  <c r="F7" i="86"/>
  <c r="G6" i="86"/>
  <c r="E52" i="85" l="1"/>
  <c r="D52" i="85"/>
  <c r="B52" i="85"/>
  <c r="C23" i="85"/>
  <c r="C22" i="85"/>
  <c r="C21" i="85"/>
  <c r="G7" i="85"/>
  <c r="F7" i="85"/>
  <c r="G6" i="85"/>
  <c r="F6" i="85"/>
  <c r="P9" i="2"/>
  <c r="C23" i="2" l="1"/>
  <c r="C21" i="55" l="1"/>
  <c r="C20" i="55"/>
  <c r="C19" i="55"/>
  <c r="A13" i="2" l="1"/>
  <c r="C13" i="2" s="1"/>
  <c r="G6" i="69" l="1"/>
  <c r="G6" i="55"/>
  <c r="G6" i="76"/>
  <c r="G6" i="75"/>
  <c r="E51" i="76"/>
  <c r="D51" i="76"/>
  <c r="B51" i="76"/>
  <c r="C23" i="76"/>
  <c r="A22" i="76"/>
  <c r="G7" i="76"/>
  <c r="F7" i="76"/>
  <c r="F6" i="76"/>
  <c r="E54" i="75" l="1"/>
  <c r="D54" i="75"/>
  <c r="B54" i="75"/>
  <c r="G7" i="75"/>
  <c r="F7" i="75"/>
  <c r="F6" i="75"/>
  <c r="E55" i="73" l="1"/>
  <c r="D55" i="73"/>
  <c r="B55" i="73"/>
  <c r="G7" i="73"/>
  <c r="F7" i="73"/>
  <c r="G6" i="73"/>
  <c r="F6" i="73"/>
  <c r="B50" i="55" l="1"/>
  <c r="D50" i="55"/>
  <c r="E52" i="69"/>
  <c r="C21" i="69"/>
  <c r="C20" i="69"/>
  <c r="C19" i="69"/>
  <c r="C18" i="69"/>
  <c r="A17" i="69"/>
  <c r="G7" i="69"/>
  <c r="F7" i="69"/>
  <c r="F6" i="69"/>
  <c r="C5" i="2" l="1"/>
  <c r="D5" i="2" s="1"/>
  <c r="C6" i="2"/>
  <c r="D13" i="2" s="1"/>
  <c r="F6" i="55" l="1"/>
  <c r="F7" i="55"/>
  <c r="G7" i="55"/>
  <c r="E50" i="55" l="1"/>
  <c r="D31" i="2" l="1"/>
  <c r="D30" i="2"/>
  <c r="D29" i="2"/>
  <c r="D28" i="2"/>
  <c r="D27" i="2"/>
  <c r="E54" i="43" l="1"/>
  <c r="D54" i="43"/>
  <c r="B54" i="43"/>
  <c r="G7" i="43"/>
  <c r="F7" i="43"/>
  <c r="G6" i="43"/>
  <c r="F6" i="43"/>
  <c r="J34" i="2" l="1"/>
  <c r="C7" i="2"/>
  <c r="B12" i="93" s="1"/>
  <c r="C8" i="2"/>
  <c r="C9" i="2"/>
  <c r="C10" i="2"/>
  <c r="J11" i="93" l="1"/>
  <c r="O9" i="55"/>
  <c r="J9" i="93"/>
  <c r="O11" i="55"/>
  <c r="B13" i="76"/>
  <c r="B16" i="76"/>
  <c r="B14" i="87"/>
  <c r="J11" i="86"/>
  <c r="J9" i="86"/>
  <c r="O36" i="2"/>
  <c r="O27" i="2"/>
  <c r="P27" i="2" s="1"/>
  <c r="J11" i="43"/>
  <c r="J9" i="92"/>
  <c r="J11" i="92"/>
  <c r="J11" i="90"/>
  <c r="J11" i="89"/>
  <c r="J9" i="89"/>
  <c r="J9" i="88"/>
  <c r="J9" i="90"/>
  <c r="J11" i="88"/>
  <c r="J9" i="87"/>
  <c r="J11" i="87"/>
  <c r="J11" i="85"/>
  <c r="J9" i="85"/>
  <c r="J11" i="76"/>
  <c r="J9" i="76"/>
  <c r="J9" i="73"/>
  <c r="J11" i="73"/>
  <c r="J11" i="75"/>
  <c r="J9" i="43"/>
  <c r="J9" i="75"/>
  <c r="J11" i="69"/>
  <c r="J9" i="69"/>
  <c r="P18" i="2"/>
  <c r="L12" i="86" s="1"/>
  <c r="O45" i="2"/>
  <c r="P45" i="2" s="1"/>
  <c r="Q12" i="55" s="1"/>
  <c r="P36" i="2"/>
  <c r="L12" i="93" s="1"/>
  <c r="P34" i="2"/>
  <c r="L10" i="93" s="1"/>
  <c r="D6" i="2"/>
  <c r="J11" i="55"/>
  <c r="J9" i="55"/>
  <c r="K36" i="2"/>
  <c r="I34" i="2"/>
  <c r="D7" i="2"/>
  <c r="D8" i="2"/>
  <c r="K45" i="2"/>
  <c r="D9" i="2"/>
  <c r="D10" i="2"/>
  <c r="I7" i="2"/>
  <c r="K9" i="2"/>
  <c r="G23" i="55" l="1"/>
  <c r="G20" i="55"/>
  <c r="F23" i="55"/>
  <c r="F22" i="55"/>
  <c r="G21" i="55"/>
  <c r="F20" i="55"/>
  <c r="G22" i="55"/>
  <c r="F21" i="55"/>
  <c r="E24" i="93"/>
  <c r="D23" i="93"/>
  <c r="D24" i="93"/>
  <c r="E23" i="93"/>
  <c r="E23" i="86"/>
  <c r="E22" i="86"/>
  <c r="E21" i="86"/>
  <c r="E20" i="86"/>
  <c r="D22" i="93"/>
  <c r="E22" i="93"/>
  <c r="L12" i="85"/>
  <c r="G22" i="85" s="1"/>
  <c r="L12" i="88"/>
  <c r="D21" i="88" s="1"/>
  <c r="L12" i="89"/>
  <c r="D20" i="89" s="1"/>
  <c r="L12" i="90"/>
  <c r="E21" i="90" s="1"/>
  <c r="L12" i="87"/>
  <c r="D20" i="87" s="1"/>
  <c r="L10" i="85"/>
  <c r="G21" i="85" s="1"/>
  <c r="L10" i="88"/>
  <c r="E19" i="88" s="1"/>
  <c r="L10" i="90"/>
  <c r="D20" i="90" s="1"/>
  <c r="L10" i="89"/>
  <c r="E19" i="89" s="1"/>
  <c r="L10" i="87"/>
  <c r="D19" i="87" s="1"/>
  <c r="D21" i="86"/>
  <c r="D20" i="86"/>
  <c r="D23" i="86"/>
  <c r="D22" i="86"/>
  <c r="L12" i="76"/>
  <c r="L12" i="75"/>
  <c r="L12" i="73"/>
  <c r="L12" i="69"/>
  <c r="H45" i="2"/>
  <c r="H9" i="2"/>
  <c r="G34" i="2"/>
  <c r="H36" i="2"/>
  <c r="D23" i="85" l="1"/>
  <c r="F22" i="85"/>
  <c r="E23" i="85"/>
  <c r="F23" i="85"/>
  <c r="D22" i="85"/>
  <c r="G23" i="85"/>
  <c r="D24" i="85"/>
  <c r="F24" i="85"/>
  <c r="D25" i="85"/>
  <c r="G24" i="85"/>
  <c r="E24" i="85"/>
  <c r="F25" i="85"/>
  <c r="E25" i="85"/>
  <c r="G25" i="85"/>
  <c r="E22" i="85"/>
  <c r="D21" i="90"/>
  <c r="D21" i="89"/>
  <c r="E20" i="88"/>
  <c r="D20" i="88"/>
  <c r="D21" i="87"/>
  <c r="E20" i="90"/>
  <c r="E19" i="87"/>
  <c r="E21" i="85"/>
  <c r="F21" i="85"/>
  <c r="D21" i="85"/>
  <c r="D19" i="88"/>
  <c r="E20" i="87"/>
  <c r="E21" i="89"/>
  <c r="E21" i="87"/>
  <c r="D22" i="90"/>
  <c r="D19" i="89"/>
  <c r="E21" i="88"/>
  <c r="E20" i="89"/>
  <c r="E22" i="90"/>
  <c r="D28" i="76"/>
  <c r="E25" i="76"/>
  <c r="D25" i="76"/>
  <c r="D27" i="76"/>
  <c r="D24" i="76"/>
  <c r="E28" i="76"/>
  <c r="E27" i="76"/>
  <c r="D29" i="76"/>
  <c r="E29" i="76"/>
  <c r="F21" i="69"/>
  <c r="E20" i="69"/>
  <c r="D21" i="69"/>
  <c r="E21" i="69"/>
  <c r="F20" i="69"/>
  <c r="D20" i="69"/>
  <c r="E24" i="76"/>
  <c r="D26" i="76"/>
  <c r="E26" i="76"/>
  <c r="J7" i="2"/>
  <c r="P7" i="2" l="1"/>
  <c r="L10" i="69" s="1"/>
  <c r="G7" i="2" l="1"/>
  <c r="J43" i="2"/>
  <c r="P43" i="2" s="1"/>
  <c r="Q10" i="55" s="1"/>
  <c r="G19" i="55" l="1"/>
  <c r="F19" i="55"/>
  <c r="F18" i="69"/>
  <c r="D18" i="69"/>
  <c r="F19" i="69"/>
  <c r="E18" i="69"/>
  <c r="E19" i="69"/>
  <c r="D19" i="69"/>
  <c r="L12" i="43"/>
  <c r="L12" i="55"/>
  <c r="D23" i="55" l="1"/>
  <c r="D22" i="55"/>
  <c r="E22" i="55"/>
  <c r="E23" i="55"/>
  <c r="D20" i="55"/>
  <c r="D21" i="55"/>
  <c r="E21" i="55"/>
  <c r="E20" i="55"/>
  <c r="I16" i="2"/>
  <c r="K18" i="2"/>
  <c r="H18" i="2" s="1"/>
  <c r="K27" i="2"/>
  <c r="H27" i="2" s="1"/>
  <c r="I43" i="2"/>
  <c r="G43" i="2" s="1"/>
  <c r="I25" i="2"/>
  <c r="J25" i="2" l="1"/>
  <c r="P25" i="2" s="1"/>
  <c r="J16" i="2"/>
  <c r="P16" i="2" s="1"/>
  <c r="G16" i="2" l="1"/>
  <c r="L10" i="86"/>
  <c r="L10" i="55"/>
  <c r="L10" i="73"/>
  <c r="L10" i="75"/>
  <c r="G25" i="2"/>
  <c r="L10" i="76"/>
  <c r="L10" i="43"/>
  <c r="E19" i="86" l="1"/>
  <c r="E18" i="86"/>
  <c r="D19" i="86"/>
  <c r="D18" i="86"/>
  <c r="E23" i="76"/>
  <c r="D23" i="76"/>
  <c r="D19" i="55"/>
  <c r="E19" i="55"/>
  <c r="B13" i="2"/>
</calcChain>
</file>

<file path=xl/sharedStrings.xml><?xml version="1.0" encoding="utf-8"?>
<sst xmlns="http://schemas.openxmlformats.org/spreadsheetml/2006/main" count="1247" uniqueCount="365">
  <si>
    <t>パワー名</t>
    <rPh sb="3" eb="4">
      <t>メイ</t>
    </rPh>
    <phoneticPr fontId="1"/>
  </si>
  <si>
    <t>戦術的優位</t>
    <rPh sb="0" eb="3">
      <t>センジュツテキ</t>
    </rPh>
    <rPh sb="3" eb="5">
      <t>ユウイ</t>
    </rPh>
    <phoneticPr fontId="1"/>
  </si>
  <si>
    <t>通常</t>
    <rPh sb="0" eb="2">
      <t>ツウジョウ</t>
    </rPh>
    <phoneticPr fontId="1"/>
  </si>
  <si>
    <t>クリティカル</t>
    <phoneticPr fontId="1"/>
  </si>
  <si>
    <t>ダメージ</t>
    <phoneticPr fontId="1"/>
  </si>
  <si>
    <t>標準アクション</t>
    <rPh sb="0" eb="2">
      <t>ヒョウジュン</t>
    </rPh>
    <phoneticPr fontId="1"/>
  </si>
  <si>
    <t>目標</t>
    <rPh sb="0" eb="2">
      <t>モクヒョウ</t>
    </rPh>
    <phoneticPr fontId="1"/>
  </si>
  <si>
    <t>アクション</t>
    <phoneticPr fontId="1"/>
  </si>
  <si>
    <t>攻撃</t>
    <rPh sb="0" eb="2">
      <t>コウゲキ</t>
    </rPh>
    <phoneticPr fontId="1"/>
  </si>
  <si>
    <t>ヒット</t>
    <phoneticPr fontId="1"/>
  </si>
  <si>
    <t>現在値</t>
    <rPh sb="0" eb="2">
      <t>ゲンザイ</t>
    </rPh>
    <rPh sb="2" eb="3">
      <t>アタイ</t>
    </rPh>
    <phoneticPr fontId="1"/>
  </si>
  <si>
    <t>能力値修正</t>
    <rPh sb="0" eb="3">
      <t>ノウリョクチ</t>
    </rPh>
    <rPh sb="3" eb="5">
      <t>シュウセイ</t>
    </rPh>
    <phoneticPr fontId="1"/>
  </si>
  <si>
    <t>筋力</t>
    <rPh sb="0" eb="2">
      <t>キンリョク</t>
    </rPh>
    <phoneticPr fontId="1"/>
  </si>
  <si>
    <t>耐久力</t>
    <rPh sb="0" eb="3">
      <t>タイキュウリョク</t>
    </rPh>
    <phoneticPr fontId="1"/>
  </si>
  <si>
    <t>敏捷力</t>
    <rPh sb="0" eb="2">
      <t>ビンショウ</t>
    </rPh>
    <rPh sb="2" eb="3">
      <t>リョク</t>
    </rPh>
    <phoneticPr fontId="1"/>
  </si>
  <si>
    <t>知力</t>
    <rPh sb="0" eb="2">
      <t>チリョク</t>
    </rPh>
    <phoneticPr fontId="1"/>
  </si>
  <si>
    <t>判断力</t>
    <rPh sb="0" eb="3">
      <t>ハンダンリョク</t>
    </rPh>
    <phoneticPr fontId="1"/>
  </si>
  <si>
    <t>魅力</t>
    <rPh sb="0" eb="2">
      <t>ミリョク</t>
    </rPh>
    <phoneticPr fontId="1"/>
  </si>
  <si>
    <t>AC</t>
    <phoneticPr fontId="1"/>
  </si>
  <si>
    <t>頑健</t>
    <rPh sb="0" eb="2">
      <t>ガンケン</t>
    </rPh>
    <phoneticPr fontId="1"/>
  </si>
  <si>
    <t>反応</t>
    <rPh sb="0" eb="2">
      <t>ハンノウ</t>
    </rPh>
    <phoneticPr fontId="1"/>
  </si>
  <si>
    <t>意志</t>
    <rPh sb="0" eb="2">
      <t>イシ</t>
    </rPh>
    <phoneticPr fontId="1"/>
  </si>
  <si>
    <t>種別</t>
    <rPh sb="0" eb="2">
      <t>シュベツ</t>
    </rPh>
    <phoneticPr fontId="1"/>
  </si>
  <si>
    <t>命中計</t>
    <rPh sb="0" eb="2">
      <t>メイチュウ</t>
    </rPh>
    <rPh sb="2" eb="3">
      <t>ケイ</t>
    </rPh>
    <phoneticPr fontId="1"/>
  </si>
  <si>
    <t>能力</t>
    <rPh sb="0" eb="2">
      <t>ノウリョク</t>
    </rPh>
    <phoneticPr fontId="1"/>
  </si>
  <si>
    <t>修正</t>
    <rPh sb="0" eb="2">
      <t>シュウセイ</t>
    </rPh>
    <phoneticPr fontId="1"/>
  </si>
  <si>
    <t>Lv1/2</t>
    <phoneticPr fontId="1"/>
  </si>
  <si>
    <t>習熟</t>
    <rPh sb="0" eb="2">
      <t>シュウジュク</t>
    </rPh>
    <phoneticPr fontId="1"/>
  </si>
  <si>
    <t>強化</t>
    <rPh sb="0" eb="2">
      <t>キョウカ</t>
    </rPh>
    <phoneticPr fontId="1"/>
  </si>
  <si>
    <t>他</t>
    <rPh sb="0" eb="1">
      <t>ホカ</t>
    </rPh>
    <phoneticPr fontId="1"/>
  </si>
  <si>
    <t>名前</t>
    <rPh sb="0" eb="2">
      <t>ナマエ</t>
    </rPh>
    <phoneticPr fontId="1"/>
  </si>
  <si>
    <t>クラス</t>
    <phoneticPr fontId="1"/>
  </si>
  <si>
    <t>Lv</t>
    <phoneticPr fontId="1"/>
  </si>
  <si>
    <t>ダメージ</t>
    <phoneticPr fontId="1"/>
  </si>
  <si>
    <t>ボーナス</t>
    <phoneticPr fontId="1"/>
  </si>
  <si>
    <t>対象</t>
    <rPh sb="0" eb="2">
      <t>タイショウ</t>
    </rPh>
    <phoneticPr fontId="1"/>
  </si>
  <si>
    <t>追加効果・範囲など</t>
    <rPh sb="0" eb="2">
      <t>ツイカ</t>
    </rPh>
    <rPh sb="2" eb="4">
      <t>コウカ</t>
    </rPh>
    <rPh sb="5" eb="7">
      <t>ハンイ</t>
    </rPh>
    <phoneticPr fontId="1"/>
  </si>
  <si>
    <t>クリティカル</t>
    <phoneticPr fontId="1"/>
  </si>
  <si>
    <t>近接基礎</t>
    <rPh sb="0" eb="2">
      <t>キンセツ</t>
    </rPh>
    <rPh sb="2" eb="4">
      <t>キソ</t>
    </rPh>
    <phoneticPr fontId="1"/>
  </si>
  <si>
    <t>キーワード</t>
    <phoneticPr fontId="1"/>
  </si>
  <si>
    <t>種類</t>
    <rPh sb="0" eb="2">
      <t>シュルイ</t>
    </rPh>
    <phoneticPr fontId="1"/>
  </si>
  <si>
    <t>無限回</t>
    <rPh sb="0" eb="2">
      <t>ムゲン</t>
    </rPh>
    <rPh sb="2" eb="3">
      <t>カイ</t>
    </rPh>
    <phoneticPr fontId="1"/>
  </si>
  <si>
    <t>命中
ロール</t>
    <rPh sb="0" eb="2">
      <t>メイチュウ</t>
    </rPh>
    <phoneticPr fontId="1"/>
  </si>
  <si>
    <t>射程</t>
    <rPh sb="0" eb="2">
      <t>シャテイ</t>
    </rPh>
    <phoneticPr fontId="1"/>
  </si>
  <si>
    <t>d</t>
    <phoneticPr fontId="1"/>
  </si>
  <si>
    <t>ｄ</t>
    <phoneticPr fontId="1"/>
  </si>
  <si>
    <t>タイプ・出典</t>
    <rPh sb="4" eb="6">
      <t>シュッテン</t>
    </rPh>
    <phoneticPr fontId="1"/>
  </si>
  <si>
    <t>命中ロール＆ダメージ表</t>
    <rPh sb="0" eb="2">
      <t>メイチュウ</t>
    </rPh>
    <rPh sb="10" eb="11">
      <t>ヒョウ</t>
    </rPh>
    <phoneticPr fontId="1"/>
  </si>
  <si>
    <t>パワー詳細</t>
    <rPh sb="3" eb="5">
      <t>ショウサイ</t>
    </rPh>
    <phoneticPr fontId="1"/>
  </si>
  <si>
    <t>解説・使い時・他PCとの連携等</t>
    <rPh sb="0" eb="2">
      <t>カイセツ</t>
    </rPh>
    <rPh sb="3" eb="4">
      <t>ツカ</t>
    </rPh>
    <rPh sb="5" eb="6">
      <t>ドキ</t>
    </rPh>
    <rPh sb="7" eb="8">
      <t>タ</t>
    </rPh>
    <rPh sb="12" eb="14">
      <t>レンケイ</t>
    </rPh>
    <rPh sb="14" eb="15">
      <t>ナド</t>
    </rPh>
    <phoneticPr fontId="1"/>
  </si>
  <si>
    <t>クリティカル時</t>
    <rPh sb="6" eb="7">
      <t>ジ</t>
    </rPh>
    <phoneticPr fontId="1"/>
  </si>
  <si>
    <t>攻撃R対象</t>
    <rPh sb="0" eb="2">
      <t>コウゲキ</t>
    </rPh>
    <rPh sb="3" eb="5">
      <t>タイショウ</t>
    </rPh>
    <phoneticPr fontId="1"/>
  </si>
  <si>
    <t>ダメージ対象</t>
    <rPh sb="4" eb="6">
      <t>タイショウ</t>
    </rPh>
    <phoneticPr fontId="1"/>
  </si>
  <si>
    <t>攻撃Rボーナス</t>
    <rPh sb="0" eb="2">
      <t>コウゲキ</t>
    </rPh>
    <phoneticPr fontId="1"/>
  </si>
  <si>
    <t>ダメージボーナス</t>
    <phoneticPr fontId="1"/>
  </si>
  <si>
    <t>ここは印刷されませんが、赤字の値の入力で計算が行われます。</t>
    <rPh sb="3" eb="5">
      <t>インサツ</t>
    </rPh>
    <rPh sb="12" eb="14">
      <t>アカジ</t>
    </rPh>
    <rPh sb="15" eb="16">
      <t>アタイ</t>
    </rPh>
    <rPh sb="17" eb="19">
      <t>ニュウリョク</t>
    </rPh>
    <rPh sb="20" eb="22">
      <t>ケイサン</t>
    </rPh>
    <rPh sb="23" eb="24">
      <t>オコナ</t>
    </rPh>
    <phoneticPr fontId="1"/>
  </si>
  <si>
    <t>赤字以外の内容は変更しないでください。</t>
    <rPh sb="0" eb="2">
      <t>アカジ</t>
    </rPh>
    <rPh sb="2" eb="4">
      <t>イガイ</t>
    </rPh>
    <rPh sb="5" eb="7">
      <t>ナイヨウ</t>
    </rPh>
    <rPh sb="8" eb="10">
      <t>ヘンコウ</t>
    </rPh>
    <phoneticPr fontId="1"/>
  </si>
  <si>
    <t>遭遇毎</t>
    <rPh sb="0" eb="2">
      <t>ソウグウ</t>
    </rPh>
    <rPh sb="2" eb="3">
      <t>マイ</t>
    </rPh>
    <phoneticPr fontId="1"/>
  </si>
  <si>
    <t>命中Rパワー修正</t>
    <rPh sb="0" eb="2">
      <t>メイチュウ</t>
    </rPh>
    <rPh sb="6" eb="8">
      <t>シュウセイ</t>
    </rPh>
    <phoneticPr fontId="1"/>
  </si>
  <si>
    <t>ダメージパワー修正</t>
    <rPh sb="7" eb="9">
      <t>シュウセイ</t>
    </rPh>
    <phoneticPr fontId="1"/>
  </si>
  <si>
    <t>ダメージ種別</t>
    <rPh sb="4" eb="6">
      <t>シュベツ</t>
    </rPh>
    <phoneticPr fontId="1"/>
  </si>
  <si>
    <t>効果</t>
    <rPh sb="0" eb="2">
      <t>コウカ</t>
    </rPh>
    <phoneticPr fontId="1"/>
  </si>
  <si>
    <t>↓能力値修正</t>
    <rPh sb="1" eb="4">
      <t>ノウリョクチ</t>
    </rPh>
    <rPh sb="4" eb="6">
      <t>シュウセイ</t>
    </rPh>
    <phoneticPr fontId="1"/>
  </si>
  <si>
    <t>Ver.</t>
    <phoneticPr fontId="1"/>
  </si>
  <si>
    <t>ｄ</t>
    <phoneticPr fontId="1"/>
  </si>
  <si>
    <t>パワー</t>
    <phoneticPr fontId="1"/>
  </si>
  <si>
    <t>効果範囲</t>
    <rPh sb="0" eb="2">
      <t>コウカ</t>
    </rPh>
    <rPh sb="2" eb="4">
      <t>ハンイ</t>
    </rPh>
    <phoneticPr fontId="1"/>
  </si>
  <si>
    <t>爆発</t>
    <rPh sb="0" eb="2">
      <t>バクハツ</t>
    </rPh>
    <phoneticPr fontId="1"/>
  </si>
  <si>
    <t>火</t>
    <rPh sb="0" eb="1">
      <t>ヒ</t>
    </rPh>
    <phoneticPr fontId="1"/>
  </si>
  <si>
    <t>近接</t>
    <rPh sb="0" eb="2">
      <t>キンセツ</t>
    </rPh>
    <phoneticPr fontId="1"/>
  </si>
  <si>
    <t>近接範囲</t>
    <rPh sb="0" eb="2">
      <t>キンセツ</t>
    </rPh>
    <rPh sb="2" eb="4">
      <t>ハンイ</t>
    </rPh>
    <phoneticPr fontId="1"/>
  </si>
  <si>
    <t>遠隔</t>
    <rPh sb="0" eb="2">
      <t>エンカク</t>
    </rPh>
    <phoneticPr fontId="1"/>
  </si>
  <si>
    <t>噴射</t>
    <rPh sb="0" eb="2">
      <t>フンシャ</t>
    </rPh>
    <phoneticPr fontId="1"/>
  </si>
  <si>
    <t>接触</t>
    <rPh sb="0" eb="2">
      <t>セッショク</t>
    </rPh>
    <phoneticPr fontId="1"/>
  </si>
  <si>
    <t>光輝</t>
    <rPh sb="0" eb="1">
      <t>コウ</t>
    </rPh>
    <rPh sb="1" eb="2">
      <t>キ</t>
    </rPh>
    <phoneticPr fontId="1"/>
  </si>
  <si>
    <t>酸</t>
    <rPh sb="0" eb="1">
      <t>サン</t>
    </rPh>
    <phoneticPr fontId="1"/>
  </si>
  <si>
    <t>死霊</t>
    <rPh sb="0" eb="2">
      <t>シリョウ</t>
    </rPh>
    <phoneticPr fontId="1"/>
  </si>
  <si>
    <t>精神</t>
    <rPh sb="0" eb="2">
      <t>セイシン</t>
    </rPh>
    <phoneticPr fontId="1"/>
  </si>
  <si>
    <t>電撃</t>
    <rPh sb="0" eb="2">
      <t>デンゲキ</t>
    </rPh>
    <phoneticPr fontId="1"/>
  </si>
  <si>
    <t>毒</t>
    <rPh sb="0" eb="1">
      <t>ドク</t>
    </rPh>
    <phoneticPr fontId="1"/>
  </si>
  <si>
    <t>雷鳴</t>
    <rPh sb="0" eb="2">
      <t>ライメイ</t>
    </rPh>
    <phoneticPr fontId="1"/>
  </si>
  <si>
    <t>力場</t>
    <rPh sb="0" eb="2">
      <t>リキバ</t>
    </rPh>
    <phoneticPr fontId="1"/>
  </si>
  <si>
    <t>冷気</t>
    <rPh sb="0" eb="2">
      <t>レイキ</t>
    </rPh>
    <phoneticPr fontId="1"/>
  </si>
  <si>
    <t>遠隔範囲</t>
    <rPh sb="0" eb="2">
      <t>エンカク</t>
    </rPh>
    <rPh sb="2" eb="4">
      <t>ハンイ</t>
    </rPh>
    <phoneticPr fontId="1"/>
  </si>
  <si>
    <t>特技</t>
    <rPh sb="0" eb="2">
      <t>トクギ</t>
    </rPh>
    <phoneticPr fontId="1"/>
  </si>
  <si>
    <t>攻撃方法</t>
    <rPh sb="0" eb="2">
      <t>コウゲキ</t>
    </rPh>
    <rPh sb="2" eb="4">
      <t>ホウホウ</t>
    </rPh>
    <phoneticPr fontId="1"/>
  </si>
  <si>
    <t>ダメージダイス</t>
    <phoneticPr fontId="1"/>
  </si>
  <si>
    <t>HP</t>
    <phoneticPr fontId="1"/>
  </si>
  <si>
    <t>使用者</t>
    <rPh sb="0" eb="3">
      <t>シヨウシャ</t>
    </rPh>
    <phoneticPr fontId="1"/>
  </si>
  <si>
    <t>.</t>
    <phoneticPr fontId="1"/>
  </si>
  <si>
    <t>AC</t>
  </si>
  <si>
    <t>クリーチャー１体</t>
    <rPh sb="7" eb="8">
      <t>タイ</t>
    </rPh>
    <phoneticPr fontId="1"/>
  </si>
  <si>
    <t>ＡＣ</t>
    <phoneticPr fontId="1"/>
  </si>
  <si>
    <t>移動力</t>
    <rPh sb="0" eb="2">
      <t>イドウ</t>
    </rPh>
    <rPh sb="2" eb="3">
      <t>リョク</t>
    </rPh>
    <phoneticPr fontId="1"/>
  </si>
  <si>
    <t>重傷値</t>
    <rPh sb="0" eb="2">
      <t>ジュウショウ</t>
    </rPh>
    <rPh sb="2" eb="3">
      <t>チ</t>
    </rPh>
    <phoneticPr fontId="1"/>
  </si>
  <si>
    <t>回復力</t>
    <rPh sb="0" eb="3">
      <t>カイフクリョク</t>
    </rPh>
    <phoneticPr fontId="1"/>
  </si>
  <si>
    <t>遠隔基礎</t>
    <rPh sb="0" eb="2">
      <t>エンカク</t>
    </rPh>
    <rPh sb="2" eb="4">
      <t>キソ</t>
    </rPh>
    <phoneticPr fontId="1"/>
  </si>
  <si>
    <t>パワー</t>
    <phoneticPr fontId="1"/>
  </si>
  <si>
    <t>使用者</t>
    <rPh sb="0" eb="3">
      <t>シヨウシャ</t>
    </rPh>
    <phoneticPr fontId="1"/>
  </si>
  <si>
    <t>精霊</t>
    <rPh sb="0" eb="2">
      <t>セイレイ</t>
    </rPh>
    <phoneticPr fontId="1"/>
  </si>
  <si>
    <t>武器</t>
    <rPh sb="0" eb="2">
      <t>ブキ</t>
    </rPh>
    <phoneticPr fontId="1"/>
  </si>
  <si>
    <t>近接基礎</t>
  </si>
  <si>
    <t>近接or遠隔</t>
    <rPh sb="0" eb="2">
      <t>キンセツ</t>
    </rPh>
    <rPh sb="4" eb="6">
      <t>エンカク</t>
    </rPh>
    <phoneticPr fontId="1"/>
  </si>
  <si>
    <t>近接基礎攻撃</t>
    <rPh sb="0" eb="2">
      <t>キンセツ</t>
    </rPh>
    <rPh sb="2" eb="4">
      <t>キソ</t>
    </rPh>
    <rPh sb="4" eb="6">
      <t>コウゲキ</t>
    </rPh>
    <phoneticPr fontId="1"/>
  </si>
  <si>
    <t>突撃</t>
    <rPh sb="0" eb="2">
      <t>トツゲキ</t>
    </rPh>
    <phoneticPr fontId="1"/>
  </si>
  <si>
    <t>HP初期値</t>
    <rPh sb="2" eb="5">
      <t>ショキチ</t>
    </rPh>
    <phoneticPr fontId="1"/>
  </si>
  <si>
    <t>HP上昇</t>
    <rPh sb="2" eb="4">
      <t>ジョウショウ</t>
    </rPh>
    <phoneticPr fontId="1"/>
  </si>
  <si>
    <t>回数初期値</t>
    <rPh sb="0" eb="2">
      <t>カイスウ</t>
    </rPh>
    <rPh sb="2" eb="5">
      <t>ショキチ</t>
    </rPh>
    <phoneticPr fontId="1"/>
  </si>
  <si>
    <t>ＨＰ修正</t>
    <rPh sb="2" eb="4">
      <t>シュウセイ</t>
    </rPh>
    <phoneticPr fontId="1"/>
  </si>
  <si>
    <t>回数修正</t>
    <rPh sb="0" eb="2">
      <t>カイスウ</t>
    </rPh>
    <rPh sb="2" eb="4">
      <t>シュウセイ</t>
    </rPh>
    <phoneticPr fontId="1"/>
  </si>
  <si>
    <t>回復回数</t>
    <rPh sb="0" eb="2">
      <t>カイフク</t>
    </rPh>
    <rPh sb="2" eb="4">
      <t>カイスウ</t>
    </rPh>
    <phoneticPr fontId="1"/>
  </si>
  <si>
    <t>クラス</t>
    <phoneticPr fontId="1"/>
  </si>
  <si>
    <t>ｄ</t>
    <phoneticPr fontId="1"/>
  </si>
  <si>
    <t>機会攻撃</t>
    <rPh sb="0" eb="2">
      <t>キカイ</t>
    </rPh>
    <rPh sb="2" eb="4">
      <t>コウゲキ</t>
    </rPh>
    <phoneticPr fontId="1"/>
  </si>
  <si>
    <t>1ｄ6</t>
    <phoneticPr fontId="1"/>
  </si>
  <si>
    <t>ｄ</t>
    <phoneticPr fontId="1"/>
  </si>
  <si>
    <t>遭遇毎</t>
    <rPh sb="0" eb="2">
      <t>ソウグウ</t>
    </rPh>
    <rPh sb="2" eb="3">
      <t>ゴト</t>
    </rPh>
    <phoneticPr fontId="1"/>
  </si>
  <si>
    <t>パワー</t>
  </si>
  <si>
    <t>基本</t>
    <rPh sb="0" eb="2">
      <t>キホン</t>
    </rPh>
    <phoneticPr fontId="1"/>
  </si>
  <si>
    <t>Lv</t>
  </si>
  <si>
    <t>ＡＣ</t>
  </si>
  <si>
    <t>目標</t>
    <rPh sb="0" eb="2">
      <t>モクヒョウ</t>
    </rPh>
    <phoneticPr fontId="1"/>
  </si>
  <si>
    <t>Lv</t>
    <phoneticPr fontId="1"/>
  </si>
  <si>
    <t>キーワード</t>
    <phoneticPr fontId="1"/>
  </si>
  <si>
    <t>アクション</t>
    <phoneticPr fontId="1"/>
  </si>
  <si>
    <t>Lv</t>
    <phoneticPr fontId="1"/>
  </si>
  <si>
    <t>一日毎</t>
    <rPh sb="0" eb="2">
      <t>イチニチ</t>
    </rPh>
    <rPh sb="2" eb="3">
      <t>マイ</t>
    </rPh>
    <phoneticPr fontId="1"/>
  </si>
  <si>
    <t>キーワード</t>
    <phoneticPr fontId="1"/>
  </si>
  <si>
    <t>アクション</t>
    <phoneticPr fontId="1"/>
  </si>
  <si>
    <t>クリーチャー1体</t>
    <rPh sb="7" eb="8">
      <t>タイ</t>
    </rPh>
    <phoneticPr fontId="1"/>
  </si>
  <si>
    <t>ヒット</t>
    <phoneticPr fontId="1"/>
  </si>
  <si>
    <t>ダメージ</t>
    <phoneticPr fontId="1"/>
  </si>
  <si>
    <t>クリティカル</t>
    <phoneticPr fontId="1"/>
  </si>
  <si>
    <t>命中ロール</t>
    <rPh sb="0" eb="2">
      <t>メイチュウ</t>
    </rPh>
    <phoneticPr fontId="1"/>
  </si>
  <si>
    <t>ヒット</t>
    <phoneticPr fontId="1"/>
  </si>
  <si>
    <t>一日毎</t>
    <rPh sb="0" eb="2">
      <t>イチニチ</t>
    </rPh>
    <rPh sb="2" eb="3">
      <t>ゴト</t>
    </rPh>
    <phoneticPr fontId="1"/>
  </si>
  <si>
    <t>トリガー</t>
    <phoneticPr fontId="1"/>
  </si>
  <si>
    <t>マイナー・アクション</t>
    <phoneticPr fontId="1"/>
  </si>
  <si>
    <t>Lv</t>
    <phoneticPr fontId="1"/>
  </si>
  <si>
    <t>心衣用アーデント能力値</t>
    <rPh sb="0" eb="1">
      <t>ココロ</t>
    </rPh>
    <rPh sb="1" eb="2">
      <t>コロモ</t>
    </rPh>
    <rPh sb="2" eb="3">
      <t>ヨウ</t>
    </rPh>
    <rPh sb="8" eb="10">
      <t>ノウリョク</t>
    </rPh>
    <rPh sb="10" eb="11">
      <t>チ</t>
    </rPh>
    <phoneticPr fontId="1"/>
  </si>
  <si>
    <t>イーライ</t>
    <phoneticPr fontId="1"/>
  </si>
  <si>
    <t>ソーサラー</t>
    <phoneticPr fontId="1"/>
  </si>
  <si>
    <t>1ｄ4</t>
    <phoneticPr fontId="1"/>
  </si>
  <si>
    <t>アシッド・オーブ</t>
    <phoneticPr fontId="1"/>
  </si>
  <si>
    <t>ソーサラー/攻撃/１　(PHⅡ104)</t>
    <rPh sb="6" eb="8">
      <t>コウゲキ</t>
    </rPh>
    <phoneticPr fontId="1"/>
  </si>
  <si>
    <t>[無限回]◆[酸]［装具］［秘術］</t>
    <rPh sb="1" eb="3">
      <t>ムゲン</t>
    </rPh>
    <rPh sb="3" eb="4">
      <t>カイ</t>
    </rPh>
    <rPh sb="7" eb="8">
      <t>サン</t>
    </rPh>
    <rPh sb="14" eb="16">
      <t>ヒジュツ</t>
    </rPh>
    <phoneticPr fontId="1"/>
  </si>
  <si>
    <t>ケイオス・ボルト</t>
    <phoneticPr fontId="1"/>
  </si>
  <si>
    <t>[無限回]◆[精神]［装具］［秘術］</t>
    <rPh sb="1" eb="3">
      <t>ムゲン</t>
    </rPh>
    <rPh sb="3" eb="4">
      <t>カイ</t>
    </rPh>
    <rPh sb="7" eb="9">
      <t>セイシン</t>
    </rPh>
    <rPh sb="15" eb="17">
      <t>ヒジュツ</t>
    </rPh>
    <phoneticPr fontId="1"/>
  </si>
  <si>
    <t>秘術パワー</t>
  </si>
  <si>
    <t>単純</t>
    <rPh sb="0" eb="2">
      <t>タンジュン</t>
    </rPh>
    <phoneticPr fontId="1"/>
  </si>
  <si>
    <t>秘術パワー</t>
    <phoneticPr fontId="1"/>
  </si>
  <si>
    <t>遠隔基礎攻撃</t>
    <rPh sb="0" eb="2">
      <t>エンカク</t>
    </rPh>
    <rPh sb="2" eb="4">
      <t>キソ</t>
    </rPh>
    <rPh sb="4" eb="6">
      <t>コウゲキ</t>
    </rPh>
    <phoneticPr fontId="1"/>
  </si>
  <si>
    <t>遠隔基礎</t>
  </si>
  <si>
    <t>機会攻撃が発生した時ぐらいかな</t>
    <rPh sb="0" eb="2">
      <t>キカイ</t>
    </rPh>
    <rPh sb="2" eb="4">
      <t>コウゲキ</t>
    </rPh>
    <rPh sb="5" eb="7">
      <t>ハッセイ</t>
    </rPh>
    <rPh sb="9" eb="10">
      <t>トキ</t>
    </rPh>
    <phoneticPr fontId="1"/>
  </si>
  <si>
    <t>基本、使うことないんだけど、結構命中高いね…。</t>
    <rPh sb="0" eb="2">
      <t>キホン</t>
    </rPh>
    <rPh sb="3" eb="4">
      <t>ツカ</t>
    </rPh>
    <rPh sb="14" eb="16">
      <t>ケッコウ</t>
    </rPh>
    <rPh sb="16" eb="18">
      <t>メイチュウ</t>
    </rPh>
    <rPh sb="18" eb="19">
      <t>タカ</t>
    </rPh>
    <phoneticPr fontId="1"/>
  </si>
  <si>
    <t>使うことがあるとしたら秘術パワー使ったら都合悪い事が起こる事がある場合ぐらいか…</t>
    <rPh sb="0" eb="1">
      <t>ツカ</t>
    </rPh>
    <rPh sb="11" eb="13">
      <t>ヒジュツ</t>
    </rPh>
    <rPh sb="16" eb="17">
      <t>ツカ</t>
    </rPh>
    <rPh sb="20" eb="22">
      <t>ツゴウ</t>
    </rPh>
    <rPh sb="22" eb="23">
      <t>ワル</t>
    </rPh>
    <rPh sb="24" eb="25">
      <t>コト</t>
    </rPh>
    <rPh sb="26" eb="27">
      <t>オ</t>
    </rPh>
    <rPh sb="29" eb="30">
      <t>コト</t>
    </rPh>
    <rPh sb="33" eb="35">
      <t>バアイ</t>
    </rPh>
    <phoneticPr fontId="1"/>
  </si>
  <si>
    <t>　(昔、一度だけそう言う展開があった)</t>
    <rPh sb="2" eb="3">
      <t>ムカシ</t>
    </rPh>
    <rPh sb="4" eb="6">
      <t>イチド</t>
    </rPh>
    <rPh sb="10" eb="11">
      <t>イ</t>
    </rPh>
    <rPh sb="12" eb="14">
      <t>テンカイ</t>
    </rPh>
    <phoneticPr fontId="1"/>
  </si>
  <si>
    <t>あとは何らかの理由で、自らの意志で味方を攻撃するぐらいかな。</t>
    <rPh sb="3" eb="4">
      <t>ナン</t>
    </rPh>
    <rPh sb="7" eb="9">
      <t>リユウ</t>
    </rPh>
    <rPh sb="11" eb="12">
      <t>ミズカ</t>
    </rPh>
    <rPh sb="14" eb="16">
      <t>イシ</t>
    </rPh>
    <rPh sb="17" eb="19">
      <t>ミカタ</t>
    </rPh>
    <rPh sb="20" eb="22">
      <t>コウゲキ</t>
    </rPh>
    <phoneticPr fontId="1"/>
  </si>
  <si>
    <t>一次攻撃</t>
    <rPh sb="0" eb="2">
      <t>イチジ</t>
    </rPh>
    <rPh sb="2" eb="4">
      <t>コウゲキ</t>
    </rPh>
    <phoneticPr fontId="1"/>
  </si>
  <si>
    <t>一次目標</t>
    <rPh sb="0" eb="2">
      <t>イチジ</t>
    </rPh>
    <rPh sb="2" eb="4">
      <t>モクヒョウ</t>
    </rPh>
    <phoneticPr fontId="1"/>
  </si>
  <si>
    <t>クリーチャー１体</t>
    <phoneticPr fontId="1"/>
  </si>
  <si>
    <t>二次目標</t>
    <rPh sb="0" eb="1">
      <t>ニ</t>
    </rPh>
    <rPh sb="1" eb="2">
      <t>ジ</t>
    </rPh>
    <rPh sb="2" eb="4">
      <t>モクヒョウ</t>
    </rPh>
    <phoneticPr fontId="1"/>
  </si>
  <si>
    <t>二次攻撃</t>
    <rPh sb="0" eb="2">
      <t>ニジ</t>
    </rPh>
    <rPh sb="2" eb="4">
      <t>コウゲキ</t>
    </rPh>
    <phoneticPr fontId="1"/>
  </si>
  <si>
    <t>二次攻撃Rで偶数をロールしたなら、偶数の目をロールしたらなら二次攻撃を繰り返すこと。</t>
    <rPh sb="0" eb="2">
      <t>ニジ</t>
    </rPh>
    <rPh sb="2" eb="4">
      <t>コウゲキ</t>
    </rPh>
    <rPh sb="6" eb="8">
      <t>グウスウ</t>
    </rPh>
    <rPh sb="17" eb="19">
      <t>グウスウ</t>
    </rPh>
    <rPh sb="20" eb="21">
      <t>メ</t>
    </rPh>
    <rPh sb="30" eb="32">
      <t>２ジ</t>
    </rPh>
    <rPh sb="32" eb="34">
      <t>コウゲキ</t>
    </rPh>
    <rPh sb="35" eb="36">
      <t>ク</t>
    </rPh>
    <rPh sb="37" eb="38">
      <t>カエ</t>
    </rPh>
    <phoneticPr fontId="1"/>
  </si>
  <si>
    <t>このパワーを１回使用するにあたって、同じクリーチャーを２回以上攻撃することはできない。</t>
    <rPh sb="7" eb="8">
      <t>カイ</t>
    </rPh>
    <rPh sb="8" eb="10">
      <t>シヨウ</t>
    </rPh>
    <rPh sb="18" eb="19">
      <t>オナ</t>
    </rPh>
    <rPh sb="28" eb="31">
      <t>カイイジョウ</t>
    </rPh>
    <rPh sb="31" eb="33">
      <t>コウゲキ</t>
    </rPh>
    <phoneticPr fontId="1"/>
  </si>
  <si>
    <t>ダメージダイス二次</t>
    <rPh sb="7" eb="9">
      <t>ニジ</t>
    </rPh>
    <phoneticPr fontId="1"/>
  </si>
  <si>
    <t>　　自分のTの度に、そのTに行う最初の攻撃Rがそのラウンドに君が得る利益を決定する。</t>
    <rPh sb="2" eb="4">
      <t>ジブン</t>
    </rPh>
    <rPh sb="7" eb="8">
      <t>タビ</t>
    </rPh>
    <rPh sb="14" eb="15">
      <t>オコナ</t>
    </rPh>
    <rPh sb="16" eb="18">
      <t>サイショ</t>
    </rPh>
    <rPh sb="19" eb="21">
      <t>コウゲキ</t>
    </rPh>
    <rPh sb="30" eb="31">
      <t>キミ</t>
    </rPh>
    <rPh sb="32" eb="33">
      <t>エ</t>
    </rPh>
    <rPh sb="34" eb="36">
      <t>リエキ</t>
    </rPh>
    <rPh sb="37" eb="39">
      <t>ケッテイ</t>
    </rPh>
    <phoneticPr fontId="1"/>
  </si>
  <si>
    <t>　　　偶数：次T開始時までＡＣに＋１のボーナスを得る</t>
    <rPh sb="3" eb="5">
      <t>グウスウ</t>
    </rPh>
    <rPh sb="6" eb="7">
      <t>ジ</t>
    </rPh>
    <rPh sb="8" eb="10">
      <t>カイシ</t>
    </rPh>
    <rPh sb="10" eb="11">
      <t>ジ</t>
    </rPh>
    <rPh sb="24" eb="25">
      <t>エ</t>
    </rPh>
    <phoneticPr fontId="1"/>
  </si>
  <si>
    <t>　　　奇数：ＳＴを１回行う</t>
    <rPh sb="3" eb="5">
      <t>キスウ</t>
    </rPh>
    <rPh sb="10" eb="11">
      <t>カイ</t>
    </rPh>
    <rPh sb="11" eb="12">
      <t>オコナ</t>
    </rPh>
    <phoneticPr fontId="1"/>
  </si>
  <si>
    <t>※制御不能な力(PHⅡ103)</t>
    <rPh sb="1" eb="3">
      <t>セイギョ</t>
    </rPh>
    <rPh sb="3" eb="5">
      <t>フノウ</t>
    </rPh>
    <rPh sb="6" eb="7">
      <t>チカラ</t>
    </rPh>
    <phoneticPr fontId="1"/>
  </si>
  <si>
    <t>　　君が[秘術]パワーの攻撃Ｒにおいて２０をロールした場合、君はその攻撃Ｒの目標に対し攻撃による</t>
    <rPh sb="2" eb="3">
      <t>キミ</t>
    </rPh>
    <rPh sb="5" eb="7">
      <t>ヒジュツ</t>
    </rPh>
    <rPh sb="12" eb="14">
      <t>コウゲキ</t>
    </rPh>
    <rPh sb="27" eb="29">
      <t>バアイ</t>
    </rPh>
    <rPh sb="30" eb="31">
      <t>キミ</t>
    </rPh>
    <rPh sb="34" eb="36">
      <t>コウゲキ</t>
    </rPh>
    <rPh sb="38" eb="40">
      <t>モクヒョウ</t>
    </rPh>
    <rPh sb="41" eb="42">
      <t>タイ</t>
    </rPh>
    <rPh sb="43" eb="45">
      <t>コウゲキ</t>
    </rPh>
    <phoneticPr fontId="1"/>
  </si>
  <si>
    <t>　　効果を適用した後で、その目標を１マス横滑りさせ、倒して伏せ状態にする。</t>
    <rPh sb="2" eb="4">
      <t>コウカ</t>
    </rPh>
    <rPh sb="5" eb="7">
      <t>テキヨウ</t>
    </rPh>
    <rPh sb="9" eb="10">
      <t>アト</t>
    </rPh>
    <rPh sb="14" eb="16">
      <t>モクヒョウ</t>
    </rPh>
    <rPh sb="20" eb="22">
      <t>ヨコスベ</t>
    </rPh>
    <rPh sb="26" eb="27">
      <t>タオ</t>
    </rPh>
    <rPh sb="29" eb="30">
      <t>フ</t>
    </rPh>
    <rPh sb="31" eb="33">
      <t>ジョウタイ</t>
    </rPh>
    <phoneticPr fontId="1"/>
  </si>
  <si>
    <t>　　[秘術]パワーの攻撃Ｒにおいて１をロールした場合、君は自分の周囲５マス以内にいる</t>
    <rPh sb="27" eb="28">
      <t>キミ</t>
    </rPh>
    <rPh sb="29" eb="31">
      <t>ジブン</t>
    </rPh>
    <rPh sb="32" eb="34">
      <t>シュウイ</t>
    </rPh>
    <rPh sb="37" eb="39">
      <t>イナイ</t>
    </rPh>
    <phoneticPr fontId="1"/>
  </si>
  <si>
    <t>　　すべてのクリーチャーを１マス押しやらなければならない。</t>
    <rPh sb="16" eb="17">
      <t>オ</t>
    </rPh>
    <phoneticPr fontId="1"/>
  </si>
  <si>
    <t>通常</t>
    <rPh sb="0" eb="2">
      <t>ツウジョウ</t>
    </rPh>
    <phoneticPr fontId="1"/>
  </si>
  <si>
    <t>伏せ</t>
    <rPh sb="0" eb="1">
      <t>フ</t>
    </rPh>
    <phoneticPr fontId="1"/>
  </si>
  <si>
    <t>　　君は遭遇開始後、最初の自分のＴの間、すべての敵に対して戦術的優位を得る。</t>
    <rPh sb="2" eb="3">
      <t>キミ</t>
    </rPh>
    <rPh sb="4" eb="6">
      <t>ソウグウ</t>
    </rPh>
    <rPh sb="6" eb="8">
      <t>カイシ</t>
    </rPh>
    <rPh sb="8" eb="9">
      <t>ゴ</t>
    </rPh>
    <rPh sb="10" eb="12">
      <t>サイショ</t>
    </rPh>
    <rPh sb="13" eb="15">
      <t>ジブン</t>
    </rPh>
    <rPh sb="18" eb="19">
      <t>アイダ</t>
    </rPh>
    <rPh sb="24" eb="25">
      <t>テキ</t>
    </rPh>
    <rPh sb="26" eb="27">
      <t>タイ</t>
    </rPh>
    <rPh sb="29" eb="32">
      <t>センジュツテキ</t>
    </rPh>
    <rPh sb="32" eb="34">
      <t>ユウイ</t>
    </rPh>
    <rPh sb="35" eb="36">
      <t>エ</t>
    </rPh>
    <phoneticPr fontId="1"/>
  </si>
  <si>
    <t>　　君は遠隔攻撃を行う際、目標が伏せ状態であることによるペナルティを受けない。</t>
    <rPh sb="2" eb="3">
      <t>キミ</t>
    </rPh>
    <rPh sb="4" eb="6">
      <t>エンカク</t>
    </rPh>
    <rPh sb="6" eb="8">
      <t>コウゲキ</t>
    </rPh>
    <rPh sb="9" eb="10">
      <t>オコナ</t>
    </rPh>
    <rPh sb="11" eb="12">
      <t>サイ</t>
    </rPh>
    <rPh sb="13" eb="15">
      <t>モクヒョウ</t>
    </rPh>
    <rPh sb="16" eb="17">
      <t>フ</t>
    </rPh>
    <rPh sb="18" eb="20">
      <t>ジョウタイ</t>
    </rPh>
    <rPh sb="34" eb="35">
      <t>ウ</t>
    </rPh>
    <phoneticPr fontId="1"/>
  </si>
  <si>
    <t>ソーサラー/攻撃/１　(秘61)</t>
    <rPh sb="6" eb="8">
      <t>コウゲキ</t>
    </rPh>
    <rPh sb="12" eb="13">
      <t>ヒ</t>
    </rPh>
    <phoneticPr fontId="1"/>
  </si>
  <si>
    <t>範囲内のすべてのクリーチャー</t>
    <rPh sb="0" eb="3">
      <t>ハンイナイ</t>
    </rPh>
    <phoneticPr fontId="1"/>
  </si>
  <si>
    <t>使用者は目標を１マスだけ押しやる。</t>
    <rPh sb="0" eb="2">
      <t>シヨウ</t>
    </rPh>
    <rPh sb="2" eb="3">
      <t>シャ</t>
    </rPh>
    <rPh sb="4" eb="6">
      <t>モクヒョウ</t>
    </rPh>
    <rPh sb="12" eb="13">
      <t>オ</t>
    </rPh>
    <phoneticPr fontId="1"/>
  </si>
  <si>
    <t>荒ぶる魔法</t>
    <phoneticPr fontId="1"/>
  </si>
  <si>
    <t>使用者が一次攻撃Rで偶数をロールしたなら、偶数の目をロールしたらなら二次攻撃を行う。</t>
    <rPh sb="0" eb="3">
      <t>シヨウシャ</t>
    </rPh>
    <rPh sb="4" eb="6">
      <t>１ジ</t>
    </rPh>
    <rPh sb="6" eb="8">
      <t>コウゲキ</t>
    </rPh>
    <rPh sb="10" eb="12">
      <t>グウスウ</t>
    </rPh>
    <rPh sb="21" eb="23">
      <t>グウスウ</t>
    </rPh>
    <rPh sb="24" eb="25">
      <t>メ</t>
    </rPh>
    <phoneticPr fontId="1"/>
  </si>
  <si>
    <t>使用者が攻撃Ｒで偶数の目をロールした場合に、使用者は目標を押しやるのではなく、</t>
    <rPh sb="0" eb="3">
      <t>シヨウシャ</t>
    </rPh>
    <rPh sb="4" eb="6">
      <t>コウゲキ</t>
    </rPh>
    <rPh sb="8" eb="10">
      <t>グウスウ</t>
    </rPh>
    <rPh sb="11" eb="12">
      <t>メ</t>
    </rPh>
    <rPh sb="18" eb="20">
      <t>バアイ</t>
    </rPh>
    <rPh sb="22" eb="25">
      <t>シヨウシャ</t>
    </rPh>
    <rPh sb="26" eb="28">
      <t>モクヒョウ</t>
    </rPh>
    <phoneticPr fontId="1"/>
  </si>
  <si>
    <t>クロマティック・オーブ</t>
    <phoneticPr fontId="1"/>
  </si>
  <si>
    <t>ソーサラー／攻撃／１　（PHⅡ105）</t>
    <phoneticPr fontId="1"/>
  </si>
  <si>
    <t>[一日毎]◆[装具][秘術]；[さまざま]</t>
    <rPh sb="7" eb="9">
      <t>ソウグ</t>
    </rPh>
    <rPh sb="11" eb="13">
      <t>ヒジュツ</t>
    </rPh>
    <phoneticPr fontId="1"/>
  </si>
  <si>
    <t>１ｄ６をロールしてこの攻撃のダメージ種別と効果を決定する事</t>
    <rPh sb="11" eb="13">
      <t>コウゲキ</t>
    </rPh>
    <rPh sb="18" eb="20">
      <t>シュベツ</t>
    </rPh>
    <rPh sb="21" eb="23">
      <t>コウカ</t>
    </rPh>
    <rPh sb="24" eb="26">
      <t>ケッテイ</t>
    </rPh>
    <rPh sb="28" eb="29">
      <t>コト</t>
    </rPh>
    <phoneticPr fontId="1"/>
  </si>
  <si>
    <r>
      <rPr>
        <b/>
        <sz val="11"/>
        <color rgb="FFFF0000"/>
        <rFont val="ＭＳ Ｐゴシック"/>
        <family val="3"/>
        <charset val="128"/>
        <scheme val="minor"/>
      </rPr>
      <t>２．赤：[火]</t>
    </r>
    <r>
      <rPr>
        <sz val="11"/>
        <rFont val="ＭＳ Ｐゴシック"/>
        <family val="3"/>
        <charset val="128"/>
        <scheme val="minor"/>
      </rPr>
      <t>ダメージ、目標に隣接する全てのｸﾘｰﾁｬｰは【敏】に等しい[火]ダメージを受ける</t>
    </r>
    <rPh sb="2" eb="3">
      <t>アカ</t>
    </rPh>
    <rPh sb="5" eb="6">
      <t>ヒ</t>
    </rPh>
    <rPh sb="12" eb="14">
      <t>モクヒョウ</t>
    </rPh>
    <rPh sb="15" eb="17">
      <t>リンセツ</t>
    </rPh>
    <rPh sb="19" eb="20">
      <t>スベ</t>
    </rPh>
    <rPh sb="30" eb="31">
      <t>ビン</t>
    </rPh>
    <rPh sb="33" eb="34">
      <t>ヒト</t>
    </rPh>
    <rPh sb="37" eb="38">
      <t>ヒ</t>
    </rPh>
    <rPh sb="44" eb="45">
      <t>ウ</t>
    </rPh>
    <phoneticPr fontId="1"/>
  </si>
  <si>
    <r>
      <rPr>
        <b/>
        <sz val="11"/>
        <color rgb="FF006699"/>
        <rFont val="ＭＳ Ｐゴシック"/>
        <family val="3"/>
        <charset val="128"/>
        <scheme val="minor"/>
      </rPr>
      <t>４．碧青：[電撃]</t>
    </r>
    <r>
      <rPr>
        <sz val="11"/>
        <rFont val="ＭＳ Ｐゴシック"/>
        <family val="3"/>
        <charset val="128"/>
        <scheme val="minor"/>
      </rPr>
      <t>ダメージ、さらに目標を【敏】に等しいマスだけ横滑りさせる。</t>
    </r>
    <rPh sb="2" eb="3">
      <t>ミドリ</t>
    </rPh>
    <rPh sb="3" eb="4">
      <t>アオ</t>
    </rPh>
    <rPh sb="6" eb="8">
      <t>デンゲキ</t>
    </rPh>
    <rPh sb="17" eb="19">
      <t>モクヒョウ</t>
    </rPh>
    <rPh sb="21" eb="22">
      <t>トシ</t>
    </rPh>
    <rPh sb="24" eb="25">
      <t>ヒト</t>
    </rPh>
    <rPh sb="31" eb="33">
      <t>ヨコスベ</t>
    </rPh>
    <phoneticPr fontId="1"/>
  </si>
  <si>
    <t>ミス</t>
    <phoneticPr fontId="1"/>
  </si>
  <si>
    <t>１ｄ６をロールし、上記のとおりこの攻撃のダメージ種別と効果を決定する事</t>
    <rPh sb="9" eb="11">
      <t>ジョウキ</t>
    </rPh>
    <phoneticPr fontId="1"/>
  </si>
  <si>
    <t>アイス・ドラゴンズ・ティース</t>
    <phoneticPr fontId="1"/>
  </si>
  <si>
    <t>ソーサラー/攻撃/３　(PHⅡ106)</t>
    <rPh sb="6" eb="8">
      <t>コウゲキ</t>
    </rPh>
    <phoneticPr fontId="1"/>
  </si>
  <si>
    <r>
      <rPr>
        <b/>
        <sz val="11"/>
        <color rgb="FFFFC000"/>
        <rFont val="ＭＳ Ｐゴシック"/>
        <family val="3"/>
        <charset val="128"/>
        <scheme val="minor"/>
      </rPr>
      <t>１．黄：[光輝]</t>
    </r>
    <r>
      <rPr>
        <sz val="11"/>
        <rFont val="ＭＳ Ｐゴシック"/>
        <family val="3"/>
        <charset val="128"/>
        <scheme val="minor"/>
      </rPr>
      <t>ダメージ、目標は</t>
    </r>
    <r>
      <rPr>
        <b/>
        <sz val="11"/>
        <color rgb="FFFFC000"/>
        <rFont val="ＭＳ Ｐゴシック"/>
        <family val="3"/>
        <charset val="128"/>
        <scheme val="minor"/>
      </rPr>
      <t>幻惑状態</t>
    </r>
    <r>
      <rPr>
        <sz val="11"/>
        <rFont val="ＭＳ Ｐゴシック"/>
        <family val="3"/>
        <charset val="128"/>
        <scheme val="minor"/>
      </rPr>
      <t>となる。</t>
    </r>
    <r>
      <rPr>
        <b/>
        <sz val="11"/>
        <color rgb="FFFFC000"/>
        <rFont val="ＭＳ Ｐゴシック"/>
        <family val="3"/>
        <charset val="128"/>
        <scheme val="minor"/>
      </rPr>
      <t>(ST終)</t>
    </r>
    <rPh sb="2" eb="3">
      <t>キ</t>
    </rPh>
    <rPh sb="5" eb="7">
      <t>コウキ</t>
    </rPh>
    <rPh sb="13" eb="15">
      <t>モクヒョウ</t>
    </rPh>
    <rPh sb="16" eb="18">
      <t>ゲンワク</t>
    </rPh>
    <rPh sb="18" eb="20">
      <t>ジョウタイ</t>
    </rPh>
    <rPh sb="27" eb="28">
      <t>シュウ</t>
    </rPh>
    <phoneticPr fontId="1"/>
  </si>
  <si>
    <r>
      <rPr>
        <b/>
        <sz val="11"/>
        <color rgb="FF008000"/>
        <rFont val="ＭＳ Ｐゴシック"/>
        <family val="3"/>
        <charset val="128"/>
        <scheme val="minor"/>
      </rPr>
      <t>３．緑：[毒]</t>
    </r>
    <r>
      <rPr>
        <sz val="11"/>
        <rFont val="ＭＳ Ｐゴシック"/>
        <family val="3"/>
        <charset val="128"/>
        <scheme val="minor"/>
      </rPr>
      <t>ダメージ、さらに</t>
    </r>
    <r>
      <rPr>
        <b/>
        <sz val="11"/>
        <color rgb="FF008000"/>
        <rFont val="ＭＳ Ｐゴシック"/>
        <family val="3"/>
        <charset val="128"/>
        <scheme val="minor"/>
      </rPr>
      <t>継続的[毒]ダメージ５(ST終)</t>
    </r>
    <rPh sb="2" eb="3">
      <t>ミドリ</t>
    </rPh>
    <rPh sb="5" eb="6">
      <t>ドク</t>
    </rPh>
    <rPh sb="15" eb="18">
      <t>ケイゾクテキ</t>
    </rPh>
    <rPh sb="19" eb="20">
      <t>ドク</t>
    </rPh>
    <rPh sb="29" eb="30">
      <t>シュウ</t>
    </rPh>
    <phoneticPr fontId="1"/>
  </si>
  <si>
    <r>
      <rPr>
        <b/>
        <sz val="11"/>
        <color rgb="FF7030A0"/>
        <rFont val="ＭＳ Ｐゴシック"/>
        <family val="3"/>
        <charset val="128"/>
        <scheme val="minor"/>
      </rPr>
      <t>６．紫：[精神]</t>
    </r>
    <r>
      <rPr>
        <sz val="11"/>
        <rFont val="ＭＳ Ｐゴシック"/>
        <family val="3"/>
        <charset val="128"/>
        <scheme val="minor"/>
      </rPr>
      <t>ダメージ、さらに、目標は</t>
    </r>
    <r>
      <rPr>
        <b/>
        <sz val="11"/>
        <color rgb="FF7030A0"/>
        <rFont val="ＭＳ Ｐゴシック"/>
        <family val="3"/>
        <charset val="128"/>
        <scheme val="minor"/>
      </rPr>
      <t>ACに-２</t>
    </r>
    <r>
      <rPr>
        <sz val="11"/>
        <rFont val="ＭＳ Ｐゴシック"/>
        <family val="3"/>
        <charset val="128"/>
        <scheme val="minor"/>
      </rPr>
      <t>のペナルティを受ける。</t>
    </r>
    <r>
      <rPr>
        <b/>
        <sz val="11"/>
        <color rgb="FF7030A0"/>
        <rFont val="ＭＳ Ｐゴシック"/>
        <family val="3"/>
        <charset val="128"/>
        <scheme val="minor"/>
      </rPr>
      <t>(ST終)</t>
    </r>
    <rPh sb="2" eb="3">
      <t>ムラサキ</t>
    </rPh>
    <rPh sb="5" eb="7">
      <t>セイシン</t>
    </rPh>
    <rPh sb="17" eb="19">
      <t>モクヒョウ</t>
    </rPh>
    <rPh sb="32" eb="33">
      <t>ウ</t>
    </rPh>
    <rPh sb="39" eb="40">
      <t>シュウ</t>
    </rPh>
    <phoneticPr fontId="1"/>
  </si>
  <si>
    <r>
      <t>さらに目標は</t>
    </r>
    <r>
      <rPr>
        <b/>
        <sz val="11"/>
        <color rgb="FFFF0000"/>
        <rFont val="ＭＳ Ｐゴシック"/>
        <family val="3"/>
        <charset val="128"/>
        <scheme val="minor"/>
      </rPr>
      <t>次T終</t>
    </r>
    <r>
      <rPr>
        <sz val="11"/>
        <rFont val="ＭＳ Ｐゴシック"/>
        <family val="3"/>
        <charset val="128"/>
        <scheme val="minor"/>
      </rPr>
      <t>まで</t>
    </r>
    <r>
      <rPr>
        <b/>
        <sz val="11"/>
        <color rgb="FFFF0000"/>
        <rFont val="ＭＳ Ｐゴシック"/>
        <family val="3"/>
        <charset val="128"/>
        <scheme val="minor"/>
      </rPr>
      <t>減速状態</t>
    </r>
    <r>
      <rPr>
        <sz val="11"/>
        <rFont val="ＭＳ Ｐゴシック"/>
        <family val="3"/>
        <charset val="128"/>
        <scheme val="minor"/>
      </rPr>
      <t>となる。</t>
    </r>
    <rPh sb="3" eb="5">
      <t>モクヒョウ</t>
    </rPh>
    <rPh sb="6" eb="7">
      <t>ジ</t>
    </rPh>
    <rPh sb="8" eb="9">
      <t>シュウ</t>
    </rPh>
    <rPh sb="11" eb="13">
      <t>ゲンソク</t>
    </rPh>
    <rPh sb="13" eb="15">
      <t>ジョウタイ</t>
    </rPh>
    <phoneticPr fontId="1"/>
  </si>
  <si>
    <t>サンダー・ボム</t>
    <phoneticPr fontId="1"/>
  </si>
  <si>
    <t>ソーサラー/攻撃/７　(秘術64)</t>
    <rPh sb="6" eb="8">
      <t>コウゲキ</t>
    </rPh>
    <rPh sb="12" eb="14">
      <t>ヒジュツ</t>
    </rPh>
    <phoneticPr fontId="1"/>
  </si>
  <si>
    <t>1d6</t>
  </si>
  <si>
    <t>1d6</t>
    <phoneticPr fontId="1"/>
  </si>
  <si>
    <t>ソーサラー/攻撃/５　(秘術63)</t>
    <rPh sb="6" eb="8">
      <t>コウゲキ</t>
    </rPh>
    <rPh sb="12" eb="14">
      <t>ヒジュツ</t>
    </rPh>
    <phoneticPr fontId="1"/>
  </si>
  <si>
    <t>[遭遇毎]◆［装具］［秘術］[雷鳴]</t>
    <rPh sb="1" eb="3">
      <t>ソウグウ</t>
    </rPh>
    <rPh sb="3" eb="4">
      <t>マイ</t>
    </rPh>
    <rPh sb="11" eb="13">
      <t>ヒジュツ</t>
    </rPh>
    <rPh sb="15" eb="17">
      <t>ライメイ</t>
    </rPh>
    <phoneticPr fontId="1"/>
  </si>
  <si>
    <t>[遭遇毎]◆［装具］［秘術］[冷気]</t>
    <rPh sb="1" eb="3">
      <t>ソウグウ</t>
    </rPh>
    <rPh sb="3" eb="4">
      <t>マイ</t>
    </rPh>
    <rPh sb="11" eb="13">
      <t>ヒジュツ</t>
    </rPh>
    <rPh sb="15" eb="17">
      <t>レイキ</t>
    </rPh>
    <phoneticPr fontId="1"/>
  </si>
  <si>
    <t>[遭遇毎]◆[精神]［装具］［秘術］</t>
    <rPh sb="1" eb="3">
      <t>ソウグウ</t>
    </rPh>
    <rPh sb="3" eb="4">
      <t>マイ</t>
    </rPh>
    <rPh sb="7" eb="9">
      <t>セイシン</t>
    </rPh>
    <rPh sb="15" eb="17">
      <t>ヒジュツ</t>
    </rPh>
    <phoneticPr fontId="1"/>
  </si>
  <si>
    <t>サンズ・イルミネーション</t>
    <phoneticPr fontId="1"/>
  </si>
  <si>
    <r>
      <t>目標は</t>
    </r>
    <r>
      <rPr>
        <b/>
        <sz val="11"/>
        <color rgb="FFFF0000"/>
        <rFont val="ＭＳ Ｐゴシック"/>
        <family val="3"/>
        <charset val="128"/>
        <scheme val="minor"/>
      </rPr>
      <t>次T終</t>
    </r>
    <r>
      <rPr>
        <sz val="11"/>
        <rFont val="ＭＳ Ｐゴシック"/>
        <family val="3"/>
        <charset val="128"/>
        <scheme val="minor"/>
      </rPr>
      <t>まで</t>
    </r>
    <r>
      <rPr>
        <b/>
        <sz val="11"/>
        <color rgb="FFFF0000"/>
        <rFont val="ＭＳ Ｐゴシック"/>
        <family val="3"/>
        <charset val="128"/>
        <scheme val="minor"/>
      </rPr>
      <t>減速状態</t>
    </r>
    <r>
      <rPr>
        <sz val="11"/>
        <rFont val="ＭＳ Ｐゴシック"/>
        <family val="3"/>
        <charset val="128"/>
        <scheme val="minor"/>
      </rPr>
      <t>となる。</t>
    </r>
    <rPh sb="0" eb="2">
      <t>モクヒョウ</t>
    </rPh>
    <rPh sb="3" eb="4">
      <t>ジ</t>
    </rPh>
    <rPh sb="5" eb="6">
      <t>シュウ</t>
    </rPh>
    <rPh sb="8" eb="10">
      <t>ゲンソク</t>
    </rPh>
    <rPh sb="10" eb="12">
      <t>ジョウタイ</t>
    </rPh>
    <phoneticPr fontId="1"/>
  </si>
  <si>
    <r>
      <rPr>
        <b/>
        <sz val="11"/>
        <color rgb="FF0070C0"/>
        <rFont val="ＭＳ Ｐゴシック"/>
        <family val="3"/>
        <charset val="128"/>
        <scheme val="minor"/>
      </rPr>
      <t>５．青：[冷気]</t>
    </r>
    <r>
      <rPr>
        <sz val="11"/>
        <rFont val="ＭＳ Ｐゴシック"/>
        <family val="3"/>
        <charset val="128"/>
        <scheme val="minor"/>
      </rPr>
      <t>ダメージ、さらに目標は</t>
    </r>
    <r>
      <rPr>
        <b/>
        <sz val="11"/>
        <color rgb="FF0070C0"/>
        <rFont val="ＭＳ Ｐゴシック"/>
        <family val="3"/>
        <charset val="128"/>
        <scheme val="minor"/>
      </rPr>
      <t>動けいない状態</t>
    </r>
    <r>
      <rPr>
        <sz val="11"/>
        <rFont val="ＭＳ Ｐゴシック"/>
        <family val="3"/>
        <charset val="128"/>
        <scheme val="minor"/>
      </rPr>
      <t>となる。</t>
    </r>
    <r>
      <rPr>
        <b/>
        <sz val="11"/>
        <color rgb="FF0070C0"/>
        <rFont val="ＭＳ Ｐゴシック"/>
        <family val="3"/>
        <charset val="128"/>
        <scheme val="minor"/>
      </rPr>
      <t>(ST終)</t>
    </r>
    <rPh sb="2" eb="3">
      <t>アオ</t>
    </rPh>
    <rPh sb="5" eb="7">
      <t>レイキ</t>
    </rPh>
    <rPh sb="16" eb="18">
      <t>モクヒョウ</t>
    </rPh>
    <rPh sb="19" eb="20">
      <t>ウゴ</t>
    </rPh>
    <rPh sb="24" eb="26">
      <t>ジョウタイ</t>
    </rPh>
    <rPh sb="33" eb="34">
      <t>シュウ</t>
    </rPh>
    <phoneticPr fontId="1"/>
  </si>
  <si>
    <r>
      <t>目標が</t>
    </r>
    <r>
      <rPr>
        <b/>
        <sz val="11"/>
        <color rgb="FFFF0000"/>
        <rFont val="ＭＳ Ｐゴシック"/>
        <family val="3"/>
        <charset val="128"/>
        <scheme val="minor"/>
      </rPr>
      <t>爆発の起点マス</t>
    </r>
    <r>
      <rPr>
        <sz val="11"/>
        <rFont val="ＭＳ Ｐゴシック"/>
        <family val="3"/>
        <charset val="128"/>
        <scheme val="minor"/>
      </rPr>
      <t>にいるならば、減速状態の代りに</t>
    </r>
    <r>
      <rPr>
        <b/>
        <sz val="11"/>
        <color rgb="FFFF0000"/>
        <rFont val="ＭＳ Ｐゴシック"/>
        <family val="3"/>
        <charset val="128"/>
        <scheme val="minor"/>
      </rPr>
      <t>次T終</t>
    </r>
    <r>
      <rPr>
        <sz val="11"/>
        <rFont val="ＭＳ Ｐゴシック"/>
        <family val="3"/>
        <charset val="128"/>
        <scheme val="minor"/>
      </rPr>
      <t>まで</t>
    </r>
    <r>
      <rPr>
        <b/>
        <sz val="11"/>
        <color rgb="FFFF0000"/>
        <rFont val="ＭＳ Ｐゴシック"/>
        <family val="3"/>
        <charset val="128"/>
        <scheme val="minor"/>
      </rPr>
      <t>動けない状態</t>
    </r>
    <r>
      <rPr>
        <sz val="11"/>
        <rFont val="ＭＳ Ｐゴシック"/>
        <family val="3"/>
        <charset val="128"/>
        <scheme val="minor"/>
      </rPr>
      <t>となる。</t>
    </r>
    <rPh sb="0" eb="2">
      <t>モクヒョウ</t>
    </rPh>
    <rPh sb="3" eb="5">
      <t>バクハツ</t>
    </rPh>
    <rPh sb="6" eb="8">
      <t>キテン</t>
    </rPh>
    <rPh sb="17" eb="19">
      <t>ゲンソク</t>
    </rPh>
    <rPh sb="19" eb="21">
      <t>ジョウタイ</t>
    </rPh>
    <rPh sb="22" eb="23">
      <t>カワ</t>
    </rPh>
    <rPh sb="30" eb="31">
      <t>ウゴ</t>
    </rPh>
    <phoneticPr fontId="1"/>
  </si>
  <si>
    <t>爆発の範囲内は使用者の次T終まで刺すような光の区域となる。</t>
    <rPh sb="0" eb="2">
      <t>バクハツ</t>
    </rPh>
    <rPh sb="3" eb="6">
      <t>ハンイナイ</t>
    </rPh>
    <rPh sb="7" eb="10">
      <t>シヨウシャ</t>
    </rPh>
    <rPh sb="11" eb="12">
      <t>ジ</t>
    </rPh>
    <rPh sb="13" eb="14">
      <t>シュウ</t>
    </rPh>
    <rPh sb="16" eb="17">
      <t>サ</t>
    </rPh>
    <rPh sb="21" eb="22">
      <t>ヒカリ</t>
    </rPh>
    <rPh sb="23" eb="25">
      <t>クイキ</t>
    </rPh>
    <phoneticPr fontId="1"/>
  </si>
  <si>
    <t>維持・マイナー</t>
    <rPh sb="0" eb="2">
      <t>イジ</t>
    </rPh>
    <phoneticPr fontId="1"/>
  </si>
  <si>
    <t>この区域が持続する。</t>
    <rPh sb="2" eb="4">
      <t>クイキ</t>
    </rPh>
    <rPh sb="5" eb="7">
      <t>ジゾク</t>
    </rPh>
    <phoneticPr fontId="1"/>
  </si>
  <si>
    <r>
      <t>この</t>
    </r>
    <r>
      <rPr>
        <b/>
        <sz val="11"/>
        <color rgb="FFFF0000"/>
        <rFont val="ＭＳ Ｐゴシック"/>
        <family val="3"/>
        <charset val="128"/>
        <scheme val="minor"/>
      </rPr>
      <t>区域内にいる全ての敵は戦術的優位</t>
    </r>
    <r>
      <rPr>
        <sz val="11"/>
        <color theme="1"/>
        <rFont val="ＭＳ Ｐゴシック"/>
        <family val="3"/>
        <charset val="128"/>
        <scheme val="minor"/>
      </rPr>
      <t>を与える。</t>
    </r>
    <rPh sb="2" eb="4">
      <t>クイキ</t>
    </rPh>
    <rPh sb="4" eb="5">
      <t>ナイ</t>
    </rPh>
    <rPh sb="8" eb="9">
      <t>スベ</t>
    </rPh>
    <rPh sb="11" eb="12">
      <t>テキ</t>
    </rPh>
    <rPh sb="13" eb="16">
      <t>センジュツテキ</t>
    </rPh>
    <rPh sb="16" eb="18">
      <t>ユウイ</t>
    </rPh>
    <rPh sb="19" eb="20">
      <t>アタ</t>
    </rPh>
    <phoneticPr fontId="1"/>
  </si>
  <si>
    <r>
      <t>使用者は1回の</t>
    </r>
    <r>
      <rPr>
        <b/>
        <sz val="11"/>
        <color rgb="FFFF0000"/>
        <rFont val="ＭＳ Ｐゴシック"/>
        <family val="3"/>
        <charset val="128"/>
        <scheme val="minor"/>
      </rPr>
      <t>移動アクション</t>
    </r>
    <r>
      <rPr>
        <sz val="11"/>
        <rFont val="ＭＳ Ｐゴシック"/>
        <family val="3"/>
        <charset val="128"/>
        <scheme val="minor"/>
      </rPr>
      <t>としてこの区域を</t>
    </r>
    <r>
      <rPr>
        <b/>
        <sz val="11"/>
        <color rgb="FFFF0000"/>
        <rFont val="ＭＳ Ｐゴシック"/>
        <family val="3"/>
        <charset val="128"/>
        <scheme val="minor"/>
      </rPr>
      <t>３マスまで移動</t>
    </r>
    <r>
      <rPr>
        <sz val="11"/>
        <rFont val="ＭＳ Ｐゴシック"/>
        <family val="3"/>
        <charset val="128"/>
        <scheme val="minor"/>
      </rPr>
      <t>させる事ができる。</t>
    </r>
    <rPh sb="0" eb="3">
      <t>シヨウシャ</t>
    </rPh>
    <rPh sb="5" eb="6">
      <t>カイ</t>
    </rPh>
    <rPh sb="7" eb="9">
      <t>イドウ</t>
    </rPh>
    <rPh sb="19" eb="21">
      <t>クイキ</t>
    </rPh>
    <rPh sb="27" eb="29">
      <t>イドウ</t>
    </rPh>
    <rPh sb="32" eb="33">
      <t>コト</t>
    </rPh>
    <phoneticPr fontId="1"/>
  </si>
  <si>
    <t>[一日毎]◆［区域］［光輝］［装具］［秘術］</t>
    <rPh sb="1" eb="3">
      <t>イチニチ</t>
    </rPh>
    <rPh sb="3" eb="4">
      <t>ゴト</t>
    </rPh>
    <rPh sb="7" eb="9">
      <t>クイキ</t>
    </rPh>
    <rPh sb="11" eb="13">
      <t>コウキ</t>
    </rPh>
    <rPh sb="19" eb="21">
      <t>ヒジュツ</t>
    </rPh>
    <phoneticPr fontId="1"/>
  </si>
  <si>
    <r>
      <t>使用者は、この</t>
    </r>
    <r>
      <rPr>
        <b/>
        <sz val="11"/>
        <color rgb="FFFF0000"/>
        <rFont val="ＭＳ Ｐゴシック"/>
        <family val="3"/>
        <charset val="128"/>
        <scheme val="minor"/>
      </rPr>
      <t>区域内のすべてのクリーチャーに対する&lt;看破&gt;および&lt;知覚&gt;判定</t>
    </r>
    <r>
      <rPr>
        <sz val="11"/>
        <rFont val="ＭＳ Ｐゴシック"/>
        <family val="3"/>
        <charset val="128"/>
        <scheme val="minor"/>
      </rPr>
      <t>に</t>
    </r>
    <rPh sb="0" eb="3">
      <t>シヨウシャ</t>
    </rPh>
    <rPh sb="7" eb="9">
      <t>クイキ</t>
    </rPh>
    <rPh sb="9" eb="10">
      <t>ナイ</t>
    </rPh>
    <rPh sb="22" eb="23">
      <t>タイ</t>
    </rPh>
    <rPh sb="26" eb="28">
      <t>カンパ</t>
    </rPh>
    <rPh sb="33" eb="35">
      <t>チカク</t>
    </rPh>
    <rPh sb="36" eb="38">
      <t>ハンテイ</t>
    </rPh>
    <phoneticPr fontId="1"/>
  </si>
  <si>
    <r>
      <rPr>
        <b/>
        <sz val="11"/>
        <color rgb="FFFF0000"/>
        <rFont val="ＭＳ Ｐゴシック"/>
        <family val="3"/>
        <charset val="128"/>
        <scheme val="minor"/>
      </rPr>
      <t>＋２のパワーB</t>
    </r>
    <r>
      <rPr>
        <sz val="11"/>
        <rFont val="ＭＳ Ｐゴシック"/>
        <family val="3"/>
        <charset val="128"/>
        <scheme val="minor"/>
      </rPr>
      <t>を得る。</t>
    </r>
    <rPh sb="9" eb="10">
      <t>エ</t>
    </rPh>
    <phoneticPr fontId="1"/>
  </si>
  <si>
    <t>種族パワー</t>
    <rPh sb="0" eb="2">
      <t>シュゾク</t>
    </rPh>
    <phoneticPr fontId="1"/>
  </si>
  <si>
    <t>セカンド・チャンス</t>
    <phoneticPr fontId="1"/>
  </si>
  <si>
    <t>ハーフリング／種族パワー／　（ＰＨB46）</t>
    <rPh sb="7" eb="9">
      <t>シュゾク</t>
    </rPh>
    <phoneticPr fontId="1"/>
  </si>
  <si>
    <t>即応・割込</t>
    <rPh sb="0" eb="2">
      <t>ソクオウ</t>
    </rPh>
    <rPh sb="3" eb="5">
      <t>ワリコ</t>
    </rPh>
    <phoneticPr fontId="1"/>
  </si>
  <si>
    <t>トリガー</t>
    <phoneticPr fontId="1"/>
  </si>
  <si>
    <r>
      <rPr>
        <b/>
        <sz val="11"/>
        <color rgb="FFFF0000"/>
        <rFont val="ＭＳ Ｐゴシック"/>
        <family val="3"/>
        <charset val="128"/>
        <scheme val="minor"/>
      </rPr>
      <t>使用者に対する</t>
    </r>
    <r>
      <rPr>
        <sz val="11"/>
        <color theme="1"/>
        <rFont val="ＭＳ Ｐゴシック"/>
        <family val="2"/>
        <charset val="128"/>
        <scheme val="minor"/>
      </rPr>
      <t>１回の</t>
    </r>
    <r>
      <rPr>
        <b/>
        <sz val="11"/>
        <color rgb="FFFF0000"/>
        <rFont val="ＭＳ Ｐゴシック"/>
        <family val="3"/>
        <charset val="128"/>
        <scheme val="minor"/>
      </rPr>
      <t>攻撃がヒット</t>
    </r>
    <r>
      <rPr>
        <sz val="11"/>
        <color theme="1"/>
        <rFont val="ＭＳ Ｐゴシック"/>
        <family val="2"/>
        <charset val="128"/>
        <scheme val="minor"/>
      </rPr>
      <t>する。</t>
    </r>
    <rPh sb="0" eb="3">
      <t>シヨウシャ</t>
    </rPh>
    <rPh sb="4" eb="5">
      <t>タイ</t>
    </rPh>
    <rPh sb="8" eb="9">
      <t>カイ</t>
    </rPh>
    <rPh sb="10" eb="12">
      <t>コウゲキ</t>
    </rPh>
    <phoneticPr fontId="1"/>
  </si>
  <si>
    <r>
      <t>敵のその攻撃ロールを</t>
    </r>
    <r>
      <rPr>
        <b/>
        <sz val="11"/>
        <color rgb="FFFF0000"/>
        <rFont val="ＭＳ Ｐゴシック"/>
        <family val="3"/>
        <charset val="128"/>
        <scheme val="minor"/>
      </rPr>
      <t>再ロール</t>
    </r>
    <r>
      <rPr>
        <sz val="11"/>
        <color theme="1"/>
        <rFont val="ＭＳ Ｐゴシック"/>
        <family val="2"/>
        <charset val="128"/>
        <scheme val="minor"/>
      </rPr>
      <t>させる。</t>
    </r>
    <rPh sb="0" eb="1">
      <t>テキ</t>
    </rPh>
    <rPh sb="4" eb="6">
      <t>コウゲキ</t>
    </rPh>
    <rPh sb="10" eb="11">
      <t>サイ</t>
    </rPh>
    <phoneticPr fontId="1"/>
  </si>
  <si>
    <t>再ロールの出目の方が低かったとしても、敵は再ロールの結果を用いなければならない。</t>
    <rPh sb="0" eb="1">
      <t>サイ</t>
    </rPh>
    <rPh sb="5" eb="7">
      <t>デメ</t>
    </rPh>
    <rPh sb="8" eb="9">
      <t>ホウ</t>
    </rPh>
    <rPh sb="10" eb="11">
      <t>ヒク</t>
    </rPh>
    <rPh sb="19" eb="20">
      <t>テキ</t>
    </rPh>
    <rPh sb="21" eb="22">
      <t>サイ</t>
    </rPh>
    <rPh sb="26" eb="28">
      <t>ケッカ</t>
    </rPh>
    <rPh sb="29" eb="30">
      <t>モチ</t>
    </rPh>
    <phoneticPr fontId="1"/>
  </si>
  <si>
    <t>[遭遇毎]</t>
    <phoneticPr fontId="1"/>
  </si>
  <si>
    <t>フォーカスド・ケイオス</t>
    <phoneticPr fontId="1"/>
  </si>
  <si>
    <t>ソーサラー／汎用／２　（秘62）</t>
    <rPh sb="6" eb="8">
      <t>ハンヨウ</t>
    </rPh>
    <rPh sb="12" eb="13">
      <t>ヒ</t>
    </rPh>
    <phoneticPr fontId="1"/>
  </si>
  <si>
    <t>[遭遇毎]◆[秘術]</t>
    <rPh sb="1" eb="3">
      <t>ソウグウ</t>
    </rPh>
    <rPh sb="3" eb="4">
      <t>マイ</t>
    </rPh>
    <rPh sb="7" eb="9">
      <t>ヒジュツ</t>
    </rPh>
    <phoneticPr fontId="1"/>
  </si>
  <si>
    <t>アクション不要</t>
    <rPh sb="5" eb="7">
      <t>フヨウ</t>
    </rPh>
    <phoneticPr fontId="1"/>
  </si>
  <si>
    <t>使用者が攻撃Rが奇数であるか偶数であるかによって効果の事なる</t>
    <rPh sb="0" eb="3">
      <t>シヨウシャ</t>
    </rPh>
    <rPh sb="4" eb="6">
      <t>コウゲキ</t>
    </rPh>
    <rPh sb="8" eb="10">
      <t>キスウ</t>
    </rPh>
    <rPh sb="14" eb="16">
      <t>グウスウ</t>
    </rPh>
    <rPh sb="24" eb="26">
      <t>コウカ</t>
    </rPh>
    <rPh sb="27" eb="28">
      <t>コト</t>
    </rPh>
    <phoneticPr fontId="1"/>
  </si>
  <si>
    <t>ソーサラーのパワーを使用する。</t>
    <phoneticPr fontId="1"/>
  </si>
  <si>
    <t>使用者は、そのパワーによる現実の攻撃Rの結果を無視して、</t>
    <rPh sb="0" eb="3">
      <t>シヨウシャ</t>
    </rPh>
    <rPh sb="13" eb="15">
      <t>ゲンジツ</t>
    </rPh>
    <rPh sb="16" eb="18">
      <t>コウゲキ</t>
    </rPh>
    <rPh sb="20" eb="22">
      <t>ケッカ</t>
    </rPh>
    <rPh sb="23" eb="25">
      <t>ムシ</t>
    </rPh>
    <phoneticPr fontId="1"/>
  </si>
  <si>
    <t>攻撃Rが奇数あるいは偶数のどちらかかだったものとする事ができる。</t>
    <rPh sb="0" eb="2">
      <t>コウゲキ</t>
    </rPh>
    <rPh sb="4" eb="6">
      <t>キスウ</t>
    </rPh>
    <rPh sb="10" eb="12">
      <t>グウスウ</t>
    </rPh>
    <rPh sb="26" eb="27">
      <t>コト</t>
    </rPh>
    <phoneticPr fontId="1"/>
  </si>
  <si>
    <t>サトゥルティ・オヴ・グリーン・ワーム</t>
    <phoneticPr fontId="1"/>
  </si>
  <si>
    <t>ソーサラー／汎用／６　（秘64）</t>
    <rPh sb="6" eb="8">
      <t>ハンヨウ</t>
    </rPh>
    <rPh sb="12" eb="13">
      <t>ヒ</t>
    </rPh>
    <phoneticPr fontId="1"/>
  </si>
  <si>
    <t>[一日毎]◆[秘術]</t>
    <rPh sb="1" eb="3">
      <t>イチニチ</t>
    </rPh>
    <rPh sb="3" eb="4">
      <t>ゴト</t>
    </rPh>
    <rPh sb="7" eb="9">
      <t>ヒジュツ</t>
    </rPh>
    <phoneticPr fontId="1"/>
  </si>
  <si>
    <r>
      <t>この遭遇の終了まで、使用者は</t>
    </r>
    <r>
      <rPr>
        <b/>
        <sz val="11"/>
        <color rgb="FFFF0000"/>
        <rFont val="ＭＳ Ｐゴシック"/>
        <family val="3"/>
        <charset val="128"/>
        <scheme val="minor"/>
      </rPr>
      <t>&lt;威圧&gt;</t>
    </r>
    <r>
      <rPr>
        <sz val="11"/>
        <rFont val="ＭＳ Ｐゴシック"/>
        <family val="3"/>
        <charset val="128"/>
        <scheme val="minor"/>
      </rPr>
      <t>判定、</t>
    </r>
    <r>
      <rPr>
        <b/>
        <sz val="11"/>
        <color rgb="FFFF0000"/>
        <rFont val="ＭＳ Ｐゴシック"/>
        <family val="3"/>
        <charset val="128"/>
        <scheme val="minor"/>
      </rPr>
      <t>&lt;交渉&gt;</t>
    </r>
    <r>
      <rPr>
        <sz val="11"/>
        <rFont val="ＭＳ Ｐゴシック"/>
        <family val="3"/>
        <charset val="128"/>
        <scheme val="minor"/>
      </rPr>
      <t>判定および</t>
    </r>
    <r>
      <rPr>
        <b/>
        <sz val="11"/>
        <color rgb="FFFF0000"/>
        <rFont val="ＭＳ Ｐゴシック"/>
        <family val="3"/>
        <charset val="128"/>
        <scheme val="minor"/>
      </rPr>
      <t>&lt;看破&gt;</t>
    </r>
    <r>
      <rPr>
        <sz val="11"/>
        <rFont val="ＭＳ Ｐゴシック"/>
        <family val="3"/>
        <charset val="128"/>
        <scheme val="minor"/>
      </rPr>
      <t>判定に</t>
    </r>
    <rPh sb="2" eb="4">
      <t>ソウグウ</t>
    </rPh>
    <rPh sb="5" eb="7">
      <t>シュウリョウ</t>
    </rPh>
    <rPh sb="10" eb="13">
      <t>シヨウシャ</t>
    </rPh>
    <rPh sb="15" eb="17">
      <t>イアツ</t>
    </rPh>
    <rPh sb="18" eb="20">
      <t>ハンテイ</t>
    </rPh>
    <rPh sb="22" eb="24">
      <t>コウショウ</t>
    </rPh>
    <rPh sb="25" eb="27">
      <t>ハンテイ</t>
    </rPh>
    <rPh sb="31" eb="33">
      <t>カンパ</t>
    </rPh>
    <rPh sb="34" eb="36">
      <t>ハンテイ</t>
    </rPh>
    <phoneticPr fontId="1"/>
  </si>
  <si>
    <r>
      <rPr>
        <b/>
        <sz val="11"/>
        <color rgb="FFFF0000"/>
        <rFont val="ＭＳ Ｐゴシック"/>
        <family val="3"/>
        <charset val="128"/>
        <scheme val="minor"/>
      </rPr>
      <t>＋５のパワーB</t>
    </r>
    <r>
      <rPr>
        <sz val="11"/>
        <color theme="1"/>
        <rFont val="ＭＳ Ｐゴシック"/>
        <family val="2"/>
        <charset val="128"/>
        <scheme val="minor"/>
      </rPr>
      <t>を得る</t>
    </r>
    <rPh sb="9" eb="10">
      <t>エ</t>
    </rPh>
    <phoneticPr fontId="1"/>
  </si>
  <si>
    <t>テーマパワー</t>
    <phoneticPr fontId="1"/>
  </si>
  <si>
    <t>トレジャー・センス</t>
    <phoneticPr fontId="1"/>
  </si>
  <si>
    <t>トレジャー・ハンター／汎用／　（未28）</t>
    <rPh sb="11" eb="13">
      <t>ハンヨウ</t>
    </rPh>
    <rPh sb="16" eb="17">
      <t>ミ</t>
    </rPh>
    <phoneticPr fontId="1"/>
  </si>
  <si>
    <t>[一日毎]</t>
    <rPh sb="1" eb="3">
      <t>イチニチ</t>
    </rPh>
    <rPh sb="3" eb="4">
      <t>ゴト</t>
    </rPh>
    <phoneticPr fontId="1"/>
  </si>
  <si>
    <t>１つのアイテムを選ぶ。</t>
    <rPh sb="8" eb="9">
      <t>エラ</t>
    </rPh>
    <phoneticPr fontId="1"/>
  </si>
  <si>
    <t>以後1時間の間、使用者はそのアイテムを見つけだしたり、識別するための、</t>
    <rPh sb="0" eb="1">
      <t>イゴ</t>
    </rPh>
    <rPh sb="2" eb="4">
      <t>ジカン</t>
    </rPh>
    <rPh sb="5" eb="6">
      <t>アイダ</t>
    </rPh>
    <rPh sb="7" eb="10">
      <t>シヨウシャ</t>
    </rPh>
    <rPh sb="18" eb="19">
      <t>ミ</t>
    </rPh>
    <rPh sb="26" eb="28">
      <t>シキベツ</t>
    </rPh>
    <phoneticPr fontId="1"/>
  </si>
  <si>
    <r>
      <rPr>
        <b/>
        <sz val="11"/>
        <color rgb="FFFF0000"/>
        <rFont val="ＭＳ Ｐゴシック"/>
        <family val="3"/>
        <charset val="128"/>
        <scheme val="minor"/>
      </rPr>
      <t>知識判定</t>
    </r>
    <r>
      <rPr>
        <sz val="11"/>
        <rFont val="ＭＳ Ｐゴシック"/>
        <family val="3"/>
        <charset val="128"/>
        <scheme val="minor"/>
      </rPr>
      <t>、</t>
    </r>
    <r>
      <rPr>
        <b/>
        <sz val="11"/>
        <color rgb="FFFF0000"/>
        <rFont val="ＭＳ Ｐゴシック"/>
        <family val="3"/>
        <charset val="128"/>
        <scheme val="minor"/>
      </rPr>
      <t>&lt;知覚&gt;</t>
    </r>
    <r>
      <rPr>
        <sz val="11"/>
        <rFont val="ＭＳ Ｐゴシック"/>
        <family val="3"/>
        <charset val="128"/>
        <scheme val="minor"/>
      </rPr>
      <t>判定、</t>
    </r>
    <r>
      <rPr>
        <b/>
        <sz val="11"/>
        <color rgb="FFFF0000"/>
        <rFont val="ＭＳ Ｐゴシック"/>
        <family val="3"/>
        <charset val="128"/>
        <scheme val="minor"/>
      </rPr>
      <t>&lt;事情通&gt;</t>
    </r>
    <r>
      <rPr>
        <sz val="11"/>
        <rFont val="ＭＳ Ｐゴシック"/>
        <family val="3"/>
        <charset val="128"/>
        <scheme val="minor"/>
      </rPr>
      <t>判定、</t>
    </r>
    <r>
      <rPr>
        <b/>
        <sz val="11"/>
        <color rgb="FFFF0000"/>
        <rFont val="ＭＳ Ｐゴシック"/>
        <family val="3"/>
        <charset val="128"/>
        <scheme val="minor"/>
      </rPr>
      <t>&lt;盗賊&gt;</t>
    </r>
    <r>
      <rPr>
        <sz val="11"/>
        <rFont val="ＭＳ Ｐゴシック"/>
        <family val="3"/>
        <charset val="128"/>
        <scheme val="minor"/>
      </rPr>
      <t>判定に</t>
    </r>
    <r>
      <rPr>
        <b/>
        <sz val="11"/>
        <color rgb="FFFF0000"/>
        <rFont val="ＭＳ Ｐゴシック"/>
        <family val="3"/>
        <charset val="128"/>
        <scheme val="minor"/>
      </rPr>
      <t>＋４のパワーB</t>
    </r>
    <r>
      <rPr>
        <sz val="11"/>
        <rFont val="ＭＳ Ｐゴシック"/>
        <family val="3"/>
        <charset val="128"/>
        <scheme val="minor"/>
      </rPr>
      <t>を得る、</t>
    </r>
    <rPh sb="0" eb="2">
      <t>チシキ</t>
    </rPh>
    <rPh sb="2" eb="4">
      <t>ハンテイ</t>
    </rPh>
    <rPh sb="6" eb="8">
      <t>チカク</t>
    </rPh>
    <rPh sb="9" eb="11">
      <t>ハンテイ</t>
    </rPh>
    <rPh sb="13" eb="15">
      <t>ジジョウ</t>
    </rPh>
    <rPh sb="15" eb="16">
      <t>ツウ</t>
    </rPh>
    <rPh sb="17" eb="19">
      <t>ハンテイ</t>
    </rPh>
    <rPh sb="21" eb="23">
      <t>トウゾク</t>
    </rPh>
    <rPh sb="24" eb="26">
      <t>ハンテイ</t>
    </rPh>
    <rPh sb="35" eb="36">
      <t>エ</t>
    </rPh>
    <phoneticPr fontId="1"/>
  </si>
  <si>
    <t>アイアー以外の効果でならフリーアクションで殴る事が皆無とも言えないので怖い・・・。</t>
    <rPh sb="4" eb="6">
      <t>イガイ</t>
    </rPh>
    <rPh sb="7" eb="9">
      <t>コウカ</t>
    </rPh>
    <rPh sb="21" eb="22">
      <t>ナグ</t>
    </rPh>
    <rPh sb="23" eb="24">
      <t>コト</t>
    </rPh>
    <rPh sb="25" eb="27">
      <t>カイム</t>
    </rPh>
    <rPh sb="29" eb="30">
      <t>イ</t>
    </rPh>
    <rPh sb="35" eb="36">
      <t>コワ</t>
    </rPh>
    <phoneticPr fontId="1"/>
  </si>
  <si>
    <t>(１ｄ６)の[精神]ダメージ</t>
    <rPh sb="7" eb="9">
      <t>セイシン</t>
    </rPh>
    <phoneticPr fontId="1"/>
  </si>
  <si>
    <r>
      <t>このパワーは</t>
    </r>
    <r>
      <rPr>
        <b/>
        <sz val="11"/>
        <color rgb="FFFF0000"/>
        <rFont val="ＭＳ Ｐゴシック"/>
        <family val="3"/>
        <charset val="128"/>
        <scheme val="minor"/>
      </rPr>
      <t>遠隔基礎攻撃</t>
    </r>
    <r>
      <rPr>
        <sz val="11"/>
        <rFont val="ＭＳ Ｐゴシック"/>
        <family val="3"/>
        <charset val="128"/>
        <scheme val="minor"/>
      </rPr>
      <t>として扱う事ができる</t>
    </r>
    <rPh sb="6" eb="8">
      <t>エンカク</t>
    </rPh>
    <rPh sb="8" eb="10">
      <t>キソ</t>
    </rPh>
    <rPh sb="10" eb="12">
      <t>コウゲキ</t>
    </rPh>
    <rPh sb="15" eb="16">
      <t>アツカ</t>
    </rPh>
    <rPh sb="17" eb="18">
      <t>コト</t>
    </rPh>
    <phoneticPr fontId="1"/>
  </si>
  <si>
    <r>
      <rPr>
        <b/>
        <sz val="14"/>
        <color rgb="FFFF0000"/>
        <rFont val="HGP創英角ﾎﾟｯﾌﾟ体"/>
        <family val="3"/>
        <charset val="128"/>
      </rPr>
      <t>警告！　　</t>
    </r>
    <r>
      <rPr>
        <b/>
        <sz val="14"/>
        <color rgb="FF00B0F0"/>
        <rFont val="ＭＳ Ｐゴシック"/>
        <family val="3"/>
        <charset val="128"/>
        <scheme val="minor"/>
      </rPr>
      <t>他の</t>
    </r>
    <r>
      <rPr>
        <b/>
        <sz val="18"/>
        <color rgb="FF00B0F0"/>
        <rFont val="ＭＳ Ｐゴシック"/>
        <family val="3"/>
        <charset val="128"/>
        <scheme val="minor"/>
      </rPr>
      <t>即応パワー</t>
    </r>
    <r>
      <rPr>
        <b/>
        <sz val="14"/>
        <color rgb="FF00B0F0"/>
        <rFont val="ＭＳ Ｐゴシック"/>
        <family val="3"/>
        <charset val="128"/>
        <scheme val="minor"/>
      </rPr>
      <t>や</t>
    </r>
    <r>
      <rPr>
        <b/>
        <sz val="18"/>
        <color rgb="FF00B0F0"/>
        <rFont val="ＭＳ Ｐゴシック"/>
        <family val="3"/>
        <charset val="128"/>
        <scheme val="minor"/>
      </rPr>
      <t>待機</t>
    </r>
    <r>
      <rPr>
        <b/>
        <sz val="14"/>
        <color rgb="FF00B0F0"/>
        <rFont val="ＭＳ Ｐゴシック"/>
        <family val="3"/>
        <charset val="128"/>
        <scheme val="minor"/>
      </rPr>
      <t>と全く両立できず。</t>
    </r>
    <rPh sb="0" eb="2">
      <t>ケイコク</t>
    </rPh>
    <rPh sb="5" eb="6">
      <t>ホカ</t>
    </rPh>
    <rPh sb="7" eb="9">
      <t>ソクオウ</t>
    </rPh>
    <rPh sb="13" eb="15">
      <t>タイキ</t>
    </rPh>
    <rPh sb="16" eb="17">
      <t>マッタ</t>
    </rPh>
    <rPh sb="18" eb="20">
      <t>リョウリツ</t>
    </rPh>
    <phoneticPr fontId="1"/>
  </si>
  <si>
    <t>自分のターンの機会攻撃に対してウッカリ宣言するな(笑)！</t>
    <rPh sb="0" eb="2">
      <t>ジブン</t>
    </rPh>
    <rPh sb="7" eb="9">
      <t>キカイ</t>
    </rPh>
    <rPh sb="9" eb="11">
      <t>コウゲキ</t>
    </rPh>
    <rPh sb="12" eb="13">
      <t>タイ</t>
    </rPh>
    <rPh sb="19" eb="21">
      <t>センゲン</t>
    </rPh>
    <rPh sb="25" eb="26">
      <t>ワライ</t>
    </rPh>
    <phoneticPr fontId="1"/>
  </si>
  <si>
    <t>①敵の攻撃がヒットした時、使う　(当たり前)</t>
    <rPh sb="1" eb="2">
      <t>テキ</t>
    </rPh>
    <rPh sb="3" eb="5">
      <t>コウゲキ</t>
    </rPh>
    <rPh sb="11" eb="12">
      <t>トキ</t>
    </rPh>
    <rPh sb="13" eb="14">
      <t>ツカ</t>
    </rPh>
    <rPh sb="17" eb="18">
      <t>ア</t>
    </rPh>
    <rPh sb="20" eb="21">
      <t>マエ</t>
    </rPh>
    <phoneticPr fontId="1"/>
  </si>
  <si>
    <r>
      <t>②</t>
    </r>
    <r>
      <rPr>
        <b/>
        <sz val="11"/>
        <color rgb="FFFF0000"/>
        <rFont val="ＭＳ Ｐゴシック"/>
        <family val="3"/>
        <charset val="128"/>
        <scheme val="minor"/>
      </rPr>
      <t>クリティカルヒット</t>
    </r>
    <r>
      <rPr>
        <sz val="11"/>
        <color theme="1"/>
        <rFont val="ＭＳ Ｐゴシック"/>
        <family val="2"/>
        <charset val="128"/>
        <scheme val="minor"/>
      </rPr>
      <t>を喰らった時、迷わず使う！</t>
    </r>
    <rPh sb="11" eb="12">
      <t>ク</t>
    </rPh>
    <rPh sb="15" eb="16">
      <t>トキ</t>
    </rPh>
    <rPh sb="17" eb="18">
      <t>マヨ</t>
    </rPh>
    <rPh sb="20" eb="21">
      <t>ツカ</t>
    </rPh>
    <phoneticPr fontId="1"/>
  </si>
  <si>
    <t>　基本的に使って損は無いハズ。　ダメ元でGO！</t>
    <rPh sb="1" eb="4">
      <t>キホンテキ</t>
    </rPh>
    <rPh sb="5" eb="6">
      <t>ツカ</t>
    </rPh>
    <rPh sb="8" eb="9">
      <t>ソン</t>
    </rPh>
    <rPh sb="10" eb="11">
      <t>ナ</t>
    </rPh>
    <rPh sb="18" eb="19">
      <t>モト</t>
    </rPh>
    <phoneticPr fontId="1"/>
  </si>
  <si>
    <t>残念ながらトウムハンドのせい（？）で有り難味を実感しにくい・・・。</t>
    <rPh sb="0" eb="2">
      <t>ザンネン</t>
    </rPh>
    <rPh sb="18" eb="19">
      <t>ア</t>
    </rPh>
    <rPh sb="20" eb="22">
      <t>ガタミ</t>
    </rPh>
    <rPh sb="23" eb="25">
      <t>ジッカン</t>
    </rPh>
    <phoneticPr fontId="1"/>
  </si>
  <si>
    <t>　　君の遠隔攻撃は伏せ状態の目標に対しては２の追加ダメージを与える。</t>
    <rPh sb="2" eb="3">
      <t>キミ</t>
    </rPh>
    <rPh sb="4" eb="6">
      <t>エンカク</t>
    </rPh>
    <rPh sb="6" eb="8">
      <t>コウゲキ</t>
    </rPh>
    <rPh sb="9" eb="10">
      <t>フ</t>
    </rPh>
    <rPh sb="11" eb="13">
      <t>ジョウタイ</t>
    </rPh>
    <rPh sb="14" eb="16">
      <t>モクヒョウ</t>
    </rPh>
    <rPh sb="17" eb="18">
      <t>タイ</t>
    </rPh>
    <rPh sb="23" eb="25">
      <t>ツイカ</t>
    </rPh>
    <rPh sb="30" eb="31">
      <t>アタ</t>
    </rPh>
    <phoneticPr fontId="1"/>
  </si>
  <si>
    <t>マイナー</t>
    <phoneticPr fontId="1"/>
  </si>
  <si>
    <t>マイナーアクションでの撃ち時（基本的にＡＰの使い時と一緒）</t>
    <rPh sb="11" eb="12">
      <t>ウ</t>
    </rPh>
    <rPh sb="13" eb="14">
      <t>トキ</t>
    </rPh>
    <rPh sb="15" eb="17">
      <t>キホン</t>
    </rPh>
    <rPh sb="17" eb="18">
      <t>テキ</t>
    </rPh>
    <rPh sb="22" eb="23">
      <t>ツカ</t>
    </rPh>
    <rPh sb="24" eb="25">
      <t>ドキ</t>
    </rPh>
    <rPh sb="26" eb="28">
      <t>イッショ</t>
    </rPh>
    <phoneticPr fontId="1"/>
  </si>
  <si>
    <t>ダメージ以外を期待して撃つのは危険な香りが・・・。</t>
    <rPh sb="4" eb="6">
      <t>イガイ</t>
    </rPh>
    <rPh sb="7" eb="9">
      <t>キタイ</t>
    </rPh>
    <rPh sb="11" eb="12">
      <t>ウ</t>
    </rPh>
    <rPh sb="15" eb="17">
      <t>キケン</t>
    </rPh>
    <rPh sb="18" eb="19">
      <t>カオ</t>
    </rPh>
    <phoneticPr fontId="1"/>
  </si>
  <si>
    <t>もったいないが、確実にトドメを刺すのに使うのは効果がかなり大きいハズ（遭遇の序盤）。</t>
    <rPh sb="8" eb="10">
      <t>カクジツ</t>
    </rPh>
    <rPh sb="15" eb="16">
      <t>サ</t>
    </rPh>
    <rPh sb="19" eb="20">
      <t>ツカ</t>
    </rPh>
    <rPh sb="23" eb="25">
      <t>コウカ</t>
    </rPh>
    <rPh sb="29" eb="30">
      <t>オオ</t>
    </rPh>
    <rPh sb="35" eb="37">
      <t>ソウグウ</t>
    </rPh>
    <rPh sb="38" eb="40">
      <t>ジョバン</t>
    </rPh>
    <phoneticPr fontId="1"/>
  </si>
  <si>
    <t>　再ロールの結果がクリティカルだったら笑え！</t>
    <rPh sb="1" eb="2">
      <t>サイ</t>
    </rPh>
    <rPh sb="6" eb="8">
      <t>ケッカ</t>
    </rPh>
    <rPh sb="19" eb="20">
      <t>ワラ</t>
    </rPh>
    <phoneticPr fontId="1"/>
  </si>
  <si>
    <r>
      <t>特定のパワーが</t>
    </r>
    <r>
      <rPr>
        <b/>
        <sz val="11"/>
        <color rgb="FFFF0000"/>
        <rFont val="ＭＳ Ｐゴシック"/>
        <family val="3"/>
        <charset val="128"/>
        <scheme val="minor"/>
      </rPr>
      <t>ヒットした時</t>
    </r>
    <r>
      <rPr>
        <sz val="11"/>
        <rFont val="ＭＳ Ｐゴシック"/>
        <family val="3"/>
        <charset val="128"/>
        <scheme val="minor"/>
      </rPr>
      <t>に出目が奇数だったら偶数にチェンジ！以上。</t>
    </r>
    <rPh sb="0" eb="2">
      <t>トクテイ</t>
    </rPh>
    <rPh sb="12" eb="13">
      <t>トキ</t>
    </rPh>
    <rPh sb="14" eb="16">
      <t>デメ</t>
    </rPh>
    <rPh sb="17" eb="19">
      <t>キスウ</t>
    </rPh>
    <rPh sb="23" eb="25">
      <t>グウスウ</t>
    </rPh>
    <rPh sb="31" eb="33">
      <t>イジョウ</t>
    </rPh>
    <phoneticPr fontId="1"/>
  </si>
  <si>
    <t>使える時に出し惜しみ無し、以上。</t>
    <rPh sb="0" eb="1">
      <t>ツカ</t>
    </rPh>
    <rPh sb="3" eb="4">
      <t>トキ</t>
    </rPh>
    <rPh sb="5" eb="6">
      <t>ダ</t>
    </rPh>
    <rPh sb="7" eb="8">
      <t>オ</t>
    </rPh>
    <rPh sb="10" eb="11">
      <t>ナ</t>
    </rPh>
    <rPh sb="13" eb="15">
      <t>イジョウ</t>
    </rPh>
    <phoneticPr fontId="1"/>
  </si>
  <si>
    <t>対意志の強制移動パワーは結構レア。</t>
    <rPh sb="0" eb="1">
      <t>タイ</t>
    </rPh>
    <rPh sb="1" eb="3">
      <t>イシ</t>
    </rPh>
    <rPh sb="4" eb="6">
      <t>キョウセイ</t>
    </rPh>
    <rPh sb="6" eb="8">
      <t>イドウ</t>
    </rPh>
    <rPh sb="12" eb="14">
      <t>ケッコウ</t>
    </rPh>
    <phoneticPr fontId="1"/>
  </si>
  <si>
    <t>動かしたい敵って頑健高い事が多いので、いざという時に頼りになる。</t>
    <rPh sb="0" eb="1">
      <t>ウゴ</t>
    </rPh>
    <rPh sb="5" eb="6">
      <t>テキ</t>
    </rPh>
    <rPh sb="8" eb="10">
      <t>ガンケン</t>
    </rPh>
    <rPh sb="10" eb="11">
      <t>タカ</t>
    </rPh>
    <rPh sb="12" eb="13">
      <t>コト</t>
    </rPh>
    <rPh sb="14" eb="15">
      <t>オオ</t>
    </rPh>
    <rPh sb="24" eb="25">
      <t>トキ</t>
    </rPh>
    <rPh sb="26" eb="27">
      <t>タヨ</t>
    </rPh>
    <phoneticPr fontId="1"/>
  </si>
  <si>
    <t>①あと一撃で敵が落ちる時</t>
    <rPh sb="3" eb="5">
      <t>イチゲキ</t>
    </rPh>
    <rPh sb="6" eb="7">
      <t>テキ</t>
    </rPh>
    <rPh sb="8" eb="9">
      <t>オ</t>
    </rPh>
    <rPh sb="11" eb="12">
      <t>トキ</t>
    </rPh>
    <phoneticPr fontId="1"/>
  </si>
  <si>
    <t>③攻撃が全然当たらなくてフラストレーションが溜まっている時</t>
    <rPh sb="1" eb="3">
      <t>コウゲキ</t>
    </rPh>
    <rPh sb="4" eb="6">
      <t>ゼンゼン</t>
    </rPh>
    <rPh sb="6" eb="7">
      <t>ア</t>
    </rPh>
    <rPh sb="22" eb="23">
      <t>タ</t>
    </rPh>
    <rPh sb="28" eb="29">
      <t>トキ</t>
    </rPh>
    <phoneticPr fontId="1"/>
  </si>
  <si>
    <t>遠隔基礎攻撃及びメインダメージ源はコレで決まり！</t>
    <rPh sb="0" eb="2">
      <t>エンカク</t>
    </rPh>
    <rPh sb="2" eb="4">
      <t>キソ</t>
    </rPh>
    <rPh sb="4" eb="6">
      <t>コウゲキ</t>
    </rPh>
    <rPh sb="6" eb="7">
      <t>オヨ</t>
    </rPh>
    <rPh sb="15" eb="16">
      <t>ゲン</t>
    </rPh>
    <rPh sb="20" eb="21">
      <t>キ</t>
    </rPh>
    <phoneticPr fontId="1"/>
  </si>
  <si>
    <r>
      <rPr>
        <b/>
        <sz val="14"/>
        <color rgb="FFFF0000"/>
        <rFont val="ＭＳ Ｐゴシック"/>
        <family val="3"/>
        <charset val="128"/>
        <scheme val="minor"/>
      </rPr>
      <t>３Ｘ３</t>
    </r>
    <r>
      <rPr>
        <b/>
        <sz val="12"/>
        <color rgb="FFFF0000"/>
        <rFont val="ＭＳ Ｐゴシック"/>
        <family val="3"/>
        <charset val="128"/>
        <scheme val="minor"/>
      </rPr>
      <t>の範囲は実の所狭い！　範囲内で敵を固めるのはＲＪの仕事か？</t>
    </r>
    <rPh sb="4" eb="6">
      <t>ハンイ</t>
    </rPh>
    <rPh sb="7" eb="8">
      <t>ジツ</t>
    </rPh>
    <rPh sb="9" eb="10">
      <t>トコロ</t>
    </rPh>
    <rPh sb="10" eb="11">
      <t>セマ</t>
    </rPh>
    <rPh sb="14" eb="17">
      <t>ハンイナイ</t>
    </rPh>
    <rPh sb="18" eb="19">
      <t>テキ</t>
    </rPh>
    <rPh sb="20" eb="21">
      <t>カタ</t>
    </rPh>
    <rPh sb="28" eb="30">
      <t>シゴト</t>
    </rPh>
    <phoneticPr fontId="1"/>
  </si>
  <si>
    <t>②味方の効果等で追加ダメージが入る時（伏せ、脆弱等、このパーティならばチャンスが多いハズ）</t>
    <rPh sb="1" eb="3">
      <t>ミカタ</t>
    </rPh>
    <rPh sb="4" eb="6">
      <t>コウカ</t>
    </rPh>
    <rPh sb="6" eb="7">
      <t>トウ</t>
    </rPh>
    <rPh sb="8" eb="10">
      <t>ツイカ</t>
    </rPh>
    <rPh sb="15" eb="16">
      <t>ハイ</t>
    </rPh>
    <rPh sb="17" eb="18">
      <t>トキ</t>
    </rPh>
    <rPh sb="19" eb="20">
      <t>フ</t>
    </rPh>
    <rPh sb="22" eb="24">
      <t>ゼイジャク</t>
    </rPh>
    <rPh sb="24" eb="25">
      <t>トウ</t>
    </rPh>
    <rPh sb="40" eb="41">
      <t>オオ</t>
    </rPh>
    <phoneticPr fontId="1"/>
  </si>
  <si>
    <t>面白いけど効果が全く安定しないので、</t>
    <rPh sb="0" eb="2">
      <t>オモシロ</t>
    </rPh>
    <rPh sb="5" eb="7">
      <t>コウカ</t>
    </rPh>
    <rPh sb="8" eb="9">
      <t>マッタ</t>
    </rPh>
    <rPh sb="10" eb="12">
      <t>アンテイ</t>
    </rPh>
    <phoneticPr fontId="1"/>
  </si>
  <si>
    <t>抵抗持ちには効果が薄い点も難・・・。</t>
    <rPh sb="0" eb="2">
      <t>テイコウ</t>
    </rPh>
    <rPh sb="2" eb="3">
      <t>モ</t>
    </rPh>
    <rPh sb="6" eb="8">
      <t>コウカ</t>
    </rPh>
    <rPh sb="9" eb="10">
      <t>ウス</t>
    </rPh>
    <rPh sb="11" eb="12">
      <t>テン</t>
    </rPh>
    <rPh sb="13" eb="14">
      <t>ナン</t>
    </rPh>
    <phoneticPr fontId="1"/>
  </si>
  <si>
    <t>光輝ダメージの範囲攻撃と割り切るべきか？</t>
    <rPh sb="0" eb="2">
      <t>コウキ</t>
    </rPh>
    <rPh sb="7" eb="9">
      <t>ハンイ</t>
    </rPh>
    <rPh sb="9" eb="11">
      <t>コウゲキ</t>
    </rPh>
    <rPh sb="12" eb="13">
      <t>ワ</t>
    </rPh>
    <rPh sb="14" eb="15">
      <t>キ</t>
    </rPh>
    <phoneticPr fontId="1"/>
  </si>
  <si>
    <t>②対反応である事も含めて、暴れ役や兵士役に対して先手を取れたならば超有効。</t>
    <rPh sb="1" eb="2">
      <t>タイ</t>
    </rPh>
    <rPh sb="2" eb="4">
      <t>ハンノウ</t>
    </rPh>
    <rPh sb="7" eb="8">
      <t>コト</t>
    </rPh>
    <rPh sb="9" eb="10">
      <t>フク</t>
    </rPh>
    <rPh sb="13" eb="14">
      <t>アバ</t>
    </rPh>
    <rPh sb="15" eb="16">
      <t>ヤク</t>
    </rPh>
    <rPh sb="17" eb="19">
      <t>ヘイシ</t>
    </rPh>
    <rPh sb="19" eb="20">
      <t>ヤク</t>
    </rPh>
    <rPh sb="21" eb="22">
      <t>タイ</t>
    </rPh>
    <rPh sb="24" eb="26">
      <t>センテ</t>
    </rPh>
    <rPh sb="27" eb="28">
      <t>ト</t>
    </rPh>
    <rPh sb="33" eb="34">
      <t>チョウ</t>
    </rPh>
    <rPh sb="34" eb="36">
      <t>ユウコウ</t>
    </rPh>
    <phoneticPr fontId="1"/>
  </si>
  <si>
    <t>②対反応ではなく対頑健である点は、両刃の剣か？他のパワーとの使い分けの余地はアリ。</t>
    <rPh sb="1" eb="2">
      <t>タイ</t>
    </rPh>
    <rPh sb="2" eb="3">
      <t>ハン</t>
    </rPh>
    <rPh sb="3" eb="4">
      <t>オウ</t>
    </rPh>
    <rPh sb="8" eb="9">
      <t>タイ</t>
    </rPh>
    <rPh sb="9" eb="11">
      <t>ガンケン</t>
    </rPh>
    <rPh sb="14" eb="15">
      <t>テン</t>
    </rPh>
    <rPh sb="17" eb="19">
      <t>リョウバ</t>
    </rPh>
    <rPh sb="20" eb="21">
      <t>ケン</t>
    </rPh>
    <rPh sb="23" eb="24">
      <t>ホカ</t>
    </rPh>
    <rPh sb="30" eb="31">
      <t>ツカ</t>
    </rPh>
    <rPh sb="32" eb="33">
      <t>ワ</t>
    </rPh>
    <rPh sb="35" eb="37">
      <t>ヨチ</t>
    </rPh>
    <phoneticPr fontId="1"/>
  </si>
  <si>
    <t>③暴れ役や兵士役に対して先手を取れたならば有効だが、対頑健なのがネック・・・。</t>
    <rPh sb="1" eb="2">
      <t>アバ</t>
    </rPh>
    <rPh sb="3" eb="4">
      <t>ヤク</t>
    </rPh>
    <rPh sb="5" eb="7">
      <t>ヘイシ</t>
    </rPh>
    <rPh sb="7" eb="8">
      <t>ヤク</t>
    </rPh>
    <rPh sb="9" eb="10">
      <t>タイ</t>
    </rPh>
    <rPh sb="12" eb="14">
      <t>センテ</t>
    </rPh>
    <rPh sb="15" eb="16">
      <t>ト</t>
    </rPh>
    <rPh sb="21" eb="23">
      <t>ユウコウ</t>
    </rPh>
    <rPh sb="26" eb="27">
      <t>タイ</t>
    </rPh>
    <rPh sb="27" eb="29">
      <t>ガンケン</t>
    </rPh>
    <phoneticPr fontId="1"/>
  </si>
  <si>
    <t>④一方で貴重な対頑健パワーであるのも事実なので、終盤でも使う余地は充分アリか？</t>
    <rPh sb="1" eb="3">
      <t>イッポウ</t>
    </rPh>
    <rPh sb="4" eb="6">
      <t>キチョウ</t>
    </rPh>
    <rPh sb="7" eb="8">
      <t>タイ</t>
    </rPh>
    <rPh sb="8" eb="10">
      <t>ガンケン</t>
    </rPh>
    <rPh sb="18" eb="20">
      <t>ジジツ</t>
    </rPh>
    <rPh sb="24" eb="26">
      <t>シュウバン</t>
    </rPh>
    <rPh sb="28" eb="29">
      <t>ツカ</t>
    </rPh>
    <rPh sb="30" eb="32">
      <t>ヨチ</t>
    </rPh>
    <rPh sb="33" eb="35">
      <t>ジュウブン</t>
    </rPh>
    <phoneticPr fontId="1"/>
  </si>
  <si>
    <t>結局、アシッド・オーブの方が総合的に優れている（当然と言えば当然）ので</t>
    <rPh sb="0" eb="2">
      <t>ケッキョク</t>
    </rPh>
    <rPh sb="12" eb="13">
      <t>ホウ</t>
    </rPh>
    <rPh sb="14" eb="17">
      <t>ソウゴウテキ</t>
    </rPh>
    <rPh sb="18" eb="19">
      <t>スグ</t>
    </rPh>
    <rPh sb="24" eb="26">
      <t>トウゼン</t>
    </rPh>
    <rPh sb="27" eb="28">
      <t>イ</t>
    </rPh>
    <rPh sb="30" eb="32">
      <t>トウゼン</t>
    </rPh>
    <phoneticPr fontId="1"/>
  </si>
  <si>
    <t>イーライが自力で敵を固められるという点でも貴重なパワー。</t>
    <rPh sb="5" eb="7">
      <t>ジリキ</t>
    </rPh>
    <rPh sb="8" eb="9">
      <t>テキ</t>
    </rPh>
    <rPh sb="10" eb="11">
      <t>カタ</t>
    </rPh>
    <rPh sb="18" eb="19">
      <t>テン</t>
    </rPh>
    <rPh sb="21" eb="23">
      <t>キチョウ</t>
    </rPh>
    <phoneticPr fontId="1"/>
  </si>
  <si>
    <t>続けてＡＰで更に範囲攻撃ってのも全然アリ。</t>
    <rPh sb="0" eb="1">
      <t>ツヅ</t>
    </rPh>
    <rPh sb="6" eb="7">
      <t>サラ</t>
    </rPh>
    <rPh sb="8" eb="10">
      <t>ハンイ</t>
    </rPh>
    <rPh sb="10" eb="12">
      <t>コウゲキ</t>
    </rPh>
    <rPh sb="16" eb="18">
      <t>ゼンゼン</t>
    </rPh>
    <phoneticPr fontId="1"/>
  </si>
  <si>
    <t>ダメージ面では確実にアシッド・オーブよりも劣る以上、これ位の付加価値は当然必要。</t>
    <rPh sb="4" eb="5">
      <t>メン</t>
    </rPh>
    <rPh sb="7" eb="9">
      <t>カクジツ</t>
    </rPh>
    <rPh sb="21" eb="22">
      <t>オト</t>
    </rPh>
    <rPh sb="23" eb="25">
      <t>イジョウ</t>
    </rPh>
    <rPh sb="28" eb="29">
      <t>クライ</t>
    </rPh>
    <rPh sb="30" eb="32">
      <t>フカ</t>
    </rPh>
    <rPh sb="32" eb="34">
      <t>カチ</t>
    </rPh>
    <rPh sb="35" eb="37">
      <t>トウゼン</t>
    </rPh>
    <rPh sb="37" eb="39">
      <t>ヒツヨウ</t>
    </rPh>
    <phoneticPr fontId="1"/>
  </si>
  <si>
    <t>③ダメージがアシッド・オーブより優れていると言う程でもない以上、雑魚掃除に使うのも全然ＯＫ！</t>
    <rPh sb="16" eb="17">
      <t>スグ</t>
    </rPh>
    <rPh sb="22" eb="23">
      <t>イ</t>
    </rPh>
    <rPh sb="24" eb="25">
      <t>ホド</t>
    </rPh>
    <rPh sb="29" eb="31">
      <t>イジョウ</t>
    </rPh>
    <rPh sb="32" eb="34">
      <t>ザコ</t>
    </rPh>
    <rPh sb="34" eb="36">
      <t>ソウジ</t>
    </rPh>
    <rPh sb="37" eb="38">
      <t>ツカ</t>
    </rPh>
    <rPh sb="41" eb="43">
      <t>ゼンゼン</t>
    </rPh>
    <phoneticPr fontId="1"/>
  </si>
  <si>
    <t>⑤ダメージがアシッド・オーブより優れていると言う程でもない以上、雑魚掃除に使うのも全然ＯＫ！</t>
    <rPh sb="16" eb="17">
      <t>スグ</t>
    </rPh>
    <rPh sb="22" eb="23">
      <t>イ</t>
    </rPh>
    <rPh sb="24" eb="25">
      <t>ホド</t>
    </rPh>
    <rPh sb="29" eb="31">
      <t>イジョウ</t>
    </rPh>
    <rPh sb="32" eb="34">
      <t>ザコ</t>
    </rPh>
    <rPh sb="34" eb="36">
      <t>ソウジ</t>
    </rPh>
    <rPh sb="37" eb="38">
      <t>ツカ</t>
    </rPh>
    <rPh sb="41" eb="43">
      <t>ゼンゼン</t>
    </rPh>
    <phoneticPr fontId="1"/>
  </si>
  <si>
    <t>余程反応が高い敵以外に率先しては使いにくい・・・。</t>
    <rPh sb="0" eb="2">
      <t>ヨホド</t>
    </rPh>
    <rPh sb="2" eb="3">
      <t>ハン</t>
    </rPh>
    <rPh sb="3" eb="4">
      <t>オウ</t>
    </rPh>
    <rPh sb="5" eb="6">
      <t>タカ</t>
    </rPh>
    <rPh sb="7" eb="8">
      <t>テキ</t>
    </rPh>
    <rPh sb="8" eb="10">
      <t>イガイ</t>
    </rPh>
    <rPh sb="11" eb="13">
      <t>ソッセン</t>
    </rPh>
    <rPh sb="16" eb="17">
      <t>ツカ</t>
    </rPh>
    <phoneticPr fontId="1"/>
  </si>
  <si>
    <t>雑魚掃除用と考えると３Ｘ３の範囲攻撃よりも使い易い点があるのも事実だが。</t>
    <rPh sb="0" eb="2">
      <t>ザコ</t>
    </rPh>
    <rPh sb="2" eb="4">
      <t>ソウジ</t>
    </rPh>
    <rPh sb="4" eb="5">
      <t>ヨウ</t>
    </rPh>
    <rPh sb="6" eb="7">
      <t>カンガ</t>
    </rPh>
    <rPh sb="14" eb="16">
      <t>ハンイ</t>
    </rPh>
    <rPh sb="16" eb="18">
      <t>コウゲキ</t>
    </rPh>
    <rPh sb="21" eb="22">
      <t>ツカ</t>
    </rPh>
    <rPh sb="23" eb="24">
      <t>ヤス</t>
    </rPh>
    <rPh sb="25" eb="26">
      <t>テン</t>
    </rPh>
    <rPh sb="31" eb="33">
      <t>ジジツ</t>
    </rPh>
    <phoneticPr fontId="1"/>
  </si>
  <si>
    <t>※《無双の反応》(墜256)</t>
    <rPh sb="2" eb="4">
      <t>ムソウ</t>
    </rPh>
    <rPh sb="5" eb="7">
      <t>ハンノウ</t>
    </rPh>
    <rPh sb="9" eb="10">
      <t>オ</t>
    </rPh>
    <phoneticPr fontId="1"/>
  </si>
  <si>
    <t>※《打ち下ろし射撃》(PHⅢ103)</t>
    <rPh sb="2" eb="3">
      <t>ウ</t>
    </rPh>
    <rPh sb="4" eb="5">
      <t>オ</t>
    </rPh>
    <rPh sb="7" eb="9">
      <t>シャゲキ</t>
    </rPh>
    <phoneticPr fontId="1"/>
  </si>
  <si>
    <t>※ダガー・オヴ・スピード(モル26)</t>
    <phoneticPr fontId="1"/>
  </si>
  <si>
    <t>　　攻撃パワー◆[遭遇毎](マイナー・アクション)</t>
    <rPh sb="2" eb="4">
      <t>コウゲキ</t>
    </rPh>
    <rPh sb="9" eb="11">
      <t>ソウグウ</t>
    </rPh>
    <rPh sb="11" eb="12">
      <t>ゴト</t>
    </rPh>
    <phoneticPr fontId="1"/>
  </si>
  <si>
    <t>　　　効果：使用者はこの武器で１回の遠隔基礎攻撃を行なう。</t>
    <rPh sb="3" eb="5">
      <t>コウカ</t>
    </rPh>
    <rPh sb="6" eb="9">
      <t>シヨウシャ</t>
    </rPh>
    <rPh sb="12" eb="14">
      <t>ブキ</t>
    </rPh>
    <rPh sb="16" eb="17">
      <t>カイ</t>
    </rPh>
    <rPh sb="18" eb="20">
      <t>エンカク</t>
    </rPh>
    <rPh sb="20" eb="22">
      <t>キソ</t>
    </rPh>
    <rPh sb="22" eb="24">
      <t>コウゲキ</t>
    </rPh>
    <rPh sb="25" eb="26">
      <t>オコナ</t>
    </rPh>
    <phoneticPr fontId="1"/>
  </si>
  <si>
    <t xml:space="preserve">ハウリングハリケーン </t>
    <phoneticPr fontId="1"/>
  </si>
  <si>
    <t>ソーサラー/攻撃/９　(秘術66)</t>
    <rPh sb="6" eb="8">
      <t>コウゲキ</t>
    </rPh>
    <rPh sb="12" eb="14">
      <t>ヒジュツ</t>
    </rPh>
    <phoneticPr fontId="1"/>
  </si>
  <si>
    <t>[一日毎]◆［区域］［装具］［秘術］［雷鳴］</t>
    <rPh sb="1" eb="3">
      <t>イチニチ</t>
    </rPh>
    <rPh sb="3" eb="4">
      <t>ゴト</t>
    </rPh>
    <rPh sb="7" eb="9">
      <t>クイキ</t>
    </rPh>
    <rPh sb="15" eb="17">
      <t>ヒジュツ</t>
    </rPh>
    <rPh sb="19" eb="21">
      <t>ライメイ</t>
    </rPh>
    <phoneticPr fontId="1"/>
  </si>
  <si>
    <t>範囲内のクリーチャーすべての</t>
    <rPh sb="0" eb="3">
      <t>ハンイナイ</t>
    </rPh>
    <phoneticPr fontId="1"/>
  </si>
  <si>
    <t>使用者は目標を使用者の【敏】に等しいマスだけ横滑りさせる。</t>
    <rPh sb="0" eb="2">
      <t>シヨウ</t>
    </rPh>
    <rPh sb="2" eb="3">
      <t>シャ</t>
    </rPh>
    <rPh sb="4" eb="6">
      <t>モクヒョウ</t>
    </rPh>
    <rPh sb="7" eb="9">
      <t>シヨウ</t>
    </rPh>
    <rPh sb="9" eb="10">
      <t>シャ</t>
    </rPh>
    <rPh sb="12" eb="13">
      <t>トシ</t>
    </rPh>
    <rPh sb="15" eb="16">
      <t>ヒト</t>
    </rPh>
    <rPh sb="22" eb="24">
      <t>ヨコスベ</t>
    </rPh>
    <phoneticPr fontId="1"/>
  </si>
  <si>
    <t>爆発の範囲内は使用者の次のターンの終了時まで、渦巻く風の区域となる。</t>
    <rPh sb="0" eb="2">
      <t>バクハツ</t>
    </rPh>
    <rPh sb="3" eb="6">
      <t>ハンイナイ</t>
    </rPh>
    <rPh sb="7" eb="9">
      <t>シヨウ</t>
    </rPh>
    <rPh sb="9" eb="10">
      <t>シャ</t>
    </rPh>
    <rPh sb="11" eb="12">
      <t>ジ</t>
    </rPh>
    <rPh sb="17" eb="20">
      <t>シュウリョウジ</t>
    </rPh>
    <rPh sb="23" eb="25">
      <t>ウズマ</t>
    </rPh>
    <rPh sb="26" eb="27">
      <t>カゼ</t>
    </rPh>
    <rPh sb="28" eb="30">
      <t>クイキ</t>
    </rPh>
    <phoneticPr fontId="1"/>
  </si>
  <si>
    <r>
      <t>使用者は1回の</t>
    </r>
    <r>
      <rPr>
        <b/>
        <sz val="11"/>
        <color rgb="FFFF0000"/>
        <rFont val="ＭＳ Ｐゴシック"/>
        <family val="3"/>
        <charset val="128"/>
        <scheme val="minor"/>
      </rPr>
      <t>移動アクション</t>
    </r>
    <r>
      <rPr>
        <sz val="11"/>
        <rFont val="ＭＳ Ｐゴシック"/>
        <family val="3"/>
        <charset val="128"/>
        <scheme val="minor"/>
      </rPr>
      <t>としてこの区域を</t>
    </r>
    <r>
      <rPr>
        <b/>
        <sz val="11"/>
        <color rgb="FFFF0000"/>
        <rFont val="ＭＳ Ｐゴシック"/>
        <family val="3"/>
        <charset val="128"/>
        <scheme val="minor"/>
      </rPr>
      <t>６マス移動</t>
    </r>
    <r>
      <rPr>
        <sz val="11"/>
        <rFont val="ＭＳ Ｐゴシック"/>
        <family val="3"/>
        <charset val="128"/>
        <scheme val="minor"/>
      </rPr>
      <t>させる事ができる。</t>
    </r>
    <rPh sb="0" eb="3">
      <t>シヨウシャ</t>
    </rPh>
    <rPh sb="5" eb="6">
      <t>カイ</t>
    </rPh>
    <rPh sb="7" eb="9">
      <t>イドウ</t>
    </rPh>
    <rPh sb="19" eb="21">
      <t>クイキ</t>
    </rPh>
    <rPh sb="25" eb="27">
      <t>イドウ</t>
    </rPh>
    <rPh sb="30" eb="31">
      <t>コト</t>
    </rPh>
    <phoneticPr fontId="1"/>
  </si>
  <si>
    <r>
      <t>用者は、この</t>
    </r>
    <r>
      <rPr>
        <b/>
        <sz val="11"/>
        <color rgb="FFFF0000"/>
        <rFont val="ＭＳ Ｐゴシック"/>
        <family val="3"/>
        <charset val="128"/>
        <scheme val="minor"/>
      </rPr>
      <t>区域内で自分のターンを開始したすべてのクリーチャー</t>
    </r>
    <r>
      <rPr>
        <sz val="11"/>
        <rFont val="ＭＳ Ｐゴシック"/>
        <family val="3"/>
        <charset val="128"/>
        <scheme val="minor"/>
      </rPr>
      <t>を、</t>
    </r>
    <rPh sb="0" eb="1">
      <t>ヨウ</t>
    </rPh>
    <rPh sb="1" eb="2">
      <t>シャ</t>
    </rPh>
    <rPh sb="6" eb="9">
      <t>クイキナイ</t>
    </rPh>
    <rPh sb="10" eb="12">
      <t>ジブン</t>
    </rPh>
    <rPh sb="17" eb="19">
      <t>カイシ</t>
    </rPh>
    <phoneticPr fontId="1"/>
  </si>
  <si>
    <r>
      <rPr>
        <b/>
        <sz val="11"/>
        <color rgb="FFFF0000"/>
        <rFont val="ＭＳ Ｐゴシック"/>
        <family val="3"/>
        <charset val="128"/>
        <scheme val="minor"/>
      </rPr>
      <t>2マス横滑り</t>
    </r>
    <r>
      <rPr>
        <sz val="11"/>
        <rFont val="ＭＳ Ｐゴシック"/>
        <family val="3"/>
        <charset val="128"/>
        <scheme val="minor"/>
      </rPr>
      <t>させる。</t>
    </r>
    <phoneticPr fontId="1"/>
  </si>
  <si>
    <t>※《渾沌の炸裂》(PHⅡ103)</t>
    <rPh sb="2" eb="4">
      <t>コントン</t>
    </rPh>
    <rPh sb="5" eb="7">
      <t>サクレツ</t>
    </rPh>
    <phoneticPr fontId="1"/>
  </si>
  <si>
    <t>※《制御不能な力》(PHⅡ103)</t>
    <rPh sb="2" eb="4">
      <t>セイギョ</t>
    </rPh>
    <rPh sb="4" eb="6">
      <t>フノウ</t>
    </rPh>
    <rPh sb="7" eb="8">
      <t>チカラ</t>
    </rPh>
    <phoneticPr fontId="1"/>
  </si>
  <si>
    <t>【筋】対"ＡC"</t>
    <rPh sb="1" eb="2">
      <t>キン</t>
    </rPh>
    <rPh sb="3" eb="4">
      <t>タイ</t>
    </rPh>
    <phoneticPr fontId="1"/>
  </si>
  <si>
    <t>(１[Ｗ]＋【筋】)ダメージ</t>
    <phoneticPr fontId="1"/>
  </si>
  <si>
    <t>【敏】対"ＡC"</t>
    <rPh sb="1" eb="2">
      <t>トシ</t>
    </rPh>
    <rPh sb="3" eb="4">
      <t>タイ</t>
    </rPh>
    <phoneticPr fontId="1"/>
  </si>
  <si>
    <t>(１[Ｗ]＋【敏】)ダメージ</t>
    <rPh sb="7" eb="8">
      <t>トシ</t>
    </rPh>
    <phoneticPr fontId="1"/>
  </si>
  <si>
    <t>【魅】対"反応"</t>
    <rPh sb="1" eb="2">
      <t>ミ</t>
    </rPh>
    <rPh sb="3" eb="4">
      <t>タイ</t>
    </rPh>
    <rPh sb="5" eb="7">
      <t>ハンノウ</t>
    </rPh>
    <phoneticPr fontId="1"/>
  </si>
  <si>
    <t>(１ｄ10＋【魅】)の[酸]ダメージ</t>
    <rPh sb="7" eb="8">
      <t>ミ</t>
    </rPh>
    <rPh sb="12" eb="13">
      <t>サン</t>
    </rPh>
    <phoneticPr fontId="1"/>
  </si>
  <si>
    <t>Lv21：(２ｄ10＋【魅】)の[酸]ダメージ</t>
    <phoneticPr fontId="1"/>
  </si>
  <si>
    <t>【魅】対"意志"</t>
    <rPh sb="1" eb="2">
      <t>ミ</t>
    </rPh>
    <rPh sb="3" eb="4">
      <t>タイ</t>
    </rPh>
    <rPh sb="5" eb="7">
      <t>イシ</t>
    </rPh>
    <phoneticPr fontId="1"/>
  </si>
  <si>
    <t>(１ｄ10＋【魅】)の[精神]ダメージ</t>
    <rPh sb="7" eb="8">
      <t>ミ</t>
    </rPh>
    <rPh sb="12" eb="14">
      <t>セイシン</t>
    </rPh>
    <phoneticPr fontId="1"/>
  </si>
  <si>
    <t>Lv21：(２ｄ10＋【魅】)の[精神]ダメージ</t>
    <rPh sb="17" eb="19">
      <t>セイシン</t>
    </rPh>
    <phoneticPr fontId="1"/>
  </si>
  <si>
    <t>使用者の【敏】に等しいマスだけ横滑りさせる。</t>
    <rPh sb="0" eb="2">
      <t>シヨウ</t>
    </rPh>
    <rPh sb="2" eb="3">
      <t>シャ</t>
    </rPh>
    <rPh sb="5" eb="6">
      <t>トシ</t>
    </rPh>
    <rPh sb="8" eb="9">
      <t>ヒト</t>
    </rPh>
    <rPh sb="15" eb="17">
      <t>ヨコスベ</t>
    </rPh>
    <phoneticPr fontId="1"/>
  </si>
  <si>
    <t>(１ｄ８＋【魅】)の[精神]ダメージ</t>
    <rPh sb="6" eb="7">
      <t>ミ</t>
    </rPh>
    <rPh sb="11" eb="13">
      <t>セイシン</t>
    </rPh>
    <phoneticPr fontId="1"/>
  </si>
  <si>
    <t>【魅】対"反応"</t>
    <rPh sb="3" eb="4">
      <t>タイ</t>
    </rPh>
    <rPh sb="5" eb="7">
      <t>ハンノウ</t>
    </rPh>
    <phoneticPr fontId="1"/>
  </si>
  <si>
    <t>(２ｄ８＋【魅】)の[冷気]ダメージ</t>
    <rPh sb="11" eb="13">
      <t>レイキ</t>
    </rPh>
    <phoneticPr fontId="1"/>
  </si>
  <si>
    <t>【魅】対"頑健"</t>
    <rPh sb="3" eb="4">
      <t>タイ</t>
    </rPh>
    <rPh sb="5" eb="7">
      <t>ガンケン</t>
    </rPh>
    <phoneticPr fontId="1"/>
  </si>
  <si>
    <t>(３ｄ８＋【魅】)の[雷鳴]ダメージ</t>
    <rPh sb="11" eb="13">
      <t>ライメイ</t>
    </rPh>
    <phoneticPr fontId="1"/>
  </si>
  <si>
    <t>(３ｄ６＋【魅】)の[光輝]ダメージ</t>
    <rPh sb="11" eb="13">
      <t>コウキ</t>
    </rPh>
    <phoneticPr fontId="1"/>
  </si>
  <si>
    <t>(１ｄ１０＋【魅】)ダメージ</t>
    <phoneticPr fontId="1"/>
  </si>
  <si>
    <t>【魅】対"反応"</t>
    <rPh sb="5" eb="7">
      <t>ハンノウ</t>
    </rPh>
    <phoneticPr fontId="1"/>
  </si>
  <si>
    <t>(３ｄ１０＋【魅】)ダメージ</t>
    <phoneticPr fontId="1"/>
  </si>
  <si>
    <t>①対反応（暴れ役や兵士役を素早く抹殺）　　　　　　　　　 ③超射程が長い　　　　④伏せを克服</t>
    <rPh sb="1" eb="2">
      <t>タイ</t>
    </rPh>
    <rPh sb="2" eb="3">
      <t>ハン</t>
    </rPh>
    <rPh sb="3" eb="4">
      <t>オウ</t>
    </rPh>
    <rPh sb="5" eb="6">
      <t>アバ</t>
    </rPh>
    <rPh sb="7" eb="8">
      <t>ヤク</t>
    </rPh>
    <rPh sb="9" eb="11">
      <t>ヘイシ</t>
    </rPh>
    <rPh sb="11" eb="12">
      <t>ヤク</t>
    </rPh>
    <rPh sb="13" eb="15">
      <t>スバヤ</t>
    </rPh>
    <rPh sb="16" eb="18">
      <t>マッサツ</t>
    </rPh>
    <phoneticPr fontId="1"/>
  </si>
  <si>
    <t>②酸ダメージ（対策されにくい、トロールに有効）　　　　　　⑤アイテムで命中、ダメージ共に強化</t>
    <rPh sb="1" eb="2">
      <t>サン</t>
    </rPh>
    <rPh sb="7" eb="9">
      <t>タイサク</t>
    </rPh>
    <rPh sb="20" eb="22">
      <t>ユウコウ</t>
    </rPh>
    <phoneticPr fontId="1"/>
  </si>
  <si>
    <t>アシッド・オーブ　マイナーアクション版</t>
    <rPh sb="18" eb="19">
      <t>バン</t>
    </rPh>
    <phoneticPr fontId="1"/>
  </si>
  <si>
    <t>ダメージボーナス</t>
    <phoneticPr fontId="1"/>
  </si>
  <si>
    <t>ダメージダイス</t>
    <phoneticPr fontId="1"/>
  </si>
  <si>
    <t>d</t>
    <phoneticPr fontId="1"/>
  </si>
  <si>
    <t>秘術遠隔基礎１</t>
    <rPh sb="0" eb="2">
      <t>ヒジュツ</t>
    </rPh>
    <rPh sb="2" eb="4">
      <t>エンカク</t>
    </rPh>
    <rPh sb="4" eb="6">
      <t>キソ</t>
    </rPh>
    <phoneticPr fontId="1"/>
  </si>
  <si>
    <t>秘術遠隔基礎２</t>
    <rPh sb="0" eb="2">
      <t>ヒジュツ</t>
    </rPh>
    <rPh sb="2" eb="4">
      <t>エンカク</t>
    </rPh>
    <rPh sb="4" eb="6">
      <t>キソ</t>
    </rPh>
    <phoneticPr fontId="1"/>
  </si>
  <si>
    <t>秘術遠隔基礎２</t>
    <phoneticPr fontId="1"/>
  </si>
  <si>
    <t>秘術遠隔基礎１</t>
    <phoneticPr fontId="1"/>
  </si>
  <si>
    <t>アシッド・オーブ　通常版</t>
    <rPh sb="9" eb="11">
      <t>ツウジョウ</t>
    </rPh>
    <rPh sb="11" eb="12">
      <t>バン</t>
    </rPh>
    <phoneticPr fontId="1"/>
  </si>
  <si>
    <t>タンナイズが幻惑等で無力化されがちな時こそ出番か？</t>
    <rPh sb="6" eb="8">
      <t>ゲンワク</t>
    </rPh>
    <rPh sb="8" eb="9">
      <t>トウ</t>
    </rPh>
    <rPh sb="10" eb="13">
      <t>ムリョクカ</t>
    </rPh>
    <rPh sb="18" eb="19">
      <t>トキ</t>
    </rPh>
    <rPh sb="21" eb="23">
      <t>デバン</t>
    </rPh>
    <phoneticPr fontId="1"/>
  </si>
  <si>
    <t>ミスツ・オヴ・ディスアレー</t>
    <phoneticPr fontId="1"/>
  </si>
  <si>
    <t>基本は予備のミスツ・オヴ・ディスアレーの役割だが、オマケの区域の方が本命か？</t>
    <rPh sb="0" eb="2">
      <t>キホン</t>
    </rPh>
    <rPh sb="3" eb="5">
      <t>ヨビ</t>
    </rPh>
    <rPh sb="20" eb="22">
      <t>ヤクワリ</t>
    </rPh>
    <rPh sb="29" eb="31">
      <t>クイキ</t>
    </rPh>
    <rPh sb="32" eb="33">
      <t>ホウ</t>
    </rPh>
    <rPh sb="34" eb="36">
      <t>ホンメイ</t>
    </rPh>
    <phoneticPr fontId="1"/>
  </si>
  <si>
    <t>オテギヌのチョロＱのサポートにもなるので、色々と融通が効きそう。</t>
    <rPh sb="21" eb="23">
      <t>イロイロ</t>
    </rPh>
    <rPh sb="24" eb="26">
      <t>ユウヅウ</t>
    </rPh>
    <rPh sb="27" eb="28">
      <t>キ</t>
    </rPh>
    <phoneticPr fontId="1"/>
  </si>
  <si>
    <t>ただでは転ばぬ～とのシナジーが皆無である点のみすこぶる残念・・・。</t>
    <rPh sb="4" eb="5">
      <t>コロ</t>
    </rPh>
    <rPh sb="15" eb="17">
      <t>カイム</t>
    </rPh>
    <rPh sb="20" eb="21">
      <t>テン</t>
    </rPh>
    <rPh sb="27" eb="29">
      <t>ザンネン</t>
    </rPh>
    <phoneticPr fontId="1"/>
  </si>
  <si>
    <t>標準アクションで撃つ時に区域移動用の移動アクションを残しておく事を忘れずに！</t>
    <rPh sb="0" eb="2">
      <t>ヒョウジュン</t>
    </rPh>
    <rPh sb="8" eb="9">
      <t>ウ</t>
    </rPh>
    <rPh sb="10" eb="11">
      <t>トキ</t>
    </rPh>
    <rPh sb="12" eb="14">
      <t>クイキ</t>
    </rPh>
    <rPh sb="14" eb="17">
      <t>イドウヨウ</t>
    </rPh>
    <rPh sb="18" eb="20">
      <t>イドウ</t>
    </rPh>
    <rPh sb="26" eb="27">
      <t>ノコ</t>
    </rPh>
    <rPh sb="31" eb="32">
      <t>コト</t>
    </rPh>
    <rPh sb="33" eb="34">
      <t>ワス</t>
    </rPh>
    <phoneticPr fontId="1"/>
  </si>
  <si>
    <t>敵味方問わず確定横滑りはかなり強力！</t>
    <rPh sb="0" eb="3">
      <t>テキミカタ</t>
    </rPh>
    <rPh sb="3" eb="4">
      <t>ト</t>
    </rPh>
    <rPh sb="6" eb="8">
      <t>カクテイ</t>
    </rPh>
    <rPh sb="8" eb="10">
      <t>ヨコスベ</t>
    </rPh>
    <rPh sb="15" eb="17">
      <t>キョウリョク</t>
    </rPh>
    <phoneticPr fontId="1"/>
  </si>
  <si>
    <t>敵に近付かれて苦労しているタンナイズを救出して、トウムハンドをフォローするのがメインだが、</t>
    <rPh sb="0" eb="1">
      <t>テキ</t>
    </rPh>
    <rPh sb="2" eb="4">
      <t>チカヅ</t>
    </rPh>
    <rPh sb="7" eb="9">
      <t>クロウ</t>
    </rPh>
    <rPh sb="19" eb="21">
      <t>キュウシュツ</t>
    </rPh>
    <phoneticPr fontId="1"/>
  </si>
  <si>
    <t>遭遇毎以上でかなり充実させているが故に、無限回にまで範囲攻撃が必要かは結構怪しい・・・。</t>
    <rPh sb="0" eb="2">
      <t>ソウグウ</t>
    </rPh>
    <rPh sb="2" eb="3">
      <t>マイ</t>
    </rPh>
    <rPh sb="3" eb="5">
      <t>イジョウ</t>
    </rPh>
    <rPh sb="9" eb="11">
      <t>ジュウジツ</t>
    </rPh>
    <rPh sb="17" eb="18">
      <t>ユエ</t>
    </rPh>
    <rPh sb="20" eb="22">
      <t>ムゲン</t>
    </rPh>
    <rPh sb="22" eb="23">
      <t>カイ</t>
    </rPh>
    <rPh sb="26" eb="28">
      <t>ハンイ</t>
    </rPh>
    <rPh sb="28" eb="30">
      <t>コウゲキ</t>
    </rPh>
    <rPh sb="31" eb="33">
      <t>ヒツヨウ</t>
    </rPh>
    <rPh sb="35" eb="37">
      <t>ケッコウ</t>
    </rPh>
    <rPh sb="37" eb="38">
      <t>アヤ</t>
    </rPh>
    <phoneticPr fontId="1"/>
  </si>
  <si>
    <t>雑魚掃除に遭遇毎を使うのをもったいないとは別に思わないし。</t>
    <rPh sb="0" eb="2">
      <t>ザコ</t>
    </rPh>
    <rPh sb="2" eb="4">
      <t>ソウジ</t>
    </rPh>
    <rPh sb="5" eb="7">
      <t>ソウグウ</t>
    </rPh>
    <rPh sb="7" eb="8">
      <t>マイ</t>
    </rPh>
    <rPh sb="9" eb="10">
      <t>ツカ</t>
    </rPh>
    <rPh sb="21" eb="22">
      <t>ベツ</t>
    </rPh>
    <rPh sb="23" eb="24">
      <t>オモ</t>
    </rPh>
    <phoneticPr fontId="1"/>
  </si>
  <si>
    <t>トドメに使ってオマケでもう１回ダメ元攻撃って程度がベターなのか？　色々とイマイチ感が・・・。</t>
    <rPh sb="4" eb="5">
      <t>ツカ</t>
    </rPh>
    <rPh sb="14" eb="15">
      <t>カイ</t>
    </rPh>
    <rPh sb="17" eb="18">
      <t>モト</t>
    </rPh>
    <rPh sb="18" eb="20">
      <t>コウゲキ</t>
    </rPh>
    <rPh sb="22" eb="24">
      <t>テイド</t>
    </rPh>
    <rPh sb="33" eb="35">
      <t>イロイロ</t>
    </rPh>
    <rPh sb="40" eb="41">
      <t>カン</t>
    </rPh>
    <phoneticPr fontId="1"/>
  </si>
  <si>
    <t>実際の所、無限回に対反応と対意志（あるいは対頑健）の両方があるのはかなり有効。</t>
    <rPh sb="0" eb="2">
      <t>ジッサイ</t>
    </rPh>
    <rPh sb="3" eb="4">
      <t>トコロ</t>
    </rPh>
    <rPh sb="5" eb="7">
      <t>ムゲン</t>
    </rPh>
    <rPh sb="7" eb="8">
      <t>カイ</t>
    </rPh>
    <rPh sb="9" eb="10">
      <t>タイ</t>
    </rPh>
    <rPh sb="10" eb="11">
      <t>ハン</t>
    </rPh>
    <rPh sb="11" eb="12">
      <t>オウ</t>
    </rPh>
    <rPh sb="13" eb="14">
      <t>タイ</t>
    </rPh>
    <rPh sb="14" eb="16">
      <t>イシ</t>
    </rPh>
    <rPh sb="21" eb="22">
      <t>タイ</t>
    </rPh>
    <rPh sb="22" eb="24">
      <t>ガンケン</t>
    </rPh>
    <rPh sb="26" eb="28">
      <t>リョウホウ</t>
    </rPh>
    <rPh sb="36" eb="38">
      <t>ユウコウ</t>
    </rPh>
    <phoneticPr fontId="1"/>
  </si>
  <si>
    <r>
      <t>①</t>
    </r>
    <r>
      <rPr>
        <b/>
        <sz val="11"/>
        <color rgb="FFFF0000"/>
        <rFont val="ＭＳ Ｐゴシック"/>
        <family val="3"/>
        <charset val="128"/>
        <scheme val="minor"/>
      </rPr>
      <t>無双の反応でブチ込みたい</t>
    </r>
    <r>
      <rPr>
        <sz val="11"/>
        <rFont val="ＭＳ Ｐゴシック"/>
        <family val="3"/>
        <charset val="128"/>
        <scheme val="minor"/>
      </rPr>
      <t>パワーの筆頭格！（しかし、そのような遭遇がほとんど無い）</t>
    </r>
    <rPh sb="1" eb="3">
      <t>ムソウ</t>
    </rPh>
    <rPh sb="4" eb="6">
      <t>ハンノウ</t>
    </rPh>
    <rPh sb="9" eb="10">
      <t>コ</t>
    </rPh>
    <rPh sb="17" eb="19">
      <t>ヒットウ</t>
    </rPh>
    <rPh sb="19" eb="20">
      <t>カク</t>
    </rPh>
    <rPh sb="31" eb="33">
      <t>ソウグウ</t>
    </rPh>
    <rPh sb="38" eb="39">
      <t>ナ</t>
    </rPh>
    <phoneticPr fontId="1"/>
  </si>
  <si>
    <t>先手を取って減速にするメリットとは？</t>
    <rPh sb="0" eb="2">
      <t>センテ</t>
    </rPh>
    <rPh sb="3" eb="4">
      <t>ト</t>
    </rPh>
    <rPh sb="6" eb="8">
      <t>ゲンソク</t>
    </rPh>
    <phoneticPr fontId="1"/>
  </si>
  <si>
    <t>敵の間合いの遥か彼方から減速にすれば、ハメ技になり得る！</t>
    <rPh sb="0" eb="1">
      <t>テキ</t>
    </rPh>
    <rPh sb="2" eb="4">
      <t>マア</t>
    </rPh>
    <rPh sb="6" eb="7">
      <t>ハル</t>
    </rPh>
    <rPh sb="8" eb="10">
      <t>カナタ</t>
    </rPh>
    <rPh sb="12" eb="14">
      <t>ゲンソク</t>
    </rPh>
    <rPh sb="21" eb="22">
      <t>ワザ</t>
    </rPh>
    <rPh sb="25" eb="26">
      <t>ウ</t>
    </rPh>
    <phoneticPr fontId="1"/>
  </si>
  <si>
    <t>リュカオンのウェイト・オヴ・アースがイマイチなのは近接パワーである事以外に理由は無いので、</t>
    <rPh sb="25" eb="27">
      <t>キンセツ</t>
    </rPh>
    <rPh sb="33" eb="34">
      <t>コト</t>
    </rPh>
    <rPh sb="34" eb="36">
      <t>イガイ</t>
    </rPh>
    <rPh sb="37" eb="39">
      <t>リユウ</t>
    </rPh>
    <rPh sb="40" eb="41">
      <t>ナ</t>
    </rPh>
    <phoneticPr fontId="1"/>
  </si>
  <si>
    <r>
      <t>適切に使えば、近接攻撃しか持っていない敵は</t>
    </r>
    <r>
      <rPr>
        <b/>
        <sz val="11"/>
        <color rgb="FFFF0000"/>
        <rFont val="ＭＳ Ｐゴシック"/>
        <family val="3"/>
        <charset val="128"/>
        <scheme val="minor"/>
      </rPr>
      <t>１ターン休み</t>
    </r>
    <r>
      <rPr>
        <sz val="11"/>
        <color theme="1"/>
        <rFont val="ＭＳ Ｐゴシック"/>
        <family val="2"/>
        <charset val="128"/>
        <scheme val="minor"/>
      </rPr>
      <t>になる可能性が非常に高い。</t>
    </r>
    <rPh sb="0" eb="2">
      <t>テキセツ</t>
    </rPh>
    <rPh sb="3" eb="4">
      <t>ツカ</t>
    </rPh>
    <rPh sb="7" eb="9">
      <t>キンセツ</t>
    </rPh>
    <rPh sb="9" eb="11">
      <t>コウゲキ</t>
    </rPh>
    <rPh sb="13" eb="14">
      <t>モ</t>
    </rPh>
    <rPh sb="19" eb="20">
      <t>テキ</t>
    </rPh>
    <rPh sb="25" eb="26">
      <t>ヤス</t>
    </rPh>
    <rPh sb="30" eb="33">
      <t>カノウセイ</t>
    </rPh>
    <rPh sb="34" eb="36">
      <t>ヒジョウ</t>
    </rPh>
    <rPh sb="37" eb="38">
      <t>タカ</t>
    </rPh>
    <phoneticPr fontId="1"/>
  </si>
  <si>
    <t>減速よりも不動の方がより効果的であるのは言うまでも無い・・・。</t>
    <rPh sb="0" eb="2">
      <t>ゲンソク</t>
    </rPh>
    <rPh sb="5" eb="7">
      <t>フドウ</t>
    </rPh>
    <rPh sb="8" eb="9">
      <t>ホウ</t>
    </rPh>
    <rPh sb="12" eb="15">
      <t>コウカテキ</t>
    </rPh>
    <rPh sb="20" eb="21">
      <t>イ</t>
    </rPh>
    <rPh sb="25" eb="26">
      <t>ナ</t>
    </rPh>
    <phoneticPr fontId="1"/>
  </si>
  <si>
    <r>
      <t>特に</t>
    </r>
    <r>
      <rPr>
        <b/>
        <sz val="11"/>
        <color rgb="FFFF0000"/>
        <rFont val="ＭＳ Ｐゴシック"/>
        <family val="3"/>
        <charset val="128"/>
        <scheme val="minor"/>
      </rPr>
      <t>突撃を待機</t>
    </r>
    <r>
      <rPr>
        <sz val="11"/>
        <color theme="1"/>
        <rFont val="ＭＳ Ｐゴシック"/>
        <family val="2"/>
        <charset val="128"/>
        <scheme val="minor"/>
      </rPr>
      <t>しているような敵の怪しい動きを前方に発見したら、遠慮せずにＧＯ！</t>
    </r>
    <rPh sb="0" eb="1">
      <t>トク</t>
    </rPh>
    <rPh sb="2" eb="4">
      <t>トツゲキ</t>
    </rPh>
    <rPh sb="5" eb="7">
      <t>タイキ</t>
    </rPh>
    <rPh sb="14" eb="15">
      <t>テキ</t>
    </rPh>
    <rPh sb="16" eb="17">
      <t>アヤ</t>
    </rPh>
    <rPh sb="19" eb="20">
      <t>ウゴ</t>
    </rPh>
    <rPh sb="22" eb="24">
      <t>ゼンポウ</t>
    </rPh>
    <rPh sb="25" eb="27">
      <t>ハッケン</t>
    </rPh>
    <rPh sb="31" eb="33">
      <t>エンリョ</t>
    </rPh>
    <phoneticPr fontId="1"/>
  </si>
  <si>
    <t>クリティカル</t>
    <phoneticPr fontId="1"/>
  </si>
  <si>
    <t>インサイシヴ・ダガー＋3 Lv14</t>
    <phoneticPr fontId="1"/>
  </si>
  <si>
    <t>インサイシヴ・ダガー＋3 Lv14　＆　スタッフ・オヴ・アンパラレルド・ヴィジョン+3 Lv14</t>
    <phoneticPr fontId="1"/>
  </si>
  <si>
    <t>ナロウ・エスケイプ</t>
    <phoneticPr fontId="1"/>
  </si>
  <si>
    <t>ソーサラー／汎用／１０　（PHⅡ109）</t>
    <rPh sb="6" eb="8">
      <t>ハンヨウ</t>
    </rPh>
    <phoneticPr fontId="1"/>
  </si>
  <si>
    <t>[遭遇毎]◆[瞬間移動][秘術]</t>
    <rPh sb="1" eb="3">
      <t>ソウグウ</t>
    </rPh>
    <rPh sb="3" eb="4">
      <t>マイ</t>
    </rPh>
    <rPh sb="7" eb="9">
      <t>シュンカン</t>
    </rPh>
    <rPh sb="9" eb="11">
      <t>イドウ</t>
    </rPh>
    <phoneticPr fontId="1"/>
  </si>
  <si>
    <t>即応・対応</t>
    <rPh sb="0" eb="2">
      <t>ソクオウ</t>
    </rPh>
    <rPh sb="3" eb="5">
      <t>タイオウ</t>
    </rPh>
    <phoneticPr fontId="1"/>
  </si>
  <si>
    <t>使用者への1回の攻撃がヒットする。</t>
    <rPh sb="0" eb="3">
      <t>シヨウシャ</t>
    </rPh>
    <rPh sb="6" eb="7">
      <t>カイ</t>
    </rPh>
    <rPh sb="8" eb="10">
      <t>コウゲキ</t>
    </rPh>
    <phoneticPr fontId="1"/>
  </si>
  <si>
    <t>使用者はその攻撃から半減ダメージを受ける。</t>
    <rPh sb="0" eb="2">
      <t>シヨウ</t>
    </rPh>
    <rPh sb="2" eb="3">
      <t>シャ</t>
    </rPh>
    <rPh sb="6" eb="8">
      <t>コウゲキ</t>
    </rPh>
    <rPh sb="10" eb="12">
      <t>ハンゲン</t>
    </rPh>
    <rPh sb="17" eb="18">
      <t>ウ</t>
    </rPh>
    <phoneticPr fontId="1"/>
  </si>
  <si>
    <t>その後、使用者の【魅】＋【敏】に等しいマスだけ瞬間移動する。</t>
    <rPh sb="2" eb="3">
      <t>ゴ</t>
    </rPh>
    <rPh sb="4" eb="7">
      <t>シヨウシャ</t>
    </rPh>
    <rPh sb="9" eb="10">
      <t>ミ</t>
    </rPh>
    <rPh sb="13" eb="14">
      <t>トシ</t>
    </rPh>
    <rPh sb="16" eb="17">
      <t>ヒト</t>
    </rPh>
    <rPh sb="23" eb="25">
      <t>シュンカン</t>
    </rPh>
    <rPh sb="25" eb="27">
      <t>イドウ</t>
    </rPh>
    <phoneticPr fontId="1"/>
  </si>
  <si>
    <t>クリティカルを食らった時は迷わず。</t>
    <rPh sb="7" eb="8">
      <t>ク</t>
    </rPh>
    <rPh sb="11" eb="12">
      <t>トキ</t>
    </rPh>
    <rPh sb="13" eb="14">
      <t>マヨ</t>
    </rPh>
    <phoneticPr fontId="1"/>
  </si>
  <si>
    <t>ダメージを受けた時、行きたい場所があるなら使ってしまう。</t>
    <rPh sb="5" eb="6">
      <t>ウ</t>
    </rPh>
    <rPh sb="8" eb="9">
      <t>トキ</t>
    </rPh>
    <rPh sb="10" eb="11">
      <t>イ</t>
    </rPh>
    <rPh sb="14" eb="16">
      <t>バショ</t>
    </rPh>
    <rPh sb="21" eb="22">
      <t>ツカ</t>
    </rPh>
    <phoneticPr fontId="1"/>
  </si>
  <si>
    <t>一番勿体ないのは使わずに遭遇を終える事。</t>
    <rPh sb="0" eb="2">
      <t>イチバン</t>
    </rPh>
    <rPh sb="2" eb="4">
      <t>モッタイ</t>
    </rPh>
    <rPh sb="8" eb="9">
      <t>ツカ</t>
    </rPh>
    <rPh sb="12" eb="14">
      <t>ソウグウ</t>
    </rPh>
    <rPh sb="15" eb="16">
      <t>オ</t>
    </rPh>
    <rPh sb="18" eb="19">
      <t>コト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</si>
</sst>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37">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b/>
      <sz val="10"/>
      <name val="ＭＳ Ｐゴシック"/>
      <family val="3"/>
      <charset val="128"/>
      <scheme val="minor"/>
    </font>
    <font>
      <b/>
      <sz val="11"/>
      <name val="ＭＳ Ｐゴシック"/>
      <family val="3"/>
      <charset val="128"/>
      <scheme val="minor"/>
    </font>
    <font>
      <b/>
      <sz val="11"/>
      <color theme="0"/>
      <name val="ＭＳ Ｐゴシック"/>
      <family val="3"/>
      <charset val="128"/>
      <scheme val="minor"/>
    </font>
    <font>
      <sz val="14"/>
      <color theme="0"/>
      <name val="ＭＳ Ｐゴシック"/>
      <family val="2"/>
      <charset val="128"/>
      <scheme val="minor"/>
    </font>
    <font>
      <b/>
      <sz val="18"/>
      <color theme="0"/>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b/>
      <sz val="14"/>
      <color rgb="FFFF0000"/>
      <name val="ＭＳ Ｐゴシック"/>
      <family val="3"/>
      <charset val="128"/>
      <scheme val="minor"/>
    </font>
    <font>
      <b/>
      <sz val="8"/>
      <color theme="1"/>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b/>
      <sz val="12"/>
      <color theme="1"/>
      <name val="ＭＳ Ｐゴシック"/>
      <family val="3"/>
      <charset val="128"/>
      <scheme val="minor"/>
    </font>
    <font>
      <b/>
      <sz val="11"/>
      <name val="ＭＳ Ｐゴシック"/>
      <family val="2"/>
      <charset val="128"/>
      <scheme val="minor"/>
    </font>
    <font>
      <sz val="11"/>
      <name val="ＭＳ Ｐゴシック"/>
      <family val="3"/>
      <charset val="128"/>
      <scheme val="minor"/>
    </font>
    <font>
      <b/>
      <sz val="11"/>
      <color rgb="FFFF0000"/>
      <name val="ＭＳ Ｐゴシック"/>
      <family val="3"/>
      <charset val="128"/>
      <scheme val="minor"/>
    </font>
    <font>
      <sz val="14"/>
      <name val="ＭＳ Ｐゴシック"/>
      <family val="3"/>
      <charset val="128"/>
      <scheme val="minor"/>
    </font>
    <font>
      <b/>
      <sz val="9"/>
      <name val="ＭＳ Ｐゴシック"/>
      <family val="3"/>
      <charset val="128"/>
      <scheme val="minor"/>
    </font>
    <font>
      <b/>
      <sz val="14"/>
      <color rgb="FFFF0000"/>
      <name val="HGP創英角ｺﾞｼｯｸUB"/>
      <family val="3"/>
      <charset val="128"/>
    </font>
    <font>
      <sz val="11"/>
      <color rgb="FFFF0000"/>
      <name val="ＭＳ Ｐゴシック"/>
      <family val="3"/>
      <charset val="128"/>
      <scheme val="minor"/>
    </font>
    <font>
      <b/>
      <sz val="12"/>
      <color rgb="FFFF0000"/>
      <name val="ＭＳ Ｐゴシック"/>
      <family val="3"/>
      <charset val="128"/>
      <scheme val="minor"/>
    </font>
    <font>
      <sz val="12"/>
      <name val="ＭＳ Ｐゴシック"/>
      <family val="3"/>
      <charset val="128"/>
      <scheme val="minor"/>
    </font>
    <font>
      <b/>
      <sz val="14"/>
      <color theme="0"/>
      <name val="ＭＳ Ｐゴシック"/>
      <family val="3"/>
      <charset val="128"/>
      <scheme val="minor"/>
    </font>
    <font>
      <b/>
      <sz val="10"/>
      <color theme="1"/>
      <name val="ＭＳ Ｐゴシック"/>
      <family val="3"/>
      <charset val="128"/>
      <scheme val="minor"/>
    </font>
    <font>
      <b/>
      <sz val="11"/>
      <color theme="4" tint="-0.249977111117893"/>
      <name val="ＭＳ Ｐゴシック"/>
      <family val="3"/>
      <charset val="128"/>
      <scheme val="minor"/>
    </font>
    <font>
      <b/>
      <sz val="14"/>
      <color rgb="FFFF0000"/>
      <name val="HGP創英角ﾎﾟｯﾌﾟ体"/>
      <family val="3"/>
      <charset val="128"/>
    </font>
    <font>
      <b/>
      <sz val="11"/>
      <color rgb="FFFFC000"/>
      <name val="ＭＳ Ｐゴシック"/>
      <family val="3"/>
      <charset val="128"/>
      <scheme val="minor"/>
    </font>
    <font>
      <b/>
      <sz val="11"/>
      <color rgb="FF008000"/>
      <name val="ＭＳ Ｐゴシック"/>
      <family val="3"/>
      <charset val="128"/>
      <scheme val="minor"/>
    </font>
    <font>
      <b/>
      <sz val="11"/>
      <color rgb="FF006699"/>
      <name val="ＭＳ Ｐゴシック"/>
      <family val="3"/>
      <charset val="128"/>
      <scheme val="minor"/>
    </font>
    <font>
      <b/>
      <sz val="11"/>
      <color rgb="FF0070C0"/>
      <name val="ＭＳ Ｐゴシック"/>
      <family val="3"/>
      <charset val="128"/>
      <scheme val="minor"/>
    </font>
    <font>
      <b/>
      <sz val="11"/>
      <color rgb="FF7030A0"/>
      <name val="ＭＳ Ｐゴシック"/>
      <family val="3"/>
      <charset val="128"/>
      <scheme val="minor"/>
    </font>
    <font>
      <b/>
      <sz val="14"/>
      <color rgb="FF00B0F0"/>
      <name val="ＭＳ Ｐゴシック"/>
      <family val="3"/>
      <charset val="128"/>
      <scheme val="minor"/>
    </font>
    <font>
      <b/>
      <sz val="18"/>
      <color rgb="FF00B0F0"/>
      <name val="ＭＳ Ｐゴシック"/>
      <family val="3"/>
      <charset val="128"/>
      <scheme val="minor"/>
    </font>
    <font>
      <b/>
      <sz val="20"/>
      <color rgb="FFFF0000"/>
      <name val="HGP教科書体"/>
      <family val="1"/>
      <charset val="128"/>
    </font>
    <font>
      <b/>
      <sz val="14"/>
      <color rgb="FFFF0000"/>
      <name val="ＭＳ Ｐゴシック"/>
      <family val="2"/>
      <charset val="128"/>
      <scheme val="minor"/>
    </font>
  </fonts>
  <fills count="22">
    <fill>
      <patternFill patternType="none"/>
    </fill>
    <fill>
      <patternFill patternType="gray125"/>
    </fill>
    <fill>
      <patternFill patternType="solid">
        <fgColor theme="5" tint="-0.249977111117893"/>
        <bgColor indexed="64"/>
      </patternFill>
    </fill>
    <fill>
      <patternFill patternType="solid">
        <fgColor theme="3" tint="0.59999389629810485"/>
        <bgColor indexed="64"/>
      </patternFill>
    </fill>
    <fill>
      <patternFill patternType="solid">
        <fgColor theme="9" tint="-0.249977111117893"/>
        <bgColor indexed="64"/>
      </patternFill>
    </fill>
    <fill>
      <patternFill patternType="solid">
        <fgColor rgb="FFFFFF00"/>
        <bgColor indexed="64"/>
      </patternFill>
    </fill>
    <fill>
      <patternFill patternType="solid">
        <fgColor rgb="FF008000"/>
        <bgColor indexed="64"/>
      </patternFill>
    </fill>
    <fill>
      <patternFill patternType="solid">
        <fgColor theme="9" tint="0.59996337778862885"/>
        <bgColor indexed="64"/>
      </patternFill>
    </fill>
    <fill>
      <patternFill patternType="solid">
        <fgColor theme="5" tint="0.59996337778862885"/>
        <bgColor indexed="64"/>
      </patternFill>
    </fill>
    <fill>
      <patternFill patternType="solid">
        <fgColor theme="0" tint="-0.14996795556505021"/>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A61D0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8" tint="-0.249977111117893"/>
        <bgColor indexed="64"/>
      </patternFill>
    </fill>
    <fill>
      <patternFill patternType="solid">
        <fgColor rgb="FFFF0000"/>
        <bgColor indexed="64"/>
      </patternFill>
    </fill>
    <fill>
      <patternFill patternType="solid">
        <fgColor rgb="FF0070C0"/>
        <bgColor indexed="64"/>
      </patternFill>
    </fill>
    <fill>
      <patternFill patternType="solid">
        <fgColor rgb="FF00206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hair">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hair">
        <color indexed="64"/>
      </top>
      <bottom style="hair">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hair">
        <color indexed="64"/>
      </left>
      <right/>
      <top style="medium">
        <color indexed="64"/>
      </top>
      <bottom style="hair">
        <color indexed="64"/>
      </bottom>
      <diagonal/>
    </border>
    <border>
      <left style="hair">
        <color indexed="64"/>
      </left>
      <right/>
      <top style="thin">
        <color indexed="64"/>
      </top>
      <bottom style="medium">
        <color indexed="64"/>
      </bottom>
      <diagonal/>
    </border>
    <border>
      <left style="hair">
        <color indexed="64"/>
      </left>
      <right/>
      <top style="thin">
        <color indexed="64"/>
      </top>
      <bottom style="hair">
        <color indexed="64"/>
      </bottom>
      <diagonal/>
    </border>
    <border>
      <left style="medium">
        <color indexed="64"/>
      </left>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style="hair">
        <color indexed="64"/>
      </bottom>
      <diagonal/>
    </border>
    <border>
      <left style="hair">
        <color indexed="64"/>
      </left>
      <right/>
      <top/>
      <bottom style="hair">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bottom/>
      <diagonal/>
    </border>
    <border>
      <left style="hair">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hair">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hair">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39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Font="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0" fillId="9" borderId="1" xfId="0" applyFill="1" applyBorder="1" applyAlignment="1">
      <alignment horizontal="center" vertical="center"/>
    </xf>
    <xf numFmtId="0" fontId="0" fillId="0" borderId="1" xfId="0" applyBorder="1">
      <alignment vertical="center"/>
    </xf>
    <xf numFmtId="0" fontId="0" fillId="9" borderId="1" xfId="0" applyFill="1" applyBorder="1">
      <alignment vertical="center"/>
    </xf>
    <xf numFmtId="0" fontId="0" fillId="9" borderId="2" xfId="0" applyFill="1" applyBorder="1">
      <alignment vertical="center"/>
    </xf>
    <xf numFmtId="0" fontId="6" fillId="6" borderId="1" xfId="0" applyFont="1" applyFill="1" applyBorder="1" applyAlignment="1">
      <alignment horizontal="center" vertical="center"/>
    </xf>
    <xf numFmtId="0" fontId="7" fillId="6" borderId="1" xfId="0" applyFont="1" applyFill="1" applyBorder="1" applyAlignment="1">
      <alignment horizontal="center" vertical="center"/>
    </xf>
    <xf numFmtId="0" fontId="8" fillId="6" borderId="1" xfId="0" applyFont="1" applyFill="1" applyBorder="1" applyAlignment="1">
      <alignment horizontal="center" vertical="center"/>
    </xf>
    <xf numFmtId="0" fontId="2" fillId="0" borderId="0" xfId="0" applyFont="1" applyAlignment="1">
      <alignment horizontal="left" vertical="center"/>
    </xf>
    <xf numFmtId="0" fontId="12" fillId="11" borderId="1" xfId="0" applyFont="1" applyFill="1" applyBorder="1" applyAlignment="1">
      <alignment horizontal="center" vertical="center"/>
    </xf>
    <xf numFmtId="0" fontId="9" fillId="0" borderId="0" xfId="0" applyFont="1" applyAlignment="1">
      <alignment horizontal="right" vertical="center"/>
    </xf>
    <xf numFmtId="0" fontId="9" fillId="0" borderId="0" xfId="0" applyFont="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0" fillId="12" borderId="1" xfId="0" applyFill="1" applyBorder="1">
      <alignment vertical="center"/>
    </xf>
    <xf numFmtId="0" fontId="9" fillId="0" borderId="0" xfId="0" applyFont="1" applyAlignment="1">
      <alignment horizontal="left" vertical="center"/>
    </xf>
    <xf numFmtId="0" fontId="2" fillId="5" borderId="1" xfId="0" applyFont="1" applyFill="1" applyBorder="1" applyAlignment="1">
      <alignment horizontal="center" vertical="center"/>
    </xf>
    <xf numFmtId="0" fontId="0" fillId="0" borderId="1" xfId="0" applyBorder="1" applyAlignment="1">
      <alignment horizontal="center" vertical="center"/>
    </xf>
    <xf numFmtId="0" fontId="6" fillId="6" borderId="1" xfId="0" applyFont="1" applyFill="1" applyBorder="1" applyAlignment="1">
      <alignment horizontal="center" vertical="center" shrinkToFit="1"/>
    </xf>
    <xf numFmtId="0" fontId="8" fillId="6" borderId="1" xfId="0" applyFont="1" applyFill="1" applyBorder="1" applyAlignment="1">
      <alignment horizontal="center" vertical="center" shrinkToFit="1"/>
    </xf>
    <xf numFmtId="0" fontId="7" fillId="6" borderId="1" xfId="0" applyFont="1" applyFill="1" applyBorder="1" applyAlignment="1">
      <alignment horizontal="center" vertical="center" shrinkToFit="1"/>
    </xf>
    <xf numFmtId="0" fontId="3" fillId="8" borderId="21" xfId="0" applyFont="1" applyFill="1" applyBorder="1" applyAlignment="1">
      <alignment horizontal="center" vertical="center"/>
    </xf>
    <xf numFmtId="0" fontId="5" fillId="2" borderId="24" xfId="0" applyFont="1" applyFill="1" applyBorder="1" applyAlignment="1">
      <alignment horizontal="center" vertical="center" shrinkToFit="1"/>
    </xf>
    <xf numFmtId="0" fontId="0" fillId="0" borderId="0" xfId="0" applyAlignment="1">
      <alignment horizontal="center" vertical="center"/>
    </xf>
    <xf numFmtId="0" fontId="2" fillId="5" borderId="1" xfId="0" applyFont="1" applyFill="1" applyBorder="1" applyAlignment="1">
      <alignment horizontal="center" vertical="center"/>
    </xf>
    <xf numFmtId="0" fontId="0" fillId="9" borderId="1" xfId="0" applyFill="1" applyBorder="1" applyAlignment="1">
      <alignment horizontal="center" vertical="center"/>
    </xf>
    <xf numFmtId="0" fontId="9" fillId="0" borderId="0" xfId="0" applyFont="1" applyAlignment="1">
      <alignment horizontal="left" vertical="center"/>
    </xf>
    <xf numFmtId="0" fontId="2" fillId="0" borderId="0" xfId="0" applyFont="1" applyAlignment="1">
      <alignment horizontal="left" vertical="center"/>
    </xf>
    <xf numFmtId="0" fontId="12" fillId="11" borderId="1" xfId="0" applyFont="1" applyFill="1" applyBorder="1" applyAlignment="1">
      <alignment horizontal="center" vertical="center"/>
    </xf>
    <xf numFmtId="0" fontId="0" fillId="9" borderId="12" xfId="0" applyFill="1" applyBorder="1" applyAlignment="1">
      <alignment horizontal="center" vertical="center"/>
    </xf>
    <xf numFmtId="0" fontId="0" fillId="9" borderId="2" xfId="0" applyFill="1" applyBorder="1" applyAlignment="1">
      <alignment horizontal="center" vertical="center"/>
    </xf>
    <xf numFmtId="0" fontId="0" fillId="0" borderId="19" xfId="0" applyBorder="1" applyAlignment="1">
      <alignment horizontal="center" vertical="center"/>
    </xf>
    <xf numFmtId="0" fontId="6" fillId="13" borderId="1" xfId="0" applyFont="1" applyFill="1" applyBorder="1" applyAlignment="1">
      <alignment horizontal="center" vertical="center" shrinkToFit="1"/>
    </xf>
    <xf numFmtId="0" fontId="8" fillId="13" borderId="1" xfId="0" applyFont="1" applyFill="1" applyBorder="1" applyAlignment="1">
      <alignment horizontal="center" vertical="center" shrinkToFit="1"/>
    </xf>
    <xf numFmtId="0" fontId="7" fillId="13" borderId="1" xfId="0" applyFont="1" applyFill="1" applyBorder="1" applyAlignment="1">
      <alignment horizontal="center" vertical="center" shrinkToFit="1"/>
    </xf>
    <xf numFmtId="0" fontId="6" fillId="13" borderId="1" xfId="0" applyFont="1" applyFill="1" applyBorder="1" applyAlignment="1">
      <alignment horizontal="center" vertical="center"/>
    </xf>
    <xf numFmtId="0" fontId="8" fillId="13" borderId="1" xfId="0" applyFont="1" applyFill="1" applyBorder="1" applyAlignment="1">
      <alignment horizontal="center" vertical="center"/>
    </xf>
    <xf numFmtId="0" fontId="7" fillId="13" borderId="1" xfId="0" applyFont="1" applyFill="1" applyBorder="1" applyAlignment="1">
      <alignment horizontal="center" vertical="center"/>
    </xf>
    <xf numFmtId="0" fontId="12" fillId="0"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16" fillId="0" borderId="1" xfId="0" applyFont="1" applyFill="1" applyBorder="1" applyAlignment="1">
      <alignment horizontal="center" vertical="center"/>
    </xf>
    <xf numFmtId="0" fontId="0" fillId="9" borderId="1" xfId="0" applyFill="1" applyBorder="1" applyAlignment="1">
      <alignment horizontal="center" vertical="center"/>
    </xf>
    <xf numFmtId="0" fontId="0" fillId="0" borderId="0" xfId="0">
      <alignment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7" fillId="6" borderId="13" xfId="0" applyFont="1" applyFill="1" applyBorder="1" applyAlignment="1">
      <alignment horizontal="center" vertical="center" shrinkToFit="1"/>
    </xf>
    <xf numFmtId="0" fontId="17" fillId="0" borderId="0" xfId="0" applyFont="1">
      <alignment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4" fillId="3" borderId="28" xfId="0" applyFont="1" applyFill="1" applyBorder="1" applyAlignment="1">
      <alignment horizontal="center" vertical="center" wrapText="1"/>
    </xf>
    <xf numFmtId="0" fontId="3" fillId="8" borderId="30" xfId="0" applyFont="1"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7" fillId="13" borderId="13" xfId="0" applyFont="1" applyFill="1" applyBorder="1" applyAlignment="1">
      <alignment horizontal="center" vertical="center" shrinkToFit="1"/>
    </xf>
    <xf numFmtId="0" fontId="5" fillId="4" borderId="20" xfId="0" applyFont="1" applyFill="1" applyBorder="1" applyAlignment="1">
      <alignment horizontal="center" vertical="center" shrinkToFit="1"/>
    </xf>
    <xf numFmtId="0" fontId="4" fillId="16" borderId="26" xfId="0" applyFont="1" applyFill="1" applyBorder="1" applyAlignment="1">
      <alignment horizontal="center" vertical="center" wrapText="1"/>
    </xf>
    <xf numFmtId="0" fontId="10" fillId="8" borderId="39" xfId="0" applyFont="1" applyFill="1" applyBorder="1" applyAlignment="1">
      <alignment horizontal="center" vertical="center" wrapText="1"/>
    </xf>
    <xf numFmtId="0" fontId="10" fillId="7" borderId="40" xfId="0" applyFont="1" applyFill="1" applyBorder="1" applyAlignment="1">
      <alignment horizontal="center" vertical="center" wrapText="1"/>
    </xf>
    <xf numFmtId="0" fontId="3" fillId="7" borderId="29" xfId="0" applyFont="1" applyFill="1" applyBorder="1" applyAlignment="1">
      <alignment horizontal="center" vertical="center"/>
    </xf>
    <xf numFmtId="0" fontId="3" fillId="7" borderId="27" xfId="0" applyFont="1"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0" fillId="0" borderId="0" xfId="0"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4" fillId="0" borderId="44" xfId="0" applyFont="1" applyFill="1" applyBorder="1" applyAlignment="1">
      <alignment horizontal="center" vertical="center" wrapText="1" shrinkToFit="1"/>
    </xf>
    <xf numFmtId="0" fontId="10" fillId="10" borderId="38" xfId="0" applyFont="1" applyFill="1" applyBorder="1" applyAlignment="1">
      <alignment horizontal="center" vertical="center" shrinkToFit="1"/>
    </xf>
    <xf numFmtId="0" fontId="10" fillId="10" borderId="46" xfId="0" applyFont="1" applyFill="1" applyBorder="1" applyAlignment="1">
      <alignment horizontal="center" vertical="center" shrinkToFit="1"/>
    </xf>
    <xf numFmtId="0" fontId="4" fillId="0" borderId="47" xfId="0" applyFont="1" applyFill="1" applyBorder="1" applyAlignment="1">
      <alignment horizontal="center" vertical="center" wrapText="1"/>
    </xf>
    <xf numFmtId="0" fontId="4" fillId="15" borderId="47" xfId="0" applyFont="1" applyFill="1" applyBorder="1" applyAlignment="1">
      <alignment horizontal="center" vertical="center" wrapText="1"/>
    </xf>
    <xf numFmtId="0" fontId="11" fillId="9" borderId="12" xfId="0" applyFont="1" applyFill="1" applyBorder="1" applyAlignment="1">
      <alignment horizontal="center" vertical="center" shrinkToFit="1"/>
    </xf>
    <xf numFmtId="0" fontId="11" fillId="9" borderId="1" xfId="0" applyFont="1" applyFill="1" applyBorder="1" applyAlignment="1">
      <alignment horizontal="center" vertical="center" shrinkToFit="1"/>
    </xf>
    <xf numFmtId="0" fontId="9" fillId="9" borderId="1" xfId="0" applyFont="1" applyFill="1" applyBorder="1" applyAlignment="1">
      <alignment horizontal="center" vertical="center" shrinkToFit="1"/>
    </xf>
    <xf numFmtId="0" fontId="9" fillId="9" borderId="12" xfId="0" applyFont="1" applyFill="1" applyBorder="1" applyAlignment="1">
      <alignment horizontal="center" vertical="center" shrinkToFit="1"/>
    </xf>
    <xf numFmtId="0" fontId="9" fillId="9" borderId="19" xfId="0" applyFont="1" applyFill="1" applyBorder="1" applyAlignment="1">
      <alignment horizontal="center" vertical="center" shrinkToFit="1"/>
    </xf>
    <xf numFmtId="0" fontId="9" fillId="9" borderId="2" xfId="0" applyFont="1" applyFill="1" applyBorder="1" applyAlignment="1">
      <alignment horizontal="center" vertical="center" shrinkToFit="1"/>
    </xf>
    <xf numFmtId="0" fontId="0" fillId="0" borderId="0" xfId="0">
      <alignment vertical="center"/>
    </xf>
    <xf numFmtId="0" fontId="9" fillId="0" borderId="0" xfId="0" applyFont="1">
      <alignment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7" fillId="6" borderId="13" xfId="0" applyFont="1" applyFill="1" applyBorder="1" applyAlignment="1">
      <alignment horizontal="center" vertical="center" shrinkToFit="1"/>
    </xf>
    <xf numFmtId="0" fontId="6" fillId="6" borderId="1" xfId="0" applyFont="1" applyFill="1" applyBorder="1" applyAlignment="1">
      <alignment horizontal="center" vertical="center"/>
    </xf>
    <xf numFmtId="0" fontId="6" fillId="6" borderId="1" xfId="0" applyFont="1" applyFill="1" applyBorder="1" applyAlignment="1">
      <alignment horizontal="center" vertical="center" shrinkToFit="1"/>
    </xf>
    <xf numFmtId="0" fontId="8" fillId="6" borderId="1" xfId="0" applyFont="1" applyFill="1" applyBorder="1" applyAlignment="1">
      <alignment horizontal="center" vertical="center" shrinkToFit="1"/>
    </xf>
    <xf numFmtId="0" fontId="0" fillId="0" borderId="0" xfId="0" applyAlignment="1">
      <alignment horizontal="center" vertical="center"/>
    </xf>
    <xf numFmtId="0" fontId="0" fillId="0" borderId="0" xfId="0" applyFont="1" applyAlignment="1">
      <alignment horizontal="center" vertical="center"/>
    </xf>
    <xf numFmtId="0" fontId="6" fillId="6" borderId="1" xfId="0" applyFont="1" applyFill="1" applyBorder="1" applyAlignment="1">
      <alignment horizontal="center" vertical="center"/>
    </xf>
    <xf numFmtId="0" fontId="7" fillId="6" borderId="1" xfId="0" applyFont="1" applyFill="1" applyBorder="1" applyAlignment="1">
      <alignment horizontal="center" vertical="center"/>
    </xf>
    <xf numFmtId="0" fontId="8" fillId="6" borderId="1" xfId="0" applyFont="1" applyFill="1" applyBorder="1" applyAlignment="1">
      <alignment horizontal="center" vertical="center"/>
    </xf>
    <xf numFmtId="0" fontId="2" fillId="0" borderId="0" xfId="0" applyFont="1" applyAlignment="1">
      <alignment horizontal="left" vertical="center"/>
    </xf>
    <xf numFmtId="0" fontId="6" fillId="6" borderId="1" xfId="0" applyFont="1" applyFill="1" applyBorder="1" applyAlignment="1">
      <alignment horizontal="center" vertical="center" shrinkToFit="1"/>
    </xf>
    <xf numFmtId="0" fontId="8" fillId="6" borderId="1" xfId="0" applyFont="1" applyFill="1" applyBorder="1" applyAlignment="1">
      <alignment horizontal="center" vertical="center" shrinkToFit="1"/>
    </xf>
    <xf numFmtId="0" fontId="7" fillId="6" borderId="1" xfId="0" applyFont="1" applyFill="1" applyBorder="1" applyAlignment="1">
      <alignment horizontal="center" vertical="center" shrinkToFit="1"/>
    </xf>
    <xf numFmtId="0" fontId="0" fillId="0" borderId="19" xfId="0" applyBorder="1" applyAlignment="1">
      <alignment horizontal="center" vertical="center"/>
    </xf>
    <xf numFmtId="0" fontId="0" fillId="9" borderId="12" xfId="0" applyFill="1" applyBorder="1" applyAlignment="1">
      <alignment horizontal="center" vertical="center"/>
    </xf>
    <xf numFmtId="0" fontId="0" fillId="9" borderId="2" xfId="0" applyFill="1" applyBorder="1" applyAlignment="1">
      <alignment horizontal="center" vertical="center"/>
    </xf>
    <xf numFmtId="0" fontId="9" fillId="0" borderId="0" xfId="0" applyFont="1" applyAlignment="1">
      <alignment horizontal="left" vertical="center"/>
    </xf>
    <xf numFmtId="0" fontId="3" fillId="8" borderId="21" xfId="0" applyFont="1" applyFill="1" applyBorder="1" applyAlignment="1">
      <alignment horizontal="center" vertical="center"/>
    </xf>
    <xf numFmtId="0" fontId="5" fillId="2" borderId="24" xfId="0" applyFont="1" applyFill="1" applyBorder="1" applyAlignment="1">
      <alignment horizontal="center" vertical="center" shrinkToFit="1"/>
    </xf>
    <xf numFmtId="0" fontId="17" fillId="0" borderId="0" xfId="0" applyFont="1">
      <alignment vertical="center"/>
    </xf>
    <xf numFmtId="0" fontId="3" fillId="8" borderId="30" xfId="0" applyFont="1" applyFill="1" applyBorder="1" applyAlignment="1">
      <alignment horizontal="center" vertical="center"/>
    </xf>
    <xf numFmtId="0" fontId="5" fillId="4" borderId="20" xfId="0" applyFont="1" applyFill="1" applyBorder="1" applyAlignment="1">
      <alignment horizontal="center" vertical="center" shrinkToFit="1"/>
    </xf>
    <xf numFmtId="0" fontId="10" fillId="8" borderId="39" xfId="0" applyFont="1" applyFill="1" applyBorder="1" applyAlignment="1">
      <alignment horizontal="center" vertical="center" wrapText="1"/>
    </xf>
    <xf numFmtId="0" fontId="17" fillId="9" borderId="19" xfId="0" applyFont="1" applyFill="1" applyBorder="1" applyAlignment="1">
      <alignment horizontal="center" vertical="center" shrinkToFit="1"/>
    </xf>
    <xf numFmtId="0" fontId="10" fillId="7" borderId="49" xfId="0" applyFont="1" applyFill="1" applyBorder="1" applyAlignment="1">
      <alignment horizontal="center" vertical="center" wrapText="1"/>
    </xf>
    <xf numFmtId="0" fontId="3" fillId="7" borderId="2" xfId="0" applyFont="1" applyFill="1" applyBorder="1" applyAlignment="1">
      <alignment horizontal="center" vertical="center"/>
    </xf>
    <xf numFmtId="0" fontId="10" fillId="10" borderId="50" xfId="0" applyFont="1" applyFill="1" applyBorder="1" applyAlignment="1">
      <alignment horizontal="center" vertical="center" shrinkToFit="1"/>
    </xf>
    <xf numFmtId="0" fontId="3" fillId="0" borderId="28" xfId="0" applyFont="1" applyFill="1" applyBorder="1" applyAlignment="1">
      <alignment horizontal="center" vertical="center"/>
    </xf>
    <xf numFmtId="0" fontId="3" fillId="0" borderId="26" xfId="0" applyFont="1" applyFill="1" applyBorder="1" applyAlignment="1">
      <alignment horizontal="center" vertical="center"/>
    </xf>
    <xf numFmtId="0" fontId="4" fillId="14" borderId="45" xfId="0" applyFont="1" applyFill="1" applyBorder="1" applyAlignment="1">
      <alignment horizontal="center" vertical="center" shrinkToFit="1"/>
    </xf>
    <xf numFmtId="0" fontId="3" fillId="14" borderId="42" xfId="0" applyFont="1" applyFill="1" applyBorder="1" applyAlignment="1">
      <alignment horizontal="center" vertical="center"/>
    </xf>
    <xf numFmtId="0" fontId="3" fillId="14" borderId="43" xfId="0" applyFont="1"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0" borderId="0" xfId="0">
      <alignment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0" fillId="0" borderId="0" xfId="0">
      <alignment vertical="center"/>
    </xf>
    <xf numFmtId="0" fontId="7" fillId="13" borderId="13" xfId="0" applyFont="1" applyFill="1" applyBorder="1" applyAlignment="1">
      <alignment horizontal="center" vertical="center" shrinkToFit="1"/>
    </xf>
    <xf numFmtId="0" fontId="16" fillId="0" borderId="0" xfId="0" applyFont="1" applyAlignment="1">
      <alignment horizontal="center" vertical="center"/>
    </xf>
    <xf numFmtId="0" fontId="16" fillId="0" borderId="0" xfId="0" applyFont="1">
      <alignment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0" fillId="0" borderId="0" xfId="0">
      <alignment vertical="center"/>
    </xf>
    <xf numFmtId="0" fontId="9" fillId="0" borderId="0" xfId="0" applyFont="1">
      <alignment vertical="center"/>
    </xf>
    <xf numFmtId="0" fontId="6" fillId="17" borderId="1" xfId="0" applyFont="1" applyFill="1" applyBorder="1" applyAlignment="1">
      <alignment horizontal="center" vertical="center"/>
    </xf>
    <xf numFmtId="0" fontId="8" fillId="17" borderId="1" xfId="0" applyFont="1" applyFill="1" applyBorder="1" applyAlignment="1">
      <alignment horizontal="center" vertical="center"/>
    </xf>
    <xf numFmtId="0" fontId="7" fillId="17" borderId="1"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10" fillId="10" borderId="52" xfId="0" applyFont="1" applyFill="1" applyBorder="1" applyAlignment="1">
      <alignment horizontal="center" vertical="center" shrinkToFit="1"/>
    </xf>
    <xf numFmtId="0" fontId="3" fillId="0" borderId="37" xfId="0" applyFont="1" applyFill="1" applyBorder="1" applyAlignment="1">
      <alignment horizontal="center" vertical="center"/>
    </xf>
    <xf numFmtId="0" fontId="5" fillId="4" borderId="53" xfId="0" applyFont="1" applyFill="1" applyBorder="1" applyAlignment="1">
      <alignment horizontal="center" vertical="center" shrinkToFit="1"/>
    </xf>
    <xf numFmtId="0" fontId="10" fillId="7" borderId="54" xfId="0" applyFont="1" applyFill="1" applyBorder="1" applyAlignment="1">
      <alignment horizontal="center" vertical="center" wrapText="1"/>
    </xf>
    <xf numFmtId="0" fontId="3" fillId="7" borderId="55" xfId="0" applyFont="1" applyFill="1" applyBorder="1" applyAlignment="1">
      <alignment horizontal="center" vertical="center"/>
    </xf>
    <xf numFmtId="0" fontId="3" fillId="7" borderId="56" xfId="0" applyFont="1" applyFill="1" applyBorder="1" applyAlignment="1">
      <alignment horizontal="center" vertical="center"/>
    </xf>
    <xf numFmtId="0" fontId="10" fillId="8" borderId="57" xfId="0" applyFont="1" applyFill="1" applyBorder="1" applyAlignment="1">
      <alignment horizontal="center" vertical="center" wrapText="1"/>
    </xf>
    <xf numFmtId="0" fontId="3" fillId="8" borderId="25" xfId="0" applyFont="1" applyFill="1" applyBorder="1" applyAlignment="1">
      <alignment horizontal="center" vertical="center"/>
    </xf>
    <xf numFmtId="0" fontId="6" fillId="17" borderId="1" xfId="0" applyFont="1" applyFill="1" applyBorder="1" applyAlignment="1">
      <alignment horizontal="center" vertical="center" shrinkToFit="1"/>
    </xf>
    <xf numFmtId="0" fontId="7" fillId="17" borderId="13" xfId="0" applyFont="1" applyFill="1" applyBorder="1" applyAlignment="1">
      <alignment horizontal="center" vertical="center" shrinkToFit="1"/>
    </xf>
    <xf numFmtId="0" fontId="8" fillId="17" borderId="1" xfId="0" applyFont="1" applyFill="1" applyBorder="1" applyAlignment="1">
      <alignment horizontal="center" vertical="center" shrinkToFit="1"/>
    </xf>
    <xf numFmtId="0" fontId="7" fillId="17" borderId="1" xfId="0" applyFont="1" applyFill="1" applyBorder="1" applyAlignment="1">
      <alignment horizontal="center" vertical="center" shrinkToFit="1"/>
    </xf>
    <xf numFmtId="0" fontId="25" fillId="9" borderId="1" xfId="0" applyFont="1" applyFill="1" applyBorder="1" applyAlignment="1">
      <alignment horizontal="center" vertical="center" shrinkToFit="1"/>
    </xf>
    <xf numFmtId="0" fontId="25" fillId="9" borderId="19" xfId="0" applyFont="1" applyFill="1" applyBorder="1" applyAlignment="1">
      <alignment horizontal="center" vertical="center" shrinkToFit="1"/>
    </xf>
    <xf numFmtId="0" fontId="9" fillId="0" borderId="0" xfId="0" applyFont="1">
      <alignment vertical="center"/>
    </xf>
    <xf numFmtId="0" fontId="0" fillId="0" borderId="0" xfId="0">
      <alignment vertical="center"/>
    </xf>
    <xf numFmtId="0" fontId="0" fillId="9" borderId="1" xfId="0" applyFill="1" applyBorder="1" applyAlignment="1">
      <alignment horizontal="center" vertical="center"/>
    </xf>
    <xf numFmtId="0" fontId="7" fillId="17" borderId="13" xfId="0" applyFont="1" applyFill="1" applyBorder="1" applyAlignment="1">
      <alignment horizontal="center" vertical="center" shrinkToFit="1"/>
    </xf>
    <xf numFmtId="0" fontId="2" fillId="5" borderId="1" xfId="0" applyFont="1" applyFill="1" applyBorder="1" applyAlignment="1">
      <alignment horizontal="center" vertical="center"/>
    </xf>
    <xf numFmtId="0" fontId="0" fillId="0" borderId="0" xfId="0">
      <alignment vertical="center"/>
    </xf>
    <xf numFmtId="0" fontId="0" fillId="0" borderId="0" xfId="0">
      <alignment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0" borderId="0" xfId="0">
      <alignment vertical="center"/>
    </xf>
    <xf numFmtId="0" fontId="0" fillId="9" borderId="12" xfId="0" applyFill="1" applyBorder="1" applyAlignment="1">
      <alignment horizontal="center" vertical="center"/>
    </xf>
    <xf numFmtId="0" fontId="0" fillId="9" borderId="2" xfId="0"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7" fillId="6" borderId="13" xfId="0" applyFont="1" applyFill="1" applyBorder="1" applyAlignment="1">
      <alignment horizontal="center" vertical="center" shrinkToFit="1"/>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9" borderId="12" xfId="0" applyFill="1" applyBorder="1" applyAlignment="1">
      <alignment horizontal="center" vertical="center"/>
    </xf>
    <xf numFmtId="0" fontId="0" fillId="9" borderId="2" xfId="0" applyFill="1" applyBorder="1" applyAlignment="1">
      <alignment horizontal="center" vertical="center"/>
    </xf>
    <xf numFmtId="0" fontId="7" fillId="6" borderId="13" xfId="0" applyFont="1" applyFill="1" applyBorder="1" applyAlignment="1">
      <alignment horizontal="center" vertical="center" shrinkToFit="1"/>
    </xf>
    <xf numFmtId="0" fontId="7" fillId="13" borderId="13" xfId="0" applyFont="1" applyFill="1" applyBorder="1" applyAlignment="1">
      <alignment horizontal="center" vertical="center" shrinkToFi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9" borderId="12" xfId="0" applyFill="1" applyBorder="1" applyAlignment="1">
      <alignment horizontal="center" vertical="center"/>
    </xf>
    <xf numFmtId="0" fontId="0" fillId="9" borderId="2" xfId="0"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16" fillId="0" borderId="7" xfId="0" applyFont="1" applyBorder="1" applyAlignment="1">
      <alignment horizontal="left" vertical="center"/>
    </xf>
    <xf numFmtId="0" fontId="16" fillId="0" borderId="0" xfId="0" applyFont="1" applyBorder="1" applyAlignment="1">
      <alignment horizontal="left" vertical="center"/>
    </xf>
    <xf numFmtId="0" fontId="16" fillId="0" borderId="8"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7" fillId="17" borderId="13" xfId="0" applyFont="1" applyFill="1" applyBorder="1" applyAlignment="1">
      <alignment horizontal="center" vertical="center" shrinkToFit="1"/>
    </xf>
    <xf numFmtId="0" fontId="7" fillId="13" borderId="13" xfId="0" applyFont="1" applyFill="1" applyBorder="1" applyAlignment="1">
      <alignment horizontal="center" vertical="center" shrinkToFit="1"/>
    </xf>
    <xf numFmtId="0" fontId="4" fillId="3" borderId="26" xfId="0" applyFont="1" applyFill="1" applyBorder="1" applyAlignment="1">
      <alignment horizontal="center" vertical="center" wrapText="1"/>
    </xf>
    <xf numFmtId="0" fontId="3" fillId="14" borderId="58" xfId="0" applyFont="1" applyFill="1" applyBorder="1" applyAlignment="1">
      <alignment horizontal="center" vertical="center"/>
    </xf>
    <xf numFmtId="0" fontId="5" fillId="18" borderId="53" xfId="0" applyFont="1" applyFill="1" applyBorder="1" applyAlignment="1">
      <alignment horizontal="center" vertical="center" shrinkToFit="1"/>
    </xf>
    <xf numFmtId="0" fontId="10" fillId="14" borderId="59" xfId="0" applyFont="1" applyFill="1" applyBorder="1" applyAlignment="1">
      <alignment horizontal="center" vertical="center" wrapText="1"/>
    </xf>
    <xf numFmtId="0" fontId="3" fillId="14" borderId="33" xfId="0" applyFont="1" applyFill="1" applyBorder="1" applyAlignment="1">
      <alignment horizontal="center" vertical="center"/>
    </xf>
    <xf numFmtId="0" fontId="10" fillId="14" borderId="54" xfId="0" applyFont="1" applyFill="1" applyBorder="1" applyAlignment="1">
      <alignment horizontal="center" vertical="center" wrapText="1"/>
    </xf>
    <xf numFmtId="0" fontId="3" fillId="14" borderId="55" xfId="0" applyFont="1" applyFill="1" applyBorder="1" applyAlignment="1">
      <alignment horizontal="center" vertical="center"/>
    </xf>
    <xf numFmtId="0" fontId="3" fillId="14" borderId="56" xfId="0" applyFont="1" applyFill="1" applyBorder="1" applyAlignment="1">
      <alignment horizontal="center" vertical="center"/>
    </xf>
    <xf numFmtId="0" fontId="9" fillId="9" borderId="12" xfId="0" applyFont="1" applyFill="1" applyBorder="1" applyAlignment="1">
      <alignment horizontal="center" vertical="center"/>
    </xf>
    <xf numFmtId="0" fontId="11" fillId="9" borderId="19" xfId="0" applyFont="1" applyFill="1" applyBorder="1" applyAlignment="1">
      <alignment horizontal="center" vertical="center"/>
    </xf>
    <xf numFmtId="0" fontId="16" fillId="0" borderId="4" xfId="0" applyFont="1" applyBorder="1" applyAlignment="1">
      <alignment horizontal="left" vertical="center"/>
    </xf>
    <xf numFmtId="0" fontId="4" fillId="0" borderId="0" xfId="0" applyFont="1" applyFill="1" applyBorder="1" applyAlignment="1">
      <alignment horizontal="center" vertical="center" wrapText="1"/>
    </xf>
    <xf numFmtId="0" fontId="3" fillId="7" borderId="60" xfId="0" applyFont="1" applyFill="1" applyBorder="1" applyAlignment="1">
      <alignment horizontal="center" vertical="center"/>
    </xf>
    <xf numFmtId="0" fontId="5" fillId="19" borderId="1" xfId="0" applyFont="1" applyFill="1" applyBorder="1" applyAlignment="1">
      <alignment horizontal="center" vertical="center"/>
    </xf>
    <xf numFmtId="0" fontId="3" fillId="0" borderId="61"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3" borderId="6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3" borderId="67" xfId="0" applyFont="1" applyFill="1" applyBorder="1" applyAlignment="1">
      <alignment horizontal="center" vertical="center" wrapText="1"/>
    </xf>
    <xf numFmtId="0" fontId="5" fillId="21" borderId="31"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9" borderId="12" xfId="0" applyFill="1" applyBorder="1" applyAlignment="1">
      <alignment horizontal="center" vertical="center"/>
    </xf>
    <xf numFmtId="0" fontId="0" fillId="9" borderId="2" xfId="0" applyFill="1" applyBorder="1" applyAlignment="1">
      <alignment horizontal="center" vertical="center"/>
    </xf>
    <xf numFmtId="0" fontId="7" fillId="17" borderId="13" xfId="0" applyFont="1" applyFill="1" applyBorder="1" applyAlignment="1">
      <alignment horizontal="center" vertical="center" shrinkToFit="1"/>
    </xf>
    <xf numFmtId="0" fontId="0" fillId="9" borderId="12" xfId="0" applyFill="1" applyBorder="1" applyAlignment="1">
      <alignment horizontal="center" vertical="center"/>
    </xf>
    <xf numFmtId="0" fontId="0" fillId="9" borderId="2" xfId="0"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5" fillId="20" borderId="47" xfId="0" applyFont="1" applyFill="1" applyBorder="1" applyAlignment="1">
      <alignment horizontal="center" vertical="center" wrapText="1"/>
    </xf>
    <xf numFmtId="0" fontId="3" fillId="7" borderId="70" xfId="0" applyFont="1" applyFill="1" applyBorder="1" applyAlignment="1">
      <alignment horizontal="center" vertical="center"/>
    </xf>
    <xf numFmtId="0" fontId="3" fillId="8" borderId="71" xfId="0" applyFont="1" applyFill="1" applyBorder="1" applyAlignment="1">
      <alignment horizontal="center" vertical="center"/>
    </xf>
    <xf numFmtId="176" fontId="9" fillId="0" borderId="0" xfId="0" applyNumberFormat="1" applyFont="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9" borderId="12" xfId="0" applyFill="1" applyBorder="1" applyAlignment="1">
      <alignment horizontal="center" vertical="center"/>
    </xf>
    <xf numFmtId="0" fontId="0" fillId="9" borderId="2" xfId="0" applyFill="1" applyBorder="1" applyAlignment="1">
      <alignment horizontal="center" vertical="center"/>
    </xf>
    <xf numFmtId="0" fontId="7" fillId="13" borderId="13" xfId="0" applyFont="1" applyFill="1" applyBorder="1" applyAlignment="1">
      <alignment horizontal="center" vertical="center" shrinkToFit="1"/>
    </xf>
    <xf numFmtId="0" fontId="0" fillId="0" borderId="2" xfId="0"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1" fillId="5" borderId="1" xfId="0" applyFont="1" applyFill="1" applyBorder="1" applyAlignment="1">
      <alignment horizontal="center" vertical="center"/>
    </xf>
    <xf numFmtId="0" fontId="0" fillId="9" borderId="13" xfId="0" applyFill="1" applyBorder="1" applyAlignment="1">
      <alignment horizontal="center" vertical="center"/>
    </xf>
    <xf numFmtId="0" fontId="0" fillId="9" borderId="15" xfId="0" applyFill="1" applyBorder="1" applyAlignment="1">
      <alignment horizontal="center" vertical="center"/>
    </xf>
    <xf numFmtId="0" fontId="9" fillId="5" borderId="16" xfId="0" applyFont="1" applyFill="1" applyBorder="1" applyAlignment="1">
      <alignment horizontal="center" vertical="center"/>
    </xf>
    <xf numFmtId="0" fontId="9" fillId="5" borderId="18" xfId="0" applyFont="1" applyFill="1" applyBorder="1" applyAlignment="1">
      <alignment horizontal="center" vertical="center"/>
    </xf>
    <xf numFmtId="0" fontId="0" fillId="9" borderId="14" xfId="0" applyFill="1" applyBorder="1" applyAlignment="1">
      <alignment horizontal="center" vertical="center"/>
    </xf>
    <xf numFmtId="0" fontId="2" fillId="5" borderId="1" xfId="0" applyFont="1" applyFill="1" applyBorder="1" applyAlignment="1">
      <alignment horizontal="center" vertical="center"/>
    </xf>
    <xf numFmtId="0" fontId="0" fillId="9" borderId="12" xfId="0" applyFill="1" applyBorder="1" applyAlignment="1">
      <alignment horizontal="center" vertical="center"/>
    </xf>
    <xf numFmtId="0" fontId="0" fillId="9" borderId="2" xfId="0" applyFill="1" applyBorder="1" applyAlignment="1">
      <alignment horizontal="center" vertical="center"/>
    </xf>
    <xf numFmtId="56" fontId="21" fillId="5" borderId="1" xfId="0" quotePrefix="1" applyNumberFormat="1" applyFont="1" applyFill="1" applyBorder="1" applyAlignment="1">
      <alignment horizontal="center" vertical="center"/>
    </xf>
    <xf numFmtId="0" fontId="13" fillId="0" borderId="10" xfId="0" applyFont="1" applyBorder="1" applyAlignment="1">
      <alignment horizontal="left" vertical="center"/>
    </xf>
    <xf numFmtId="0" fontId="13" fillId="0" borderId="7" xfId="0" applyFont="1" applyBorder="1" applyAlignment="1">
      <alignment horizontal="left" vertical="center"/>
    </xf>
    <xf numFmtId="0" fontId="13" fillId="0" borderId="0"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1" xfId="0" applyFont="1" applyBorder="1" applyAlignment="1">
      <alignment horizontal="left" vertical="center"/>
    </xf>
    <xf numFmtId="0" fontId="5" fillId="6" borderId="16" xfId="0" applyFont="1" applyFill="1" applyBorder="1" applyAlignment="1">
      <alignment horizontal="center" vertical="center" shrinkToFit="1"/>
    </xf>
    <xf numFmtId="0" fontId="5" fillId="6" borderId="17" xfId="0" applyFont="1" applyFill="1" applyBorder="1" applyAlignment="1">
      <alignment horizontal="center" vertical="center" shrinkToFit="1"/>
    </xf>
    <xf numFmtId="0" fontId="4" fillId="0" borderId="34" xfId="0" applyFont="1" applyFill="1" applyBorder="1" applyAlignment="1">
      <alignment horizontal="center" vertical="center" wrapText="1" shrinkToFit="1"/>
    </xf>
    <xf numFmtId="0" fontId="4" fillId="0" borderId="41" xfId="0" applyFont="1" applyFill="1" applyBorder="1" applyAlignment="1">
      <alignment horizontal="center" vertical="center" shrinkToFit="1"/>
    </xf>
    <xf numFmtId="0" fontId="19" fillId="11" borderId="23" xfId="0" applyFont="1" applyFill="1" applyBorder="1" applyAlignment="1">
      <alignment horizontal="center" vertical="center" wrapText="1"/>
    </xf>
    <xf numFmtId="0" fontId="19" fillId="11" borderId="3" xfId="0" applyFont="1" applyFill="1" applyBorder="1" applyAlignment="1">
      <alignment horizontal="center" vertical="center" wrapText="1"/>
    </xf>
    <xf numFmtId="0" fontId="14" fillId="0" borderId="0" xfId="0" applyFont="1" applyBorder="1" applyAlignment="1">
      <alignment horizontal="left" vertical="center"/>
    </xf>
    <xf numFmtId="0" fontId="13" fillId="0" borderId="0" xfId="0" applyFont="1" applyAlignment="1">
      <alignment horizontal="left" vertical="center"/>
    </xf>
    <xf numFmtId="0" fontId="0" fillId="0" borderId="0" xfId="0" applyAlignment="1">
      <alignment horizontal="left" vertical="center"/>
    </xf>
    <xf numFmtId="0" fontId="7" fillId="6" borderId="13" xfId="0" applyFont="1" applyFill="1" applyBorder="1" applyAlignment="1">
      <alignment horizontal="center" vertical="center"/>
    </xf>
    <xf numFmtId="0" fontId="7" fillId="6" borderId="15" xfId="0" applyFont="1" applyFill="1" applyBorder="1" applyAlignment="1">
      <alignment horizontal="center" vertical="center"/>
    </xf>
    <xf numFmtId="0" fontId="8" fillId="6" borderId="13" xfId="0" applyFont="1" applyFill="1" applyBorder="1" applyAlignment="1">
      <alignment horizontal="center" vertical="center"/>
    </xf>
    <xf numFmtId="0" fontId="8" fillId="6" borderId="15" xfId="0" applyFont="1" applyFill="1" applyBorder="1" applyAlignment="1">
      <alignment horizontal="center" vertical="center"/>
    </xf>
    <xf numFmtId="0" fontId="7" fillId="6" borderId="1" xfId="0" applyFont="1" applyFill="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22" fillId="0" borderId="7" xfId="0" applyFont="1" applyBorder="1" applyAlignment="1">
      <alignment horizontal="left" vertical="center"/>
    </xf>
    <xf numFmtId="0" fontId="22" fillId="0" borderId="0" xfId="0" applyFont="1" applyBorder="1" applyAlignment="1">
      <alignment horizontal="left" vertical="center"/>
    </xf>
    <xf numFmtId="0" fontId="22" fillId="0" borderId="8" xfId="0" applyFont="1" applyBorder="1" applyAlignment="1">
      <alignment horizontal="left" vertical="center"/>
    </xf>
    <xf numFmtId="0" fontId="0" fillId="0" borderId="7"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16" fillId="0" borderId="7" xfId="0" applyFont="1" applyBorder="1" applyAlignment="1">
      <alignment horizontal="left" vertical="center"/>
    </xf>
    <xf numFmtId="0" fontId="16" fillId="0" borderId="0" xfId="0" applyFont="1" applyBorder="1" applyAlignment="1">
      <alignment horizontal="left" vertical="center"/>
    </xf>
    <xf numFmtId="0" fontId="16" fillId="0" borderId="8"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7" fillId="6" borderId="13" xfId="0" applyFont="1" applyFill="1" applyBorder="1" applyAlignment="1">
      <alignment horizontal="center" vertical="center" shrinkToFit="1"/>
    </xf>
    <xf numFmtId="0" fontId="7" fillId="6" borderId="14" xfId="0" applyFont="1" applyFill="1" applyBorder="1" applyAlignment="1">
      <alignment horizontal="center" vertical="center" shrinkToFit="1"/>
    </xf>
    <xf numFmtId="0" fontId="7" fillId="6" borderId="15" xfId="0" applyFont="1" applyFill="1" applyBorder="1" applyAlignment="1">
      <alignment horizontal="center" vertical="center" shrinkToFit="1"/>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19" fillId="11" borderId="48" xfId="0" applyFont="1" applyFill="1" applyBorder="1" applyAlignment="1">
      <alignment horizontal="center" vertical="center" wrapText="1"/>
    </xf>
    <xf numFmtId="0" fontId="10" fillId="0" borderId="7" xfId="0" applyFont="1" applyBorder="1" applyAlignment="1">
      <alignment horizontal="left" vertical="center"/>
    </xf>
    <xf numFmtId="0" fontId="10" fillId="0" borderId="0" xfId="0" applyFont="1" applyBorder="1" applyAlignment="1">
      <alignment horizontal="left" vertical="center"/>
    </xf>
    <xf numFmtId="0" fontId="10" fillId="0" borderId="8" xfId="0" applyFont="1" applyBorder="1" applyAlignment="1">
      <alignment horizontal="left" vertical="center"/>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4" fillId="0" borderId="16" xfId="0" applyFont="1" applyFill="1" applyBorder="1" applyAlignment="1">
      <alignment horizontal="center" vertical="center" wrapText="1" shrinkToFit="1"/>
    </xf>
    <xf numFmtId="0" fontId="4" fillId="0" borderId="51" xfId="0" applyFont="1" applyFill="1" applyBorder="1" applyAlignment="1">
      <alignment horizontal="center" vertical="center" wrapText="1" shrinkToFit="1"/>
    </xf>
    <xf numFmtId="0" fontId="24" fillId="6" borderId="34" xfId="0" applyFont="1" applyFill="1" applyBorder="1" applyAlignment="1">
      <alignment horizontal="center" vertical="center" shrinkToFit="1"/>
    </xf>
    <xf numFmtId="0" fontId="24" fillId="6" borderId="62" xfId="0" applyFont="1" applyFill="1" applyBorder="1" applyAlignment="1">
      <alignment horizontal="center" vertical="center" shrinkToFit="1"/>
    </xf>
    <xf numFmtId="0" fontId="24" fillId="6" borderId="63" xfId="0" applyFont="1" applyFill="1" applyBorder="1" applyAlignment="1">
      <alignment horizontal="center" vertical="center" shrinkToFit="1"/>
    </xf>
    <xf numFmtId="0" fontId="24" fillId="6" borderId="41" xfId="0" applyFont="1" applyFill="1" applyBorder="1" applyAlignment="1">
      <alignment horizontal="center" vertical="center" shrinkToFit="1"/>
    </xf>
    <xf numFmtId="0" fontId="24" fillId="6" borderId="64" xfId="0" applyFont="1" applyFill="1" applyBorder="1" applyAlignment="1">
      <alignment horizontal="center" vertical="center" shrinkToFit="1"/>
    </xf>
    <xf numFmtId="0" fontId="24" fillId="6" borderId="65" xfId="0" applyFont="1" applyFill="1" applyBorder="1" applyAlignment="1">
      <alignment horizontal="center" vertical="center" shrinkToFit="1"/>
    </xf>
    <xf numFmtId="0" fontId="5" fillId="20" borderId="68" xfId="0" applyFont="1" applyFill="1" applyBorder="1" applyAlignment="1">
      <alignment horizontal="center" vertical="center" wrapText="1"/>
    </xf>
    <xf numFmtId="0" fontId="5" fillId="20" borderId="69" xfId="0" applyFont="1" applyFill="1" applyBorder="1" applyAlignment="1">
      <alignment horizontal="center" vertical="center" wrapText="1"/>
    </xf>
    <xf numFmtId="0" fontId="5" fillId="21" borderId="68" xfId="0" applyFont="1" applyFill="1" applyBorder="1" applyAlignment="1">
      <alignment horizontal="center" vertical="center" wrapText="1"/>
    </xf>
    <xf numFmtId="0" fontId="5" fillId="21" borderId="70" xfId="0" applyFont="1" applyFill="1" applyBorder="1" applyAlignment="1">
      <alignment horizontal="center" vertical="center" wrapText="1"/>
    </xf>
    <xf numFmtId="0" fontId="26" fillId="0" borderId="7" xfId="0" applyFont="1" applyBorder="1" applyAlignment="1">
      <alignment horizontal="left" vertical="center"/>
    </xf>
    <xf numFmtId="0" fontId="26" fillId="0" borderId="0" xfId="0" applyFont="1" applyBorder="1" applyAlignment="1">
      <alignment horizontal="left" vertical="center"/>
    </xf>
    <xf numFmtId="0" fontId="26" fillId="0" borderId="8" xfId="0" applyFont="1" applyBorder="1" applyAlignment="1">
      <alignment horizontal="left" vertical="center"/>
    </xf>
    <xf numFmtId="0" fontId="20" fillId="0" borderId="7" xfId="0" applyFont="1" applyBorder="1" applyAlignment="1">
      <alignment horizontal="left" vertical="center"/>
    </xf>
    <xf numFmtId="0" fontId="20" fillId="0" borderId="0" xfId="0" applyFont="1" applyBorder="1" applyAlignment="1">
      <alignment horizontal="left" vertical="center"/>
    </xf>
    <xf numFmtId="0" fontId="20" fillId="0" borderId="8" xfId="0" applyFont="1" applyBorder="1" applyAlignment="1">
      <alignment horizontal="left" vertical="center"/>
    </xf>
    <xf numFmtId="0" fontId="7" fillId="13" borderId="13" xfId="0" applyFont="1" applyFill="1" applyBorder="1" applyAlignment="1">
      <alignment horizontal="center" vertical="center" shrinkToFit="1"/>
    </xf>
    <xf numFmtId="0" fontId="7" fillId="13" borderId="14" xfId="0" applyFont="1" applyFill="1" applyBorder="1" applyAlignment="1">
      <alignment horizontal="center" vertical="center" shrinkToFit="1"/>
    </xf>
    <xf numFmtId="0" fontId="7" fillId="13" borderId="15" xfId="0" applyFont="1" applyFill="1" applyBorder="1" applyAlignment="1">
      <alignment horizontal="center" vertical="center" shrinkToFit="1"/>
    </xf>
    <xf numFmtId="0" fontId="5" fillId="13" borderId="16" xfId="0" applyFont="1" applyFill="1" applyBorder="1" applyAlignment="1">
      <alignment horizontal="center" vertical="center" shrinkToFit="1"/>
    </xf>
    <xf numFmtId="0" fontId="5" fillId="13" borderId="17" xfId="0" applyFont="1" applyFill="1" applyBorder="1" applyAlignment="1">
      <alignment horizontal="center" vertical="center" shrinkToFit="1"/>
    </xf>
    <xf numFmtId="0" fontId="7" fillId="13" borderId="13" xfId="0" applyFont="1" applyFill="1" applyBorder="1" applyAlignment="1">
      <alignment horizontal="center" vertical="center"/>
    </xf>
    <xf numFmtId="0" fontId="7" fillId="13" borderId="15" xfId="0" applyFont="1" applyFill="1" applyBorder="1" applyAlignment="1">
      <alignment horizontal="center" vertical="center"/>
    </xf>
    <xf numFmtId="0" fontId="8" fillId="13" borderId="13" xfId="0" applyFont="1" applyFill="1" applyBorder="1" applyAlignment="1">
      <alignment horizontal="center" vertical="center"/>
    </xf>
    <xf numFmtId="0" fontId="8" fillId="13" borderId="15" xfId="0" applyFont="1" applyFill="1" applyBorder="1" applyAlignment="1">
      <alignment horizontal="center" vertical="center"/>
    </xf>
    <xf numFmtId="0" fontId="7" fillId="13" borderId="1" xfId="0" applyFont="1" applyFill="1" applyBorder="1" applyAlignment="1">
      <alignment horizontal="left" vertical="center"/>
    </xf>
    <xf numFmtId="0" fontId="7" fillId="17" borderId="13" xfId="0" applyFont="1" applyFill="1" applyBorder="1" applyAlignment="1">
      <alignment horizontal="center" vertical="center"/>
    </xf>
    <xf numFmtId="0" fontId="7" fillId="17" borderId="15" xfId="0" applyFont="1" applyFill="1" applyBorder="1" applyAlignment="1">
      <alignment horizontal="center" vertical="center"/>
    </xf>
    <xf numFmtId="0" fontId="8" fillId="17" borderId="13" xfId="0" applyFont="1" applyFill="1" applyBorder="1" applyAlignment="1">
      <alignment horizontal="center" vertical="center"/>
    </xf>
    <xf numFmtId="0" fontId="8" fillId="17" borderId="15" xfId="0" applyFont="1" applyFill="1" applyBorder="1" applyAlignment="1">
      <alignment horizontal="center" vertical="center"/>
    </xf>
    <xf numFmtId="0" fontId="7" fillId="17" borderId="1" xfId="0" applyFont="1" applyFill="1" applyBorder="1" applyAlignment="1">
      <alignment horizontal="left" vertical="center"/>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17" fillId="0" borderId="4" xfId="0" applyFont="1" applyBorder="1" applyAlignment="1">
      <alignment horizontal="left" vertical="center"/>
    </xf>
    <xf numFmtId="0" fontId="4" fillId="0" borderId="2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5" fillId="17" borderId="16" xfId="0" applyFont="1" applyFill="1" applyBorder="1" applyAlignment="1">
      <alignment horizontal="center" vertical="center" shrinkToFit="1"/>
    </xf>
    <xf numFmtId="0" fontId="5" fillId="17" borderId="17" xfId="0" applyFont="1" applyFill="1" applyBorder="1" applyAlignment="1">
      <alignment horizontal="center" vertical="center" shrinkToFit="1"/>
    </xf>
    <xf numFmtId="0" fontId="17" fillId="0" borderId="7" xfId="0" applyFont="1" applyBorder="1" applyAlignment="1">
      <alignment horizontal="left" vertical="center"/>
    </xf>
    <xf numFmtId="0" fontId="17" fillId="0" borderId="0" xfId="0" applyFont="1" applyBorder="1" applyAlignment="1">
      <alignment horizontal="left" vertical="center"/>
    </xf>
    <xf numFmtId="0" fontId="17" fillId="0" borderId="8" xfId="0" applyFont="1" applyBorder="1" applyAlignment="1">
      <alignment horizontal="left" vertical="center"/>
    </xf>
    <xf numFmtId="0" fontId="30" fillId="0" borderId="7" xfId="0" applyFont="1" applyBorder="1" applyAlignment="1">
      <alignment horizontal="left" vertical="center"/>
    </xf>
    <xf numFmtId="0" fontId="30" fillId="0" borderId="0" xfId="0" applyFont="1" applyBorder="1" applyAlignment="1">
      <alignment horizontal="left" vertical="center"/>
    </xf>
    <xf numFmtId="0" fontId="30" fillId="0" borderId="8" xfId="0" applyFont="1" applyBorder="1" applyAlignment="1">
      <alignment horizontal="left" vertical="center"/>
    </xf>
    <xf numFmtId="0" fontId="7" fillId="17" borderId="13" xfId="0" applyFont="1" applyFill="1" applyBorder="1" applyAlignment="1">
      <alignment horizontal="center" vertical="center" shrinkToFit="1"/>
    </xf>
    <xf numFmtId="0" fontId="7" fillId="17" borderId="14" xfId="0" applyFont="1" applyFill="1" applyBorder="1" applyAlignment="1">
      <alignment horizontal="center" vertical="center" shrinkToFit="1"/>
    </xf>
    <xf numFmtId="0" fontId="7" fillId="17"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51" xfId="0" applyFont="1" applyFill="1" applyBorder="1" applyAlignment="1">
      <alignment horizontal="center" vertical="center" shrinkToFit="1"/>
    </xf>
    <xf numFmtId="0" fontId="16" fillId="0" borderId="7" xfId="0" quotePrefix="1" applyFont="1" applyBorder="1" applyAlignment="1">
      <alignment horizontal="left" vertical="center"/>
    </xf>
    <xf numFmtId="0" fontId="24" fillId="13" borderId="13" xfId="0" applyFont="1" applyFill="1" applyBorder="1" applyAlignment="1">
      <alignment horizontal="center" vertical="center"/>
    </xf>
    <xf numFmtId="0" fontId="24" fillId="13" borderId="15" xfId="0" applyFont="1" applyFill="1" applyBorder="1" applyAlignment="1">
      <alignment horizontal="center" vertical="center"/>
    </xf>
    <xf numFmtId="0" fontId="13" fillId="0" borderId="4" xfId="0" applyFont="1" applyBorder="1" applyAlignment="1">
      <alignment horizontal="left" vertical="center"/>
    </xf>
    <xf numFmtId="0" fontId="33" fillId="0" borderId="7" xfId="0" applyFont="1" applyBorder="1" applyAlignment="1">
      <alignment horizontal="left"/>
    </xf>
    <xf numFmtId="0" fontId="9" fillId="0" borderId="0" xfId="0" applyFont="1" applyBorder="1" applyAlignment="1">
      <alignment horizontal="left"/>
    </xf>
    <xf numFmtId="0" fontId="9" fillId="0" borderId="8" xfId="0" applyFont="1" applyBorder="1" applyAlignment="1">
      <alignment horizontal="left"/>
    </xf>
    <xf numFmtId="0" fontId="35" fillId="0" borderId="7"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8" xfId="0" applyFont="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6" fillId="0" borderId="13"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15" xfId="0" applyFont="1" applyFill="1" applyBorder="1" applyAlignment="1">
      <alignment horizontal="left" vertical="center"/>
    </xf>
    <xf numFmtId="0" fontId="15" fillId="0" borderId="7" xfId="0" applyFont="1" applyBorder="1" applyAlignment="1">
      <alignment horizontal="left" vertical="center"/>
    </xf>
    <xf numFmtId="0" fontId="15" fillId="0" borderId="0" xfId="0" applyFont="1" applyBorder="1" applyAlignment="1">
      <alignment horizontal="left" vertical="center"/>
    </xf>
    <xf numFmtId="0" fontId="15" fillId="0" borderId="8" xfId="0" applyFont="1" applyBorder="1" applyAlignment="1">
      <alignment horizontal="left" vertical="center"/>
    </xf>
    <xf numFmtId="0" fontId="18" fillId="0" borderId="7" xfId="0" applyFont="1" applyBorder="1" applyAlignment="1">
      <alignment horizontal="left" vertical="center"/>
    </xf>
    <xf numFmtId="0" fontId="18" fillId="0" borderId="0" xfId="0" applyFont="1" applyBorder="1" applyAlignment="1">
      <alignment horizontal="left" vertical="center"/>
    </xf>
    <xf numFmtId="0" fontId="18" fillId="0" borderId="8" xfId="0" applyFont="1" applyBorder="1" applyAlignment="1">
      <alignment horizontal="left" vertical="center"/>
    </xf>
    <xf numFmtId="0" fontId="23" fillId="0" borderId="7" xfId="0" applyFont="1" applyBorder="1" applyAlignment="1">
      <alignment horizontal="left" vertical="center"/>
    </xf>
    <xf numFmtId="0" fontId="23" fillId="0" borderId="0" xfId="0" applyFont="1" applyBorder="1" applyAlignment="1">
      <alignment horizontal="left" vertical="center"/>
    </xf>
    <xf numFmtId="0" fontId="23" fillId="0" borderId="8" xfId="0" applyFont="1" applyBorder="1" applyAlignment="1">
      <alignment horizontal="left" vertical="center"/>
    </xf>
    <xf numFmtId="0" fontId="0" fillId="0" borderId="7" xfId="0" quotePrefix="1" applyBorder="1" applyAlignment="1">
      <alignment horizontal="left" vertical="center"/>
    </xf>
    <xf numFmtId="0" fontId="36" fillId="0" borderId="7" xfId="0" applyFont="1" applyBorder="1" applyAlignment="1">
      <alignment horizontal="left" vertical="center"/>
    </xf>
    <xf numFmtId="0" fontId="36" fillId="0" borderId="0" xfId="0" applyFont="1" applyBorder="1" applyAlignment="1">
      <alignment horizontal="left" vertical="center"/>
    </xf>
    <xf numFmtId="0" fontId="36" fillId="0" borderId="8"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6699"/>
      <color rgb="FF008000"/>
      <color rgb="FFA61D0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abSelected="1" zoomScaleNormal="100" workbookViewId="0">
      <selection activeCell="N1" sqref="N1"/>
    </sheetView>
  </sheetViews>
  <sheetFormatPr defaultRowHeight="13.5"/>
  <cols>
    <col min="1" max="1" width="8" customWidth="1"/>
    <col min="3" max="3" width="9.75" customWidth="1"/>
    <col min="5" max="5" width="9.5" bestFit="1" customWidth="1"/>
    <col min="15" max="15" width="9" style="51"/>
    <col min="16" max="16" width="7.375" customWidth="1"/>
  </cols>
  <sheetData>
    <row r="1" spans="1:16">
      <c r="A1" s="8" t="s">
        <v>30</v>
      </c>
      <c r="B1" s="250" t="s">
        <v>140</v>
      </c>
      <c r="C1" s="250"/>
      <c r="D1" s="250"/>
      <c r="E1" s="72" t="s">
        <v>105</v>
      </c>
      <c r="F1" s="72" t="s">
        <v>106</v>
      </c>
      <c r="G1" s="72" t="s">
        <v>108</v>
      </c>
      <c r="H1" s="72" t="s">
        <v>107</v>
      </c>
      <c r="I1" s="72" t="s">
        <v>109</v>
      </c>
      <c r="J1" s="90"/>
      <c r="M1" s="15" t="s">
        <v>63</v>
      </c>
      <c r="N1" s="234">
        <v>2</v>
      </c>
      <c r="O1" s="16"/>
    </row>
    <row r="2" spans="1:16">
      <c r="A2" s="8" t="s">
        <v>31</v>
      </c>
      <c r="B2" s="250" t="s">
        <v>141</v>
      </c>
      <c r="C2" s="250"/>
      <c r="D2" s="250"/>
      <c r="E2" s="73">
        <v>12</v>
      </c>
      <c r="F2" s="73">
        <v>5</v>
      </c>
      <c r="G2" s="73">
        <v>0</v>
      </c>
      <c r="H2" s="73">
        <v>6</v>
      </c>
      <c r="I2" s="73">
        <v>0</v>
      </c>
      <c r="J2" s="90"/>
      <c r="N2" t="s">
        <v>89</v>
      </c>
    </row>
    <row r="3" spans="1:16" ht="14.25" thickBot="1">
      <c r="A3" s="9" t="s">
        <v>32</v>
      </c>
      <c r="B3" s="48">
        <v>10</v>
      </c>
    </row>
    <row r="4" spans="1:16" ht="14.25" thickBot="1">
      <c r="A4" s="7"/>
      <c r="B4" s="6" t="s">
        <v>10</v>
      </c>
      <c r="C4" s="6" t="s">
        <v>11</v>
      </c>
      <c r="D4" s="6"/>
      <c r="F4" s="247" t="s">
        <v>38</v>
      </c>
      <c r="G4" s="248"/>
    </row>
    <row r="5" spans="1:16">
      <c r="A5" s="8" t="s">
        <v>12</v>
      </c>
      <c r="B5" s="5">
        <v>8</v>
      </c>
      <c r="C5" s="14">
        <f>INT(($B$5-10)/2)</f>
        <v>-1</v>
      </c>
      <c r="D5" s="4">
        <f>INT($B$3/2)+$C5</f>
        <v>4</v>
      </c>
      <c r="F5" s="241" t="s">
        <v>353</v>
      </c>
      <c r="G5" s="241"/>
      <c r="H5" s="242"/>
      <c r="I5" s="242"/>
      <c r="J5" s="242"/>
      <c r="K5" s="242"/>
      <c r="L5" s="242"/>
      <c r="M5" s="242"/>
      <c r="N5" s="242"/>
      <c r="O5" s="76"/>
    </row>
    <row r="6" spans="1:16">
      <c r="A6" s="8" t="s">
        <v>13</v>
      </c>
      <c r="B6" s="5">
        <v>13</v>
      </c>
      <c r="C6" s="14">
        <f>INT(($B$6-10)/2)</f>
        <v>1</v>
      </c>
      <c r="D6" s="25">
        <f t="shared" ref="D6:D10" si="0">INT($B$3/2)+$C6</f>
        <v>6</v>
      </c>
      <c r="F6" s="50" t="s">
        <v>22</v>
      </c>
      <c r="G6" s="6" t="s">
        <v>23</v>
      </c>
      <c r="H6" s="6" t="s">
        <v>24</v>
      </c>
      <c r="I6" s="6" t="s">
        <v>25</v>
      </c>
      <c r="J6" s="6" t="s">
        <v>26</v>
      </c>
      <c r="K6" s="6" t="s">
        <v>27</v>
      </c>
      <c r="L6" s="6" t="s">
        <v>84</v>
      </c>
      <c r="M6" s="6" t="s">
        <v>28</v>
      </c>
      <c r="N6" s="6" t="s">
        <v>29</v>
      </c>
      <c r="O6" s="72" t="s">
        <v>111</v>
      </c>
      <c r="P6" s="18" t="s">
        <v>34</v>
      </c>
    </row>
    <row r="7" spans="1:16">
      <c r="A7" s="8" t="s">
        <v>14</v>
      </c>
      <c r="B7" s="5">
        <v>20</v>
      </c>
      <c r="C7" s="14">
        <f>INT(($B$7-10)/2)</f>
        <v>5</v>
      </c>
      <c r="D7" s="25">
        <f t="shared" si="0"/>
        <v>10</v>
      </c>
      <c r="F7" s="180" t="s">
        <v>149</v>
      </c>
      <c r="G7" s="2">
        <f>I7+P7</f>
        <v>11</v>
      </c>
      <c r="H7" s="19" t="s">
        <v>12</v>
      </c>
      <c r="I7" s="21">
        <f>IF($H7 = "筋力",基本!$C$5,IF($H7 = "耐久力",基本!$C$6,IF($H7 = "敏捷力",基本!$C$7,IF($H7 = "知力",基本!$C$8,IF($H7 = "判断力",基本!$C$9,IF($H7 = "魅力",基本!$C$10,""))))))</f>
        <v>-1</v>
      </c>
      <c r="J7" s="25">
        <f>INT($B$3/2)</f>
        <v>5</v>
      </c>
      <c r="K7" s="5">
        <v>3</v>
      </c>
      <c r="L7" s="5">
        <v>1</v>
      </c>
      <c r="M7" s="5">
        <v>3</v>
      </c>
      <c r="N7" s="5">
        <v>0</v>
      </c>
      <c r="O7" s="73">
        <v>0</v>
      </c>
      <c r="P7" s="17">
        <f>SUM(J7:O7)</f>
        <v>12</v>
      </c>
    </row>
    <row r="8" spans="1:16">
      <c r="A8" s="8" t="s">
        <v>15</v>
      </c>
      <c r="B8" s="5">
        <v>11</v>
      </c>
      <c r="C8" s="14">
        <f>INT(($B$8-10)/2)</f>
        <v>0</v>
      </c>
      <c r="D8" s="25">
        <f t="shared" si="0"/>
        <v>5</v>
      </c>
      <c r="F8" s="243" t="s">
        <v>33</v>
      </c>
      <c r="G8" s="243"/>
      <c r="H8" s="243" t="s">
        <v>34</v>
      </c>
      <c r="I8" s="243"/>
      <c r="J8" s="6" t="s">
        <v>24</v>
      </c>
      <c r="K8" s="6" t="s">
        <v>25</v>
      </c>
      <c r="L8" s="20" t="s">
        <v>84</v>
      </c>
      <c r="M8" s="6" t="s">
        <v>28</v>
      </c>
      <c r="N8" s="6" t="s">
        <v>29</v>
      </c>
      <c r="O8" s="72" t="s">
        <v>111</v>
      </c>
      <c r="P8" s="18" t="s">
        <v>34</v>
      </c>
    </row>
    <row r="9" spans="1:16">
      <c r="A9" s="8" t="s">
        <v>16</v>
      </c>
      <c r="B9" s="5">
        <v>10</v>
      </c>
      <c r="C9" s="14">
        <f>INT(($B$9-10)/2)</f>
        <v>0</v>
      </c>
      <c r="D9" s="25">
        <f t="shared" si="0"/>
        <v>5</v>
      </c>
      <c r="F9" s="250" t="s">
        <v>142</v>
      </c>
      <c r="G9" s="244"/>
      <c r="H9" s="242">
        <f>K9+P9</f>
        <v>2</v>
      </c>
      <c r="I9" s="242"/>
      <c r="J9" s="47" t="s">
        <v>12</v>
      </c>
      <c r="K9" s="21">
        <f>IF($J9 = "筋力",基本!$C$5,IF($J9 = "耐久力",基本!$C$6,IF($J9 = "敏捷力",基本!$C$7,IF($J9 = "知力",基本!$C$8,IF($J9 = "判断力",基本!$C$9,IF($J9 = "魅力",基本!$C$10,""))))))</f>
        <v>-1</v>
      </c>
      <c r="L9" s="5">
        <v>0</v>
      </c>
      <c r="M9" s="5">
        <v>3</v>
      </c>
      <c r="N9" s="5">
        <v>0</v>
      </c>
      <c r="O9" s="46">
        <v>0</v>
      </c>
      <c r="P9" s="17">
        <f>SUM(L9:O9)</f>
        <v>3</v>
      </c>
    </row>
    <row r="10" spans="1:16">
      <c r="A10" s="8" t="s">
        <v>17</v>
      </c>
      <c r="B10" s="5">
        <v>20</v>
      </c>
      <c r="C10" s="14">
        <f>INT(($B$10-10)/2)</f>
        <v>5</v>
      </c>
      <c r="D10" s="25">
        <f t="shared" si="0"/>
        <v>10</v>
      </c>
      <c r="F10" s="243" t="s">
        <v>35</v>
      </c>
      <c r="G10" s="243"/>
      <c r="H10" s="243" t="s">
        <v>36</v>
      </c>
      <c r="I10" s="243"/>
      <c r="J10" s="243"/>
      <c r="K10" s="243"/>
      <c r="L10" s="243" t="s">
        <v>352</v>
      </c>
      <c r="M10" s="243"/>
      <c r="N10" s="243"/>
      <c r="O10"/>
    </row>
    <row r="11" spans="1:16">
      <c r="A11" s="51"/>
      <c r="B11" s="51"/>
      <c r="C11" s="51"/>
      <c r="D11" s="51"/>
      <c r="F11" s="250" t="s">
        <v>18</v>
      </c>
      <c r="G11" s="244"/>
      <c r="H11" s="250"/>
      <c r="I11" s="244"/>
      <c r="J11" s="244"/>
      <c r="K11" s="244"/>
      <c r="L11" s="5">
        <v>3</v>
      </c>
      <c r="M11" s="4" t="s">
        <v>64</v>
      </c>
      <c r="N11" s="166">
        <v>6</v>
      </c>
      <c r="O11"/>
    </row>
    <row r="12" spans="1:16" ht="14.25" thickBot="1">
      <c r="A12" s="72" t="s">
        <v>87</v>
      </c>
      <c r="B12" s="33" t="s">
        <v>94</v>
      </c>
      <c r="C12" s="33" t="s">
        <v>95</v>
      </c>
      <c r="D12" s="72" t="s">
        <v>110</v>
      </c>
      <c r="F12" s="1"/>
      <c r="G12" s="1"/>
      <c r="H12" s="1"/>
      <c r="I12" s="1"/>
      <c r="J12" s="1"/>
      <c r="K12" s="1"/>
      <c r="L12" s="1"/>
      <c r="M12" s="1"/>
      <c r="N12" s="1"/>
      <c r="O12" s="31"/>
    </row>
    <row r="13" spans="1:16" ht="14.25" thickBot="1">
      <c r="A13" s="46">
        <f>$E$2+$B$6+($F$2*($B$3-1))</f>
        <v>70</v>
      </c>
      <c r="B13" s="36">
        <f>INT($A$13/2)</f>
        <v>35</v>
      </c>
      <c r="C13" s="36">
        <f>INT($A$13/4)</f>
        <v>17</v>
      </c>
      <c r="D13" s="36">
        <f>H2+C6</f>
        <v>7</v>
      </c>
      <c r="F13" s="247" t="s">
        <v>96</v>
      </c>
      <c r="G13" s="248"/>
      <c r="H13" s="1"/>
      <c r="I13" s="1"/>
      <c r="J13" s="1"/>
      <c r="K13" s="1"/>
      <c r="L13" s="1"/>
      <c r="M13" s="1"/>
      <c r="N13" s="1"/>
      <c r="O13" s="31"/>
    </row>
    <row r="14" spans="1:16">
      <c r="F14" s="241" t="s">
        <v>353</v>
      </c>
      <c r="G14" s="241"/>
      <c r="H14" s="242"/>
      <c r="I14" s="242"/>
      <c r="J14" s="242"/>
      <c r="K14" s="242"/>
      <c r="L14" s="242"/>
      <c r="M14" s="242"/>
      <c r="N14" s="242"/>
      <c r="O14" s="76"/>
    </row>
    <row r="15" spans="1:16">
      <c r="A15" s="72" t="s">
        <v>93</v>
      </c>
      <c r="B15" s="32">
        <v>6</v>
      </c>
      <c r="F15" s="6" t="s">
        <v>22</v>
      </c>
      <c r="G15" s="6" t="s">
        <v>23</v>
      </c>
      <c r="H15" s="6" t="s">
        <v>24</v>
      </c>
      <c r="I15" s="6" t="s">
        <v>25</v>
      </c>
      <c r="J15" s="6" t="s">
        <v>26</v>
      </c>
      <c r="K15" s="6" t="s">
        <v>27</v>
      </c>
      <c r="L15" s="20" t="s">
        <v>84</v>
      </c>
      <c r="M15" s="6" t="s">
        <v>28</v>
      </c>
      <c r="N15" s="6" t="s">
        <v>29</v>
      </c>
      <c r="O15" s="72" t="s">
        <v>111</v>
      </c>
      <c r="P15" s="18" t="s">
        <v>34</v>
      </c>
    </row>
    <row r="16" spans="1:16">
      <c r="A16" s="72" t="s">
        <v>92</v>
      </c>
      <c r="B16" s="24">
        <v>22</v>
      </c>
      <c r="F16" s="73" t="s">
        <v>149</v>
      </c>
      <c r="G16" s="71">
        <f>I16+P16</f>
        <v>18</v>
      </c>
      <c r="H16" s="19" t="s">
        <v>14</v>
      </c>
      <c r="I16" s="21">
        <f>IF($H16 = "筋力",基本!$C$5,IF($H16 = "耐久力",基本!$C$6,IF($H16 = "敏捷力",基本!$C$7,IF($H16 = "知力",基本!$C$8,IF($H16 = "判断力",基本!$C$9,IF($H16 = "魅力",基本!$C$10,""))))))</f>
        <v>5</v>
      </c>
      <c r="J16" s="2">
        <f>INT($B$3/2)</f>
        <v>5</v>
      </c>
      <c r="K16" s="5">
        <v>3</v>
      </c>
      <c r="L16" s="5">
        <v>1</v>
      </c>
      <c r="M16" s="5">
        <v>3</v>
      </c>
      <c r="N16" s="5">
        <v>1</v>
      </c>
      <c r="O16" s="73">
        <v>0</v>
      </c>
      <c r="P16" s="17">
        <f>SUM(J16:O16)</f>
        <v>13</v>
      </c>
    </row>
    <row r="17" spans="1:16">
      <c r="A17" s="72" t="s">
        <v>19</v>
      </c>
      <c r="B17" s="24">
        <v>18</v>
      </c>
      <c r="F17" s="243" t="s">
        <v>33</v>
      </c>
      <c r="G17" s="243"/>
      <c r="H17" s="243" t="s">
        <v>34</v>
      </c>
      <c r="I17" s="243"/>
      <c r="J17" s="6" t="s">
        <v>24</v>
      </c>
      <c r="K17" s="6" t="s">
        <v>25</v>
      </c>
      <c r="L17" s="20" t="s">
        <v>84</v>
      </c>
      <c r="M17" s="6" t="s">
        <v>28</v>
      </c>
      <c r="N17" s="6" t="s">
        <v>29</v>
      </c>
      <c r="O17" s="72" t="s">
        <v>111</v>
      </c>
      <c r="P17" s="18" t="s">
        <v>34</v>
      </c>
    </row>
    <row r="18" spans="1:16">
      <c r="A18" s="72" t="s">
        <v>20</v>
      </c>
      <c r="B18" s="24">
        <v>24</v>
      </c>
      <c r="F18" s="244" t="s">
        <v>142</v>
      </c>
      <c r="G18" s="244"/>
      <c r="H18" s="242">
        <f>K18+P18</f>
        <v>10</v>
      </c>
      <c r="I18" s="242"/>
      <c r="J18" s="19" t="s">
        <v>14</v>
      </c>
      <c r="K18" s="21">
        <f>IF($J18 = "筋力",基本!$C$5,IF($J18 = "耐久力",基本!$C$6,IF($J18 = "敏捷力",基本!$C$7,IF($J18 = "知力",基本!$C$8,IF($J18 = "判断力",基本!$C$9,IF($J18 = "魅力",基本!$C$10,""))))))</f>
        <v>5</v>
      </c>
      <c r="L18" s="5">
        <v>0</v>
      </c>
      <c r="M18" s="5">
        <v>3</v>
      </c>
      <c r="N18" s="5">
        <v>2</v>
      </c>
      <c r="O18" s="46">
        <v>0</v>
      </c>
      <c r="P18" s="71">
        <f>SUM(L18:O18)</f>
        <v>5</v>
      </c>
    </row>
    <row r="19" spans="1:16">
      <c r="A19" s="72" t="s">
        <v>21</v>
      </c>
      <c r="B19" s="24">
        <v>26</v>
      </c>
      <c r="F19" s="243" t="s">
        <v>35</v>
      </c>
      <c r="G19" s="243"/>
      <c r="H19" s="243" t="s">
        <v>36</v>
      </c>
      <c r="I19" s="243"/>
      <c r="J19" s="243"/>
      <c r="K19" s="243"/>
      <c r="L19" s="243" t="s">
        <v>37</v>
      </c>
      <c r="M19" s="243"/>
      <c r="N19" s="243"/>
    </row>
    <row r="20" spans="1:16">
      <c r="F20" s="244" t="s">
        <v>18</v>
      </c>
      <c r="G20" s="244"/>
      <c r="H20" s="253"/>
      <c r="I20" s="244"/>
      <c r="J20" s="244"/>
      <c r="K20" s="244"/>
      <c r="L20" s="5">
        <v>3</v>
      </c>
      <c r="M20" s="4" t="s">
        <v>45</v>
      </c>
      <c r="N20" s="5">
        <v>6</v>
      </c>
    </row>
    <row r="21" spans="1:16" ht="14.25" thickBot="1">
      <c r="A21" s="245" t="s">
        <v>139</v>
      </c>
      <c r="B21" s="249"/>
      <c r="C21" s="246"/>
      <c r="F21" s="1"/>
      <c r="G21" s="1"/>
      <c r="H21" s="1"/>
      <c r="I21" s="1"/>
      <c r="J21" s="1"/>
      <c r="K21" s="1"/>
      <c r="L21" s="1"/>
      <c r="M21" s="1"/>
      <c r="N21" s="1"/>
      <c r="O21" s="31"/>
    </row>
    <row r="22" spans="1:16" ht="14.25" thickBot="1">
      <c r="A22" s="251" t="s">
        <v>16</v>
      </c>
      <c r="B22" s="169" t="s">
        <v>10</v>
      </c>
      <c r="C22" s="169" t="s">
        <v>11</v>
      </c>
      <c r="D22" s="51"/>
      <c r="F22" s="247" t="s">
        <v>328</v>
      </c>
      <c r="G22" s="248"/>
      <c r="H22" s="1"/>
      <c r="I22" s="1"/>
      <c r="J22" s="1"/>
      <c r="K22" s="1"/>
      <c r="L22" s="1"/>
      <c r="M22" s="1"/>
      <c r="N22" s="1"/>
      <c r="O22" s="31"/>
    </row>
    <row r="23" spans="1:16">
      <c r="A23" s="252"/>
      <c r="B23" s="170">
        <v>15</v>
      </c>
      <c r="C23" s="36">
        <f>INT((B23-10)/2)</f>
        <v>2</v>
      </c>
      <c r="D23" s="51"/>
      <c r="F23" s="241" t="s">
        <v>332</v>
      </c>
      <c r="G23" s="241"/>
      <c r="H23" s="242"/>
      <c r="I23" s="242"/>
      <c r="J23" s="242"/>
      <c r="K23" s="242"/>
      <c r="L23" s="242"/>
      <c r="M23" s="242"/>
      <c r="N23" s="242"/>
      <c r="O23" s="76"/>
    </row>
    <row r="24" spans="1:16">
      <c r="B24" s="51"/>
      <c r="C24" s="51"/>
      <c r="D24" s="51"/>
      <c r="F24" s="6" t="s">
        <v>22</v>
      </c>
      <c r="G24" s="6" t="s">
        <v>23</v>
      </c>
      <c r="H24" s="6" t="s">
        <v>24</v>
      </c>
      <c r="I24" s="6" t="s">
        <v>25</v>
      </c>
      <c r="J24" s="6" t="s">
        <v>26</v>
      </c>
      <c r="K24" s="6" t="s">
        <v>27</v>
      </c>
      <c r="L24" s="20" t="s">
        <v>84</v>
      </c>
      <c r="M24" s="6" t="s">
        <v>28</v>
      </c>
      <c r="N24" s="6" t="s">
        <v>29</v>
      </c>
      <c r="O24" s="72" t="s">
        <v>111</v>
      </c>
      <c r="P24" s="18" t="s">
        <v>34</v>
      </c>
    </row>
    <row r="25" spans="1:16">
      <c r="B25" s="51"/>
      <c r="C25" s="51"/>
      <c r="D25" s="51"/>
      <c r="F25" s="176" t="s">
        <v>65</v>
      </c>
      <c r="G25" s="71">
        <f>I25+P25</f>
        <v>15</v>
      </c>
      <c r="H25" s="19" t="s">
        <v>17</v>
      </c>
      <c r="I25" s="21">
        <f>IF($H25 = "筋力",基本!$C$5,IF($H25 = "耐久力",基本!$C$6,IF($H25 = "敏捷力",基本!$C$7,IF($H25 = "知力",基本!$C$8,IF($H25 = "判断力",基本!$C$9,IF($H25 = "魅力",基本!$C$10,""))))))</f>
        <v>5</v>
      </c>
      <c r="J25" s="2">
        <f>INT($B$3/2)</f>
        <v>5</v>
      </c>
      <c r="K25" s="5">
        <v>0</v>
      </c>
      <c r="L25" s="5">
        <v>1</v>
      </c>
      <c r="M25" s="5">
        <v>3</v>
      </c>
      <c r="N25" s="5">
        <v>1</v>
      </c>
      <c r="O25" s="73">
        <v>0</v>
      </c>
      <c r="P25" s="71">
        <f>SUM(J25:O25)</f>
        <v>10</v>
      </c>
    </row>
    <row r="26" spans="1:16">
      <c r="F26" s="243" t="s">
        <v>33</v>
      </c>
      <c r="G26" s="243"/>
      <c r="H26" s="243" t="s">
        <v>34</v>
      </c>
      <c r="I26" s="243"/>
      <c r="J26" s="6" t="s">
        <v>24</v>
      </c>
      <c r="K26" s="6" t="s">
        <v>25</v>
      </c>
      <c r="L26" s="20" t="s">
        <v>84</v>
      </c>
      <c r="M26" s="6" t="s">
        <v>28</v>
      </c>
      <c r="N26" s="6" t="s">
        <v>29</v>
      </c>
      <c r="O26" s="72" t="s">
        <v>111</v>
      </c>
      <c r="P26" s="18" t="s">
        <v>34</v>
      </c>
    </row>
    <row r="27" spans="1:16">
      <c r="A27" s="22" t="s">
        <v>69</v>
      </c>
      <c r="B27" s="22" t="s">
        <v>67</v>
      </c>
      <c r="C27" s="22" t="s">
        <v>74</v>
      </c>
      <c r="D27" s="22" t="str">
        <f>IF($F$4="","",$F$4)</f>
        <v>近接基礎</v>
      </c>
      <c r="F27" s="244" t="s">
        <v>114</v>
      </c>
      <c r="G27" s="244"/>
      <c r="H27" s="242">
        <f>K27+P27</f>
        <v>19</v>
      </c>
      <c r="I27" s="242"/>
      <c r="J27" s="19" t="s">
        <v>17</v>
      </c>
      <c r="K27" s="21">
        <f>IF($J27 = "筋力",基本!$C$5,IF($J27 = "耐久力",基本!$C$6,IF($J27 = "敏捷力",基本!$C$7,IF($J27 = "知力",基本!$C$8,IF($J27 = "判断力",基本!$C$9,IF($J27 = "魅力",基本!$C$10,""))))))</f>
        <v>5</v>
      </c>
      <c r="L27" s="47">
        <v>0</v>
      </c>
      <c r="M27" s="47">
        <v>6</v>
      </c>
      <c r="N27" s="47">
        <v>3</v>
      </c>
      <c r="O27" s="46">
        <f>$C$7</f>
        <v>5</v>
      </c>
      <c r="P27" s="71">
        <f>SUM(L27:O27)</f>
        <v>14</v>
      </c>
    </row>
    <row r="28" spans="1:16">
      <c r="A28" s="22" t="s">
        <v>70</v>
      </c>
      <c r="B28" s="22" t="s">
        <v>72</v>
      </c>
      <c r="C28" s="22" t="s">
        <v>75</v>
      </c>
      <c r="D28" s="22" t="str">
        <f>IF($F$13="","",$F$13)</f>
        <v>遠隔基礎</v>
      </c>
      <c r="F28" s="243" t="s">
        <v>35</v>
      </c>
      <c r="G28" s="243"/>
      <c r="H28" s="243" t="s">
        <v>36</v>
      </c>
      <c r="I28" s="243"/>
      <c r="J28" s="243"/>
      <c r="K28" s="243"/>
      <c r="L28" s="243" t="s">
        <v>37</v>
      </c>
      <c r="M28" s="243"/>
      <c r="N28" s="243"/>
    </row>
    <row r="29" spans="1:16">
      <c r="A29" s="22" t="s">
        <v>71</v>
      </c>
      <c r="B29" s="22" t="s">
        <v>73</v>
      </c>
      <c r="C29" s="22" t="s">
        <v>76</v>
      </c>
      <c r="D29" s="22" t="str">
        <f>IF($F$22="","",$F$22)</f>
        <v>秘術遠隔基礎１</v>
      </c>
      <c r="F29" s="244" t="s">
        <v>18</v>
      </c>
      <c r="G29" s="244"/>
      <c r="H29" s="244"/>
      <c r="I29" s="244"/>
      <c r="J29" s="244"/>
      <c r="K29" s="244"/>
      <c r="L29" s="5">
        <v>3</v>
      </c>
      <c r="M29" s="4" t="s">
        <v>45</v>
      </c>
      <c r="N29" s="166">
        <v>6</v>
      </c>
    </row>
    <row r="30" spans="1:16" ht="14.25" thickBot="1">
      <c r="A30" s="22" t="s">
        <v>83</v>
      </c>
      <c r="B30" s="22" t="s">
        <v>99</v>
      </c>
      <c r="C30" s="22" t="s">
        <v>77</v>
      </c>
      <c r="D30" s="22" t="str">
        <f>IF($F$31="","",$F$31)</f>
        <v>秘術パワー</v>
      </c>
    </row>
    <row r="31" spans="1:16" ht="14.25" thickBot="1">
      <c r="A31" s="22" t="s">
        <v>98</v>
      </c>
      <c r="B31" s="22"/>
      <c r="C31" s="22" t="s">
        <v>78</v>
      </c>
      <c r="D31" s="22" t="str">
        <f>IF($F$40="","",$F$40)</f>
        <v>秘術遠隔基礎２</v>
      </c>
      <c r="F31" s="247" t="s">
        <v>150</v>
      </c>
      <c r="G31" s="248"/>
      <c r="H31" s="1"/>
      <c r="I31" s="1"/>
      <c r="J31" s="1"/>
      <c r="K31" s="1"/>
      <c r="L31" s="1"/>
      <c r="M31" s="1"/>
      <c r="N31" s="1"/>
      <c r="O31" s="31"/>
    </row>
    <row r="32" spans="1:16">
      <c r="A32" s="22" t="s">
        <v>102</v>
      </c>
      <c r="C32" s="22" t="s">
        <v>79</v>
      </c>
      <c r="F32" s="241" t="s">
        <v>354</v>
      </c>
      <c r="G32" s="241"/>
      <c r="H32" s="242"/>
      <c r="I32" s="242"/>
      <c r="J32" s="242"/>
      <c r="K32" s="242"/>
      <c r="L32" s="242"/>
      <c r="M32" s="242"/>
      <c r="N32" s="242"/>
      <c r="O32" s="76"/>
    </row>
    <row r="33" spans="1:16">
      <c r="A33" s="22"/>
      <c r="C33" s="22" t="s">
        <v>68</v>
      </c>
      <c r="F33" s="6" t="s">
        <v>22</v>
      </c>
      <c r="G33" s="6" t="s">
        <v>23</v>
      </c>
      <c r="H33" s="6" t="s">
        <v>24</v>
      </c>
      <c r="I33" s="6" t="s">
        <v>25</v>
      </c>
      <c r="J33" s="6" t="s">
        <v>26</v>
      </c>
      <c r="K33" s="6" t="s">
        <v>27</v>
      </c>
      <c r="L33" s="20" t="s">
        <v>84</v>
      </c>
      <c r="M33" s="6" t="s">
        <v>28</v>
      </c>
      <c r="N33" s="6" t="s">
        <v>29</v>
      </c>
      <c r="O33" s="72" t="s">
        <v>111</v>
      </c>
      <c r="P33" s="18" t="s">
        <v>34</v>
      </c>
    </row>
    <row r="34" spans="1:16">
      <c r="C34" s="22" t="s">
        <v>80</v>
      </c>
      <c r="F34" s="73" t="s">
        <v>97</v>
      </c>
      <c r="G34" s="71">
        <f>I34+P34</f>
        <v>14</v>
      </c>
      <c r="H34" s="19" t="s">
        <v>17</v>
      </c>
      <c r="I34" s="21">
        <f>IF($H34 = "筋力",基本!$C$5,IF($H34 = "耐久力",基本!$C$6,IF($H34 = "敏捷力",基本!$C$7,IF($H34 = "知力",基本!$C$8,IF($H34 = "判断力",基本!$C$9,IF($H34 = "魅力",基本!$C$10,""))))))</f>
        <v>5</v>
      </c>
      <c r="J34" s="4">
        <f>INT($B$3/2)</f>
        <v>5</v>
      </c>
      <c r="K34" s="5">
        <v>0</v>
      </c>
      <c r="L34" s="5">
        <v>1</v>
      </c>
      <c r="M34" s="5">
        <v>3</v>
      </c>
      <c r="N34" s="5">
        <v>0</v>
      </c>
      <c r="O34" s="73">
        <v>0</v>
      </c>
      <c r="P34" s="71">
        <f>SUM(J34:O34)</f>
        <v>9</v>
      </c>
    </row>
    <row r="35" spans="1:16">
      <c r="C35" s="22" t="s">
        <v>81</v>
      </c>
      <c r="F35" s="243" t="s">
        <v>4</v>
      </c>
      <c r="G35" s="243"/>
      <c r="H35" s="243" t="s">
        <v>34</v>
      </c>
      <c r="I35" s="243"/>
      <c r="J35" s="6" t="s">
        <v>24</v>
      </c>
      <c r="K35" s="6" t="s">
        <v>25</v>
      </c>
      <c r="L35" s="20" t="s">
        <v>84</v>
      </c>
      <c r="M35" s="6" t="s">
        <v>28</v>
      </c>
      <c r="N35" s="6" t="s">
        <v>29</v>
      </c>
      <c r="O35" s="72" t="s">
        <v>111</v>
      </c>
      <c r="P35" s="18" t="s">
        <v>34</v>
      </c>
    </row>
    <row r="36" spans="1:16">
      <c r="C36" s="22" t="s">
        <v>82</v>
      </c>
      <c r="F36" s="244"/>
      <c r="G36" s="244"/>
      <c r="H36" s="242">
        <f>K36+P36</f>
        <v>17</v>
      </c>
      <c r="I36" s="242"/>
      <c r="J36" s="19" t="s">
        <v>17</v>
      </c>
      <c r="K36" s="21">
        <f>IF($J36 = "筋力",基本!$C$5,IF($J36 = "耐久力",基本!$C$6,IF($J36 = "敏捷力",基本!$C$7,IF($J36 = "知力",基本!$C$8,IF($J36 = "判断力",基本!$C$9,IF($J36 = "魅力",基本!$C$10,""))))))</f>
        <v>5</v>
      </c>
      <c r="L36" s="5">
        <v>0</v>
      </c>
      <c r="M36" s="5">
        <v>6</v>
      </c>
      <c r="N36" s="5">
        <v>1</v>
      </c>
      <c r="O36" s="46">
        <f>$C$7</f>
        <v>5</v>
      </c>
      <c r="P36" s="71">
        <f>SUM(L36:O36)</f>
        <v>12</v>
      </c>
    </row>
    <row r="37" spans="1:16">
      <c r="C37" s="22"/>
      <c r="F37" s="243" t="s">
        <v>35</v>
      </c>
      <c r="G37" s="243"/>
      <c r="H37" s="243" t="s">
        <v>36</v>
      </c>
      <c r="I37" s="243"/>
      <c r="J37" s="243"/>
      <c r="K37" s="243"/>
      <c r="L37" s="243" t="s">
        <v>3</v>
      </c>
      <c r="M37" s="243"/>
      <c r="N37" s="243"/>
    </row>
    <row r="38" spans="1:16">
      <c r="F38" s="244"/>
      <c r="G38" s="244"/>
      <c r="H38" s="244"/>
      <c r="I38" s="244"/>
      <c r="J38" s="244"/>
      <c r="K38" s="244"/>
      <c r="L38" s="5">
        <v>3</v>
      </c>
      <c r="M38" s="4" t="s">
        <v>112</v>
      </c>
      <c r="N38" s="5">
        <v>6</v>
      </c>
    </row>
    <row r="39" spans="1:16" ht="14.25" thickBot="1"/>
    <row r="40" spans="1:16" ht="14.25" thickBot="1">
      <c r="F40" s="247" t="s">
        <v>329</v>
      </c>
      <c r="G40" s="248"/>
      <c r="H40" s="1"/>
      <c r="I40" s="1"/>
      <c r="J40" s="1"/>
      <c r="K40" s="1"/>
      <c r="L40" s="1"/>
      <c r="M40" s="1"/>
      <c r="N40" s="1"/>
      <c r="O40" s="31"/>
    </row>
    <row r="41" spans="1:16">
      <c r="F41" s="241" t="s">
        <v>324</v>
      </c>
      <c r="G41" s="241"/>
      <c r="H41" s="242"/>
      <c r="I41" s="242"/>
      <c r="J41" s="242"/>
      <c r="K41" s="242"/>
      <c r="L41" s="242"/>
      <c r="M41" s="242"/>
      <c r="N41" s="242"/>
      <c r="O41" s="76"/>
    </row>
    <row r="42" spans="1:16">
      <c r="F42" s="20" t="s">
        <v>22</v>
      </c>
      <c r="G42" s="20" t="s">
        <v>23</v>
      </c>
      <c r="H42" s="20" t="s">
        <v>24</v>
      </c>
      <c r="I42" s="20" t="s">
        <v>25</v>
      </c>
      <c r="J42" s="20" t="s">
        <v>26</v>
      </c>
      <c r="K42" s="20" t="s">
        <v>27</v>
      </c>
      <c r="L42" s="20" t="s">
        <v>84</v>
      </c>
      <c r="M42" s="20" t="s">
        <v>28</v>
      </c>
      <c r="N42" s="20" t="s">
        <v>29</v>
      </c>
      <c r="O42" s="72" t="s">
        <v>111</v>
      </c>
      <c r="P42" s="20" t="s">
        <v>34</v>
      </c>
    </row>
    <row r="43" spans="1:16">
      <c r="F43" s="73" t="s">
        <v>65</v>
      </c>
      <c r="G43" s="71">
        <f>I43+P43</f>
        <v>13</v>
      </c>
      <c r="H43" s="54" t="s">
        <v>17</v>
      </c>
      <c r="I43" s="21">
        <f>IF($H43 = "筋力",基本!$C$5,IF($H43 = "耐久力",基本!$C$6,IF($H43 = "敏捷力",基本!$C$7,IF($H43 = "知力",基本!$C$8,IF($H43 = "判断力",基本!$C$9,IF($H43 = "魅力",基本!$C$10,""))))))</f>
        <v>5</v>
      </c>
      <c r="J43" s="21">
        <f>INT($B$3/2)</f>
        <v>5</v>
      </c>
      <c r="K43" s="19">
        <v>0</v>
      </c>
      <c r="L43" s="19">
        <v>1</v>
      </c>
      <c r="M43" s="19">
        <v>1</v>
      </c>
      <c r="N43" s="19">
        <v>1</v>
      </c>
      <c r="O43" s="73">
        <v>0</v>
      </c>
      <c r="P43" s="71">
        <f>SUM(J43:O43)</f>
        <v>8</v>
      </c>
    </row>
    <row r="44" spans="1:16">
      <c r="F44" s="245" t="s">
        <v>4</v>
      </c>
      <c r="G44" s="246"/>
      <c r="H44" s="245" t="s">
        <v>34</v>
      </c>
      <c r="I44" s="246"/>
      <c r="J44" s="20" t="s">
        <v>24</v>
      </c>
      <c r="K44" s="20" t="s">
        <v>25</v>
      </c>
      <c r="L44" s="20" t="s">
        <v>84</v>
      </c>
      <c r="M44" s="20" t="s">
        <v>28</v>
      </c>
      <c r="N44" s="20" t="s">
        <v>29</v>
      </c>
      <c r="O44" s="72" t="s">
        <v>111</v>
      </c>
      <c r="P44" s="20" t="s">
        <v>34</v>
      </c>
    </row>
    <row r="45" spans="1:16">
      <c r="F45" s="244"/>
      <c r="G45" s="244"/>
      <c r="H45" s="242">
        <f>K45+P45</f>
        <v>16</v>
      </c>
      <c r="I45" s="242"/>
      <c r="J45" s="54" t="s">
        <v>17</v>
      </c>
      <c r="K45" s="21">
        <f>IF($J45 = "筋力",基本!$C$5,IF($J45 = "耐久力",基本!$C$6,IF($J45 = "敏捷力",基本!$C$7,IF($J45 = "知力",基本!$C$8,IF($J45 = "判断力",基本!$C$9,IF($J45 = "魅力",基本!$C$10,""))))))</f>
        <v>5</v>
      </c>
      <c r="L45" s="19">
        <v>0</v>
      </c>
      <c r="M45" s="19">
        <v>4</v>
      </c>
      <c r="N45" s="19">
        <v>2</v>
      </c>
      <c r="O45" s="46">
        <f>$J$2+$C$7</f>
        <v>5</v>
      </c>
      <c r="P45" s="71">
        <f>SUM(L45:O45)</f>
        <v>11</v>
      </c>
    </row>
    <row r="46" spans="1:16">
      <c r="F46" s="245" t="s">
        <v>35</v>
      </c>
      <c r="G46" s="246"/>
      <c r="H46" s="245" t="s">
        <v>36</v>
      </c>
      <c r="I46" s="249"/>
      <c r="J46" s="249"/>
      <c r="K46" s="246"/>
      <c r="L46" s="245" t="s">
        <v>3</v>
      </c>
      <c r="M46" s="249"/>
      <c r="N46" s="246"/>
    </row>
    <row r="47" spans="1:16">
      <c r="F47" s="244"/>
      <c r="G47" s="244"/>
      <c r="H47" s="244"/>
      <c r="I47" s="244"/>
      <c r="J47" s="244"/>
      <c r="K47" s="244"/>
      <c r="L47" s="19">
        <v>1</v>
      </c>
      <c r="M47" s="21" t="s">
        <v>115</v>
      </c>
      <c r="N47" s="19">
        <v>6</v>
      </c>
    </row>
  </sheetData>
  <mergeCells count="59">
    <mergeCell ref="A22:A23"/>
    <mergeCell ref="A21:C21"/>
    <mergeCell ref="H20:K20"/>
    <mergeCell ref="L10:N10"/>
    <mergeCell ref="F18:G18"/>
    <mergeCell ref="H18:I18"/>
    <mergeCell ref="F19:G19"/>
    <mergeCell ref="H19:K19"/>
    <mergeCell ref="L19:N19"/>
    <mergeCell ref="F14:N14"/>
    <mergeCell ref="F17:G17"/>
    <mergeCell ref="H17:I17"/>
    <mergeCell ref="F10:G10"/>
    <mergeCell ref="F11:G11"/>
    <mergeCell ref="H10:K10"/>
    <mergeCell ref="H11:K11"/>
    <mergeCell ref="F13:G13"/>
    <mergeCell ref="B1:D1"/>
    <mergeCell ref="B2:D2"/>
    <mergeCell ref="F37:G37"/>
    <mergeCell ref="H37:K37"/>
    <mergeCell ref="F29:G29"/>
    <mergeCell ref="H29:K29"/>
    <mergeCell ref="F23:N23"/>
    <mergeCell ref="F26:G26"/>
    <mergeCell ref="H26:I26"/>
    <mergeCell ref="F27:G27"/>
    <mergeCell ref="H27:I27"/>
    <mergeCell ref="F28:G28"/>
    <mergeCell ref="H28:K28"/>
    <mergeCell ref="L28:N28"/>
    <mergeCell ref="F20:G20"/>
    <mergeCell ref="F4:G4"/>
    <mergeCell ref="F41:N41"/>
    <mergeCell ref="F46:G46"/>
    <mergeCell ref="H46:K46"/>
    <mergeCell ref="L46:N46"/>
    <mergeCell ref="F22:G22"/>
    <mergeCell ref="F31:G31"/>
    <mergeCell ref="F40:G40"/>
    <mergeCell ref="F5:N5"/>
    <mergeCell ref="F8:G8"/>
    <mergeCell ref="F9:G9"/>
    <mergeCell ref="H8:I8"/>
    <mergeCell ref="H9:I9"/>
    <mergeCell ref="L37:N37"/>
    <mergeCell ref="F38:G38"/>
    <mergeCell ref="H38:K38"/>
    <mergeCell ref="F47:G47"/>
    <mergeCell ref="H47:K47"/>
    <mergeCell ref="H45:I45"/>
    <mergeCell ref="F45:G45"/>
    <mergeCell ref="H44:I44"/>
    <mergeCell ref="F44:G44"/>
    <mergeCell ref="F32:N32"/>
    <mergeCell ref="F35:G35"/>
    <mergeCell ref="H35:I35"/>
    <mergeCell ref="F36:G36"/>
    <mergeCell ref="H36:I36"/>
  </mergeCells>
  <phoneticPr fontId="1"/>
  <dataValidations count="1">
    <dataValidation type="list" allowBlank="1" showInputMessage="1" showErrorMessage="1" sqref="H7 J45 H43 H34 J36 J27 H25 H16 J18 J9">
      <formula1>$A$5:$A$10</formula1>
    </dataValidation>
  </dataValidations>
  <pageMargins left="0.23622047244094491" right="0.23622047244094491" top="0.74803149606299213" bottom="0.74803149606299213" header="0.31496062992125984" footer="0.31496062992125984"/>
  <pageSetup paperSize="9" orientation="landscape" horizontalDpi="300" verticalDpi="300" r:id="rId1"/>
  <headerFooter>
    <oddHeader>&amp;Cイーライ</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M53"/>
  <sheetViews>
    <sheetView zoomScaleNormal="100" workbookViewId="0"/>
  </sheetViews>
  <sheetFormatPr defaultRowHeight="13.5"/>
  <cols>
    <col min="1" max="1" width="7.875" style="171" customWidth="1"/>
    <col min="2" max="2" width="8.5" style="171" customWidth="1"/>
    <col min="3" max="3" width="6.625" style="171" customWidth="1"/>
    <col min="4" max="4" width="15.75" style="171" customWidth="1"/>
    <col min="5" max="6" width="15.75" style="99" customWidth="1"/>
    <col min="7" max="7" width="18.25" style="99" customWidth="1"/>
    <col min="8" max="8" width="17.375" style="99" customWidth="1"/>
    <col min="9" max="9" width="14.625" style="99" customWidth="1"/>
    <col min="10" max="10" width="8.375" style="99" customWidth="1"/>
    <col min="11" max="11" width="7.5" style="99" customWidth="1"/>
    <col min="12" max="12" width="7.875" style="171" customWidth="1"/>
    <col min="13" max="13" width="9.25" style="171" customWidth="1"/>
    <col min="14" max="14" width="12.375" style="171" customWidth="1"/>
    <col min="15" max="16384" width="9" style="171"/>
  </cols>
  <sheetData>
    <row r="1" spans="1:13" ht="21">
      <c r="A1" s="143" t="s">
        <v>119</v>
      </c>
      <c r="B1" s="335">
        <v>5</v>
      </c>
      <c r="C1" s="336"/>
      <c r="D1" s="144" t="s">
        <v>40</v>
      </c>
      <c r="E1" s="145" t="s">
        <v>135</v>
      </c>
      <c r="F1" s="337"/>
      <c r="G1" s="338"/>
      <c r="H1" s="104" t="s">
        <v>55</v>
      </c>
    </row>
    <row r="2" spans="1:13" ht="24.75" customHeight="1">
      <c r="A2" s="144" t="s">
        <v>0</v>
      </c>
      <c r="B2" s="339" t="s">
        <v>206</v>
      </c>
      <c r="C2" s="339"/>
      <c r="D2" s="339"/>
      <c r="E2" s="339"/>
      <c r="F2" s="339"/>
      <c r="G2" s="339"/>
      <c r="H2" s="104" t="s">
        <v>56</v>
      </c>
    </row>
    <row r="3" spans="1:13" ht="19.5" customHeight="1">
      <c r="A3" s="111" t="s">
        <v>48</v>
      </c>
      <c r="B3" s="99"/>
      <c r="C3" s="99"/>
      <c r="D3" s="99"/>
      <c r="I3" s="104"/>
    </row>
    <row r="4" spans="1:13">
      <c r="A4" s="84" t="s">
        <v>46</v>
      </c>
      <c r="B4" s="274" t="s">
        <v>202</v>
      </c>
      <c r="C4" s="275"/>
      <c r="D4" s="275"/>
      <c r="E4" s="275"/>
      <c r="F4" s="275"/>
      <c r="G4" s="276"/>
    </row>
    <row r="5" spans="1:13">
      <c r="A5" s="85" t="s">
        <v>39</v>
      </c>
      <c r="B5" s="274" t="s">
        <v>215</v>
      </c>
      <c r="C5" s="275"/>
      <c r="D5" s="275"/>
      <c r="E5" s="275"/>
      <c r="F5" s="275"/>
      <c r="G5" s="276"/>
    </row>
    <row r="6" spans="1:13">
      <c r="A6" s="85" t="s">
        <v>7</v>
      </c>
      <c r="B6" s="274" t="s">
        <v>5</v>
      </c>
      <c r="C6" s="275"/>
      <c r="D6" s="276"/>
      <c r="E6" s="189" t="s">
        <v>43</v>
      </c>
      <c r="F6" s="190" t="str">
        <f>$I$6</f>
        <v>遠隔範囲</v>
      </c>
      <c r="G6" s="190">
        <f>IF($J$6 = 0,"", $J$6)</f>
        <v>10</v>
      </c>
      <c r="H6" s="189" t="s">
        <v>43</v>
      </c>
      <c r="I6" s="191" t="s">
        <v>83</v>
      </c>
      <c r="J6" s="191">
        <v>10</v>
      </c>
    </row>
    <row r="7" spans="1:13">
      <c r="A7" s="86" t="s">
        <v>6</v>
      </c>
      <c r="B7" s="274" t="s">
        <v>179</v>
      </c>
      <c r="C7" s="275"/>
      <c r="D7" s="276"/>
      <c r="E7" s="189" t="s">
        <v>66</v>
      </c>
      <c r="F7" s="190" t="str">
        <f>IF($I$7 = 0,"", $I$7)</f>
        <v>爆発</v>
      </c>
      <c r="G7" s="190">
        <f>IF($J$7 = 0,"", $J$7)</f>
        <v>1</v>
      </c>
      <c r="H7" s="189" t="s">
        <v>66</v>
      </c>
      <c r="I7" s="191" t="s">
        <v>67</v>
      </c>
      <c r="J7" s="191">
        <v>1</v>
      </c>
    </row>
    <row r="8" spans="1:13">
      <c r="A8" s="86" t="s">
        <v>8</v>
      </c>
      <c r="B8" s="274" t="s">
        <v>314</v>
      </c>
      <c r="C8" s="275"/>
      <c r="D8" s="275"/>
      <c r="E8" s="275"/>
      <c r="F8" s="275"/>
      <c r="G8" s="276"/>
      <c r="H8" s="189" t="s">
        <v>85</v>
      </c>
      <c r="I8" s="191" t="s">
        <v>148</v>
      </c>
      <c r="J8" s="104" t="s">
        <v>62</v>
      </c>
    </row>
    <row r="9" spans="1:13" ht="14.25" customHeight="1">
      <c r="A9" s="86" t="s">
        <v>9</v>
      </c>
      <c r="B9" s="297" t="s">
        <v>318</v>
      </c>
      <c r="C9" s="298"/>
      <c r="D9" s="298"/>
      <c r="E9" s="298"/>
      <c r="F9" s="298"/>
      <c r="G9" s="299"/>
      <c r="H9" s="189" t="s">
        <v>51</v>
      </c>
      <c r="I9" s="191" t="s">
        <v>17</v>
      </c>
      <c r="J9" s="190">
        <f>IF($I$9 = "筋力",基本!$C$5,IF($I$9 = "耐久力",基本!$C$6,IF($I$9 = "敏捷力",基本!$C$7,IF($I$9 = "知力",基本!$C$8,IF($I$9 = "判断力",基本!$C$9,IF($I$9 = "魅力",基本!$C$10,""))))))</f>
        <v>5</v>
      </c>
      <c r="K9" s="191" t="s">
        <v>20</v>
      </c>
    </row>
    <row r="10" spans="1:13" ht="14.25" customHeight="1">
      <c r="A10" s="88" t="s">
        <v>61</v>
      </c>
      <c r="B10" s="286" t="s">
        <v>210</v>
      </c>
      <c r="C10" s="287"/>
      <c r="D10" s="287"/>
      <c r="E10" s="287"/>
      <c r="F10" s="287"/>
      <c r="G10" s="288"/>
      <c r="H10" s="189" t="s">
        <v>58</v>
      </c>
      <c r="I10" s="191">
        <v>0</v>
      </c>
      <c r="J10" s="245" t="s">
        <v>53</v>
      </c>
      <c r="K10" s="246"/>
      <c r="L10" s="190">
        <f>IF($I$8=基本!$F$4,基本!$P$7,IF($I$8=基本!$F$13,基本!$P$16,IF($I$8=基本!$F$22,基本!$P$25,IF($I$8=基本!$F$31,基本!$P$34,IF($I$8=基本!$F$40,基本!$P$43,0)))))</f>
        <v>9</v>
      </c>
    </row>
    <row r="11" spans="1:13" ht="14.25" customHeight="1">
      <c r="A11" s="88"/>
      <c r="B11" s="286" t="s">
        <v>216</v>
      </c>
      <c r="C11" s="287"/>
      <c r="D11" s="287"/>
      <c r="E11" s="287"/>
      <c r="F11" s="287"/>
      <c r="G11" s="288"/>
      <c r="H11" s="187" t="s">
        <v>52</v>
      </c>
      <c r="I11" s="191" t="s">
        <v>17</v>
      </c>
      <c r="J11" s="108">
        <f>IF($I$11 = "筋力",基本!$C$5,IF($I$11 = "耐久力",基本!$C$6,IF($I$11 = "敏捷力",基本!$C$7,IF($I$11 = "知力",基本!$C$8,IF($I$11 = "判断力",基本!$C$9,IF($I$11 = "魅力",基本!$C$10,""))))))</f>
        <v>5</v>
      </c>
      <c r="L11" s="99"/>
    </row>
    <row r="12" spans="1:13">
      <c r="A12" s="88"/>
      <c r="B12" s="363" t="s">
        <v>217</v>
      </c>
      <c r="C12" s="287"/>
      <c r="D12" s="287"/>
      <c r="E12" s="287"/>
      <c r="F12" s="287"/>
      <c r="G12" s="288"/>
      <c r="H12" s="189" t="s">
        <v>59</v>
      </c>
      <c r="I12" s="191">
        <v>0</v>
      </c>
      <c r="J12" s="245" t="s">
        <v>54</v>
      </c>
      <c r="K12" s="246"/>
      <c r="L12" s="190">
        <f>IF($I$8=基本!$F$4,基本!$P$9,IF($I$8=基本!$F$13,基本!$P$18,IF($I$8=基本!$F$22,基本!$P$27,IF($I$8=基本!$F$31,基本!$P$36,IF($I$8=基本!$F$40,基本!$P$45,0)))))</f>
        <v>12</v>
      </c>
    </row>
    <row r="13" spans="1:13" ht="14.25" customHeight="1">
      <c r="A13" s="88"/>
      <c r="B13" s="255" t="s">
        <v>213</v>
      </c>
      <c r="C13" s="256"/>
      <c r="D13" s="256"/>
      <c r="E13" s="256"/>
      <c r="F13" s="256"/>
      <c r="G13" s="257"/>
      <c r="H13" s="188" t="s">
        <v>86</v>
      </c>
      <c r="I13" s="191">
        <v>3</v>
      </c>
      <c r="J13" s="189" t="s">
        <v>44</v>
      </c>
      <c r="K13" s="191">
        <v>6</v>
      </c>
      <c r="L13" s="114"/>
      <c r="M13" s="114"/>
    </row>
    <row r="14" spans="1:13">
      <c r="A14" s="118"/>
      <c r="B14" s="286" t="s">
        <v>214</v>
      </c>
      <c r="C14" s="287"/>
      <c r="D14" s="287"/>
      <c r="E14" s="287"/>
      <c r="F14" s="287"/>
      <c r="G14" s="288"/>
      <c r="H14" s="189" t="s">
        <v>50</v>
      </c>
      <c r="I14" s="191">
        <v>2</v>
      </c>
      <c r="J14" s="189" t="s">
        <v>44</v>
      </c>
      <c r="K14" s="191">
        <v>6</v>
      </c>
      <c r="L14" s="114"/>
      <c r="M14" s="114"/>
    </row>
    <row r="15" spans="1:13" ht="7.5" customHeight="1">
      <c r="A15" s="89"/>
      <c r="B15" s="304"/>
      <c r="C15" s="305"/>
      <c r="D15" s="305"/>
      <c r="E15" s="305"/>
      <c r="F15" s="305"/>
      <c r="G15" s="306"/>
      <c r="H15" s="189" t="s">
        <v>60</v>
      </c>
      <c r="I15" s="191" t="s">
        <v>74</v>
      </c>
      <c r="J15" s="171"/>
      <c r="K15" s="171"/>
    </row>
    <row r="16" spans="1:13" ht="14.25" customHeight="1">
      <c r="A16" s="87" t="s">
        <v>211</v>
      </c>
      <c r="B16" s="277" t="s">
        <v>212</v>
      </c>
      <c r="C16" s="278"/>
      <c r="D16" s="278"/>
      <c r="E16" s="278"/>
      <c r="F16" s="278"/>
      <c r="G16" s="279"/>
      <c r="H16" s="171"/>
      <c r="I16" s="171"/>
      <c r="J16" s="171"/>
      <c r="K16" s="171"/>
    </row>
    <row r="17" spans="1:11" ht="8.25" customHeight="1">
      <c r="A17" s="89"/>
      <c r="B17" s="258"/>
      <c r="C17" s="254"/>
      <c r="D17" s="254"/>
      <c r="E17" s="254"/>
      <c r="F17" s="254"/>
      <c r="G17" s="259"/>
      <c r="H17" s="171"/>
      <c r="I17" s="171"/>
      <c r="J17" s="171"/>
      <c r="K17" s="171"/>
    </row>
    <row r="18" spans="1:11" ht="14.25" thickBot="1">
      <c r="A18" s="162" t="s">
        <v>47</v>
      </c>
      <c r="E18" s="100"/>
      <c r="H18" s="171"/>
      <c r="I18" s="171"/>
      <c r="J18" s="171"/>
      <c r="K18" s="171"/>
    </row>
    <row r="19" spans="1:11" ht="18.75" customHeight="1" thickBot="1">
      <c r="A19" s="350" t="str">
        <f>$B$2</f>
        <v>サンズ・イルミネーション</v>
      </c>
      <c r="B19" s="351"/>
      <c r="C19" s="351"/>
      <c r="D19" s="82" t="s">
        <v>2</v>
      </c>
      <c r="E19" s="199" t="s">
        <v>1</v>
      </c>
      <c r="F19" s="210"/>
      <c r="G19" s="185"/>
      <c r="H19" s="171"/>
      <c r="I19" s="171"/>
      <c r="J19" s="171"/>
      <c r="K19" s="171"/>
    </row>
    <row r="20" spans="1:11" ht="37.5" customHeight="1" thickBot="1">
      <c r="A20" s="307" t="s">
        <v>133</v>
      </c>
      <c r="B20" s="308"/>
      <c r="C20" s="121" t="str">
        <f>$K$9</f>
        <v>反応</v>
      </c>
      <c r="D20" s="122" t="str">
        <f>$J$9+$L$10+$I$10 &amp; "+1d20"</f>
        <v>14+1d20</v>
      </c>
      <c r="E20" s="123" t="str">
        <f>$J$9+$L$10+$I$10+2 &amp; "+1d20"</f>
        <v>16+1d20</v>
      </c>
      <c r="F20" s="186"/>
      <c r="G20" s="186"/>
      <c r="H20" s="171"/>
      <c r="I20" s="171"/>
      <c r="J20" s="171"/>
      <c r="K20" s="171"/>
    </row>
    <row r="21" spans="1:11" ht="23.25" customHeight="1">
      <c r="A21" s="300" t="s">
        <v>2</v>
      </c>
      <c r="B21" s="116" t="s">
        <v>4</v>
      </c>
      <c r="C21" s="119" t="str">
        <f>IF($I$15 = 0,"", $I$15)</f>
        <v>光輝</v>
      </c>
      <c r="D21" s="120" t="str">
        <f>$J$11+$L$12+$I$12 &amp; "+" &amp; $I$13 &amp; "d" &amp; $K$13</f>
        <v>17+3d6</v>
      </c>
      <c r="E21" s="211" t="str">
        <f>$J$11+$L$12+$I$12 &amp; "+" &amp; $I$13 &amp; "d" &amp; $K$13</f>
        <v>17+3d6</v>
      </c>
      <c r="F21" s="186"/>
      <c r="G21" s="186"/>
      <c r="H21" s="171"/>
      <c r="I21" s="171"/>
      <c r="J21" s="171"/>
      <c r="K21" s="171"/>
    </row>
    <row r="22" spans="1:11" ht="23.25" customHeight="1" thickBot="1">
      <c r="A22" s="265"/>
      <c r="B22" s="113" t="s">
        <v>3</v>
      </c>
      <c r="C22" s="117" t="str">
        <f>IF($I$15 = 0,"", $I$15)</f>
        <v>光輝</v>
      </c>
      <c r="D22" s="115" t="str">
        <f>$J$11+$L$12+$I$12+($I$13*$K$13) &amp; IF($I$14 = 0,"","+" &amp; $I$14 &amp; "d" &amp; $K$14)</f>
        <v>35+2d6</v>
      </c>
      <c r="E22" s="112" t="str">
        <f>$J$11+$L$12+$I$12+($I$13*$K$13) &amp; IF($I$14 = 0,"","+" &amp; $I$14 &amp; "d" &amp; $K$14)</f>
        <v>35+2d6</v>
      </c>
      <c r="F22" s="186"/>
      <c r="G22" s="186"/>
      <c r="H22" s="171"/>
      <c r="I22" s="171"/>
      <c r="J22" s="171"/>
      <c r="K22" s="171"/>
    </row>
    <row r="23" spans="1:11" ht="8.25" customHeight="1">
      <c r="A23" s="256"/>
      <c r="B23" s="256"/>
      <c r="C23" s="256"/>
      <c r="D23" s="256"/>
      <c r="E23" s="256"/>
      <c r="F23" s="256"/>
      <c r="G23" s="256"/>
    </row>
    <row r="24" spans="1:11" ht="18.75" customHeight="1">
      <c r="A24" s="266" t="s">
        <v>286</v>
      </c>
      <c r="B24" s="266"/>
      <c r="C24" s="266"/>
      <c r="D24" s="266"/>
      <c r="E24" s="266"/>
      <c r="F24" s="266"/>
      <c r="G24" s="266"/>
      <c r="I24" s="171"/>
      <c r="J24" s="171"/>
      <c r="K24" s="171"/>
    </row>
    <row r="25" spans="1:11" ht="13.5" customHeight="1">
      <c r="A25" s="267" t="s">
        <v>176</v>
      </c>
      <c r="B25" s="267"/>
      <c r="C25" s="267"/>
      <c r="D25" s="267"/>
      <c r="E25" s="267"/>
      <c r="F25" s="267"/>
      <c r="G25" s="267"/>
    </row>
    <row r="26" spans="1:11" ht="18.75" customHeight="1">
      <c r="A26" s="266" t="s">
        <v>300</v>
      </c>
      <c r="B26" s="266"/>
      <c r="C26" s="266"/>
      <c r="D26" s="266"/>
      <c r="E26" s="266"/>
      <c r="F26" s="266"/>
      <c r="G26" s="266"/>
      <c r="I26" s="171"/>
      <c r="J26" s="171"/>
      <c r="K26" s="171"/>
    </row>
    <row r="27" spans="1:11" ht="13.5" customHeight="1">
      <c r="A27" s="267" t="s">
        <v>166</v>
      </c>
      <c r="B27" s="267"/>
      <c r="C27" s="267"/>
      <c r="D27" s="267"/>
      <c r="E27" s="267"/>
      <c r="F27" s="267"/>
      <c r="G27" s="267"/>
    </row>
    <row r="28" spans="1:11" ht="13.5" customHeight="1">
      <c r="A28" s="268" t="s">
        <v>167</v>
      </c>
      <c r="B28" s="268"/>
      <c r="C28" s="268"/>
      <c r="D28" s="268"/>
      <c r="E28" s="268"/>
      <c r="F28" s="268"/>
      <c r="G28" s="268"/>
    </row>
    <row r="29" spans="1:11" ht="13.5" customHeight="1">
      <c r="A29" s="268" t="s">
        <v>168</v>
      </c>
      <c r="B29" s="268"/>
      <c r="C29" s="268"/>
      <c r="D29" s="268"/>
      <c r="E29" s="268"/>
      <c r="F29" s="268"/>
      <c r="G29" s="268"/>
      <c r="I29" s="171"/>
      <c r="J29" s="171"/>
      <c r="K29" s="171"/>
    </row>
    <row r="30" spans="1:11" ht="18.75" customHeight="1">
      <c r="A30" s="266" t="s">
        <v>301</v>
      </c>
      <c r="B30" s="266"/>
      <c r="C30" s="266"/>
      <c r="D30" s="266"/>
      <c r="E30" s="266"/>
      <c r="F30" s="266"/>
      <c r="G30" s="266"/>
    </row>
    <row r="31" spans="1:11" ht="13.5" customHeight="1">
      <c r="A31" s="268" t="s">
        <v>170</v>
      </c>
      <c r="B31" s="268"/>
      <c r="C31" s="268"/>
      <c r="D31" s="268"/>
      <c r="E31" s="268"/>
      <c r="F31" s="268"/>
      <c r="G31" s="268"/>
    </row>
    <row r="32" spans="1:11" ht="13.5" customHeight="1">
      <c r="A32" s="268" t="s">
        <v>171</v>
      </c>
      <c r="B32" s="268"/>
      <c r="C32" s="268"/>
      <c r="D32" s="268"/>
      <c r="E32" s="268"/>
      <c r="F32" s="268"/>
      <c r="G32" s="268"/>
    </row>
    <row r="33" spans="1:12" ht="13.5" customHeight="1">
      <c r="A33" s="268" t="s">
        <v>172</v>
      </c>
      <c r="B33" s="268"/>
      <c r="C33" s="268"/>
      <c r="D33" s="268"/>
      <c r="E33" s="268"/>
      <c r="F33" s="268"/>
      <c r="G33" s="268"/>
    </row>
    <row r="34" spans="1:12" ht="13.5" customHeight="1">
      <c r="A34" s="268" t="s">
        <v>173</v>
      </c>
      <c r="B34" s="268"/>
      <c r="C34" s="268"/>
      <c r="D34" s="268"/>
      <c r="E34" s="268"/>
      <c r="F34" s="268"/>
      <c r="G34" s="268"/>
    </row>
    <row r="35" spans="1:12" ht="8.25" customHeight="1">
      <c r="A35" s="254"/>
      <c r="B35" s="254"/>
      <c r="C35" s="254"/>
      <c r="D35" s="254"/>
      <c r="E35" s="254"/>
      <c r="F35" s="254"/>
      <c r="G35" s="254"/>
    </row>
    <row r="36" spans="1:12">
      <c r="A36" s="289" t="s">
        <v>49</v>
      </c>
      <c r="B36" s="290"/>
      <c r="C36" s="290"/>
      <c r="D36" s="290"/>
      <c r="E36" s="290"/>
      <c r="F36" s="290"/>
      <c r="G36" s="291"/>
    </row>
    <row r="37" spans="1:12" s="99" customFormat="1" ht="5.25" customHeight="1">
      <c r="A37" s="292"/>
      <c r="B37" s="266"/>
      <c r="C37" s="266"/>
      <c r="D37" s="266"/>
      <c r="E37" s="266"/>
      <c r="F37" s="266"/>
      <c r="G37" s="293"/>
      <c r="L37" s="171"/>
    </row>
    <row r="38" spans="1:12" s="99" customFormat="1" ht="15.75" customHeight="1">
      <c r="A38" s="280" t="s">
        <v>269</v>
      </c>
      <c r="B38" s="281"/>
      <c r="C38" s="281"/>
      <c r="D38" s="281"/>
      <c r="E38" s="281"/>
      <c r="F38" s="281"/>
      <c r="G38" s="282"/>
      <c r="L38" s="171"/>
    </row>
    <row r="39" spans="1:12" s="99" customFormat="1" ht="13.5" customHeight="1">
      <c r="A39" s="286"/>
      <c r="B39" s="287"/>
      <c r="C39" s="287"/>
      <c r="D39" s="287"/>
      <c r="E39" s="287"/>
      <c r="F39" s="287"/>
      <c r="G39" s="288"/>
      <c r="L39" s="171"/>
    </row>
    <row r="40" spans="1:12" s="99" customFormat="1" ht="13.5" customHeight="1">
      <c r="A40" s="283"/>
      <c r="B40" s="284"/>
      <c r="C40" s="284"/>
      <c r="D40" s="284"/>
      <c r="E40" s="284"/>
      <c r="F40" s="284"/>
      <c r="G40" s="285"/>
      <c r="L40" s="171"/>
    </row>
    <row r="41" spans="1:12" s="99" customFormat="1" ht="13.5" customHeight="1">
      <c r="A41" s="283" t="s">
        <v>273</v>
      </c>
      <c r="B41" s="284"/>
      <c r="C41" s="284"/>
      <c r="D41" s="284"/>
      <c r="E41" s="284"/>
      <c r="F41" s="284"/>
      <c r="G41" s="285"/>
      <c r="L41" s="171"/>
    </row>
    <row r="42" spans="1:12" s="99" customFormat="1" ht="13.5" customHeight="1">
      <c r="A42" s="286" t="s">
        <v>255</v>
      </c>
      <c r="B42" s="287"/>
      <c r="C42" s="287"/>
      <c r="D42" s="287"/>
      <c r="E42" s="287"/>
      <c r="F42" s="287"/>
      <c r="G42" s="288"/>
      <c r="L42" s="171"/>
    </row>
    <row r="43" spans="1:12" s="99" customFormat="1" ht="13.5" customHeight="1">
      <c r="A43" s="283" t="s">
        <v>333</v>
      </c>
      <c r="B43" s="284"/>
      <c r="C43" s="284"/>
      <c r="D43" s="284"/>
      <c r="E43" s="284"/>
      <c r="F43" s="284"/>
      <c r="G43" s="285"/>
      <c r="L43" s="171"/>
    </row>
    <row r="44" spans="1:12" s="99" customFormat="1" ht="13.5" customHeight="1">
      <c r="A44" s="319"/>
      <c r="B44" s="320"/>
      <c r="C44" s="320"/>
      <c r="D44" s="320"/>
      <c r="E44" s="320"/>
      <c r="F44" s="320"/>
      <c r="G44" s="321"/>
      <c r="L44" s="171"/>
    </row>
    <row r="45" spans="1:12" s="99" customFormat="1" ht="13.5" customHeight="1">
      <c r="A45" s="283"/>
      <c r="B45" s="284"/>
      <c r="C45" s="284"/>
      <c r="D45" s="284"/>
      <c r="E45" s="284"/>
      <c r="F45" s="284"/>
      <c r="G45" s="285"/>
      <c r="L45" s="171"/>
    </row>
    <row r="46" spans="1:12" s="99" customFormat="1" ht="13.5" customHeight="1">
      <c r="A46" s="283"/>
      <c r="B46" s="284"/>
      <c r="C46" s="284"/>
      <c r="D46" s="284"/>
      <c r="E46" s="284"/>
      <c r="F46" s="284"/>
      <c r="G46" s="285"/>
      <c r="L46" s="171"/>
    </row>
    <row r="47" spans="1:12" s="99" customFormat="1" ht="13.5" customHeight="1">
      <c r="A47" s="319"/>
      <c r="B47" s="320"/>
      <c r="C47" s="320"/>
      <c r="D47" s="320"/>
      <c r="E47" s="320"/>
      <c r="F47" s="320"/>
      <c r="G47" s="321"/>
      <c r="L47" s="171"/>
    </row>
    <row r="48" spans="1:12" s="99" customFormat="1" ht="13.5" customHeight="1">
      <c r="A48" s="283"/>
      <c r="B48" s="284"/>
      <c r="C48" s="284"/>
      <c r="D48" s="284"/>
      <c r="E48" s="284"/>
      <c r="F48" s="284"/>
      <c r="G48" s="285"/>
      <c r="L48" s="171"/>
    </row>
    <row r="49" spans="1:12" s="99" customFormat="1" ht="13.5" customHeight="1">
      <c r="A49" s="319"/>
      <c r="B49" s="320"/>
      <c r="C49" s="320"/>
      <c r="D49" s="320"/>
      <c r="E49" s="320"/>
      <c r="F49" s="320"/>
      <c r="G49" s="321"/>
      <c r="L49" s="171"/>
    </row>
    <row r="50" spans="1:12" s="99" customFormat="1" ht="13.5" customHeight="1">
      <c r="A50" s="283"/>
      <c r="B50" s="284"/>
      <c r="C50" s="284"/>
      <c r="D50" s="284"/>
      <c r="E50" s="284"/>
      <c r="F50" s="284"/>
      <c r="G50" s="285"/>
      <c r="L50" s="171"/>
    </row>
    <row r="51" spans="1:12" s="99" customFormat="1" ht="13.5" customHeight="1">
      <c r="A51" s="319"/>
      <c r="B51" s="320"/>
      <c r="C51" s="320"/>
      <c r="D51" s="320"/>
      <c r="E51" s="320"/>
      <c r="F51" s="320"/>
      <c r="G51" s="321"/>
      <c r="L51" s="171"/>
    </row>
    <row r="52" spans="1:12" s="99" customFormat="1" ht="6" customHeight="1">
      <c r="A52" s="283"/>
      <c r="B52" s="284"/>
      <c r="C52" s="284"/>
      <c r="D52" s="284"/>
      <c r="E52" s="284"/>
      <c r="F52" s="284"/>
      <c r="G52" s="285"/>
      <c r="L52" s="171"/>
    </row>
    <row r="53" spans="1:12" s="99" customFormat="1" ht="21">
      <c r="A53" s="156" t="s">
        <v>119</v>
      </c>
      <c r="B53" s="197">
        <f>$B$1</f>
        <v>5</v>
      </c>
      <c r="C53" s="158" t="s">
        <v>40</v>
      </c>
      <c r="D53" s="159" t="str">
        <f>$E$1</f>
        <v>一日毎</v>
      </c>
      <c r="E53" s="358" t="str">
        <f>$B$2</f>
        <v>サンズ・イルミネーション</v>
      </c>
      <c r="F53" s="359"/>
      <c r="G53" s="360"/>
      <c r="L53" s="171"/>
    </row>
  </sheetData>
  <mergeCells count="53">
    <mergeCell ref="E53:G53"/>
    <mergeCell ref="B16:G16"/>
    <mergeCell ref="A50:G50"/>
    <mergeCell ref="A51:G51"/>
    <mergeCell ref="A52:G52"/>
    <mergeCell ref="A39:G39"/>
    <mergeCell ref="A40:G40"/>
    <mergeCell ref="A41:G41"/>
    <mergeCell ref="A42:G42"/>
    <mergeCell ref="A32:G32"/>
    <mergeCell ref="A33:G33"/>
    <mergeCell ref="A34:G34"/>
    <mergeCell ref="A35:G35"/>
    <mergeCell ref="A36:G36"/>
    <mergeCell ref="A37:G37"/>
    <mergeCell ref="A27:G27"/>
    <mergeCell ref="A28:G28"/>
    <mergeCell ref="A29:G29"/>
    <mergeCell ref="A30:G30"/>
    <mergeCell ref="A38:G38"/>
    <mergeCell ref="A31:G31"/>
    <mergeCell ref="J10:K10"/>
    <mergeCell ref="A25:G25"/>
    <mergeCell ref="B12:G12"/>
    <mergeCell ref="J12:K12"/>
    <mergeCell ref="B13:G13"/>
    <mergeCell ref="B14:G14"/>
    <mergeCell ref="B15:G15"/>
    <mergeCell ref="B17:G17"/>
    <mergeCell ref="A19:C19"/>
    <mergeCell ref="A20:B20"/>
    <mergeCell ref="A21:A22"/>
    <mergeCell ref="A23:G23"/>
    <mergeCell ref="A24:G24"/>
    <mergeCell ref="B11:G11"/>
    <mergeCell ref="A26:G26"/>
    <mergeCell ref="B1:C1"/>
    <mergeCell ref="F1:G1"/>
    <mergeCell ref="B2:G2"/>
    <mergeCell ref="B4:G4"/>
    <mergeCell ref="B5:G5"/>
    <mergeCell ref="B6:D6"/>
    <mergeCell ref="B7:D7"/>
    <mergeCell ref="B8:G8"/>
    <mergeCell ref="B9:G9"/>
    <mergeCell ref="B10:G10"/>
    <mergeCell ref="A47:G47"/>
    <mergeCell ref="A48:G48"/>
    <mergeCell ref="A49:G49"/>
    <mergeCell ref="A43:G43"/>
    <mergeCell ref="A44:G44"/>
    <mergeCell ref="A45:G45"/>
    <mergeCell ref="A46:G46"/>
  </mergeCells>
  <phoneticPr fontId="1"/>
  <pageMargins left="0.7" right="0.7" top="0.75" bottom="0.75" header="0.3" footer="0.3"/>
  <pageSetup paperSize="9" orientation="portrait" horizontalDpi="300" verticalDpi="300" r:id="rId1"/>
  <headerFooter>
    <oddHeader>&amp;Cイーライ</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基本!$A$27:$A$33</xm:f>
          </x14:formula1>
          <xm:sqref>I6</xm:sqref>
        </x14:dataValidation>
        <x14:dataValidation type="list" allowBlank="1" showInputMessage="1" showErrorMessage="1">
          <x14:formula1>
            <xm:f>基本!$B$27:$B$31</xm:f>
          </x14:formula1>
          <xm:sqref>I7</xm:sqref>
        </x14:dataValidation>
        <x14:dataValidation type="list" allowBlank="1" showInputMessage="1" showErrorMessage="1">
          <x14:formula1>
            <xm:f>基本!$A$5:$A$10</xm:f>
          </x14:formula1>
          <xm:sqref>I9 I11</xm:sqref>
        </x14:dataValidation>
        <x14:dataValidation type="list" allowBlank="1" showInputMessage="1" showErrorMessage="1">
          <x14:formula1>
            <xm:f>基本!$D$27:$D$31</xm:f>
          </x14:formula1>
          <xm:sqref>I8</xm:sqref>
        </x14:dataValidation>
        <x14:dataValidation type="list" allowBlank="1" showInputMessage="1" showErrorMessage="1">
          <x14:formula1>
            <xm:f>基本!$A$16:$A$19</xm:f>
          </x14:formula1>
          <xm:sqref>K9</xm:sqref>
        </x14:dataValidation>
        <x14:dataValidation type="list" allowBlank="1" showInputMessage="1" showErrorMessage="1">
          <x14:formula1>
            <xm:f>基本!$C$27:$C$37</xm:f>
          </x14:formula1>
          <xm:sqref>I15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M53"/>
  <sheetViews>
    <sheetView topLeftCell="A19" zoomScaleNormal="100" workbookViewId="0"/>
  </sheetViews>
  <sheetFormatPr defaultRowHeight="13.5"/>
  <cols>
    <col min="1" max="1" width="7.875" style="171" customWidth="1"/>
    <col min="2" max="2" width="8.5" style="171" customWidth="1"/>
    <col min="3" max="3" width="6.625" style="171" customWidth="1"/>
    <col min="4" max="4" width="15.75" style="171" customWidth="1"/>
    <col min="5" max="6" width="15.75" style="99" customWidth="1"/>
    <col min="7" max="7" width="18.25" style="99" customWidth="1"/>
    <col min="8" max="8" width="17.375" style="99" customWidth="1"/>
    <col min="9" max="9" width="14.625" style="99" customWidth="1"/>
    <col min="10" max="10" width="8.375" style="99" customWidth="1"/>
    <col min="11" max="11" width="7.5" style="99" customWidth="1"/>
    <col min="12" max="12" width="7.875" style="171" customWidth="1"/>
    <col min="13" max="13" width="9.25" style="171" customWidth="1"/>
    <col min="14" max="14" width="12.375" style="171" customWidth="1"/>
    <col min="15" max="16384" width="9" style="171"/>
  </cols>
  <sheetData>
    <row r="1" spans="1:13" ht="21">
      <c r="A1" s="143" t="s">
        <v>119</v>
      </c>
      <c r="B1" s="335">
        <v>9</v>
      </c>
      <c r="C1" s="336"/>
      <c r="D1" s="144" t="s">
        <v>40</v>
      </c>
      <c r="E1" s="145" t="s">
        <v>135</v>
      </c>
      <c r="F1" s="337"/>
      <c r="G1" s="338"/>
      <c r="H1" s="104" t="s">
        <v>55</v>
      </c>
    </row>
    <row r="2" spans="1:13" ht="24.75" customHeight="1">
      <c r="A2" s="144" t="s">
        <v>0</v>
      </c>
      <c r="B2" s="339" t="s">
        <v>291</v>
      </c>
      <c r="C2" s="339"/>
      <c r="D2" s="339"/>
      <c r="E2" s="339"/>
      <c r="F2" s="339"/>
      <c r="G2" s="339"/>
      <c r="H2" s="104" t="s">
        <v>56</v>
      </c>
    </row>
    <row r="3" spans="1:13" ht="19.5" customHeight="1">
      <c r="A3" s="111" t="s">
        <v>48</v>
      </c>
      <c r="B3" s="99"/>
      <c r="C3" s="99"/>
      <c r="D3" s="99"/>
      <c r="I3" s="104"/>
    </row>
    <row r="4" spans="1:13">
      <c r="A4" s="84" t="s">
        <v>46</v>
      </c>
      <c r="B4" s="274" t="s">
        <v>292</v>
      </c>
      <c r="C4" s="275"/>
      <c r="D4" s="275"/>
      <c r="E4" s="275"/>
      <c r="F4" s="275"/>
      <c r="G4" s="276"/>
    </row>
    <row r="5" spans="1:13">
      <c r="A5" s="85" t="s">
        <v>39</v>
      </c>
      <c r="B5" s="274" t="s">
        <v>293</v>
      </c>
      <c r="C5" s="275"/>
      <c r="D5" s="275"/>
      <c r="E5" s="275"/>
      <c r="F5" s="275"/>
      <c r="G5" s="276"/>
    </row>
    <row r="6" spans="1:13">
      <c r="A6" s="85" t="s">
        <v>7</v>
      </c>
      <c r="B6" s="274" t="s">
        <v>5</v>
      </c>
      <c r="C6" s="275"/>
      <c r="D6" s="276"/>
      <c r="E6" s="221" t="s">
        <v>43</v>
      </c>
      <c r="F6" s="220" t="str">
        <f>$I$6</f>
        <v>遠隔範囲</v>
      </c>
      <c r="G6" s="220">
        <f>IF($J$6 = 0,"", $J$6)</f>
        <v>10</v>
      </c>
      <c r="H6" s="221" t="s">
        <v>43</v>
      </c>
      <c r="I6" s="222" t="s">
        <v>83</v>
      </c>
      <c r="J6" s="222">
        <v>10</v>
      </c>
    </row>
    <row r="7" spans="1:13">
      <c r="A7" s="86" t="s">
        <v>6</v>
      </c>
      <c r="B7" s="274" t="s">
        <v>294</v>
      </c>
      <c r="C7" s="275"/>
      <c r="D7" s="276"/>
      <c r="E7" s="221" t="s">
        <v>66</v>
      </c>
      <c r="F7" s="220" t="str">
        <f>IF($I$7 = 0,"", $I$7)</f>
        <v>爆発</v>
      </c>
      <c r="G7" s="220">
        <f>IF($J$7 = 0,"", $J$7)</f>
        <v>1</v>
      </c>
      <c r="H7" s="221" t="s">
        <v>66</v>
      </c>
      <c r="I7" s="222" t="s">
        <v>67</v>
      </c>
      <c r="J7" s="222">
        <v>1</v>
      </c>
    </row>
    <row r="8" spans="1:13">
      <c r="A8" s="86" t="s">
        <v>8</v>
      </c>
      <c r="B8" s="274" t="s">
        <v>316</v>
      </c>
      <c r="C8" s="275"/>
      <c r="D8" s="275"/>
      <c r="E8" s="275"/>
      <c r="F8" s="275"/>
      <c r="G8" s="276"/>
      <c r="H8" s="221" t="s">
        <v>85</v>
      </c>
      <c r="I8" s="222" t="s">
        <v>148</v>
      </c>
      <c r="J8" s="104" t="s">
        <v>62</v>
      </c>
    </row>
    <row r="9" spans="1:13" ht="14.25" customHeight="1">
      <c r="A9" s="87" t="s">
        <v>9</v>
      </c>
      <c r="B9" s="277" t="s">
        <v>317</v>
      </c>
      <c r="C9" s="278"/>
      <c r="D9" s="278"/>
      <c r="E9" s="278"/>
      <c r="F9" s="278"/>
      <c r="G9" s="279"/>
      <c r="H9" s="221" t="s">
        <v>51</v>
      </c>
      <c r="I9" s="222" t="s">
        <v>17</v>
      </c>
      <c r="J9" s="220">
        <f>IF($I$9 = "筋力",基本!$C$5,IF($I$9 = "耐久力",基本!$C$6,IF($I$9 = "敏捷力",基本!$C$7,IF($I$9 = "知力",基本!$C$8,IF($I$9 = "判断力",基本!$C$9,IF($I$9 = "魅力",基本!$C$10,""))))))</f>
        <v>5</v>
      </c>
      <c r="K9" s="222" t="s">
        <v>19</v>
      </c>
    </row>
    <row r="10" spans="1:13" ht="14.25" customHeight="1">
      <c r="A10" s="88"/>
      <c r="B10" s="286" t="s">
        <v>295</v>
      </c>
      <c r="C10" s="287"/>
      <c r="D10" s="287"/>
      <c r="E10" s="287"/>
      <c r="F10" s="287"/>
      <c r="G10" s="288"/>
      <c r="H10" s="221" t="s">
        <v>58</v>
      </c>
      <c r="I10" s="222">
        <v>0</v>
      </c>
      <c r="J10" s="245" t="s">
        <v>53</v>
      </c>
      <c r="K10" s="246"/>
      <c r="L10" s="220">
        <f>IF($I$8=基本!$F$4,基本!$P$7,IF($I$8=基本!$F$13,基本!$P$16,IF($I$8=基本!$F$22,基本!$P$25,IF($I$8=基本!$F$31,基本!$P$34,IF($I$8=基本!$F$40,基本!$P$43,0)))))</f>
        <v>9</v>
      </c>
    </row>
    <row r="11" spans="1:13" ht="6.75" customHeight="1">
      <c r="A11" s="88"/>
      <c r="B11" s="286"/>
      <c r="C11" s="287"/>
      <c r="D11" s="287"/>
      <c r="E11" s="287"/>
      <c r="F11" s="287"/>
      <c r="G11" s="288"/>
      <c r="H11" s="223" t="s">
        <v>52</v>
      </c>
      <c r="I11" s="222" t="s">
        <v>17</v>
      </c>
      <c r="J11" s="108">
        <f>IF($I$11 = "筋力",基本!$C$5,IF($I$11 = "耐久力",基本!$C$6,IF($I$11 = "敏捷力",基本!$C$7,IF($I$11 = "知力",基本!$C$8,IF($I$11 = "判断力",基本!$C$9,IF($I$11 = "魅力",基本!$C$10,""))))))</f>
        <v>5</v>
      </c>
      <c r="L11" s="99"/>
    </row>
    <row r="12" spans="1:13" ht="17.25">
      <c r="A12" s="88"/>
      <c r="B12" s="301" t="str">
        <f>"　　　　　　　　　　　　　　　目標は "&amp;基本!$C$7&amp;" マス横滑り。"</f>
        <v>　　　　　　　　　　　　　　　目標は 5 マス横滑り。</v>
      </c>
      <c r="C12" s="302"/>
      <c r="D12" s="302"/>
      <c r="E12" s="302"/>
      <c r="F12" s="302"/>
      <c r="G12" s="303"/>
      <c r="H12" s="221" t="s">
        <v>59</v>
      </c>
      <c r="I12" s="222">
        <v>0</v>
      </c>
      <c r="J12" s="245" t="s">
        <v>54</v>
      </c>
      <c r="K12" s="246"/>
      <c r="L12" s="220">
        <f>IF($I$8=基本!$F$4,基本!$P$9,IF($I$8=基本!$F$13,基本!$P$18,IF($I$8=基本!$F$22,基本!$P$27,IF($I$8=基本!$F$31,基本!$P$36,IF($I$8=基本!$F$40,基本!$P$45,0)))))</f>
        <v>12</v>
      </c>
    </row>
    <row r="13" spans="1:13" ht="9" customHeight="1">
      <c r="A13" s="89"/>
      <c r="B13" s="304"/>
      <c r="C13" s="305"/>
      <c r="D13" s="305"/>
      <c r="E13" s="305"/>
      <c r="F13" s="305"/>
      <c r="G13" s="306"/>
      <c r="H13" s="224" t="s">
        <v>86</v>
      </c>
      <c r="I13" s="222">
        <v>3</v>
      </c>
      <c r="J13" s="221" t="s">
        <v>44</v>
      </c>
      <c r="K13" s="222">
        <v>8</v>
      </c>
      <c r="L13" s="114"/>
      <c r="M13" s="114"/>
    </row>
    <row r="14" spans="1:13">
      <c r="A14" s="88" t="s">
        <v>61</v>
      </c>
      <c r="B14" s="286" t="s">
        <v>296</v>
      </c>
      <c r="C14" s="287"/>
      <c r="D14" s="287"/>
      <c r="E14" s="287"/>
      <c r="F14" s="287"/>
      <c r="G14" s="288"/>
      <c r="H14" s="221" t="s">
        <v>50</v>
      </c>
      <c r="I14" s="222">
        <v>2</v>
      </c>
      <c r="J14" s="221" t="s">
        <v>44</v>
      </c>
      <c r="K14" s="222">
        <v>6</v>
      </c>
      <c r="L14" s="114"/>
      <c r="M14" s="114"/>
    </row>
    <row r="15" spans="1:13">
      <c r="A15" s="88"/>
      <c r="B15" s="286" t="s">
        <v>298</v>
      </c>
      <c r="C15" s="287"/>
      <c r="D15" s="287"/>
      <c r="E15" s="287"/>
      <c r="F15" s="287"/>
      <c r="G15" s="288"/>
      <c r="H15" s="221" t="s">
        <v>60</v>
      </c>
      <c r="I15" s="222" t="s">
        <v>80</v>
      </c>
      <c r="J15" s="171"/>
      <c r="K15" s="171"/>
    </row>
    <row r="16" spans="1:13" ht="14.25" customHeight="1">
      <c r="A16" s="88"/>
      <c r="B16" s="363" t="s">
        <v>299</v>
      </c>
      <c r="C16" s="287"/>
      <c r="D16" s="287"/>
      <c r="E16" s="287"/>
      <c r="F16" s="287"/>
      <c r="G16" s="288"/>
      <c r="H16" s="171"/>
      <c r="I16" s="171"/>
      <c r="J16" s="171"/>
      <c r="K16" s="171"/>
    </row>
    <row r="17" spans="1:11" ht="13.5" customHeight="1">
      <c r="A17" s="118"/>
      <c r="B17" s="286" t="s">
        <v>297</v>
      </c>
      <c r="C17" s="287"/>
      <c r="D17" s="287"/>
      <c r="E17" s="287"/>
      <c r="F17" s="287"/>
      <c r="G17" s="288"/>
      <c r="H17" s="171"/>
      <c r="I17" s="171"/>
      <c r="J17" s="171"/>
      <c r="K17" s="171"/>
    </row>
    <row r="18" spans="1:11" ht="6" customHeight="1">
      <c r="A18" s="89"/>
      <c r="B18" s="304"/>
      <c r="C18" s="305"/>
      <c r="D18" s="305"/>
      <c r="E18" s="305"/>
      <c r="F18" s="305"/>
      <c r="G18" s="306"/>
      <c r="H18" s="171"/>
      <c r="I18" s="171"/>
      <c r="J18" s="171"/>
      <c r="K18" s="171"/>
    </row>
    <row r="19" spans="1:11" ht="13.5" customHeight="1">
      <c r="A19" s="86" t="s">
        <v>211</v>
      </c>
      <c r="B19" s="297" t="s">
        <v>212</v>
      </c>
      <c r="C19" s="298"/>
      <c r="D19" s="298"/>
      <c r="E19" s="298"/>
      <c r="F19" s="298"/>
      <c r="G19" s="299"/>
      <c r="H19" s="171"/>
      <c r="I19" s="171"/>
      <c r="J19" s="171"/>
      <c r="K19" s="171"/>
    </row>
    <row r="20" spans="1:11" ht="14.25" thickBot="1">
      <c r="A20" s="162" t="s">
        <v>47</v>
      </c>
      <c r="E20" s="100"/>
      <c r="H20" s="171"/>
      <c r="I20" s="171"/>
      <c r="J20" s="171"/>
      <c r="K20" s="171"/>
    </row>
    <row r="21" spans="1:11" ht="18.75" customHeight="1" thickBot="1">
      <c r="A21" s="350" t="str">
        <f>$B$2</f>
        <v xml:space="preserve">ハウリングハリケーン </v>
      </c>
      <c r="B21" s="351"/>
      <c r="C21" s="351"/>
      <c r="D21" s="82" t="s">
        <v>2</v>
      </c>
      <c r="E21" s="199" t="s">
        <v>1</v>
      </c>
      <c r="F21" s="210"/>
      <c r="G21" s="185"/>
      <c r="H21" s="171"/>
      <c r="I21" s="171"/>
      <c r="J21" s="171"/>
      <c r="K21" s="171"/>
    </row>
    <row r="22" spans="1:11" ht="37.5" customHeight="1" thickBot="1">
      <c r="A22" s="307" t="s">
        <v>133</v>
      </c>
      <c r="B22" s="308"/>
      <c r="C22" s="121" t="str">
        <f>$K$9</f>
        <v>頑健</v>
      </c>
      <c r="D22" s="122" t="str">
        <f>$J$9+$L$10+$I$10 &amp; "+1d20"</f>
        <v>14+1d20</v>
      </c>
      <c r="E22" s="123" t="str">
        <f>$J$9+$L$10+$I$10+2 &amp; "+1d20"</f>
        <v>16+1d20</v>
      </c>
      <c r="F22" s="186"/>
      <c r="G22" s="186"/>
      <c r="H22" s="171"/>
      <c r="I22" s="171"/>
      <c r="J22" s="171"/>
      <c r="K22" s="171"/>
    </row>
    <row r="23" spans="1:11" ht="23.25" customHeight="1">
      <c r="A23" s="300" t="s">
        <v>2</v>
      </c>
      <c r="B23" s="116" t="s">
        <v>4</v>
      </c>
      <c r="C23" s="119" t="str">
        <f>IF($I$15 = 0,"", $I$15)</f>
        <v>雷鳴</v>
      </c>
      <c r="D23" s="120" t="str">
        <f>$J$11+$L$12+$I$12 &amp; "+" &amp; $I$13 &amp; "d" &amp; $K$13</f>
        <v>17+3d8</v>
      </c>
      <c r="E23" s="211" t="str">
        <f>$J$11+$L$12+$I$12 &amp; "+" &amp; $I$13 &amp; "d" &amp; $K$13</f>
        <v>17+3d8</v>
      </c>
      <c r="F23" s="186"/>
      <c r="G23" s="186"/>
      <c r="H23" s="171"/>
      <c r="I23" s="171"/>
      <c r="J23" s="171"/>
      <c r="K23" s="171"/>
    </row>
    <row r="24" spans="1:11" ht="23.25" customHeight="1" thickBot="1">
      <c r="A24" s="265"/>
      <c r="B24" s="113" t="s">
        <v>3</v>
      </c>
      <c r="C24" s="117" t="str">
        <f>IF($I$15 = 0,"", $I$15)</f>
        <v>雷鳴</v>
      </c>
      <c r="D24" s="115" t="str">
        <f>$J$11+$L$12+$I$12+($I$13*$K$13) &amp; IF($I$14 = 0,"","+" &amp; $I$14 &amp; "d" &amp; $K$14)</f>
        <v>41+2d6</v>
      </c>
      <c r="E24" s="112" t="str">
        <f>$J$11+$L$12+$I$12+($I$13*$K$13) &amp; IF($I$14 = 0,"","+" &amp; $I$14 &amp; "d" &amp; $K$14)</f>
        <v>41+2d6</v>
      </c>
      <c r="F24" s="186"/>
      <c r="G24" s="186"/>
      <c r="H24" s="171"/>
      <c r="I24" s="171"/>
      <c r="J24" s="171"/>
      <c r="K24" s="171"/>
    </row>
    <row r="25" spans="1:11" ht="8.25" customHeight="1">
      <c r="A25" s="256"/>
      <c r="B25" s="256"/>
      <c r="C25" s="256"/>
      <c r="D25" s="256"/>
      <c r="E25" s="256"/>
      <c r="F25" s="256"/>
      <c r="G25" s="256"/>
    </row>
    <row r="26" spans="1:11" ht="18.75" customHeight="1">
      <c r="A26" s="266" t="s">
        <v>286</v>
      </c>
      <c r="B26" s="266"/>
      <c r="C26" s="266"/>
      <c r="D26" s="266"/>
      <c r="E26" s="266"/>
      <c r="F26" s="266"/>
      <c r="G26" s="266"/>
      <c r="I26" s="171"/>
      <c r="J26" s="171"/>
      <c r="K26" s="171"/>
    </row>
    <row r="27" spans="1:11" ht="13.5" customHeight="1">
      <c r="A27" s="267" t="s">
        <v>176</v>
      </c>
      <c r="B27" s="267"/>
      <c r="C27" s="267"/>
      <c r="D27" s="267"/>
      <c r="E27" s="267"/>
      <c r="F27" s="267"/>
      <c r="G27" s="267"/>
    </row>
    <row r="28" spans="1:11" ht="18.75" customHeight="1">
      <c r="A28" s="266" t="s">
        <v>300</v>
      </c>
      <c r="B28" s="266"/>
      <c r="C28" s="266"/>
      <c r="D28" s="266"/>
      <c r="E28" s="266"/>
      <c r="F28" s="266"/>
      <c r="G28" s="266"/>
      <c r="I28" s="171"/>
      <c r="J28" s="171"/>
      <c r="K28" s="171"/>
    </row>
    <row r="29" spans="1:11" ht="13.5" customHeight="1">
      <c r="A29" s="267" t="s">
        <v>166</v>
      </c>
      <c r="B29" s="267"/>
      <c r="C29" s="267"/>
      <c r="D29" s="267"/>
      <c r="E29" s="267"/>
      <c r="F29" s="267"/>
      <c r="G29" s="267"/>
    </row>
    <row r="30" spans="1:11" ht="13.5" customHeight="1">
      <c r="A30" s="268" t="s">
        <v>167</v>
      </c>
      <c r="B30" s="268"/>
      <c r="C30" s="268"/>
      <c r="D30" s="268"/>
      <c r="E30" s="268"/>
      <c r="F30" s="268"/>
      <c r="G30" s="268"/>
    </row>
    <row r="31" spans="1:11" ht="13.5" customHeight="1">
      <c r="A31" s="268" t="s">
        <v>168</v>
      </c>
      <c r="B31" s="268"/>
      <c r="C31" s="268"/>
      <c r="D31" s="268"/>
      <c r="E31" s="268"/>
      <c r="F31" s="268"/>
      <c r="G31" s="268"/>
      <c r="I31" s="171"/>
      <c r="J31" s="171"/>
      <c r="K31" s="171"/>
    </row>
    <row r="32" spans="1:11" ht="18.75" customHeight="1">
      <c r="A32" s="266" t="s">
        <v>301</v>
      </c>
      <c r="B32" s="266"/>
      <c r="C32" s="266"/>
      <c r="D32" s="266"/>
      <c r="E32" s="266"/>
      <c r="F32" s="266"/>
      <c r="G32" s="266"/>
    </row>
    <row r="33" spans="1:12" ht="13.5" customHeight="1">
      <c r="A33" s="268" t="s">
        <v>170</v>
      </c>
      <c r="B33" s="268"/>
      <c r="C33" s="268"/>
      <c r="D33" s="268"/>
      <c r="E33" s="268"/>
      <c r="F33" s="268"/>
      <c r="G33" s="268"/>
    </row>
    <row r="34" spans="1:12" ht="13.5" customHeight="1">
      <c r="A34" s="268" t="s">
        <v>171</v>
      </c>
      <c r="B34" s="268"/>
      <c r="C34" s="268"/>
      <c r="D34" s="268"/>
      <c r="E34" s="268"/>
      <c r="F34" s="268"/>
      <c r="G34" s="268"/>
    </row>
    <row r="35" spans="1:12" ht="13.5" customHeight="1">
      <c r="A35" s="268" t="s">
        <v>172</v>
      </c>
      <c r="B35" s="268"/>
      <c r="C35" s="268"/>
      <c r="D35" s="268"/>
      <c r="E35" s="268"/>
      <c r="F35" s="268"/>
      <c r="G35" s="268"/>
    </row>
    <row r="36" spans="1:12" ht="13.5" customHeight="1">
      <c r="A36" s="268" t="s">
        <v>173</v>
      </c>
      <c r="B36" s="268"/>
      <c r="C36" s="268"/>
      <c r="D36" s="268"/>
      <c r="E36" s="268"/>
      <c r="F36" s="268"/>
      <c r="G36" s="268"/>
    </row>
    <row r="37" spans="1:12" ht="8.25" customHeight="1">
      <c r="A37" s="254"/>
      <c r="B37" s="254"/>
      <c r="C37" s="254"/>
      <c r="D37" s="254"/>
      <c r="E37" s="254"/>
      <c r="F37" s="254"/>
      <c r="G37" s="254"/>
    </row>
    <row r="38" spans="1:12">
      <c r="A38" s="289" t="s">
        <v>49</v>
      </c>
      <c r="B38" s="290"/>
      <c r="C38" s="290"/>
      <c r="D38" s="290"/>
      <c r="E38" s="290"/>
      <c r="F38" s="290"/>
      <c r="G38" s="291"/>
    </row>
    <row r="39" spans="1:12" s="99" customFormat="1" ht="5.25" customHeight="1">
      <c r="A39" s="292"/>
      <c r="B39" s="266"/>
      <c r="C39" s="266"/>
      <c r="D39" s="266"/>
      <c r="E39" s="266"/>
      <c r="F39" s="266"/>
      <c r="G39" s="293"/>
      <c r="L39" s="171"/>
    </row>
    <row r="40" spans="1:12" s="99" customFormat="1" ht="15.75" customHeight="1">
      <c r="A40" s="280" t="s">
        <v>269</v>
      </c>
      <c r="B40" s="281"/>
      <c r="C40" s="281"/>
      <c r="D40" s="281"/>
      <c r="E40" s="281"/>
      <c r="F40" s="281"/>
      <c r="G40" s="282"/>
      <c r="L40" s="171"/>
    </row>
    <row r="41" spans="1:12" s="99" customFormat="1" ht="13.5" customHeight="1">
      <c r="A41" s="286"/>
      <c r="B41" s="287"/>
      <c r="C41" s="287"/>
      <c r="D41" s="287"/>
      <c r="E41" s="287"/>
      <c r="F41" s="287"/>
      <c r="G41" s="288"/>
      <c r="L41" s="171"/>
    </row>
    <row r="42" spans="1:12" s="99" customFormat="1" ht="13.5" customHeight="1">
      <c r="A42" s="283" t="s">
        <v>335</v>
      </c>
      <c r="B42" s="284"/>
      <c r="C42" s="284"/>
      <c r="D42" s="284"/>
      <c r="E42" s="284"/>
      <c r="F42" s="284"/>
      <c r="G42" s="285"/>
      <c r="L42" s="171"/>
    </row>
    <row r="43" spans="1:12" s="99" customFormat="1" ht="13.5" customHeight="1">
      <c r="A43" s="283" t="s">
        <v>339</v>
      </c>
      <c r="B43" s="284"/>
      <c r="C43" s="284"/>
      <c r="D43" s="284"/>
      <c r="E43" s="284"/>
      <c r="F43" s="284"/>
      <c r="G43" s="285"/>
      <c r="L43" s="171"/>
    </row>
    <row r="44" spans="1:12" s="99" customFormat="1" ht="13.5" customHeight="1">
      <c r="A44" s="286" t="s">
        <v>340</v>
      </c>
      <c r="B44" s="287"/>
      <c r="C44" s="287"/>
      <c r="D44" s="287"/>
      <c r="E44" s="287"/>
      <c r="F44" s="287"/>
      <c r="G44" s="288"/>
      <c r="L44" s="171"/>
    </row>
    <row r="45" spans="1:12" s="99" customFormat="1" ht="13.5" customHeight="1">
      <c r="A45" s="283" t="s">
        <v>336</v>
      </c>
      <c r="B45" s="284"/>
      <c r="C45" s="284"/>
      <c r="D45" s="284"/>
      <c r="E45" s="284"/>
      <c r="F45" s="284"/>
      <c r="G45" s="285"/>
      <c r="L45" s="171"/>
    </row>
    <row r="46" spans="1:12" s="99" customFormat="1" ht="13.5" customHeight="1">
      <c r="A46" s="283" t="s">
        <v>337</v>
      </c>
      <c r="B46" s="284"/>
      <c r="C46" s="284"/>
      <c r="D46" s="284"/>
      <c r="E46" s="284"/>
      <c r="F46" s="284"/>
      <c r="G46" s="285"/>
      <c r="L46" s="171"/>
    </row>
    <row r="47" spans="1:12" s="99" customFormat="1" ht="13.5" customHeight="1">
      <c r="A47" s="283"/>
      <c r="B47" s="284"/>
      <c r="C47" s="284"/>
      <c r="D47" s="284"/>
      <c r="E47" s="284"/>
      <c r="F47" s="284"/>
      <c r="G47" s="285"/>
      <c r="L47" s="171"/>
    </row>
    <row r="48" spans="1:12" s="99" customFormat="1" ht="13.5" customHeight="1">
      <c r="A48" s="352" t="s">
        <v>338</v>
      </c>
      <c r="B48" s="353"/>
      <c r="C48" s="353"/>
      <c r="D48" s="353"/>
      <c r="E48" s="353"/>
      <c r="F48" s="353"/>
      <c r="G48" s="354"/>
      <c r="L48" s="171"/>
    </row>
    <row r="49" spans="1:12" s="99" customFormat="1" ht="13.5" customHeight="1">
      <c r="A49" s="283"/>
      <c r="B49" s="284"/>
      <c r="C49" s="284"/>
      <c r="D49" s="284"/>
      <c r="E49" s="284"/>
      <c r="F49" s="284"/>
      <c r="G49" s="285"/>
      <c r="L49" s="171"/>
    </row>
    <row r="50" spans="1:12" s="99" customFormat="1" ht="13.5" customHeight="1">
      <c r="A50" s="283"/>
      <c r="B50" s="284"/>
      <c r="C50" s="284"/>
      <c r="D50" s="284"/>
      <c r="E50" s="284"/>
      <c r="F50" s="284"/>
      <c r="G50" s="285"/>
      <c r="L50" s="171"/>
    </row>
    <row r="51" spans="1:12" s="99" customFormat="1" ht="13.5" customHeight="1">
      <c r="A51" s="283"/>
      <c r="B51" s="284"/>
      <c r="C51" s="284"/>
      <c r="D51" s="284"/>
      <c r="E51" s="284"/>
      <c r="F51" s="284"/>
      <c r="G51" s="285"/>
      <c r="L51" s="171"/>
    </row>
    <row r="52" spans="1:12" s="99" customFormat="1" ht="6" customHeight="1">
      <c r="A52" s="283"/>
      <c r="B52" s="284"/>
      <c r="C52" s="284"/>
      <c r="D52" s="284"/>
      <c r="E52" s="284"/>
      <c r="F52" s="284"/>
      <c r="G52" s="285"/>
      <c r="L52" s="171"/>
    </row>
    <row r="53" spans="1:12" s="99" customFormat="1" ht="21">
      <c r="A53" s="156" t="s">
        <v>119</v>
      </c>
      <c r="B53" s="225">
        <f>$B$1</f>
        <v>9</v>
      </c>
      <c r="C53" s="158" t="s">
        <v>40</v>
      </c>
      <c r="D53" s="159" t="str">
        <f>$E$1</f>
        <v>一日毎</v>
      </c>
      <c r="E53" s="358" t="str">
        <f>$B$2</f>
        <v xml:space="preserve">ハウリングハリケーン </v>
      </c>
      <c r="F53" s="359"/>
      <c r="G53" s="360"/>
      <c r="L53" s="171"/>
    </row>
  </sheetData>
  <mergeCells count="53">
    <mergeCell ref="B6:D6"/>
    <mergeCell ref="B7:D7"/>
    <mergeCell ref="B8:G8"/>
    <mergeCell ref="B9:G9"/>
    <mergeCell ref="B10:G10"/>
    <mergeCell ref="B1:C1"/>
    <mergeCell ref="F1:G1"/>
    <mergeCell ref="B2:G2"/>
    <mergeCell ref="B4:G4"/>
    <mergeCell ref="B5:G5"/>
    <mergeCell ref="J10:K10"/>
    <mergeCell ref="A26:G26"/>
    <mergeCell ref="B12:G12"/>
    <mergeCell ref="J12:K12"/>
    <mergeCell ref="B13:G13"/>
    <mergeCell ref="B14:G14"/>
    <mergeCell ref="B15:G15"/>
    <mergeCell ref="B16:G16"/>
    <mergeCell ref="B19:G19"/>
    <mergeCell ref="A21:C21"/>
    <mergeCell ref="A22:B22"/>
    <mergeCell ref="A23:A24"/>
    <mergeCell ref="A25:G25"/>
    <mergeCell ref="B11:G11"/>
    <mergeCell ref="A48:G48"/>
    <mergeCell ref="A38:G38"/>
    <mergeCell ref="A27:G27"/>
    <mergeCell ref="A28:G28"/>
    <mergeCell ref="A29:G29"/>
    <mergeCell ref="A30:G30"/>
    <mergeCell ref="A31:G31"/>
    <mergeCell ref="A32:G32"/>
    <mergeCell ref="A33:G33"/>
    <mergeCell ref="A34:G34"/>
    <mergeCell ref="A35:G35"/>
    <mergeCell ref="A36:G36"/>
    <mergeCell ref="A37:G37"/>
    <mergeCell ref="E53:G53"/>
    <mergeCell ref="B17:G17"/>
    <mergeCell ref="B18:G18"/>
    <mergeCell ref="A42:G42"/>
    <mergeCell ref="A43:G43"/>
    <mergeCell ref="A44:G44"/>
    <mergeCell ref="A45:G45"/>
    <mergeCell ref="A46:G46"/>
    <mergeCell ref="A50:G50"/>
    <mergeCell ref="A51:G51"/>
    <mergeCell ref="A52:G52"/>
    <mergeCell ref="A39:G39"/>
    <mergeCell ref="A40:G40"/>
    <mergeCell ref="A41:G41"/>
    <mergeCell ref="A49:G49"/>
    <mergeCell ref="A47:G47"/>
  </mergeCells>
  <phoneticPr fontId="1"/>
  <pageMargins left="0.7" right="0.7" top="0.75" bottom="0.75" header="0.3" footer="0.3"/>
  <pageSetup paperSize="9" orientation="portrait" horizontalDpi="300" verticalDpi="300" r:id="rId1"/>
  <headerFooter>
    <oddHeader>&amp;Cイーライ</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 type="list" allowBlank="1" showInputMessage="1" showErrorMessage="1">
          <x14:formula1>
            <xm:f>基本!$D$27:$D$31</xm:f>
          </x14:formula1>
          <xm:sqref>I8</xm:sqref>
        </x14:dataValidation>
        <x14:dataValidation type="list" allowBlank="1" showInputMessage="1" showErrorMessage="1">
          <x14:formula1>
            <xm:f>基本!$A$5:$A$10</xm:f>
          </x14:formula1>
          <xm:sqref>I9 I11</xm:sqref>
        </x14:dataValidation>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L54"/>
  <sheetViews>
    <sheetView zoomScaleNormal="100" workbookViewId="0"/>
  </sheetViews>
  <sheetFormatPr defaultRowHeight="13.5"/>
  <cols>
    <col min="1" max="1" width="7.875" style="134" customWidth="1"/>
    <col min="2" max="2" width="8.5" style="134" customWidth="1"/>
    <col min="3" max="3" width="6.625" style="134" customWidth="1"/>
    <col min="4" max="4" width="15.75" style="134" customWidth="1"/>
    <col min="5" max="6" width="15.75" style="99" customWidth="1"/>
    <col min="7" max="7" width="18.25" style="99" customWidth="1"/>
    <col min="8" max="8" width="17.375" style="99" customWidth="1"/>
    <col min="9" max="9" width="14.625" style="99" customWidth="1"/>
    <col min="10" max="10" width="8.375" style="99" customWidth="1"/>
    <col min="11" max="11" width="7.5" style="99" customWidth="1"/>
    <col min="12" max="12" width="7.875" style="134" customWidth="1"/>
    <col min="13" max="13" width="9.25" style="134" customWidth="1"/>
    <col min="14" max="14" width="12.375" style="134" customWidth="1"/>
    <col min="15" max="16384" width="9" style="134"/>
  </cols>
  <sheetData>
    <row r="1" spans="1:12" ht="21">
      <c r="A1" s="43"/>
      <c r="B1" s="364" t="s">
        <v>218</v>
      </c>
      <c r="C1" s="365"/>
      <c r="D1" s="44" t="s">
        <v>40</v>
      </c>
      <c r="E1" s="45" t="s">
        <v>57</v>
      </c>
      <c r="F1" s="332"/>
      <c r="G1" s="333"/>
      <c r="H1" s="104" t="s">
        <v>55</v>
      </c>
    </row>
    <row r="2" spans="1:12" ht="24.75" customHeight="1">
      <c r="A2" s="44" t="s">
        <v>0</v>
      </c>
      <c r="B2" s="334" t="s">
        <v>219</v>
      </c>
      <c r="C2" s="334"/>
      <c r="D2" s="334"/>
      <c r="E2" s="334"/>
      <c r="F2" s="334"/>
      <c r="G2" s="334"/>
      <c r="H2" s="104" t="s">
        <v>56</v>
      </c>
    </row>
    <row r="3" spans="1:12" ht="19.5" customHeight="1">
      <c r="A3" s="111" t="s">
        <v>48</v>
      </c>
      <c r="B3" s="99"/>
      <c r="C3" s="99"/>
      <c r="D3" s="99"/>
      <c r="I3" s="104"/>
    </row>
    <row r="4" spans="1:12">
      <c r="A4" s="84" t="s">
        <v>46</v>
      </c>
      <c r="B4" s="274" t="s">
        <v>220</v>
      </c>
      <c r="C4" s="275"/>
      <c r="D4" s="275"/>
      <c r="E4" s="275"/>
      <c r="F4" s="275"/>
      <c r="G4" s="276"/>
    </row>
    <row r="5" spans="1:12">
      <c r="A5" s="85" t="s">
        <v>123</v>
      </c>
      <c r="B5" s="274" t="s">
        <v>226</v>
      </c>
      <c r="C5" s="275"/>
      <c r="D5" s="275"/>
      <c r="E5" s="275"/>
      <c r="F5" s="275"/>
      <c r="G5" s="276"/>
    </row>
    <row r="6" spans="1:12">
      <c r="A6" s="85" t="s">
        <v>124</v>
      </c>
      <c r="B6" s="274" t="s">
        <v>221</v>
      </c>
      <c r="C6" s="275"/>
      <c r="D6" s="276"/>
      <c r="E6" s="131" t="s">
        <v>43</v>
      </c>
      <c r="F6" s="132" t="str">
        <f>IF($I$6 = 0,"", $I$6)</f>
        <v>使用者</v>
      </c>
      <c r="G6" s="132" t="str">
        <f>IF($J$6 = 0,"", $J$6)</f>
        <v/>
      </c>
      <c r="H6" s="131" t="s">
        <v>43</v>
      </c>
      <c r="I6" s="133" t="s">
        <v>88</v>
      </c>
      <c r="J6" s="133"/>
    </row>
    <row r="7" spans="1:12">
      <c r="A7" s="86" t="s">
        <v>6</v>
      </c>
      <c r="B7" s="297"/>
      <c r="C7" s="298"/>
      <c r="D7" s="299"/>
      <c r="E7" s="131" t="s">
        <v>66</v>
      </c>
      <c r="F7" s="49" t="str">
        <f>IF($I$7 = 0,"", $I$7)</f>
        <v/>
      </c>
      <c r="G7" s="49" t="str">
        <f>IF($J$7 = 0,"", $J$7)</f>
        <v/>
      </c>
      <c r="H7" s="131" t="s">
        <v>66</v>
      </c>
      <c r="I7" s="133"/>
      <c r="J7" s="133"/>
    </row>
    <row r="8" spans="1:12">
      <c r="A8" s="207" t="s">
        <v>222</v>
      </c>
      <c r="B8" s="366" t="s">
        <v>223</v>
      </c>
      <c r="C8" s="344"/>
      <c r="D8" s="344"/>
      <c r="E8" s="344"/>
      <c r="F8" s="344"/>
      <c r="G8" s="345"/>
      <c r="H8" s="131" t="s">
        <v>85</v>
      </c>
      <c r="I8" s="133" t="s">
        <v>117</v>
      </c>
      <c r="J8" s="104" t="s">
        <v>62</v>
      </c>
    </row>
    <row r="9" spans="1:12" ht="13.5" customHeight="1">
      <c r="A9" s="207" t="s">
        <v>61</v>
      </c>
      <c r="B9" s="343" t="s">
        <v>224</v>
      </c>
      <c r="C9" s="344"/>
      <c r="D9" s="344"/>
      <c r="E9" s="344"/>
      <c r="F9" s="344"/>
      <c r="G9" s="345"/>
      <c r="H9" s="131" t="s">
        <v>51</v>
      </c>
      <c r="I9" s="133" t="s">
        <v>17</v>
      </c>
      <c r="J9" s="132">
        <f>IF($I$9 = "筋力",基本!$C$5,IF($I$9 = "耐久力",基本!$C$6,IF($I$9 = "敏捷力",基本!$C$7,IF($I$9 = "知力",基本!$C$8,IF($I$9 = "判断力",基本!$C$9,IF($I$9 = "魅力",基本!$C$10,""))))))</f>
        <v>5</v>
      </c>
      <c r="K9" s="133" t="s">
        <v>120</v>
      </c>
    </row>
    <row r="10" spans="1:12" ht="13.5" customHeight="1">
      <c r="A10" s="208"/>
      <c r="B10" s="283" t="s">
        <v>225</v>
      </c>
      <c r="C10" s="284"/>
      <c r="D10" s="284"/>
      <c r="E10" s="284"/>
      <c r="F10" s="284"/>
      <c r="G10" s="285"/>
      <c r="H10" s="131" t="s">
        <v>58</v>
      </c>
      <c r="I10" s="133">
        <v>0</v>
      </c>
      <c r="J10" s="245" t="s">
        <v>53</v>
      </c>
      <c r="K10" s="246"/>
      <c r="L10" s="132">
        <f>IF($I$8=基本!$F$4,基本!$P$7,IF($I$8=基本!$F$13,基本!$P$16,IF($I$8=基本!$F$22,基本!$P$25,IF($I$8=基本!$F$31,基本!$P$34,IF($I$8=基本!$F$40,基本!$P$43,0)))))</f>
        <v>0</v>
      </c>
    </row>
    <row r="11" spans="1:12" ht="13.5" customHeight="1">
      <c r="A11" s="88"/>
      <c r="B11" s="283"/>
      <c r="C11" s="284"/>
      <c r="D11" s="284"/>
      <c r="E11" s="284"/>
      <c r="F11" s="284"/>
      <c r="G11" s="285"/>
      <c r="H11" s="109" t="s">
        <v>52</v>
      </c>
      <c r="I11" s="133" t="s">
        <v>17</v>
      </c>
      <c r="J11" s="108">
        <f>IF($I$11 = "筋力",基本!$C$5,IF($I$11 = "耐久力",基本!$C$6,IF($I$11 = "敏捷力",基本!$C$7,IF($I$11 = "知力",基本!$C$8,IF($I$11 = "判断力",基本!$C$9,IF($I$11 = "魅力",基本!$C$10,""))))))</f>
        <v>5</v>
      </c>
      <c r="L11" s="99"/>
    </row>
    <row r="12" spans="1:12" ht="13.5" customHeight="1">
      <c r="A12" s="88"/>
      <c r="B12" s="283"/>
      <c r="C12" s="284"/>
      <c r="D12" s="284"/>
      <c r="E12" s="284"/>
      <c r="F12" s="284"/>
      <c r="G12" s="285"/>
      <c r="H12" s="131" t="s">
        <v>59</v>
      </c>
      <c r="I12" s="133">
        <v>0</v>
      </c>
      <c r="J12" s="245" t="s">
        <v>54</v>
      </c>
      <c r="K12" s="246"/>
      <c r="L12" s="132">
        <f>IF($I$8=基本!$F$4,基本!$P$9,IF($I$8=基本!$F$13,基本!$P$18,IF($I$8=基本!$F$22,基本!$P$27,IF($I$8=基本!$F$31,基本!$P$36,IF($I$8=基本!$F$40,基本!$P$45,0)))))</f>
        <v>0</v>
      </c>
    </row>
    <row r="13" spans="1:12" ht="13.5" customHeight="1">
      <c r="A13" s="88"/>
      <c r="B13" s="283"/>
      <c r="C13" s="284"/>
      <c r="D13" s="284"/>
      <c r="E13" s="284"/>
      <c r="F13" s="284"/>
      <c r="G13" s="285"/>
      <c r="H13" s="110" t="s">
        <v>86</v>
      </c>
      <c r="I13" s="133">
        <v>1</v>
      </c>
      <c r="J13" s="131" t="s">
        <v>44</v>
      </c>
      <c r="K13" s="133">
        <v>10</v>
      </c>
      <c r="L13" s="114"/>
    </row>
    <row r="14" spans="1:12" ht="13.5" customHeight="1">
      <c r="A14" s="88"/>
      <c r="B14" s="283"/>
      <c r="C14" s="284"/>
      <c r="D14" s="284"/>
      <c r="E14" s="284"/>
      <c r="F14" s="284"/>
      <c r="G14" s="285"/>
      <c r="H14" s="131" t="s">
        <v>50</v>
      </c>
      <c r="I14" s="133">
        <v>2</v>
      </c>
      <c r="J14" s="131" t="s">
        <v>44</v>
      </c>
      <c r="K14" s="133">
        <v>6</v>
      </c>
      <c r="L14" s="114"/>
    </row>
    <row r="15" spans="1:12" ht="13.5" customHeight="1">
      <c r="A15" s="88"/>
      <c r="B15" s="283"/>
      <c r="C15" s="284"/>
      <c r="D15" s="284"/>
      <c r="E15" s="284"/>
      <c r="F15" s="284"/>
      <c r="G15" s="285"/>
      <c r="H15" s="131" t="s">
        <v>60</v>
      </c>
      <c r="I15" s="133"/>
      <c r="J15" s="134"/>
      <c r="K15" s="134"/>
    </row>
    <row r="16" spans="1:12" ht="13.5" customHeight="1">
      <c r="A16" s="88"/>
      <c r="B16" s="283"/>
      <c r="C16" s="284"/>
      <c r="D16" s="284"/>
      <c r="E16" s="284"/>
      <c r="F16" s="284"/>
      <c r="G16" s="285"/>
    </row>
    <row r="17" spans="1:12" ht="13.5" customHeight="1">
      <c r="A17" s="88"/>
      <c r="B17" s="283"/>
      <c r="C17" s="284"/>
      <c r="D17" s="284"/>
      <c r="E17" s="284"/>
      <c r="F17" s="284"/>
      <c r="G17" s="285"/>
    </row>
    <row r="18" spans="1:12" ht="13.5" customHeight="1">
      <c r="A18" s="88"/>
      <c r="B18" s="283"/>
      <c r="C18" s="284"/>
      <c r="D18" s="284"/>
      <c r="E18" s="284"/>
      <c r="F18" s="284"/>
      <c r="G18" s="285"/>
    </row>
    <row r="19" spans="1:12" ht="13.5" customHeight="1">
      <c r="A19" s="88"/>
      <c r="B19" s="283"/>
      <c r="C19" s="284"/>
      <c r="D19" s="284"/>
      <c r="E19" s="284"/>
      <c r="F19" s="284"/>
      <c r="G19" s="285"/>
      <c r="K19" s="134"/>
    </row>
    <row r="20" spans="1:12" ht="13.5" customHeight="1">
      <c r="A20" s="89"/>
      <c r="B20" s="376"/>
      <c r="C20" s="377"/>
      <c r="D20" s="377"/>
      <c r="E20" s="377"/>
      <c r="F20" s="377"/>
      <c r="G20" s="378"/>
      <c r="J20" s="134"/>
      <c r="K20" s="134"/>
    </row>
    <row r="21" spans="1:12">
      <c r="A21" s="377"/>
      <c r="B21" s="377"/>
      <c r="C21" s="377"/>
      <c r="D21" s="377"/>
      <c r="E21" s="377"/>
      <c r="F21" s="377"/>
      <c r="G21" s="377"/>
    </row>
    <row r="22" spans="1:12" ht="13.5" customHeight="1">
      <c r="A22" s="289" t="s">
        <v>49</v>
      </c>
      <c r="B22" s="290"/>
      <c r="C22" s="290"/>
      <c r="D22" s="290"/>
      <c r="E22" s="290"/>
      <c r="F22" s="290"/>
      <c r="G22" s="291"/>
    </row>
    <row r="23" spans="1:12" ht="13.5" customHeight="1">
      <c r="A23" s="373"/>
      <c r="B23" s="374"/>
      <c r="C23" s="374"/>
      <c r="D23" s="374"/>
      <c r="E23" s="374"/>
      <c r="F23" s="374"/>
      <c r="G23" s="375"/>
    </row>
    <row r="24" spans="1:12" s="171" customFormat="1" ht="24.75" customHeight="1">
      <c r="A24" s="367" t="s">
        <v>250</v>
      </c>
      <c r="B24" s="368"/>
      <c r="C24" s="368"/>
      <c r="D24" s="368"/>
      <c r="E24" s="368"/>
      <c r="F24" s="368"/>
      <c r="G24" s="369"/>
      <c r="H24" s="99"/>
      <c r="I24" s="99"/>
      <c r="J24" s="99"/>
      <c r="K24" s="99"/>
    </row>
    <row r="25" spans="1:12" s="171" customFormat="1" ht="24.75" customHeight="1">
      <c r="A25" s="370" t="s">
        <v>251</v>
      </c>
      <c r="B25" s="371"/>
      <c r="C25" s="371"/>
      <c r="D25" s="371"/>
      <c r="E25" s="371"/>
      <c r="F25" s="371"/>
      <c r="G25" s="372"/>
      <c r="H25" s="99"/>
      <c r="I25" s="99"/>
      <c r="J25" s="99"/>
      <c r="K25" s="99"/>
    </row>
    <row r="26" spans="1:12" s="99" customFormat="1">
      <c r="A26" s="283"/>
      <c r="B26" s="284"/>
      <c r="C26" s="284"/>
      <c r="D26" s="284"/>
      <c r="E26" s="284"/>
      <c r="F26" s="284"/>
      <c r="G26" s="285"/>
      <c r="L26" s="171"/>
    </row>
    <row r="27" spans="1:12" s="99" customFormat="1">
      <c r="A27" s="283" t="s">
        <v>252</v>
      </c>
      <c r="B27" s="284"/>
      <c r="C27" s="284"/>
      <c r="D27" s="284"/>
      <c r="E27" s="284"/>
      <c r="F27" s="284"/>
      <c r="G27" s="285"/>
      <c r="L27" s="171"/>
    </row>
    <row r="28" spans="1:12" s="171" customFormat="1">
      <c r="A28" s="283" t="s">
        <v>261</v>
      </c>
      <c r="B28" s="284"/>
      <c r="C28" s="284"/>
      <c r="D28" s="284"/>
      <c r="E28" s="284"/>
      <c r="F28" s="284"/>
      <c r="G28" s="285"/>
      <c r="H28" s="99"/>
      <c r="I28" s="99"/>
      <c r="J28" s="99"/>
      <c r="K28" s="99"/>
    </row>
    <row r="29" spans="1:12" s="99" customFormat="1" ht="13.5" customHeight="1">
      <c r="A29" s="373"/>
      <c r="B29" s="374"/>
      <c r="C29" s="374"/>
      <c r="D29" s="374"/>
      <c r="E29" s="374"/>
      <c r="F29" s="374"/>
      <c r="G29" s="375"/>
      <c r="L29" s="171"/>
    </row>
    <row r="30" spans="1:12" s="99" customFormat="1">
      <c r="A30" s="283" t="s">
        <v>253</v>
      </c>
      <c r="B30" s="284"/>
      <c r="C30" s="284"/>
      <c r="D30" s="284"/>
      <c r="E30" s="284"/>
      <c r="F30" s="284"/>
      <c r="G30" s="285"/>
      <c r="L30" s="171"/>
    </row>
    <row r="31" spans="1:12" s="99" customFormat="1">
      <c r="A31" s="283" t="s">
        <v>254</v>
      </c>
      <c r="B31" s="284"/>
      <c r="C31" s="284"/>
      <c r="D31" s="284"/>
      <c r="E31" s="284"/>
      <c r="F31" s="284"/>
      <c r="G31" s="285"/>
      <c r="L31" s="171"/>
    </row>
    <row r="32" spans="1:12" s="99" customFormat="1" ht="13.5" customHeight="1">
      <c r="A32" s="373"/>
      <c r="B32" s="374"/>
      <c r="C32" s="374"/>
      <c r="D32" s="374"/>
      <c r="E32" s="374"/>
      <c r="F32" s="374"/>
      <c r="G32" s="375"/>
      <c r="L32" s="134"/>
    </row>
    <row r="33" spans="1:12" s="99" customFormat="1" ht="13.5" customHeight="1">
      <c r="A33" s="286"/>
      <c r="B33" s="287"/>
      <c r="C33" s="287"/>
      <c r="D33" s="287"/>
      <c r="E33" s="287"/>
      <c r="F33" s="287"/>
      <c r="G33" s="288"/>
      <c r="L33" s="134"/>
    </row>
    <row r="34" spans="1:12" s="99" customFormat="1" ht="13.5" customHeight="1">
      <c r="A34" s="373"/>
      <c r="B34" s="374"/>
      <c r="C34" s="374"/>
      <c r="D34" s="374"/>
      <c r="E34" s="374"/>
      <c r="F34" s="374"/>
      <c r="G34" s="375"/>
      <c r="L34" s="134"/>
    </row>
    <row r="35" spans="1:12" s="99" customFormat="1" ht="13.5" customHeight="1">
      <c r="A35" s="373"/>
      <c r="B35" s="374"/>
      <c r="C35" s="374"/>
      <c r="D35" s="374"/>
      <c r="E35" s="374"/>
      <c r="F35" s="374"/>
      <c r="G35" s="375"/>
      <c r="L35" s="134"/>
    </row>
    <row r="36" spans="1:12" ht="13.5" customHeight="1">
      <c r="A36" s="373"/>
      <c r="B36" s="374"/>
      <c r="C36" s="374"/>
      <c r="D36" s="374"/>
      <c r="E36" s="374"/>
      <c r="F36" s="374"/>
      <c r="G36" s="375"/>
    </row>
    <row r="37" spans="1:12" s="99" customFormat="1" ht="13.5" customHeight="1">
      <c r="A37" s="373"/>
      <c r="B37" s="374"/>
      <c r="C37" s="374"/>
      <c r="D37" s="374"/>
      <c r="E37" s="374"/>
      <c r="F37" s="374"/>
      <c r="G37" s="375"/>
      <c r="L37" s="134"/>
    </row>
    <row r="38" spans="1:12" ht="13.5" customHeight="1">
      <c r="A38" s="373"/>
      <c r="B38" s="374"/>
      <c r="C38" s="374"/>
      <c r="D38" s="374"/>
      <c r="E38" s="374"/>
      <c r="F38" s="374"/>
      <c r="G38" s="375"/>
    </row>
    <row r="39" spans="1:12" s="99" customFormat="1" ht="13.5" customHeight="1">
      <c r="A39" s="286"/>
      <c r="B39" s="287"/>
      <c r="C39" s="287"/>
      <c r="D39" s="287"/>
      <c r="E39" s="287"/>
      <c r="F39" s="287"/>
      <c r="G39" s="288"/>
      <c r="L39" s="134"/>
    </row>
    <row r="40" spans="1:12" s="99" customFormat="1" ht="13.5" customHeight="1">
      <c r="A40" s="286"/>
      <c r="B40" s="287"/>
      <c r="C40" s="287"/>
      <c r="D40" s="287"/>
      <c r="E40" s="287"/>
      <c r="F40" s="287"/>
      <c r="G40" s="288"/>
      <c r="L40" s="134"/>
    </row>
    <row r="41" spans="1:12" s="99" customFormat="1" ht="13.5" customHeight="1">
      <c r="A41" s="286"/>
      <c r="B41" s="287"/>
      <c r="C41" s="287"/>
      <c r="D41" s="287"/>
      <c r="E41" s="287"/>
      <c r="F41" s="287"/>
      <c r="G41" s="288"/>
      <c r="L41" s="134"/>
    </row>
    <row r="42" spans="1:12" s="99" customFormat="1" ht="13.5" customHeight="1">
      <c r="A42" s="373"/>
      <c r="B42" s="374"/>
      <c r="C42" s="374"/>
      <c r="D42" s="374"/>
      <c r="E42" s="374"/>
      <c r="F42" s="374"/>
      <c r="G42" s="375"/>
      <c r="L42" s="134"/>
    </row>
    <row r="43" spans="1:12" s="99" customFormat="1" ht="13.5" customHeight="1">
      <c r="A43" s="286"/>
      <c r="B43" s="287"/>
      <c r="C43" s="287"/>
      <c r="D43" s="287"/>
      <c r="E43" s="287"/>
      <c r="F43" s="287"/>
      <c r="G43" s="288"/>
      <c r="L43" s="134"/>
    </row>
    <row r="44" spans="1:12" ht="13.5" customHeight="1">
      <c r="A44" s="373"/>
      <c r="B44" s="374"/>
      <c r="C44" s="374"/>
      <c r="D44" s="374"/>
      <c r="E44" s="374"/>
      <c r="F44" s="374"/>
      <c r="G44" s="375"/>
    </row>
    <row r="45" spans="1:12" s="99" customFormat="1" ht="13.5" customHeight="1">
      <c r="A45" s="373"/>
      <c r="B45" s="374"/>
      <c r="C45" s="374"/>
      <c r="D45" s="374"/>
      <c r="E45" s="374"/>
      <c r="F45" s="374"/>
      <c r="G45" s="375"/>
      <c r="L45" s="134"/>
    </row>
    <row r="46" spans="1:12" s="99" customFormat="1" ht="13.5" customHeight="1">
      <c r="A46" s="373"/>
      <c r="B46" s="374"/>
      <c r="C46" s="374"/>
      <c r="D46" s="374"/>
      <c r="E46" s="374"/>
      <c r="F46" s="374"/>
      <c r="G46" s="375"/>
      <c r="L46" s="134"/>
    </row>
    <row r="47" spans="1:12" s="99" customFormat="1" ht="13.5" customHeight="1">
      <c r="A47" s="286"/>
      <c r="B47" s="287"/>
      <c r="C47" s="287"/>
      <c r="D47" s="287"/>
      <c r="E47" s="287"/>
      <c r="F47" s="287"/>
      <c r="G47" s="288"/>
      <c r="L47" s="134"/>
    </row>
    <row r="48" spans="1:12" s="99" customFormat="1" ht="13.5" customHeight="1">
      <c r="A48" s="373"/>
      <c r="B48" s="374"/>
      <c r="C48" s="374"/>
      <c r="D48" s="374"/>
      <c r="E48" s="374"/>
      <c r="F48" s="374"/>
      <c r="G48" s="375"/>
      <c r="L48" s="134"/>
    </row>
    <row r="49" spans="1:12" s="99" customFormat="1" ht="13.5" customHeight="1">
      <c r="A49" s="373"/>
      <c r="B49" s="374"/>
      <c r="C49" s="374"/>
      <c r="D49" s="374"/>
      <c r="E49" s="374"/>
      <c r="F49" s="374"/>
      <c r="G49" s="375"/>
      <c r="L49" s="134"/>
    </row>
    <row r="50" spans="1:12" s="99" customFormat="1" ht="13.5" customHeight="1">
      <c r="A50" s="373"/>
      <c r="B50" s="374"/>
      <c r="C50" s="374"/>
      <c r="D50" s="374"/>
      <c r="E50" s="374"/>
      <c r="F50" s="374"/>
      <c r="G50" s="375"/>
      <c r="L50" s="168"/>
    </row>
    <row r="51" spans="1:12" s="99" customFormat="1" ht="13.5" customHeight="1">
      <c r="A51" s="373"/>
      <c r="B51" s="374"/>
      <c r="C51" s="374"/>
      <c r="D51" s="374"/>
      <c r="E51" s="374"/>
      <c r="F51" s="374"/>
      <c r="G51" s="375"/>
      <c r="L51" s="168"/>
    </row>
    <row r="52" spans="1:12" s="99" customFormat="1" ht="13.5" customHeight="1">
      <c r="A52" s="373"/>
      <c r="B52" s="374"/>
      <c r="C52" s="374"/>
      <c r="D52" s="374"/>
      <c r="E52" s="374"/>
      <c r="F52" s="374"/>
      <c r="G52" s="375"/>
      <c r="L52" s="134"/>
    </row>
    <row r="53" spans="1:12">
      <c r="A53" s="379"/>
      <c r="B53" s="380"/>
      <c r="C53" s="380"/>
      <c r="D53" s="380"/>
      <c r="E53" s="380"/>
      <c r="F53" s="380"/>
      <c r="G53" s="381"/>
    </row>
    <row r="54" spans="1:12" ht="21">
      <c r="A54" s="40" t="s">
        <v>122</v>
      </c>
      <c r="B54" s="135" t="str">
        <f>$B$1</f>
        <v>種族パワー</v>
      </c>
      <c r="C54" s="41" t="s">
        <v>40</v>
      </c>
      <c r="D54" s="42" t="str">
        <f>$E$1</f>
        <v>遭遇毎</v>
      </c>
      <c r="E54" s="325" t="str">
        <f>$B$2</f>
        <v>セカンド・チャンス</v>
      </c>
      <c r="F54" s="326"/>
      <c r="G54" s="327"/>
    </row>
  </sheetData>
  <mergeCells count="56">
    <mergeCell ref="A41:G41"/>
    <mergeCell ref="A35:G35"/>
    <mergeCell ref="A37:G37"/>
    <mergeCell ref="A53:G53"/>
    <mergeCell ref="E54:G54"/>
    <mergeCell ref="A49:G49"/>
    <mergeCell ref="A52:G52"/>
    <mergeCell ref="A50:G50"/>
    <mergeCell ref="A51:G51"/>
    <mergeCell ref="A44:G44"/>
    <mergeCell ref="A45:G45"/>
    <mergeCell ref="A46:G46"/>
    <mergeCell ref="A47:G47"/>
    <mergeCell ref="A48:G48"/>
    <mergeCell ref="A43:G43"/>
    <mergeCell ref="B16:G16"/>
    <mergeCell ref="A23:G23"/>
    <mergeCell ref="A36:G36"/>
    <mergeCell ref="A32:G32"/>
    <mergeCell ref="A42:G42"/>
    <mergeCell ref="B17:G17"/>
    <mergeCell ref="B18:G18"/>
    <mergeCell ref="B19:G19"/>
    <mergeCell ref="B20:G20"/>
    <mergeCell ref="A21:G21"/>
    <mergeCell ref="A22:G22"/>
    <mergeCell ref="A39:G39"/>
    <mergeCell ref="A40:G40"/>
    <mergeCell ref="A33:G33"/>
    <mergeCell ref="A38:G38"/>
    <mergeCell ref="A34:G34"/>
    <mergeCell ref="B12:G12"/>
    <mergeCell ref="J12:K12"/>
    <mergeCell ref="B13:G13"/>
    <mergeCell ref="B14:G14"/>
    <mergeCell ref="B15:G15"/>
    <mergeCell ref="A28:G28"/>
    <mergeCell ref="A30:G30"/>
    <mergeCell ref="A31:G31"/>
    <mergeCell ref="A24:G24"/>
    <mergeCell ref="A25:G25"/>
    <mergeCell ref="A26:G26"/>
    <mergeCell ref="A27:G27"/>
    <mergeCell ref="A29:G29"/>
    <mergeCell ref="J10:K10"/>
    <mergeCell ref="B11:G11"/>
    <mergeCell ref="B1:C1"/>
    <mergeCell ref="F1:G1"/>
    <mergeCell ref="B2:G2"/>
    <mergeCell ref="B4:G4"/>
    <mergeCell ref="B5:G5"/>
    <mergeCell ref="B6:D6"/>
    <mergeCell ref="B7:D7"/>
    <mergeCell ref="B8:G8"/>
    <mergeCell ref="B9:G9"/>
    <mergeCell ref="B10:G10"/>
  </mergeCells>
  <phoneticPr fontId="1"/>
  <pageMargins left="0.7" right="0.7" top="0.75" bottom="0.75" header="0.3" footer="0.3"/>
  <pageSetup paperSize="9" orientation="portrait" horizontalDpi="300" verticalDpi="300" r:id="rId1"/>
  <headerFooter>
    <oddHeader>&amp;Cイーライ</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基本!$A$27:$A$33</xm:f>
          </x14:formula1>
          <xm:sqref>I6</xm:sqref>
        </x14:dataValidation>
        <x14:dataValidation type="list" allowBlank="1" showInputMessage="1" showErrorMessage="1">
          <x14:formula1>
            <xm:f>基本!$B$27:$B$31</xm:f>
          </x14:formula1>
          <xm:sqref>I7</xm:sqref>
        </x14:dataValidation>
        <x14:dataValidation type="list" allowBlank="1" showInputMessage="1" showErrorMessage="1">
          <x14:formula1>
            <xm:f>基本!$A$5:$A$10</xm:f>
          </x14:formula1>
          <xm:sqref>I9 I11</xm:sqref>
        </x14:dataValidation>
        <x14:dataValidation type="list" allowBlank="1" showInputMessage="1" showErrorMessage="1">
          <x14:formula1>
            <xm:f>基本!$D$27:$D$31</xm:f>
          </x14:formula1>
          <xm:sqref>I8</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L54"/>
  <sheetViews>
    <sheetView zoomScaleNormal="100" workbookViewId="0"/>
  </sheetViews>
  <sheetFormatPr defaultRowHeight="13.5"/>
  <cols>
    <col min="1" max="1" width="7.875" customWidth="1"/>
    <col min="2" max="2" width="8.5" customWidth="1"/>
    <col min="3" max="3" width="6.625" customWidth="1"/>
    <col min="4" max="4" width="15.75" customWidth="1"/>
    <col min="5" max="6" width="15.75" style="1" customWidth="1"/>
    <col min="7" max="7" width="18.25" style="1" customWidth="1"/>
    <col min="8" max="8" width="17.375" style="1" customWidth="1"/>
    <col min="9" max="9" width="14.625" style="1" customWidth="1"/>
    <col min="10" max="10" width="8.375" style="1" customWidth="1"/>
    <col min="11" max="11" width="7.5" style="1" customWidth="1"/>
    <col min="12" max="12" width="7.875" customWidth="1"/>
    <col min="13" max="13" width="9.25" customWidth="1"/>
    <col min="14" max="14" width="12.375" customWidth="1"/>
  </cols>
  <sheetData>
    <row r="1" spans="1:12" ht="21">
      <c r="A1" s="43" t="s">
        <v>138</v>
      </c>
      <c r="B1" s="330">
        <v>2</v>
      </c>
      <c r="C1" s="331"/>
      <c r="D1" s="44" t="s">
        <v>40</v>
      </c>
      <c r="E1" s="45" t="s">
        <v>57</v>
      </c>
      <c r="F1" s="332"/>
      <c r="G1" s="333"/>
      <c r="H1" s="13" t="s">
        <v>55</v>
      </c>
    </row>
    <row r="2" spans="1:12" ht="24.75" customHeight="1">
      <c r="A2" s="44" t="s">
        <v>0</v>
      </c>
      <c r="B2" s="334" t="s">
        <v>227</v>
      </c>
      <c r="C2" s="334"/>
      <c r="D2" s="334"/>
      <c r="E2" s="334"/>
      <c r="F2" s="334"/>
      <c r="G2" s="334"/>
      <c r="H2" s="13" t="s">
        <v>56</v>
      </c>
    </row>
    <row r="3" spans="1:12" ht="19.5" customHeight="1">
      <c r="A3" s="23" t="s">
        <v>48</v>
      </c>
      <c r="B3" s="1"/>
      <c r="C3" s="1"/>
      <c r="D3" s="1"/>
      <c r="I3" s="13"/>
    </row>
    <row r="4" spans="1:12">
      <c r="A4" s="84" t="s">
        <v>46</v>
      </c>
      <c r="B4" s="274" t="s">
        <v>228</v>
      </c>
      <c r="C4" s="275"/>
      <c r="D4" s="275"/>
      <c r="E4" s="275"/>
      <c r="F4" s="275"/>
      <c r="G4" s="276"/>
    </row>
    <row r="5" spans="1:12">
      <c r="A5" s="85" t="s">
        <v>39</v>
      </c>
      <c r="B5" s="274" t="s">
        <v>229</v>
      </c>
      <c r="C5" s="275"/>
      <c r="D5" s="275"/>
      <c r="E5" s="275"/>
      <c r="F5" s="275"/>
      <c r="G5" s="276"/>
    </row>
    <row r="6" spans="1:12">
      <c r="A6" s="85" t="s">
        <v>7</v>
      </c>
      <c r="B6" s="382" t="s">
        <v>230</v>
      </c>
      <c r="C6" s="383"/>
      <c r="D6" s="384"/>
      <c r="E6" s="58" t="s">
        <v>43</v>
      </c>
      <c r="F6" s="57" t="str">
        <f>IF($I$6 = 0,"", $I$6)</f>
        <v>使用者</v>
      </c>
      <c r="G6" s="57" t="str">
        <f>IF($J$6 = 0,"", $J$6)</f>
        <v/>
      </c>
      <c r="H6" s="62" t="s">
        <v>43</v>
      </c>
      <c r="I6" s="63" t="s">
        <v>88</v>
      </c>
      <c r="J6" s="63"/>
      <c r="K6" s="31"/>
      <c r="L6" s="51"/>
    </row>
    <row r="7" spans="1:12">
      <c r="A7" s="86" t="s">
        <v>121</v>
      </c>
      <c r="B7" s="274"/>
      <c r="C7" s="275"/>
      <c r="D7" s="276"/>
      <c r="E7" s="58" t="s">
        <v>66</v>
      </c>
      <c r="F7" s="57" t="str">
        <f>IF($I$7 = 0,"", $I$7)</f>
        <v/>
      </c>
      <c r="G7" s="57" t="str">
        <f>IF($J$7 = 0,"", $J$7)</f>
        <v/>
      </c>
      <c r="H7" s="62" t="s">
        <v>66</v>
      </c>
      <c r="I7" s="63"/>
      <c r="J7" s="63"/>
      <c r="K7" s="31"/>
      <c r="L7" s="51"/>
    </row>
    <row r="8" spans="1:12" ht="13.5" customHeight="1">
      <c r="A8" s="87" t="s">
        <v>136</v>
      </c>
      <c r="B8" s="277" t="s">
        <v>231</v>
      </c>
      <c r="C8" s="278"/>
      <c r="D8" s="278"/>
      <c r="E8" s="278"/>
      <c r="F8" s="278"/>
      <c r="G8" s="279"/>
      <c r="H8" s="164" t="s">
        <v>85</v>
      </c>
      <c r="I8" s="63" t="s">
        <v>117</v>
      </c>
      <c r="J8" s="35" t="s">
        <v>62</v>
      </c>
      <c r="K8" s="31"/>
      <c r="L8" s="51"/>
    </row>
    <row r="9" spans="1:12" ht="13.5" customHeight="1">
      <c r="A9" s="89"/>
      <c r="B9" s="304" t="s">
        <v>232</v>
      </c>
      <c r="C9" s="305"/>
      <c r="D9" s="305"/>
      <c r="E9" s="305"/>
      <c r="F9" s="305"/>
      <c r="G9" s="306"/>
      <c r="H9" s="164" t="s">
        <v>51</v>
      </c>
      <c r="I9" s="63" t="s">
        <v>17</v>
      </c>
      <c r="J9" s="61">
        <f>IF($I$9 = "筋力",基本!$C$5,IF($I$9 = "耐久力",基本!$C$6,IF($I$9 = "敏捷力",基本!$C$7,IF($I$9 = "知力",基本!$C$8,IF($I$9 = "判断力",基本!$C$9,IF($I$9 = "魅力",基本!$C$10,""))))))</f>
        <v>5</v>
      </c>
      <c r="K9" s="63" t="s">
        <v>90</v>
      </c>
      <c r="L9" s="51"/>
    </row>
    <row r="10" spans="1:12" ht="13.5" customHeight="1">
      <c r="A10" s="87" t="s">
        <v>61</v>
      </c>
      <c r="B10" s="277" t="s">
        <v>233</v>
      </c>
      <c r="C10" s="278"/>
      <c r="D10" s="278"/>
      <c r="E10" s="278"/>
      <c r="F10" s="278"/>
      <c r="G10" s="279"/>
      <c r="H10" s="164" t="s">
        <v>58</v>
      </c>
      <c r="I10" s="63">
        <v>1</v>
      </c>
      <c r="J10" s="245" t="s">
        <v>53</v>
      </c>
      <c r="K10" s="246"/>
      <c r="L10" s="61">
        <f>IF($I$8=基本!$F$4,基本!$P$7,IF($I$8=基本!$F$13,基本!$P$16,IF($I$8=基本!$F$22,基本!$P$25,IF($I$8=基本!$F$31,基本!$P$34,IF($I$8=基本!$F$40,基本!$P$43,0)))))</f>
        <v>0</v>
      </c>
    </row>
    <row r="11" spans="1:12" ht="13.5" customHeight="1">
      <c r="A11" s="88"/>
      <c r="B11" s="283" t="s">
        <v>234</v>
      </c>
      <c r="C11" s="284"/>
      <c r="D11" s="284"/>
      <c r="E11" s="284"/>
      <c r="F11" s="284"/>
      <c r="G11" s="285"/>
      <c r="H11" s="109" t="s">
        <v>52</v>
      </c>
      <c r="I11" s="63" t="s">
        <v>17</v>
      </c>
      <c r="J11" s="39">
        <f>IF($I$9 = "筋力",基本!$C$5,IF($I$11 = "耐久力",基本!$C$6,IF($I$11 = "敏捷力",基本!$C$7,IF($I$11 = "知力",基本!$C$8,IF($I$11 = "判断力",基本!$C$9,IF($I$11 = "魅力",基本!$C$10,""))))))</f>
        <v>5</v>
      </c>
      <c r="K11" s="31"/>
      <c r="L11" s="31"/>
    </row>
    <row r="12" spans="1:12" ht="13.5" customHeight="1">
      <c r="A12" s="88"/>
      <c r="B12" s="388"/>
      <c r="C12" s="389"/>
      <c r="D12" s="389"/>
      <c r="E12" s="389"/>
      <c r="F12" s="389"/>
      <c r="G12" s="390"/>
      <c r="H12" s="62" t="s">
        <v>59</v>
      </c>
      <c r="I12" s="63">
        <v>0</v>
      </c>
      <c r="J12" s="245" t="s">
        <v>54</v>
      </c>
      <c r="K12" s="246"/>
      <c r="L12" s="61">
        <f>IF($I$8=基本!$F$4,基本!$P$9,IF($I$8=基本!$F$13,基本!$P$18,IF($I$8=基本!$F$22,基本!$P$27,IF($I$8=基本!$F$31,基本!$P$36,IF($I$8=基本!$F$40,基本!$P$45,0)))))</f>
        <v>0</v>
      </c>
    </row>
    <row r="13" spans="1:12" ht="13.5" customHeight="1">
      <c r="A13" s="88"/>
      <c r="B13" s="385"/>
      <c r="C13" s="386"/>
      <c r="D13" s="386"/>
      <c r="E13" s="386"/>
      <c r="F13" s="386"/>
      <c r="G13" s="387"/>
      <c r="H13" s="38" t="s">
        <v>86</v>
      </c>
      <c r="I13" s="63">
        <v>1</v>
      </c>
      <c r="J13" s="62" t="s">
        <v>44</v>
      </c>
      <c r="K13" s="63">
        <v>10</v>
      </c>
    </row>
    <row r="14" spans="1:12" ht="13.5" customHeight="1">
      <c r="A14" s="88"/>
      <c r="B14" s="283"/>
      <c r="C14" s="284"/>
      <c r="D14" s="284"/>
      <c r="E14" s="284"/>
      <c r="F14" s="284"/>
      <c r="G14" s="285"/>
      <c r="H14" s="62" t="s">
        <v>50</v>
      </c>
      <c r="I14" s="63">
        <v>2</v>
      </c>
      <c r="J14" s="62" t="s">
        <v>44</v>
      </c>
      <c r="K14" s="63">
        <v>8</v>
      </c>
    </row>
    <row r="15" spans="1:12" ht="13.5" customHeight="1">
      <c r="A15" s="88"/>
      <c r="B15" s="283"/>
      <c r="C15" s="284"/>
      <c r="D15" s="284"/>
      <c r="E15" s="284"/>
      <c r="F15" s="284"/>
      <c r="G15" s="285"/>
      <c r="H15" s="62" t="s">
        <v>60</v>
      </c>
      <c r="I15" s="63"/>
      <c r="J15" s="31"/>
      <c r="K15" s="31"/>
      <c r="L15" s="51"/>
    </row>
    <row r="16" spans="1:12" ht="13.5" customHeight="1">
      <c r="A16" s="88"/>
      <c r="B16" s="283"/>
      <c r="C16" s="284"/>
      <c r="D16" s="284"/>
      <c r="E16" s="284"/>
      <c r="F16" s="284"/>
      <c r="G16" s="285"/>
      <c r="H16" s="31"/>
      <c r="I16" s="31"/>
      <c r="J16" s="31"/>
      <c r="K16" s="31"/>
      <c r="L16" s="51"/>
    </row>
    <row r="17" spans="1:12" ht="13.5" customHeight="1">
      <c r="A17" s="88"/>
      <c r="B17" s="283"/>
      <c r="C17" s="284"/>
      <c r="D17" s="284"/>
      <c r="E17" s="284"/>
      <c r="F17" s="284"/>
      <c r="G17" s="285"/>
      <c r="J17"/>
      <c r="K17"/>
    </row>
    <row r="18" spans="1:12" ht="13.5" customHeight="1">
      <c r="A18" s="89"/>
      <c r="B18" s="376"/>
      <c r="C18" s="377"/>
      <c r="D18" s="377"/>
      <c r="E18" s="377"/>
      <c r="F18" s="377"/>
      <c r="G18" s="378"/>
      <c r="J18"/>
      <c r="K18"/>
    </row>
    <row r="19" spans="1:12">
      <c r="A19" s="377"/>
      <c r="B19" s="377"/>
      <c r="C19" s="377"/>
      <c r="D19" s="377"/>
      <c r="E19" s="377"/>
      <c r="F19" s="377"/>
      <c r="G19" s="377"/>
    </row>
    <row r="20" spans="1:12" ht="13.5" customHeight="1">
      <c r="A20" s="289" t="s">
        <v>49</v>
      </c>
      <c r="B20" s="290"/>
      <c r="C20" s="290"/>
      <c r="D20" s="290"/>
      <c r="E20" s="290"/>
      <c r="F20" s="290"/>
      <c r="G20" s="291"/>
    </row>
    <row r="21" spans="1:12" s="136" customFormat="1" ht="13.5" customHeight="1">
      <c r="A21" s="391"/>
      <c r="B21" s="392"/>
      <c r="C21" s="392"/>
      <c r="D21" s="392"/>
      <c r="E21" s="392"/>
      <c r="F21" s="392"/>
      <c r="G21" s="393"/>
      <c r="L21" s="137"/>
    </row>
    <row r="22" spans="1:12" s="136" customFormat="1" ht="13.5" customHeight="1">
      <c r="A22" s="286" t="s">
        <v>262</v>
      </c>
      <c r="B22" s="287"/>
      <c r="C22" s="287"/>
      <c r="D22" s="287"/>
      <c r="E22" s="287"/>
      <c r="F22" s="287"/>
      <c r="G22" s="288"/>
      <c r="L22" s="137"/>
    </row>
    <row r="23" spans="1:12" s="136" customFormat="1" ht="13.5" customHeight="1">
      <c r="A23" s="286"/>
      <c r="B23" s="287"/>
      <c r="C23" s="287"/>
      <c r="D23" s="287"/>
      <c r="E23" s="287"/>
      <c r="F23" s="287"/>
      <c r="G23" s="288"/>
      <c r="L23" s="137"/>
    </row>
    <row r="24" spans="1:12" s="136" customFormat="1" ht="13.5" customHeight="1">
      <c r="A24" s="286"/>
      <c r="B24" s="287"/>
      <c r="C24" s="287"/>
      <c r="D24" s="287"/>
      <c r="E24" s="287"/>
      <c r="F24" s="287"/>
      <c r="G24" s="288"/>
      <c r="L24" s="137"/>
    </row>
    <row r="25" spans="1:12" s="137" customFormat="1" ht="13.5" customHeight="1">
      <c r="A25" s="286"/>
      <c r="B25" s="287"/>
      <c r="C25" s="287"/>
      <c r="D25" s="287"/>
      <c r="E25" s="287"/>
      <c r="F25" s="287"/>
      <c r="G25" s="288"/>
      <c r="H25" s="136"/>
      <c r="I25" s="136"/>
      <c r="J25" s="136"/>
      <c r="K25" s="136"/>
    </row>
    <row r="26" spans="1:12" s="136" customFormat="1" ht="13.5" customHeight="1">
      <c r="A26" s="286"/>
      <c r="B26" s="287"/>
      <c r="C26" s="287"/>
      <c r="D26" s="287"/>
      <c r="E26" s="287"/>
      <c r="F26" s="287"/>
      <c r="G26" s="288"/>
      <c r="L26" s="137"/>
    </row>
    <row r="27" spans="1:12" s="136" customFormat="1" ht="13.5" customHeight="1">
      <c r="A27" s="286"/>
      <c r="B27" s="287"/>
      <c r="C27" s="287"/>
      <c r="D27" s="287"/>
      <c r="E27" s="287"/>
      <c r="F27" s="287"/>
      <c r="G27" s="288"/>
      <c r="L27" s="137"/>
    </row>
    <row r="28" spans="1:12" s="136" customFormat="1" ht="13.5" customHeight="1">
      <c r="A28" s="286"/>
      <c r="B28" s="287"/>
      <c r="C28" s="287"/>
      <c r="D28" s="287"/>
      <c r="E28" s="287"/>
      <c r="F28" s="287"/>
      <c r="G28" s="288"/>
      <c r="L28" s="137"/>
    </row>
    <row r="29" spans="1:12" s="136" customFormat="1" ht="13.5" customHeight="1">
      <c r="A29" s="286"/>
      <c r="B29" s="287"/>
      <c r="C29" s="287"/>
      <c r="D29" s="287"/>
      <c r="E29" s="287"/>
      <c r="F29" s="287"/>
      <c r="G29" s="288"/>
      <c r="L29" s="137"/>
    </row>
    <row r="30" spans="1:12" s="137" customFormat="1" ht="13.5" customHeight="1">
      <c r="A30" s="286"/>
      <c r="B30" s="287"/>
      <c r="C30" s="287"/>
      <c r="D30" s="287"/>
      <c r="E30" s="287"/>
      <c r="F30" s="287"/>
      <c r="G30" s="288"/>
      <c r="H30" s="136"/>
      <c r="I30" s="136"/>
      <c r="J30" s="136"/>
      <c r="K30" s="136"/>
    </row>
    <row r="31" spans="1:12" s="136" customFormat="1" ht="13.5" customHeight="1">
      <c r="A31" s="286"/>
      <c r="B31" s="287"/>
      <c r="C31" s="287"/>
      <c r="D31" s="287"/>
      <c r="E31" s="287"/>
      <c r="F31" s="287"/>
      <c r="G31" s="288"/>
      <c r="L31" s="137"/>
    </row>
    <row r="32" spans="1:12" s="136" customFormat="1" ht="13.5" customHeight="1">
      <c r="A32" s="286"/>
      <c r="B32" s="287"/>
      <c r="C32" s="287"/>
      <c r="D32" s="287"/>
      <c r="E32" s="287"/>
      <c r="F32" s="287"/>
      <c r="G32" s="288"/>
      <c r="L32" s="137"/>
    </row>
    <row r="33" spans="1:12" s="136" customFormat="1" ht="13.5" customHeight="1">
      <c r="A33" s="286"/>
      <c r="B33" s="287"/>
      <c r="C33" s="287"/>
      <c r="D33" s="287"/>
      <c r="E33" s="287"/>
      <c r="F33" s="287"/>
      <c r="G33" s="288"/>
      <c r="L33" s="137"/>
    </row>
    <row r="34" spans="1:12" s="136" customFormat="1" ht="13.5" customHeight="1">
      <c r="A34" s="286"/>
      <c r="B34" s="287"/>
      <c r="C34" s="287"/>
      <c r="D34" s="287"/>
      <c r="E34" s="287"/>
      <c r="F34" s="287"/>
      <c r="G34" s="288"/>
      <c r="L34" s="137"/>
    </row>
    <row r="35" spans="1:12" s="136" customFormat="1" ht="13.5" customHeight="1">
      <c r="A35" s="286"/>
      <c r="B35" s="287"/>
      <c r="C35" s="287"/>
      <c r="D35" s="287"/>
      <c r="E35" s="287"/>
      <c r="F35" s="287"/>
      <c r="G35" s="288"/>
      <c r="L35" s="137"/>
    </row>
    <row r="36" spans="1:12" s="136" customFormat="1" ht="13.5" customHeight="1">
      <c r="A36" s="286"/>
      <c r="B36" s="287"/>
      <c r="C36" s="287"/>
      <c r="D36" s="287"/>
      <c r="E36" s="287"/>
      <c r="F36" s="287"/>
      <c r="G36" s="288"/>
      <c r="L36" s="137"/>
    </row>
    <row r="37" spans="1:12" s="136" customFormat="1" ht="13.5" customHeight="1">
      <c r="A37" s="286"/>
      <c r="B37" s="287"/>
      <c r="C37" s="287"/>
      <c r="D37" s="287"/>
      <c r="E37" s="287"/>
      <c r="F37" s="287"/>
      <c r="G37" s="288"/>
      <c r="L37" s="137"/>
    </row>
    <row r="38" spans="1:12" s="136" customFormat="1" ht="13.5" customHeight="1">
      <c r="A38" s="286"/>
      <c r="B38" s="287"/>
      <c r="C38" s="287"/>
      <c r="D38" s="287"/>
      <c r="E38" s="287"/>
      <c r="F38" s="287"/>
      <c r="G38" s="288"/>
      <c r="L38" s="137"/>
    </row>
    <row r="39" spans="1:12" s="136" customFormat="1" ht="13.5" customHeight="1">
      <c r="A39" s="286"/>
      <c r="B39" s="287"/>
      <c r="C39" s="287"/>
      <c r="D39" s="287"/>
      <c r="E39" s="287"/>
      <c r="F39" s="287"/>
      <c r="G39" s="288"/>
      <c r="L39" s="137"/>
    </row>
    <row r="40" spans="1:12" s="136" customFormat="1" ht="13.5" customHeight="1">
      <c r="A40" s="286"/>
      <c r="B40" s="287"/>
      <c r="C40" s="287"/>
      <c r="D40" s="287"/>
      <c r="E40" s="287"/>
      <c r="F40" s="287"/>
      <c r="G40" s="288"/>
      <c r="L40" s="137"/>
    </row>
    <row r="41" spans="1:12" s="136" customFormat="1" ht="13.5" customHeight="1">
      <c r="A41" s="286"/>
      <c r="B41" s="287"/>
      <c r="C41" s="287"/>
      <c r="D41" s="287"/>
      <c r="E41" s="287"/>
      <c r="F41" s="287"/>
      <c r="G41" s="288"/>
      <c r="L41" s="137"/>
    </row>
    <row r="42" spans="1:12" s="136" customFormat="1" ht="13.5" customHeight="1">
      <c r="A42" s="286"/>
      <c r="B42" s="287"/>
      <c r="C42" s="287"/>
      <c r="D42" s="287"/>
      <c r="E42" s="287"/>
      <c r="F42" s="287"/>
      <c r="G42" s="288"/>
      <c r="L42" s="137"/>
    </row>
    <row r="43" spans="1:12" s="136" customFormat="1" ht="13.5" customHeight="1">
      <c r="A43" s="286"/>
      <c r="B43" s="287"/>
      <c r="C43" s="287"/>
      <c r="D43" s="287"/>
      <c r="E43" s="287"/>
      <c r="F43" s="287"/>
      <c r="G43" s="288"/>
      <c r="L43" s="137"/>
    </row>
    <row r="44" spans="1:12" s="136" customFormat="1" ht="13.5" customHeight="1">
      <c r="A44" s="286"/>
      <c r="B44" s="287"/>
      <c r="C44" s="287"/>
      <c r="D44" s="287"/>
      <c r="E44" s="287"/>
      <c r="F44" s="287"/>
      <c r="G44" s="288"/>
      <c r="L44" s="137"/>
    </row>
    <row r="45" spans="1:12" s="136" customFormat="1" ht="13.5" customHeight="1">
      <c r="A45" s="286"/>
      <c r="B45" s="287"/>
      <c r="C45" s="287"/>
      <c r="D45" s="287"/>
      <c r="E45" s="287"/>
      <c r="F45" s="287"/>
      <c r="G45" s="288"/>
      <c r="L45" s="137"/>
    </row>
    <row r="46" spans="1:12" s="136" customFormat="1" ht="13.5" customHeight="1">
      <c r="A46" s="286"/>
      <c r="B46" s="287"/>
      <c r="C46" s="287"/>
      <c r="D46" s="287"/>
      <c r="E46" s="287"/>
      <c r="F46" s="287"/>
      <c r="G46" s="288"/>
      <c r="L46" s="137"/>
    </row>
    <row r="47" spans="1:12" s="136" customFormat="1" ht="13.5" customHeight="1">
      <c r="A47" s="286"/>
      <c r="B47" s="287"/>
      <c r="C47" s="287"/>
      <c r="D47" s="287"/>
      <c r="E47" s="287"/>
      <c r="F47" s="287"/>
      <c r="G47" s="288"/>
      <c r="L47" s="137"/>
    </row>
    <row r="48" spans="1:12" s="136" customFormat="1" ht="13.5" customHeight="1">
      <c r="A48" s="286"/>
      <c r="B48" s="287"/>
      <c r="C48" s="287"/>
      <c r="D48" s="287"/>
      <c r="E48" s="287"/>
      <c r="F48" s="287"/>
      <c r="G48" s="288"/>
      <c r="L48" s="137"/>
    </row>
    <row r="49" spans="1:12" s="136" customFormat="1" ht="13.5" customHeight="1">
      <c r="A49" s="286"/>
      <c r="B49" s="287"/>
      <c r="C49" s="287"/>
      <c r="D49" s="287"/>
      <c r="E49" s="287"/>
      <c r="F49" s="287"/>
      <c r="G49" s="288"/>
      <c r="L49" s="137"/>
    </row>
    <row r="50" spans="1:12" s="136" customFormat="1" ht="13.5" customHeight="1">
      <c r="A50" s="286"/>
      <c r="B50" s="287"/>
      <c r="C50" s="287"/>
      <c r="D50" s="287"/>
      <c r="E50" s="287"/>
      <c r="F50" s="287"/>
      <c r="G50" s="288"/>
      <c r="L50" s="137"/>
    </row>
    <row r="51" spans="1:12" s="136" customFormat="1" ht="13.5" customHeight="1">
      <c r="A51" s="286"/>
      <c r="B51" s="287"/>
      <c r="C51" s="287"/>
      <c r="D51" s="287"/>
      <c r="E51" s="287"/>
      <c r="F51" s="287"/>
      <c r="G51" s="288"/>
      <c r="L51" s="137"/>
    </row>
    <row r="52" spans="1:12" s="136" customFormat="1" ht="13.5" customHeight="1">
      <c r="A52" s="286"/>
      <c r="B52" s="287"/>
      <c r="C52" s="287"/>
      <c r="D52" s="287"/>
      <c r="E52" s="287"/>
      <c r="F52" s="287"/>
      <c r="G52" s="288"/>
      <c r="L52" s="137"/>
    </row>
    <row r="53" spans="1:12" s="137" customFormat="1" ht="13.5" customHeight="1">
      <c r="A53" s="286"/>
      <c r="B53" s="287"/>
      <c r="C53" s="287"/>
      <c r="D53" s="287"/>
      <c r="E53" s="287"/>
      <c r="F53" s="287"/>
      <c r="G53" s="288"/>
      <c r="H53" s="136"/>
      <c r="I53" s="136"/>
      <c r="J53" s="136"/>
      <c r="K53" s="136"/>
    </row>
    <row r="54" spans="1:12" s="1" customFormat="1" ht="21">
      <c r="A54" s="40" t="s">
        <v>32</v>
      </c>
      <c r="B54" s="64">
        <f>$B$1</f>
        <v>2</v>
      </c>
      <c r="C54" s="41" t="s">
        <v>40</v>
      </c>
      <c r="D54" s="42" t="str">
        <f>$E$1</f>
        <v>遭遇毎</v>
      </c>
      <c r="E54" s="325" t="str">
        <f>$B$2</f>
        <v>フォーカスド・ケイオス</v>
      </c>
      <c r="F54" s="326"/>
      <c r="G54" s="327"/>
      <c r="L54"/>
    </row>
  </sheetData>
  <mergeCells count="56">
    <mergeCell ref="A46:G46"/>
    <mergeCell ref="A47:G47"/>
    <mergeCell ref="A35:G35"/>
    <mergeCell ref="A28:G28"/>
    <mergeCell ref="A29:G29"/>
    <mergeCell ref="A30:G30"/>
    <mergeCell ref="A31:G31"/>
    <mergeCell ref="A41:G41"/>
    <mergeCell ref="A42:G42"/>
    <mergeCell ref="A43:G43"/>
    <mergeCell ref="A44:G44"/>
    <mergeCell ref="E54:G54"/>
    <mergeCell ref="A53:G53"/>
    <mergeCell ref="J10:K10"/>
    <mergeCell ref="B11:G11"/>
    <mergeCell ref="J12:K12"/>
    <mergeCell ref="B13:G13"/>
    <mergeCell ref="B14:G14"/>
    <mergeCell ref="B12:G12"/>
    <mergeCell ref="B18:G18"/>
    <mergeCell ref="A26:G26"/>
    <mergeCell ref="A27:G27"/>
    <mergeCell ref="A21:G21"/>
    <mergeCell ref="A19:G19"/>
    <mergeCell ref="A20:G20"/>
    <mergeCell ref="A22:G22"/>
    <mergeCell ref="A23:G23"/>
    <mergeCell ref="B1:C1"/>
    <mergeCell ref="F1:G1"/>
    <mergeCell ref="B2:G2"/>
    <mergeCell ref="B5:G5"/>
    <mergeCell ref="B6:D6"/>
    <mergeCell ref="B4:G4"/>
    <mergeCell ref="B7:D7"/>
    <mergeCell ref="B8:G8"/>
    <mergeCell ref="B9:G9"/>
    <mergeCell ref="B10:G10"/>
    <mergeCell ref="B17:G17"/>
    <mergeCell ref="B16:G16"/>
    <mergeCell ref="B15:G15"/>
    <mergeCell ref="A51:G51"/>
    <mergeCell ref="A52:G52"/>
    <mergeCell ref="A24:G24"/>
    <mergeCell ref="A25:G25"/>
    <mergeCell ref="A48:G48"/>
    <mergeCell ref="A49:G49"/>
    <mergeCell ref="A50:G50"/>
    <mergeCell ref="A32:G32"/>
    <mergeCell ref="A33:G33"/>
    <mergeCell ref="A34:G34"/>
    <mergeCell ref="A36:G36"/>
    <mergeCell ref="A45:G45"/>
    <mergeCell ref="A37:G37"/>
    <mergeCell ref="A38:G38"/>
    <mergeCell ref="A39:G39"/>
    <mergeCell ref="A40:G40"/>
  </mergeCells>
  <phoneticPr fontId="1"/>
  <pageMargins left="0.7" right="0.7" top="0.75" bottom="0.75" header="0.3" footer="0.3"/>
  <pageSetup paperSize="9" orientation="portrait" horizontalDpi="300" verticalDpi="300" r:id="rId1"/>
  <headerFooter>
    <oddHeader>&amp;Cイーライ</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基本!$A$5:$A$10</xm:f>
          </x14:formula1>
          <xm:sqref>I11 I9</xm:sqref>
        </x14:dataValidation>
        <x14:dataValidation type="list" allowBlank="1" showInputMessage="1" showErrorMessage="1">
          <x14:formula1>
            <xm:f>基本!$C$27:$C$37</xm:f>
          </x14:formula1>
          <xm:sqref>I15</xm:sqref>
        </x14:dataValidation>
        <x14:dataValidation type="list" allowBlank="1" showInputMessage="1" showErrorMessage="1">
          <x14:formula1>
            <xm:f>基本!$D$27:$D$31</xm:f>
          </x14:formula1>
          <xm:sqref>I8</xm:sqref>
        </x14:dataValidation>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 type="list" allowBlank="1" showInputMessage="1" showErrorMessage="1">
          <x14:formula1>
            <xm:f>基本!$A$16:$A$19</xm:f>
          </x14:formula1>
          <xm:sqref>K9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L55"/>
  <sheetViews>
    <sheetView zoomScaleNormal="100" workbookViewId="0"/>
  </sheetViews>
  <sheetFormatPr defaultRowHeight="13.5"/>
  <cols>
    <col min="1" max="1" width="7.875" style="130" customWidth="1"/>
    <col min="2" max="2" width="8.5" style="130" customWidth="1"/>
    <col min="3" max="3" width="6.625" style="130" customWidth="1"/>
    <col min="4" max="4" width="15.75" style="130" customWidth="1"/>
    <col min="5" max="6" width="15.75" style="99" customWidth="1"/>
    <col min="7" max="7" width="18.25" style="99" customWidth="1"/>
    <col min="8" max="8" width="17.375" style="99" customWidth="1"/>
    <col min="9" max="9" width="14.625" style="99" customWidth="1"/>
    <col min="10" max="10" width="8.375" style="99" customWidth="1"/>
    <col min="11" max="11" width="7.5" style="99" customWidth="1"/>
    <col min="12" max="12" width="7.875" style="130" customWidth="1"/>
    <col min="13" max="13" width="9.25" style="130" customWidth="1"/>
    <col min="14" max="14" width="12.375" style="130" customWidth="1"/>
    <col min="15" max="16384" width="9" style="130"/>
  </cols>
  <sheetData>
    <row r="1" spans="1:12" ht="21">
      <c r="A1" s="143" t="s">
        <v>32</v>
      </c>
      <c r="B1" s="335">
        <v>6</v>
      </c>
      <c r="C1" s="336"/>
      <c r="D1" s="144" t="s">
        <v>40</v>
      </c>
      <c r="E1" s="145" t="s">
        <v>135</v>
      </c>
      <c r="F1" s="337"/>
      <c r="G1" s="338"/>
      <c r="H1" s="104" t="s">
        <v>55</v>
      </c>
    </row>
    <row r="2" spans="1:12" ht="24.75" customHeight="1">
      <c r="A2" s="144" t="s">
        <v>0</v>
      </c>
      <c r="B2" s="339" t="s">
        <v>235</v>
      </c>
      <c r="C2" s="339"/>
      <c r="D2" s="339"/>
      <c r="E2" s="339"/>
      <c r="F2" s="339"/>
      <c r="G2" s="339"/>
      <c r="H2" s="104" t="s">
        <v>56</v>
      </c>
    </row>
    <row r="3" spans="1:12" ht="19.5" customHeight="1">
      <c r="A3" s="111" t="s">
        <v>48</v>
      </c>
      <c r="B3" s="99"/>
      <c r="C3" s="99"/>
      <c r="D3" s="99"/>
      <c r="I3" s="104"/>
    </row>
    <row r="4" spans="1:12">
      <c r="A4" s="84" t="s">
        <v>46</v>
      </c>
      <c r="B4" s="274" t="s">
        <v>236</v>
      </c>
      <c r="C4" s="275"/>
      <c r="D4" s="275"/>
      <c r="E4" s="275"/>
      <c r="F4" s="275"/>
      <c r="G4" s="276"/>
    </row>
    <row r="5" spans="1:12">
      <c r="A5" s="85" t="s">
        <v>39</v>
      </c>
      <c r="B5" s="274" t="s">
        <v>237</v>
      </c>
      <c r="C5" s="275"/>
      <c r="D5" s="275"/>
      <c r="E5" s="275"/>
      <c r="F5" s="275"/>
      <c r="G5" s="276"/>
    </row>
    <row r="6" spans="1:12">
      <c r="A6" s="85" t="s">
        <v>7</v>
      </c>
      <c r="B6" s="382" t="s">
        <v>137</v>
      </c>
      <c r="C6" s="383"/>
      <c r="D6" s="384"/>
      <c r="E6" s="128" t="s">
        <v>43</v>
      </c>
      <c r="F6" s="127" t="str">
        <f>IF($I$6 = 0,"", $I$6)</f>
        <v>使用者</v>
      </c>
      <c r="G6" s="127" t="str">
        <f>IF($J$6 = 0,"", $J$6)</f>
        <v/>
      </c>
      <c r="H6" s="128" t="s">
        <v>43</v>
      </c>
      <c r="I6" s="129" t="s">
        <v>88</v>
      </c>
      <c r="J6" s="129"/>
    </row>
    <row r="7" spans="1:12">
      <c r="A7" s="86" t="s">
        <v>121</v>
      </c>
      <c r="B7" s="274"/>
      <c r="C7" s="275"/>
      <c r="D7" s="276"/>
      <c r="E7" s="128" t="s">
        <v>66</v>
      </c>
      <c r="F7" s="127" t="str">
        <f>IF($I$7 = 0,"", $I$7)</f>
        <v/>
      </c>
      <c r="G7" s="127" t="str">
        <f>IF($J$7 = 0,"", $J$7)</f>
        <v/>
      </c>
      <c r="H7" s="128" t="s">
        <v>66</v>
      </c>
      <c r="I7" s="129"/>
      <c r="J7" s="129"/>
    </row>
    <row r="8" spans="1:12" ht="13.5" customHeight="1">
      <c r="A8" s="88" t="s">
        <v>61</v>
      </c>
      <c r="B8" s="277" t="s">
        <v>238</v>
      </c>
      <c r="C8" s="278"/>
      <c r="D8" s="278"/>
      <c r="E8" s="278"/>
      <c r="F8" s="278"/>
      <c r="G8" s="279"/>
      <c r="H8" s="164" t="s">
        <v>85</v>
      </c>
      <c r="I8" s="129" t="s">
        <v>117</v>
      </c>
      <c r="J8" s="104" t="s">
        <v>62</v>
      </c>
    </row>
    <row r="9" spans="1:12" ht="13.5" customHeight="1">
      <c r="A9" s="88"/>
      <c r="B9" s="394" t="s">
        <v>239</v>
      </c>
      <c r="C9" s="284"/>
      <c r="D9" s="284"/>
      <c r="E9" s="284"/>
      <c r="F9" s="284"/>
      <c r="G9" s="285"/>
      <c r="H9" s="164" t="s">
        <v>51</v>
      </c>
      <c r="I9" s="129" t="s">
        <v>17</v>
      </c>
      <c r="J9" s="127">
        <f>IF($I$9 = "筋力",基本!$C$5,IF($I$9 = "耐久力",基本!$C$6,IF($I$9 = "敏捷力",基本!$C$7,IF($I$9 = "知力",基本!$C$8,IF($I$9 = "判断力",基本!$C$9,IF($I$9 = "魅力",基本!$C$10,""))))))</f>
        <v>5</v>
      </c>
      <c r="K9" s="129" t="s">
        <v>90</v>
      </c>
    </row>
    <row r="10" spans="1:12" ht="13.5" customHeight="1">
      <c r="A10" s="88"/>
      <c r="B10" s="286"/>
      <c r="C10" s="287"/>
      <c r="D10" s="287"/>
      <c r="E10" s="287"/>
      <c r="F10" s="287"/>
      <c r="G10" s="288"/>
      <c r="H10" s="164" t="s">
        <v>58</v>
      </c>
      <c r="I10" s="129">
        <v>1</v>
      </c>
      <c r="J10" s="245" t="s">
        <v>53</v>
      </c>
      <c r="K10" s="246"/>
      <c r="L10" s="127">
        <f>IF($I$8=基本!$F$4,基本!$P$7,IF($I$8=基本!$F$13,基本!$P$16,IF($I$8=基本!$F$22,基本!$P$25,IF($I$8=基本!$F$31,基本!$P$34,IF($I$8=基本!$F$40,基本!$P$43,0)))))</f>
        <v>0</v>
      </c>
    </row>
    <row r="11" spans="1:12" ht="13.5" customHeight="1">
      <c r="A11" s="88"/>
      <c r="B11" s="286"/>
      <c r="C11" s="287"/>
      <c r="D11" s="287"/>
      <c r="E11" s="287"/>
      <c r="F11" s="287"/>
      <c r="G11" s="288"/>
      <c r="H11" s="109" t="s">
        <v>52</v>
      </c>
      <c r="I11" s="129" t="s">
        <v>17</v>
      </c>
      <c r="J11" s="108">
        <f>IF($I$9 = "筋力",基本!$C$5,IF($I$11 = "耐久力",基本!$C$6,IF($I$11 = "敏捷力",基本!$C$7,IF($I$11 = "知力",基本!$C$8,IF($I$11 = "判断力",基本!$C$9,IF($I$11 = "魅力",基本!$C$10,""))))))</f>
        <v>5</v>
      </c>
      <c r="L11" s="99"/>
    </row>
    <row r="12" spans="1:12">
      <c r="A12" s="88"/>
      <c r="B12" s="286"/>
      <c r="C12" s="287"/>
      <c r="D12" s="287"/>
      <c r="E12" s="287"/>
      <c r="F12" s="287"/>
      <c r="G12" s="288"/>
      <c r="H12" s="128" t="s">
        <v>59</v>
      </c>
      <c r="I12" s="129">
        <v>0</v>
      </c>
      <c r="J12" s="245" t="s">
        <v>54</v>
      </c>
      <c r="K12" s="246"/>
      <c r="L12" s="127">
        <f>IF($I$8=基本!$F$4,基本!$P$9,IF($I$8=基本!$F$13,基本!$P$18,IF($I$8=基本!$F$22,基本!$P$27,IF($I$8=基本!$F$31,基本!$P$36,IF($I$8=基本!$F$40,基本!$P$45,0)))))</f>
        <v>0</v>
      </c>
    </row>
    <row r="13" spans="1:12" ht="13.5" customHeight="1">
      <c r="A13" s="88"/>
      <c r="B13" s="385"/>
      <c r="C13" s="386"/>
      <c r="D13" s="386"/>
      <c r="E13" s="386"/>
      <c r="F13" s="386"/>
      <c r="G13" s="387"/>
      <c r="H13" s="110" t="s">
        <v>86</v>
      </c>
      <c r="I13" s="129">
        <v>2</v>
      </c>
      <c r="J13" s="128" t="s">
        <v>44</v>
      </c>
      <c r="K13" s="129">
        <v>10</v>
      </c>
    </row>
    <row r="14" spans="1:12" ht="13.5" customHeight="1">
      <c r="A14" s="88"/>
      <c r="B14" s="283"/>
      <c r="C14" s="284"/>
      <c r="D14" s="284"/>
      <c r="E14" s="284"/>
      <c r="F14" s="284"/>
      <c r="G14" s="285"/>
      <c r="H14" s="128" t="s">
        <v>50</v>
      </c>
      <c r="I14" s="129">
        <v>2</v>
      </c>
      <c r="J14" s="128" t="s">
        <v>44</v>
      </c>
      <c r="K14" s="129">
        <v>6</v>
      </c>
    </row>
    <row r="15" spans="1:12" ht="13.5" customHeight="1">
      <c r="A15" s="88"/>
      <c r="B15" s="385"/>
      <c r="C15" s="386"/>
      <c r="D15" s="386"/>
      <c r="E15" s="386"/>
      <c r="F15" s="386"/>
      <c r="G15" s="387"/>
      <c r="H15" s="128" t="s">
        <v>60</v>
      </c>
      <c r="I15" s="129"/>
    </row>
    <row r="16" spans="1:12" ht="13.5" customHeight="1">
      <c r="A16" s="88"/>
      <c r="B16" s="283"/>
      <c r="C16" s="284"/>
      <c r="D16" s="284"/>
      <c r="E16" s="284"/>
      <c r="F16" s="284"/>
      <c r="G16" s="285"/>
    </row>
    <row r="17" spans="1:12" ht="13.5" customHeight="1">
      <c r="A17" s="88"/>
      <c r="B17" s="283"/>
      <c r="C17" s="284"/>
      <c r="D17" s="284"/>
      <c r="E17" s="284"/>
      <c r="F17" s="284"/>
      <c r="G17" s="285"/>
      <c r="J17" s="130"/>
      <c r="K17" s="130"/>
    </row>
    <row r="18" spans="1:12" ht="13.5" customHeight="1">
      <c r="A18" s="89"/>
      <c r="B18" s="376"/>
      <c r="C18" s="377"/>
      <c r="D18" s="377"/>
      <c r="E18" s="377"/>
      <c r="F18" s="377"/>
      <c r="G18" s="378"/>
      <c r="J18" s="130"/>
      <c r="K18" s="130"/>
    </row>
    <row r="19" spans="1:12">
      <c r="A19" s="377"/>
      <c r="B19" s="377"/>
      <c r="C19" s="377"/>
      <c r="D19" s="377"/>
      <c r="E19" s="377"/>
      <c r="F19" s="377"/>
      <c r="G19" s="377"/>
    </row>
    <row r="20" spans="1:12" ht="13.5" customHeight="1">
      <c r="A20" s="289" t="s">
        <v>49</v>
      </c>
      <c r="B20" s="290"/>
      <c r="C20" s="290"/>
      <c r="D20" s="290"/>
      <c r="E20" s="290"/>
      <c r="F20" s="290"/>
      <c r="G20" s="291"/>
    </row>
    <row r="21" spans="1:12" s="136" customFormat="1" ht="13.5" customHeight="1">
      <c r="A21" s="391"/>
      <c r="B21" s="392"/>
      <c r="C21" s="392"/>
      <c r="D21" s="392"/>
      <c r="E21" s="392"/>
      <c r="F21" s="392"/>
      <c r="G21" s="393"/>
      <c r="L21" s="137"/>
    </row>
    <row r="22" spans="1:12" s="136" customFormat="1" ht="13.5" customHeight="1">
      <c r="A22" s="286" t="s">
        <v>263</v>
      </c>
      <c r="B22" s="287"/>
      <c r="C22" s="287"/>
      <c r="D22" s="287"/>
      <c r="E22" s="287"/>
      <c r="F22" s="287"/>
      <c r="G22" s="288"/>
      <c r="L22" s="137"/>
    </row>
    <row r="23" spans="1:12" s="136" customFormat="1" ht="13.5" customHeight="1">
      <c r="A23" s="286"/>
      <c r="B23" s="287"/>
      <c r="C23" s="287"/>
      <c r="D23" s="287"/>
      <c r="E23" s="287"/>
      <c r="F23" s="287"/>
      <c r="G23" s="288"/>
      <c r="L23" s="137"/>
    </row>
    <row r="24" spans="1:12" s="136" customFormat="1" ht="13.5" customHeight="1">
      <c r="A24" s="286"/>
      <c r="B24" s="287"/>
      <c r="C24" s="287"/>
      <c r="D24" s="287"/>
      <c r="E24" s="287"/>
      <c r="F24" s="287"/>
      <c r="G24" s="288"/>
      <c r="L24" s="137"/>
    </row>
    <row r="25" spans="1:12" s="137" customFormat="1" ht="13.5" customHeight="1">
      <c r="A25" s="286"/>
      <c r="B25" s="287"/>
      <c r="C25" s="287"/>
      <c r="D25" s="287"/>
      <c r="E25" s="287"/>
      <c r="F25" s="287"/>
      <c r="G25" s="288"/>
      <c r="H25" s="136"/>
      <c r="I25" s="136"/>
      <c r="J25" s="136"/>
      <c r="K25" s="136"/>
    </row>
    <row r="26" spans="1:12" s="136" customFormat="1" ht="21" customHeight="1">
      <c r="A26" s="280"/>
      <c r="B26" s="281"/>
      <c r="C26" s="281"/>
      <c r="D26" s="281"/>
      <c r="E26" s="281"/>
      <c r="F26" s="281"/>
      <c r="G26" s="282"/>
      <c r="L26" s="137"/>
    </row>
    <row r="27" spans="1:12" s="136" customFormat="1" ht="13.5" customHeight="1">
      <c r="A27" s="286"/>
      <c r="B27" s="287"/>
      <c r="C27" s="287"/>
      <c r="D27" s="287"/>
      <c r="E27" s="287"/>
      <c r="F27" s="287"/>
      <c r="G27" s="288"/>
      <c r="L27" s="137"/>
    </row>
    <row r="28" spans="1:12" s="137" customFormat="1" ht="13.5" customHeight="1">
      <c r="A28" s="286"/>
      <c r="B28" s="287"/>
      <c r="C28" s="287"/>
      <c r="D28" s="287"/>
      <c r="E28" s="287"/>
      <c r="F28" s="287"/>
      <c r="G28" s="288"/>
      <c r="H28" s="136"/>
      <c r="I28" s="136"/>
      <c r="J28" s="136"/>
      <c r="K28" s="136"/>
    </row>
    <row r="29" spans="1:12" s="136" customFormat="1" ht="13.5" customHeight="1">
      <c r="A29" s="286"/>
      <c r="B29" s="287"/>
      <c r="C29" s="287"/>
      <c r="D29" s="287"/>
      <c r="E29" s="287"/>
      <c r="F29" s="287"/>
      <c r="G29" s="288"/>
      <c r="L29" s="137"/>
    </row>
    <row r="30" spans="1:12" s="136" customFormat="1" ht="13.5" customHeight="1">
      <c r="A30" s="286"/>
      <c r="B30" s="287"/>
      <c r="C30" s="287"/>
      <c r="D30" s="287"/>
      <c r="E30" s="287"/>
      <c r="F30" s="287"/>
      <c r="G30" s="288"/>
      <c r="L30" s="137"/>
    </row>
    <row r="31" spans="1:12" s="136" customFormat="1" ht="13.5" customHeight="1">
      <c r="A31" s="286"/>
      <c r="B31" s="287"/>
      <c r="C31" s="287"/>
      <c r="D31" s="287"/>
      <c r="E31" s="287"/>
      <c r="F31" s="287"/>
      <c r="G31" s="288"/>
      <c r="L31" s="137"/>
    </row>
    <row r="32" spans="1:12" s="136" customFormat="1" ht="13.5" customHeight="1">
      <c r="A32" s="286"/>
      <c r="B32" s="287"/>
      <c r="C32" s="287"/>
      <c r="D32" s="287"/>
      <c r="E32" s="287"/>
      <c r="F32" s="287"/>
      <c r="G32" s="288"/>
      <c r="L32" s="137"/>
    </row>
    <row r="33" spans="1:12" s="136" customFormat="1" ht="13.5" customHeight="1">
      <c r="A33" s="286"/>
      <c r="B33" s="287"/>
      <c r="C33" s="287"/>
      <c r="D33" s="287"/>
      <c r="E33" s="287"/>
      <c r="F33" s="287"/>
      <c r="G33" s="288"/>
      <c r="L33" s="137"/>
    </row>
    <row r="34" spans="1:12" s="136" customFormat="1" ht="13.5" customHeight="1">
      <c r="A34" s="286"/>
      <c r="B34" s="287"/>
      <c r="C34" s="287"/>
      <c r="D34" s="287"/>
      <c r="E34" s="287"/>
      <c r="F34" s="287"/>
      <c r="G34" s="288"/>
      <c r="L34" s="137"/>
    </row>
    <row r="35" spans="1:12" s="136" customFormat="1" ht="13.5" customHeight="1">
      <c r="A35" s="286"/>
      <c r="B35" s="287"/>
      <c r="C35" s="287"/>
      <c r="D35" s="287"/>
      <c r="E35" s="287"/>
      <c r="F35" s="287"/>
      <c r="G35" s="288"/>
      <c r="L35" s="137"/>
    </row>
    <row r="36" spans="1:12" s="136" customFormat="1" ht="13.5" customHeight="1">
      <c r="A36" s="286"/>
      <c r="B36" s="287"/>
      <c r="C36" s="287"/>
      <c r="D36" s="287"/>
      <c r="E36" s="287"/>
      <c r="F36" s="287"/>
      <c r="G36" s="288"/>
      <c r="L36" s="137"/>
    </row>
    <row r="37" spans="1:12" s="136" customFormat="1" ht="13.5" customHeight="1">
      <c r="A37" s="286"/>
      <c r="B37" s="287"/>
      <c r="C37" s="287"/>
      <c r="D37" s="287"/>
      <c r="E37" s="287"/>
      <c r="F37" s="287"/>
      <c r="G37" s="288"/>
      <c r="L37" s="137"/>
    </row>
    <row r="38" spans="1:12" s="136" customFormat="1" ht="13.5" customHeight="1">
      <c r="A38" s="286"/>
      <c r="B38" s="287"/>
      <c r="C38" s="287"/>
      <c r="D38" s="287"/>
      <c r="E38" s="287"/>
      <c r="F38" s="287"/>
      <c r="G38" s="288"/>
      <c r="L38" s="137"/>
    </row>
    <row r="39" spans="1:12" s="136" customFormat="1" ht="13.5" customHeight="1">
      <c r="A39" s="286"/>
      <c r="B39" s="287"/>
      <c r="C39" s="287"/>
      <c r="D39" s="287"/>
      <c r="E39" s="287"/>
      <c r="F39" s="287"/>
      <c r="G39" s="288"/>
      <c r="L39" s="137"/>
    </row>
    <row r="40" spans="1:12" s="136" customFormat="1" ht="13.5" customHeight="1">
      <c r="A40" s="286"/>
      <c r="B40" s="287"/>
      <c r="C40" s="287"/>
      <c r="D40" s="287"/>
      <c r="E40" s="287"/>
      <c r="F40" s="287"/>
      <c r="G40" s="288"/>
      <c r="L40" s="137"/>
    </row>
    <row r="41" spans="1:12" s="136" customFormat="1" ht="13.5" customHeight="1">
      <c r="A41" s="286"/>
      <c r="B41" s="287"/>
      <c r="C41" s="287"/>
      <c r="D41" s="287"/>
      <c r="E41" s="287"/>
      <c r="F41" s="287"/>
      <c r="G41" s="288"/>
      <c r="L41" s="137"/>
    </row>
    <row r="42" spans="1:12" s="136" customFormat="1" ht="13.5" customHeight="1">
      <c r="A42" s="286"/>
      <c r="B42" s="287"/>
      <c r="C42" s="287"/>
      <c r="D42" s="287"/>
      <c r="E42" s="287"/>
      <c r="F42" s="287"/>
      <c r="G42" s="288"/>
      <c r="L42" s="137"/>
    </row>
    <row r="43" spans="1:12" s="136" customFormat="1" ht="13.5" customHeight="1">
      <c r="A43" s="286"/>
      <c r="B43" s="287"/>
      <c r="C43" s="287"/>
      <c r="D43" s="287"/>
      <c r="E43" s="287"/>
      <c r="F43" s="287"/>
      <c r="G43" s="288"/>
      <c r="L43" s="137"/>
    </row>
    <row r="44" spans="1:12" s="136" customFormat="1" ht="13.5" customHeight="1">
      <c r="A44" s="286"/>
      <c r="B44" s="287"/>
      <c r="C44" s="287"/>
      <c r="D44" s="287"/>
      <c r="E44" s="287"/>
      <c r="F44" s="287"/>
      <c r="G44" s="288"/>
      <c r="L44" s="137"/>
    </row>
    <row r="45" spans="1:12" s="136" customFormat="1" ht="13.5" customHeight="1">
      <c r="A45" s="286"/>
      <c r="B45" s="287"/>
      <c r="C45" s="287"/>
      <c r="D45" s="287"/>
      <c r="E45" s="287"/>
      <c r="F45" s="287"/>
      <c r="G45" s="288"/>
      <c r="L45" s="137"/>
    </row>
    <row r="46" spans="1:12" s="136" customFormat="1" ht="13.5" customHeight="1">
      <c r="A46" s="286"/>
      <c r="B46" s="287"/>
      <c r="C46" s="287"/>
      <c r="D46" s="287"/>
      <c r="E46" s="287"/>
      <c r="F46" s="287"/>
      <c r="G46" s="288"/>
      <c r="L46" s="137"/>
    </row>
    <row r="47" spans="1:12" s="136" customFormat="1" ht="13.5" customHeight="1">
      <c r="A47" s="286"/>
      <c r="B47" s="287"/>
      <c r="C47" s="287"/>
      <c r="D47" s="287"/>
      <c r="E47" s="287"/>
      <c r="F47" s="287"/>
      <c r="G47" s="288"/>
      <c r="L47" s="137"/>
    </row>
    <row r="48" spans="1:12" s="136" customFormat="1" ht="13.5" customHeight="1">
      <c r="A48" s="286"/>
      <c r="B48" s="287"/>
      <c r="C48" s="287"/>
      <c r="D48" s="287"/>
      <c r="E48" s="287"/>
      <c r="F48" s="287"/>
      <c r="G48" s="288"/>
      <c r="L48" s="137"/>
    </row>
    <row r="49" spans="1:12" s="136" customFormat="1" ht="13.5" customHeight="1">
      <c r="A49" s="286"/>
      <c r="B49" s="287"/>
      <c r="C49" s="287"/>
      <c r="D49" s="287"/>
      <c r="E49" s="287"/>
      <c r="F49" s="287"/>
      <c r="G49" s="288"/>
      <c r="L49" s="137"/>
    </row>
    <row r="50" spans="1:12" s="136" customFormat="1" ht="13.5" customHeight="1">
      <c r="A50" s="286"/>
      <c r="B50" s="287"/>
      <c r="C50" s="287"/>
      <c r="D50" s="287"/>
      <c r="E50" s="287"/>
      <c r="F50" s="287"/>
      <c r="G50" s="288"/>
      <c r="L50" s="137"/>
    </row>
    <row r="51" spans="1:12" s="136" customFormat="1" ht="13.5" customHeight="1">
      <c r="A51" s="286"/>
      <c r="B51" s="287"/>
      <c r="C51" s="287"/>
      <c r="D51" s="287"/>
      <c r="E51" s="287"/>
      <c r="F51" s="287"/>
      <c r="G51" s="288"/>
      <c r="L51" s="137"/>
    </row>
    <row r="52" spans="1:12" s="136" customFormat="1" ht="13.5" customHeight="1">
      <c r="A52" s="286"/>
      <c r="B52" s="287"/>
      <c r="C52" s="287"/>
      <c r="D52" s="287"/>
      <c r="E52" s="287"/>
      <c r="F52" s="287"/>
      <c r="G52" s="288"/>
      <c r="L52" s="137"/>
    </row>
    <row r="53" spans="1:12" s="136" customFormat="1" ht="13.5" customHeight="1">
      <c r="A53" s="286"/>
      <c r="B53" s="287"/>
      <c r="C53" s="287"/>
      <c r="D53" s="287"/>
      <c r="E53" s="287"/>
      <c r="F53" s="287"/>
      <c r="G53" s="288"/>
      <c r="L53" s="137"/>
    </row>
    <row r="54" spans="1:12" s="137" customFormat="1" ht="13.5" customHeight="1">
      <c r="A54" s="286"/>
      <c r="B54" s="287"/>
      <c r="C54" s="287"/>
      <c r="D54" s="287"/>
      <c r="E54" s="287"/>
      <c r="F54" s="287"/>
      <c r="G54" s="288"/>
      <c r="H54" s="136"/>
      <c r="I54" s="136"/>
      <c r="J54" s="136"/>
      <c r="K54" s="136"/>
    </row>
    <row r="55" spans="1:12" s="99" customFormat="1" ht="21">
      <c r="A55" s="156" t="s">
        <v>32</v>
      </c>
      <c r="B55" s="165">
        <f>$B$1</f>
        <v>6</v>
      </c>
      <c r="C55" s="158" t="s">
        <v>40</v>
      </c>
      <c r="D55" s="159" t="str">
        <f>$E$1</f>
        <v>一日毎</v>
      </c>
      <c r="E55" s="358" t="str">
        <f>$B$2</f>
        <v>サトゥルティ・オヴ・グリーン・ワーム</v>
      </c>
      <c r="F55" s="359"/>
      <c r="G55" s="360"/>
      <c r="L55" s="130"/>
    </row>
  </sheetData>
  <mergeCells count="57">
    <mergeCell ref="J10:K10"/>
    <mergeCell ref="B11:G11"/>
    <mergeCell ref="B1:C1"/>
    <mergeCell ref="F1:G1"/>
    <mergeCell ref="B2:G2"/>
    <mergeCell ref="B4:G4"/>
    <mergeCell ref="B5:G5"/>
    <mergeCell ref="B6:D6"/>
    <mergeCell ref="B7:D7"/>
    <mergeCell ref="B8:G8"/>
    <mergeCell ref="B9:G9"/>
    <mergeCell ref="B10:G10"/>
    <mergeCell ref="A23:G23"/>
    <mergeCell ref="A24:G24"/>
    <mergeCell ref="A25:G25"/>
    <mergeCell ref="A26:G26"/>
    <mergeCell ref="B16:G16"/>
    <mergeCell ref="B18:G18"/>
    <mergeCell ref="A19:G19"/>
    <mergeCell ref="A20:G20"/>
    <mergeCell ref="A21:G21"/>
    <mergeCell ref="A22:G22"/>
    <mergeCell ref="J12:K12"/>
    <mergeCell ref="B13:G13"/>
    <mergeCell ref="B14:G14"/>
    <mergeCell ref="B17:G17"/>
    <mergeCell ref="B12:G12"/>
    <mergeCell ref="B15:G15"/>
    <mergeCell ref="A38:G38"/>
    <mergeCell ref="A27:G27"/>
    <mergeCell ref="A28:G28"/>
    <mergeCell ref="A29:G29"/>
    <mergeCell ref="A30:G30"/>
    <mergeCell ref="A31:G31"/>
    <mergeCell ref="A32:G32"/>
    <mergeCell ref="A33:G33"/>
    <mergeCell ref="A34:G34"/>
    <mergeCell ref="A35:G35"/>
    <mergeCell ref="A36:G36"/>
    <mergeCell ref="A37:G37"/>
    <mergeCell ref="A48:G48"/>
    <mergeCell ref="A39:G39"/>
    <mergeCell ref="A40:G40"/>
    <mergeCell ref="A41:G41"/>
    <mergeCell ref="A42:G42"/>
    <mergeCell ref="A43:G43"/>
    <mergeCell ref="A44:G44"/>
    <mergeCell ref="A45:G45"/>
    <mergeCell ref="A46:G46"/>
    <mergeCell ref="A47:G47"/>
    <mergeCell ref="E55:G55"/>
    <mergeCell ref="A49:G49"/>
    <mergeCell ref="A50:G50"/>
    <mergeCell ref="A51:G51"/>
    <mergeCell ref="A52:G52"/>
    <mergeCell ref="A53:G53"/>
    <mergeCell ref="A54:G54"/>
  </mergeCells>
  <phoneticPr fontId="1"/>
  <pageMargins left="0.7" right="0.7" top="0.75" bottom="0.75" header="0.3" footer="0.3"/>
  <pageSetup paperSize="9" orientation="portrait" horizontalDpi="300" verticalDpi="300" r:id="rId1"/>
  <headerFooter>
    <oddHeader>&amp;Cイーライ</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基本!$A$16:$A$19</xm:f>
          </x14:formula1>
          <xm:sqref>K9</xm:sqref>
        </x14:dataValidation>
        <x14:dataValidation type="list" allowBlank="1" showInputMessage="1" showErrorMessage="1">
          <x14:formula1>
            <xm:f>基本!$A$27:$A$33</xm:f>
          </x14:formula1>
          <xm:sqref>I6</xm:sqref>
        </x14:dataValidation>
        <x14:dataValidation type="list" allowBlank="1" showInputMessage="1" showErrorMessage="1">
          <x14:formula1>
            <xm:f>基本!$B$27:$B$31</xm:f>
          </x14:formula1>
          <xm:sqref>I7</xm:sqref>
        </x14:dataValidation>
        <x14:dataValidation type="list" allowBlank="1" showInputMessage="1" showErrorMessage="1">
          <x14:formula1>
            <xm:f>基本!$D$27:$D$31</xm:f>
          </x14:formula1>
          <xm:sqref>I8</xm:sqref>
        </x14:dataValidation>
        <x14:dataValidation type="list" allowBlank="1" showInputMessage="1" showErrorMessage="1">
          <x14:formula1>
            <xm:f>基本!$C$27:$C$37</xm:f>
          </x14:formula1>
          <xm:sqref>I15</xm:sqref>
        </x14:dataValidation>
        <x14:dataValidation type="list" allowBlank="1" showInputMessage="1" showErrorMessage="1">
          <x14:formula1>
            <xm:f>基本!$A$5:$A$10</xm:f>
          </x14:formula1>
          <xm:sqref>I11 I9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L54"/>
  <sheetViews>
    <sheetView zoomScaleNormal="100" workbookViewId="0">
      <selection activeCell="A25" sqref="A25:G25"/>
    </sheetView>
  </sheetViews>
  <sheetFormatPr defaultRowHeight="13.5"/>
  <cols>
    <col min="1" max="1" width="7.875" style="171" customWidth="1"/>
    <col min="2" max="2" width="8.5" style="171" customWidth="1"/>
    <col min="3" max="3" width="6.625" style="171" customWidth="1"/>
    <col min="4" max="4" width="15.75" style="171" customWidth="1"/>
    <col min="5" max="6" width="15.75" style="99" customWidth="1"/>
    <col min="7" max="7" width="18.25" style="99" customWidth="1"/>
    <col min="8" max="8" width="17.375" style="99" customWidth="1"/>
    <col min="9" max="9" width="14.625" style="99" customWidth="1"/>
    <col min="10" max="10" width="8.375" style="99" customWidth="1"/>
    <col min="11" max="11" width="7.5" style="99" customWidth="1"/>
    <col min="12" max="12" width="7.875" style="171" customWidth="1"/>
    <col min="13" max="13" width="9.25" style="171" customWidth="1"/>
    <col min="14" max="14" width="12.375" style="171" customWidth="1"/>
    <col min="15" max="16384" width="9" style="171"/>
  </cols>
  <sheetData>
    <row r="1" spans="1:12" ht="21">
      <c r="A1" s="43" t="s">
        <v>32</v>
      </c>
      <c r="B1" s="330">
        <v>10</v>
      </c>
      <c r="C1" s="331"/>
      <c r="D1" s="44" t="s">
        <v>40</v>
      </c>
      <c r="E1" s="45" t="s">
        <v>57</v>
      </c>
      <c r="F1" s="332"/>
      <c r="G1" s="333"/>
      <c r="H1" s="104" t="s">
        <v>55</v>
      </c>
    </row>
    <row r="2" spans="1:12" ht="24.75" customHeight="1">
      <c r="A2" s="44" t="s">
        <v>0</v>
      </c>
      <c r="B2" s="334" t="s">
        <v>355</v>
      </c>
      <c r="C2" s="334"/>
      <c r="D2" s="334"/>
      <c r="E2" s="334"/>
      <c r="F2" s="334"/>
      <c r="G2" s="334"/>
      <c r="H2" s="104" t="s">
        <v>56</v>
      </c>
    </row>
    <row r="3" spans="1:12" ht="19.5" customHeight="1">
      <c r="A3" s="111" t="s">
        <v>48</v>
      </c>
      <c r="B3" s="99"/>
      <c r="C3" s="99"/>
      <c r="D3" s="99"/>
      <c r="I3" s="104"/>
    </row>
    <row r="4" spans="1:12">
      <c r="A4" s="84" t="s">
        <v>46</v>
      </c>
      <c r="B4" s="274" t="s">
        <v>356</v>
      </c>
      <c r="C4" s="275"/>
      <c r="D4" s="275"/>
      <c r="E4" s="275"/>
      <c r="F4" s="275"/>
      <c r="G4" s="276"/>
    </row>
    <row r="5" spans="1:12">
      <c r="A5" s="85" t="s">
        <v>39</v>
      </c>
      <c r="B5" s="274" t="s">
        <v>357</v>
      </c>
      <c r="C5" s="275"/>
      <c r="D5" s="275"/>
      <c r="E5" s="275"/>
      <c r="F5" s="275"/>
      <c r="G5" s="276"/>
    </row>
    <row r="6" spans="1:12">
      <c r="A6" s="85" t="s">
        <v>7</v>
      </c>
      <c r="B6" s="382" t="s">
        <v>358</v>
      </c>
      <c r="C6" s="383"/>
      <c r="D6" s="384"/>
      <c r="E6" s="236" t="s">
        <v>43</v>
      </c>
      <c r="F6" s="235" t="str">
        <f>IF($I$6 = 0,"", $I$6)</f>
        <v>使用者</v>
      </c>
      <c r="G6" s="235" t="str">
        <f>IF($J$6 = 0,"", $J$6)</f>
        <v/>
      </c>
      <c r="H6" s="236" t="s">
        <v>43</v>
      </c>
      <c r="I6" s="237" t="s">
        <v>88</v>
      </c>
      <c r="J6" s="237"/>
    </row>
    <row r="7" spans="1:12">
      <c r="A7" s="86" t="s">
        <v>6</v>
      </c>
      <c r="B7" s="274"/>
      <c r="C7" s="275"/>
      <c r="D7" s="276"/>
      <c r="E7" s="236" t="s">
        <v>66</v>
      </c>
      <c r="F7" s="235" t="str">
        <f>IF($I$7 = 0,"", $I$7)</f>
        <v/>
      </c>
      <c r="G7" s="235" t="str">
        <f>IF($J$7 = 0,"", $J$7)</f>
        <v/>
      </c>
      <c r="H7" s="236" t="s">
        <v>66</v>
      </c>
      <c r="I7" s="237"/>
      <c r="J7" s="237"/>
    </row>
    <row r="8" spans="1:12" ht="13.5" customHeight="1">
      <c r="A8" s="87" t="s">
        <v>136</v>
      </c>
      <c r="B8" s="277" t="s">
        <v>359</v>
      </c>
      <c r="C8" s="278"/>
      <c r="D8" s="278"/>
      <c r="E8" s="278"/>
      <c r="F8" s="278"/>
      <c r="G8" s="279"/>
      <c r="H8" s="236" t="s">
        <v>85</v>
      </c>
      <c r="I8" s="237" t="s">
        <v>117</v>
      </c>
      <c r="J8" s="104" t="s">
        <v>62</v>
      </c>
    </row>
    <row r="9" spans="1:12" ht="13.5" customHeight="1">
      <c r="A9" s="89"/>
      <c r="B9" s="304"/>
      <c r="C9" s="305"/>
      <c r="D9" s="305"/>
      <c r="E9" s="305"/>
      <c r="F9" s="305"/>
      <c r="G9" s="306"/>
      <c r="H9" s="236" t="s">
        <v>51</v>
      </c>
      <c r="I9" s="237" t="s">
        <v>17</v>
      </c>
      <c r="J9" s="235">
        <f>IF($I$9 = "筋力",基本!$C$5,IF($I$9 = "耐久力",基本!$C$6,IF($I$9 = "敏捷力",基本!$C$7,IF($I$9 = "知力",基本!$C$8,IF($I$9 = "判断力",基本!$C$9,IF($I$9 = "魅力",基本!$C$10,""))))))</f>
        <v>5</v>
      </c>
      <c r="K9" s="237" t="s">
        <v>90</v>
      </c>
    </row>
    <row r="10" spans="1:12" ht="13.5" customHeight="1">
      <c r="A10" s="87" t="s">
        <v>61</v>
      </c>
      <c r="B10" s="277" t="s">
        <v>360</v>
      </c>
      <c r="C10" s="278"/>
      <c r="D10" s="278"/>
      <c r="E10" s="278"/>
      <c r="F10" s="278"/>
      <c r="G10" s="279"/>
      <c r="H10" s="236" t="s">
        <v>58</v>
      </c>
      <c r="I10" s="237">
        <v>1</v>
      </c>
      <c r="J10" s="245" t="s">
        <v>53</v>
      </c>
      <c r="K10" s="246"/>
      <c r="L10" s="235">
        <f>IF($I$8=基本!$F$4,基本!$P$7,IF($I$8=基本!$F$13,基本!$P$16,IF($I$8=基本!$F$22,基本!$P$25,IF($I$8=基本!$F$31,基本!$P$34,IF($I$8=基本!$F$40,基本!$P$43,0)))))</f>
        <v>0</v>
      </c>
    </row>
    <row r="11" spans="1:12" ht="13.5" customHeight="1">
      <c r="A11" s="88"/>
      <c r="B11" s="283" t="s">
        <v>361</v>
      </c>
      <c r="C11" s="284"/>
      <c r="D11" s="284"/>
      <c r="E11" s="284"/>
      <c r="F11" s="284"/>
      <c r="G11" s="285"/>
      <c r="H11" s="238" t="s">
        <v>52</v>
      </c>
      <c r="I11" s="237" t="s">
        <v>17</v>
      </c>
      <c r="J11" s="108">
        <f>IF($I$9 = "筋力",基本!$C$5,IF($I$11 = "耐久力",基本!$C$6,IF($I$11 = "敏捷力",基本!$C$7,IF($I$11 = "知力",基本!$C$8,IF($I$11 = "判断力",基本!$C$9,IF($I$11 = "魅力",基本!$C$10,""))))))</f>
        <v>5</v>
      </c>
      <c r="L11" s="99"/>
    </row>
    <row r="12" spans="1:12" ht="13.5" customHeight="1">
      <c r="A12" s="88"/>
      <c r="B12" s="388"/>
      <c r="C12" s="389"/>
      <c r="D12" s="389"/>
      <c r="E12" s="389"/>
      <c r="F12" s="389"/>
      <c r="G12" s="390"/>
      <c r="H12" s="236" t="s">
        <v>59</v>
      </c>
      <c r="I12" s="237">
        <v>0</v>
      </c>
      <c r="J12" s="245" t="s">
        <v>54</v>
      </c>
      <c r="K12" s="246"/>
      <c r="L12" s="235">
        <f>IF($I$8=基本!$F$4,基本!$P$9,IF($I$8=基本!$F$13,基本!$P$18,IF($I$8=基本!$F$22,基本!$P$27,IF($I$8=基本!$F$31,基本!$P$36,IF($I$8=基本!$F$40,基本!$P$45,0)))))</f>
        <v>0</v>
      </c>
    </row>
    <row r="13" spans="1:12" ht="17.25">
      <c r="A13" s="88"/>
      <c r="B13" s="395" t="str">
        <f xml:space="preserve"> "　　　　　　　　　　　半減ダメージ後　" &amp; 基本!$C$10 + 基本!$C$7 &amp; "マス 瞬間移動"</f>
        <v>　　　　　　　　　　　半減ダメージ後　10マス 瞬間移動</v>
      </c>
      <c r="C13" s="396"/>
      <c r="D13" s="396"/>
      <c r="E13" s="396"/>
      <c r="F13" s="396"/>
      <c r="G13" s="397"/>
      <c r="H13" s="239" t="s">
        <v>86</v>
      </c>
      <c r="I13" s="237">
        <v>1</v>
      </c>
      <c r="J13" s="236" t="s">
        <v>44</v>
      </c>
      <c r="K13" s="237">
        <v>10</v>
      </c>
    </row>
    <row r="14" spans="1:12" ht="13.5" customHeight="1">
      <c r="A14" s="88"/>
      <c r="B14" s="283"/>
      <c r="C14" s="284"/>
      <c r="D14" s="284"/>
      <c r="E14" s="284"/>
      <c r="F14" s="284"/>
      <c r="G14" s="285"/>
      <c r="H14" s="236" t="s">
        <v>50</v>
      </c>
      <c r="I14" s="237">
        <v>2</v>
      </c>
      <c r="J14" s="236" t="s">
        <v>44</v>
      </c>
      <c r="K14" s="237">
        <v>8</v>
      </c>
    </row>
    <row r="15" spans="1:12" ht="13.5" customHeight="1">
      <c r="A15" s="88"/>
      <c r="B15" s="283"/>
      <c r="C15" s="284"/>
      <c r="D15" s="284"/>
      <c r="E15" s="284"/>
      <c r="F15" s="284"/>
      <c r="G15" s="285"/>
      <c r="H15" s="236" t="s">
        <v>60</v>
      </c>
      <c r="I15" s="237"/>
    </row>
    <row r="16" spans="1:12" ht="13.5" customHeight="1">
      <c r="A16" s="88"/>
      <c r="B16" s="283"/>
      <c r="C16" s="284"/>
      <c r="D16" s="284"/>
      <c r="E16" s="284"/>
      <c r="F16" s="284"/>
      <c r="G16" s="285"/>
    </row>
    <row r="17" spans="1:12" ht="13.5" customHeight="1">
      <c r="A17" s="88"/>
      <c r="B17" s="283"/>
      <c r="C17" s="284"/>
      <c r="D17" s="284"/>
      <c r="E17" s="284"/>
      <c r="F17" s="284"/>
      <c r="G17" s="285"/>
      <c r="J17" s="171"/>
      <c r="K17" s="171"/>
    </row>
    <row r="18" spans="1:12" ht="13.5" customHeight="1">
      <c r="A18" s="89"/>
      <c r="B18" s="376"/>
      <c r="C18" s="377"/>
      <c r="D18" s="377"/>
      <c r="E18" s="377"/>
      <c r="F18" s="377"/>
      <c r="G18" s="378"/>
      <c r="J18" s="171"/>
      <c r="K18" s="171"/>
    </row>
    <row r="19" spans="1:12">
      <c r="A19" s="377"/>
      <c r="B19" s="377"/>
      <c r="C19" s="377"/>
      <c r="D19" s="377"/>
      <c r="E19" s="377"/>
      <c r="F19" s="377"/>
      <c r="G19" s="377"/>
    </row>
    <row r="20" spans="1:12" ht="13.5" customHeight="1">
      <c r="A20" s="289" t="s">
        <v>49</v>
      </c>
      <c r="B20" s="290"/>
      <c r="C20" s="290"/>
      <c r="D20" s="290"/>
      <c r="E20" s="290"/>
      <c r="F20" s="290"/>
      <c r="G20" s="291"/>
    </row>
    <row r="21" spans="1:12" s="136" customFormat="1" ht="13.5" customHeight="1">
      <c r="A21" s="391"/>
      <c r="B21" s="392"/>
      <c r="C21" s="392"/>
      <c r="D21" s="392"/>
      <c r="E21" s="392"/>
      <c r="F21" s="392"/>
      <c r="G21" s="393"/>
      <c r="L21" s="137"/>
    </row>
    <row r="22" spans="1:12" s="136" customFormat="1" ht="13.5" customHeight="1">
      <c r="A22" s="286" t="s">
        <v>362</v>
      </c>
      <c r="B22" s="287"/>
      <c r="C22" s="287"/>
      <c r="D22" s="287"/>
      <c r="E22" s="287"/>
      <c r="F22" s="287"/>
      <c r="G22" s="288"/>
      <c r="L22" s="137"/>
    </row>
    <row r="23" spans="1:12" s="136" customFormat="1" ht="13.5" customHeight="1">
      <c r="A23" s="286" t="s">
        <v>363</v>
      </c>
      <c r="B23" s="287"/>
      <c r="C23" s="287"/>
      <c r="D23" s="287"/>
      <c r="E23" s="287"/>
      <c r="F23" s="287"/>
      <c r="G23" s="288"/>
      <c r="L23" s="137"/>
    </row>
    <row r="24" spans="1:12" s="136" customFormat="1" ht="13.5" customHeight="1">
      <c r="A24" s="286" t="s">
        <v>364</v>
      </c>
      <c r="B24" s="287"/>
      <c r="C24" s="287"/>
      <c r="D24" s="287"/>
      <c r="E24" s="287"/>
      <c r="F24" s="287"/>
      <c r="G24" s="288"/>
      <c r="L24" s="137"/>
    </row>
    <row r="25" spans="1:12" s="137" customFormat="1" ht="13.5" customHeight="1">
      <c r="A25" s="286"/>
      <c r="B25" s="287"/>
      <c r="C25" s="287"/>
      <c r="D25" s="287"/>
      <c r="E25" s="287"/>
      <c r="F25" s="287"/>
      <c r="G25" s="288"/>
      <c r="H25" s="136"/>
      <c r="I25" s="136"/>
      <c r="J25" s="136"/>
      <c r="K25" s="136"/>
    </row>
    <row r="26" spans="1:12" s="136" customFormat="1" ht="13.5" customHeight="1">
      <c r="A26" s="286"/>
      <c r="B26" s="287"/>
      <c r="C26" s="287"/>
      <c r="D26" s="287"/>
      <c r="E26" s="287"/>
      <c r="F26" s="287"/>
      <c r="G26" s="288"/>
      <c r="L26" s="137"/>
    </row>
    <row r="27" spans="1:12" s="136" customFormat="1" ht="13.5" customHeight="1">
      <c r="A27" s="286"/>
      <c r="B27" s="287"/>
      <c r="C27" s="287"/>
      <c r="D27" s="287"/>
      <c r="E27" s="287"/>
      <c r="F27" s="287"/>
      <c r="G27" s="288"/>
      <c r="L27" s="137"/>
    </row>
    <row r="28" spans="1:12" s="136" customFormat="1" ht="13.5" customHeight="1">
      <c r="A28" s="286"/>
      <c r="B28" s="287"/>
      <c r="C28" s="287"/>
      <c r="D28" s="287"/>
      <c r="E28" s="287"/>
      <c r="F28" s="287"/>
      <c r="G28" s="288"/>
      <c r="L28" s="137"/>
    </row>
    <row r="29" spans="1:12" s="136" customFormat="1" ht="13.5" customHeight="1">
      <c r="A29" s="286"/>
      <c r="B29" s="287"/>
      <c r="C29" s="287"/>
      <c r="D29" s="287"/>
      <c r="E29" s="287"/>
      <c r="F29" s="287"/>
      <c r="G29" s="288"/>
      <c r="L29" s="137"/>
    </row>
    <row r="30" spans="1:12" s="137" customFormat="1" ht="13.5" customHeight="1">
      <c r="A30" s="286"/>
      <c r="B30" s="287"/>
      <c r="C30" s="287"/>
      <c r="D30" s="287"/>
      <c r="E30" s="287"/>
      <c r="F30" s="287"/>
      <c r="G30" s="288"/>
      <c r="H30" s="136"/>
      <c r="I30" s="136"/>
      <c r="J30" s="136"/>
      <c r="K30" s="136"/>
    </row>
    <row r="31" spans="1:12" s="136" customFormat="1" ht="13.5" customHeight="1">
      <c r="A31" s="286"/>
      <c r="B31" s="287"/>
      <c r="C31" s="287"/>
      <c r="D31" s="287"/>
      <c r="E31" s="287"/>
      <c r="F31" s="287"/>
      <c r="G31" s="288"/>
      <c r="L31" s="137"/>
    </row>
    <row r="32" spans="1:12" s="136" customFormat="1" ht="13.5" customHeight="1">
      <c r="A32" s="286"/>
      <c r="B32" s="287"/>
      <c r="C32" s="287"/>
      <c r="D32" s="287"/>
      <c r="E32" s="287"/>
      <c r="F32" s="287"/>
      <c r="G32" s="288"/>
      <c r="L32" s="137"/>
    </row>
    <row r="33" spans="1:12" s="136" customFormat="1" ht="13.5" customHeight="1">
      <c r="A33" s="286"/>
      <c r="B33" s="287"/>
      <c r="C33" s="287"/>
      <c r="D33" s="287"/>
      <c r="E33" s="287"/>
      <c r="F33" s="287"/>
      <c r="G33" s="288"/>
      <c r="L33" s="137"/>
    </row>
    <row r="34" spans="1:12" s="136" customFormat="1" ht="13.5" customHeight="1">
      <c r="A34" s="286"/>
      <c r="B34" s="287"/>
      <c r="C34" s="287"/>
      <c r="D34" s="287"/>
      <c r="E34" s="287"/>
      <c r="F34" s="287"/>
      <c r="G34" s="288"/>
      <c r="L34" s="137"/>
    </row>
    <row r="35" spans="1:12" s="136" customFormat="1" ht="13.5" customHeight="1">
      <c r="A35" s="286"/>
      <c r="B35" s="287"/>
      <c r="C35" s="287"/>
      <c r="D35" s="287"/>
      <c r="E35" s="287"/>
      <c r="F35" s="287"/>
      <c r="G35" s="288"/>
      <c r="L35" s="137"/>
    </row>
    <row r="36" spans="1:12" s="136" customFormat="1" ht="13.5" customHeight="1">
      <c r="A36" s="286"/>
      <c r="B36" s="287"/>
      <c r="C36" s="287"/>
      <c r="D36" s="287"/>
      <c r="E36" s="287"/>
      <c r="F36" s="287"/>
      <c r="G36" s="288"/>
      <c r="L36" s="137"/>
    </row>
    <row r="37" spans="1:12" s="136" customFormat="1" ht="13.5" customHeight="1">
      <c r="A37" s="286"/>
      <c r="B37" s="287"/>
      <c r="C37" s="287"/>
      <c r="D37" s="287"/>
      <c r="E37" s="287"/>
      <c r="F37" s="287"/>
      <c r="G37" s="288"/>
      <c r="L37" s="137"/>
    </row>
    <row r="38" spans="1:12" s="136" customFormat="1" ht="13.5" customHeight="1">
      <c r="A38" s="286"/>
      <c r="B38" s="287"/>
      <c r="C38" s="287"/>
      <c r="D38" s="287"/>
      <c r="E38" s="287"/>
      <c r="F38" s="287"/>
      <c r="G38" s="288"/>
      <c r="L38" s="137"/>
    </row>
    <row r="39" spans="1:12" s="136" customFormat="1" ht="13.5" customHeight="1">
      <c r="A39" s="286"/>
      <c r="B39" s="287"/>
      <c r="C39" s="287"/>
      <c r="D39" s="287"/>
      <c r="E39" s="287"/>
      <c r="F39" s="287"/>
      <c r="G39" s="288"/>
      <c r="L39" s="137"/>
    </row>
    <row r="40" spans="1:12" s="136" customFormat="1" ht="13.5" customHeight="1">
      <c r="A40" s="286"/>
      <c r="B40" s="287"/>
      <c r="C40" s="287"/>
      <c r="D40" s="287"/>
      <c r="E40" s="287"/>
      <c r="F40" s="287"/>
      <c r="G40" s="288"/>
      <c r="L40" s="137"/>
    </row>
    <row r="41" spans="1:12" s="136" customFormat="1" ht="13.5" customHeight="1">
      <c r="A41" s="286"/>
      <c r="B41" s="287"/>
      <c r="C41" s="287"/>
      <c r="D41" s="287"/>
      <c r="E41" s="287"/>
      <c r="F41" s="287"/>
      <c r="G41" s="288"/>
      <c r="L41" s="137"/>
    </row>
    <row r="42" spans="1:12" s="136" customFormat="1" ht="13.5" customHeight="1">
      <c r="A42" s="286"/>
      <c r="B42" s="287"/>
      <c r="C42" s="287"/>
      <c r="D42" s="287"/>
      <c r="E42" s="287"/>
      <c r="F42" s="287"/>
      <c r="G42" s="288"/>
      <c r="L42" s="137"/>
    </row>
    <row r="43" spans="1:12" s="136" customFormat="1" ht="13.5" customHeight="1">
      <c r="A43" s="286"/>
      <c r="B43" s="287"/>
      <c r="C43" s="287"/>
      <c r="D43" s="287"/>
      <c r="E43" s="287"/>
      <c r="F43" s="287"/>
      <c r="G43" s="288"/>
      <c r="L43" s="137"/>
    </row>
    <row r="44" spans="1:12" s="136" customFormat="1" ht="13.5" customHeight="1">
      <c r="A44" s="286"/>
      <c r="B44" s="287"/>
      <c r="C44" s="287"/>
      <c r="D44" s="287"/>
      <c r="E44" s="287"/>
      <c r="F44" s="287"/>
      <c r="G44" s="288"/>
      <c r="L44" s="137"/>
    </row>
    <row r="45" spans="1:12" s="136" customFormat="1" ht="13.5" customHeight="1">
      <c r="A45" s="286"/>
      <c r="B45" s="287"/>
      <c r="C45" s="287"/>
      <c r="D45" s="287"/>
      <c r="E45" s="287"/>
      <c r="F45" s="287"/>
      <c r="G45" s="288"/>
      <c r="L45" s="137"/>
    </row>
    <row r="46" spans="1:12" s="136" customFormat="1" ht="13.5" customHeight="1">
      <c r="A46" s="286"/>
      <c r="B46" s="287"/>
      <c r="C46" s="287"/>
      <c r="D46" s="287"/>
      <c r="E46" s="287"/>
      <c r="F46" s="287"/>
      <c r="G46" s="288"/>
      <c r="L46" s="137"/>
    </row>
    <row r="47" spans="1:12" s="136" customFormat="1" ht="13.5" customHeight="1">
      <c r="A47" s="286"/>
      <c r="B47" s="287"/>
      <c r="C47" s="287"/>
      <c r="D47" s="287"/>
      <c r="E47" s="287"/>
      <c r="F47" s="287"/>
      <c r="G47" s="288"/>
      <c r="L47" s="137"/>
    </row>
    <row r="48" spans="1:12" s="136" customFormat="1" ht="13.5" customHeight="1">
      <c r="A48" s="286"/>
      <c r="B48" s="287"/>
      <c r="C48" s="287"/>
      <c r="D48" s="287"/>
      <c r="E48" s="287"/>
      <c r="F48" s="287"/>
      <c r="G48" s="288"/>
      <c r="L48" s="137"/>
    </row>
    <row r="49" spans="1:12" s="136" customFormat="1" ht="13.5" customHeight="1">
      <c r="A49" s="286"/>
      <c r="B49" s="287"/>
      <c r="C49" s="287"/>
      <c r="D49" s="287"/>
      <c r="E49" s="287"/>
      <c r="F49" s="287"/>
      <c r="G49" s="288"/>
      <c r="L49" s="137"/>
    </row>
    <row r="50" spans="1:12" s="136" customFormat="1" ht="13.5" customHeight="1">
      <c r="A50" s="286"/>
      <c r="B50" s="287"/>
      <c r="C50" s="287"/>
      <c r="D50" s="287"/>
      <c r="E50" s="287"/>
      <c r="F50" s="287"/>
      <c r="G50" s="288"/>
      <c r="L50" s="137"/>
    </row>
    <row r="51" spans="1:12" s="136" customFormat="1" ht="13.5" customHeight="1">
      <c r="A51" s="286"/>
      <c r="B51" s="287"/>
      <c r="C51" s="287"/>
      <c r="D51" s="287"/>
      <c r="E51" s="287"/>
      <c r="F51" s="287"/>
      <c r="G51" s="288"/>
      <c r="L51" s="137"/>
    </row>
    <row r="52" spans="1:12" s="136" customFormat="1" ht="13.5" customHeight="1">
      <c r="A52" s="286"/>
      <c r="B52" s="287"/>
      <c r="C52" s="287"/>
      <c r="D52" s="287"/>
      <c r="E52" s="287"/>
      <c r="F52" s="287"/>
      <c r="G52" s="288"/>
      <c r="L52" s="137"/>
    </row>
    <row r="53" spans="1:12" s="137" customFormat="1" ht="13.5" customHeight="1">
      <c r="A53" s="286"/>
      <c r="B53" s="287"/>
      <c r="C53" s="287"/>
      <c r="D53" s="287"/>
      <c r="E53" s="287"/>
      <c r="F53" s="287"/>
      <c r="G53" s="288"/>
      <c r="H53" s="136"/>
      <c r="I53" s="136"/>
      <c r="J53" s="136"/>
      <c r="K53" s="136"/>
    </row>
    <row r="54" spans="1:12" s="99" customFormat="1" ht="21">
      <c r="A54" s="40" t="s">
        <v>32</v>
      </c>
      <c r="B54" s="240">
        <f>$B$1</f>
        <v>10</v>
      </c>
      <c r="C54" s="41" t="s">
        <v>40</v>
      </c>
      <c r="D54" s="42" t="str">
        <f>$E$1</f>
        <v>遭遇毎</v>
      </c>
      <c r="E54" s="325" t="str">
        <f>$B$2</f>
        <v>ナロウ・エスケイプ</v>
      </c>
      <c r="F54" s="326"/>
      <c r="G54" s="327"/>
      <c r="L54" s="171"/>
    </row>
  </sheetData>
  <mergeCells count="56">
    <mergeCell ref="B11:G11"/>
    <mergeCell ref="B1:C1"/>
    <mergeCell ref="F1:G1"/>
    <mergeCell ref="B2:G2"/>
    <mergeCell ref="B4:G4"/>
    <mergeCell ref="B5:G5"/>
    <mergeCell ref="B6:D6"/>
    <mergeCell ref="B7:D7"/>
    <mergeCell ref="B8:G8"/>
    <mergeCell ref="B9:G9"/>
    <mergeCell ref="B10:G10"/>
    <mergeCell ref="J10:K10"/>
    <mergeCell ref="A22:G22"/>
    <mergeCell ref="B12:G12"/>
    <mergeCell ref="J12:K12"/>
    <mergeCell ref="B13:G13"/>
    <mergeCell ref="B14:G14"/>
    <mergeCell ref="B15:G15"/>
    <mergeCell ref="B16:G16"/>
    <mergeCell ref="B17:G17"/>
    <mergeCell ref="B18:G18"/>
    <mergeCell ref="A19:G19"/>
    <mergeCell ref="A20:G20"/>
    <mergeCell ref="A21:G21"/>
    <mergeCell ref="A34:G34"/>
    <mergeCell ref="A23:G23"/>
    <mergeCell ref="A24:G24"/>
    <mergeCell ref="A25:G25"/>
    <mergeCell ref="A26:G26"/>
    <mergeCell ref="A27:G27"/>
    <mergeCell ref="A28:G28"/>
    <mergeCell ref="A29:G29"/>
    <mergeCell ref="A30:G30"/>
    <mergeCell ref="A31:G31"/>
    <mergeCell ref="A32:G32"/>
    <mergeCell ref="A33:G33"/>
    <mergeCell ref="A46:G46"/>
    <mergeCell ref="A35:G35"/>
    <mergeCell ref="A36:G36"/>
    <mergeCell ref="A37:G37"/>
    <mergeCell ref="A38:G38"/>
    <mergeCell ref="A39:G39"/>
    <mergeCell ref="A40:G40"/>
    <mergeCell ref="A41:G41"/>
    <mergeCell ref="A42:G42"/>
    <mergeCell ref="A43:G43"/>
    <mergeCell ref="A44:G44"/>
    <mergeCell ref="A45:G45"/>
    <mergeCell ref="A53:G53"/>
    <mergeCell ref="E54:G54"/>
    <mergeCell ref="A47:G47"/>
    <mergeCell ref="A48:G48"/>
    <mergeCell ref="A49:G49"/>
    <mergeCell ref="A50:G50"/>
    <mergeCell ref="A51:G51"/>
    <mergeCell ref="A52:G52"/>
  </mergeCells>
  <phoneticPr fontId="1"/>
  <pageMargins left="0.7" right="0.7" top="0.75" bottom="0.75" header="0.3" footer="0.3"/>
  <pageSetup paperSize="9" orientation="portrait" horizontalDpi="300" verticalDpi="300" r:id="rId1"/>
  <headerFooter>
    <oddHeader>&amp;Cイーライ</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基本!$A$16:$A$19</xm:f>
          </x14:formula1>
          <xm:sqref>K9</xm:sqref>
        </x14:dataValidation>
        <x14:dataValidation type="list" allowBlank="1" showInputMessage="1" showErrorMessage="1">
          <x14:formula1>
            <xm:f>基本!$A$27:$A$33</xm:f>
          </x14:formula1>
          <xm:sqref>I6</xm:sqref>
        </x14:dataValidation>
        <x14:dataValidation type="list" allowBlank="1" showInputMessage="1" showErrorMessage="1">
          <x14:formula1>
            <xm:f>基本!$B$27:$B$31</xm:f>
          </x14:formula1>
          <xm:sqref>I7</xm:sqref>
        </x14:dataValidation>
        <x14:dataValidation type="list" allowBlank="1" showInputMessage="1" showErrorMessage="1">
          <x14:formula1>
            <xm:f>基本!$D$27:$D$31</xm:f>
          </x14:formula1>
          <xm:sqref>I8</xm:sqref>
        </x14:dataValidation>
        <x14:dataValidation type="list" allowBlank="1" showInputMessage="1" showErrorMessage="1">
          <x14:formula1>
            <xm:f>基本!$C$27:$C$37</xm:f>
          </x14:formula1>
          <xm:sqref>I15</xm:sqref>
        </x14:dataValidation>
        <x14:dataValidation type="list" allowBlank="1" showInputMessage="1" showErrorMessage="1">
          <x14:formula1>
            <xm:f>基本!$A$5:$A$10</xm:f>
          </x14:formula1>
          <xm:sqref>I11 I9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L55"/>
  <sheetViews>
    <sheetView zoomScaleNormal="100" workbookViewId="0"/>
  </sheetViews>
  <sheetFormatPr defaultRowHeight="13.5"/>
  <cols>
    <col min="1" max="1" width="7.875" style="171" customWidth="1"/>
    <col min="2" max="2" width="8.5" style="171" customWidth="1"/>
    <col min="3" max="3" width="6.625" style="171" customWidth="1"/>
    <col min="4" max="4" width="15.75" style="171" customWidth="1"/>
    <col min="5" max="6" width="15.75" style="99" customWidth="1"/>
    <col min="7" max="7" width="18.25" style="99" customWidth="1"/>
    <col min="8" max="8" width="17.375" style="99" customWidth="1"/>
    <col min="9" max="9" width="14.625" style="99" customWidth="1"/>
    <col min="10" max="10" width="8.375" style="99" customWidth="1"/>
    <col min="11" max="11" width="7.5" style="99" customWidth="1"/>
    <col min="12" max="12" width="7.875" style="171" customWidth="1"/>
    <col min="13" max="13" width="9.25" style="171" customWidth="1"/>
    <col min="14" max="14" width="12.375" style="171" customWidth="1"/>
    <col min="15" max="16384" width="9" style="171"/>
  </cols>
  <sheetData>
    <row r="1" spans="1:12" ht="21">
      <c r="A1" s="143" t="s">
        <v>32</v>
      </c>
      <c r="B1" s="358" t="s">
        <v>240</v>
      </c>
      <c r="C1" s="360"/>
      <c r="D1" s="144" t="s">
        <v>40</v>
      </c>
      <c r="E1" s="145" t="s">
        <v>135</v>
      </c>
      <c r="F1" s="337"/>
      <c r="G1" s="338"/>
      <c r="H1" s="104" t="s">
        <v>55</v>
      </c>
    </row>
    <row r="2" spans="1:12" ht="24.75" customHeight="1">
      <c r="A2" s="144" t="s">
        <v>0</v>
      </c>
      <c r="B2" s="339" t="s">
        <v>241</v>
      </c>
      <c r="C2" s="339"/>
      <c r="D2" s="339"/>
      <c r="E2" s="339"/>
      <c r="F2" s="339"/>
      <c r="G2" s="339"/>
      <c r="H2" s="104" t="s">
        <v>56</v>
      </c>
    </row>
    <row r="3" spans="1:12" ht="19.5" customHeight="1">
      <c r="A3" s="111" t="s">
        <v>48</v>
      </c>
      <c r="B3" s="99"/>
      <c r="C3" s="99"/>
      <c r="D3" s="99"/>
      <c r="I3" s="104"/>
    </row>
    <row r="4" spans="1:12">
      <c r="A4" s="84" t="s">
        <v>46</v>
      </c>
      <c r="B4" s="274" t="s">
        <v>242</v>
      </c>
      <c r="C4" s="275"/>
      <c r="D4" s="275"/>
      <c r="E4" s="275"/>
      <c r="F4" s="275"/>
      <c r="G4" s="276"/>
    </row>
    <row r="5" spans="1:12">
      <c r="A5" s="85" t="s">
        <v>39</v>
      </c>
      <c r="B5" s="274" t="s">
        <v>243</v>
      </c>
      <c r="C5" s="275"/>
      <c r="D5" s="275"/>
      <c r="E5" s="275"/>
      <c r="F5" s="275"/>
      <c r="G5" s="276"/>
    </row>
    <row r="6" spans="1:12">
      <c r="A6" s="85" t="s">
        <v>7</v>
      </c>
      <c r="B6" s="382" t="s">
        <v>137</v>
      </c>
      <c r="C6" s="383"/>
      <c r="D6" s="384"/>
      <c r="E6" s="189" t="s">
        <v>43</v>
      </c>
      <c r="F6" s="190" t="str">
        <f>IF($I$6 = 0,"", $I$6)</f>
        <v>使用者</v>
      </c>
      <c r="G6" s="190" t="str">
        <f>IF($J$6 = 0,"", $J$6)</f>
        <v/>
      </c>
      <c r="H6" s="189" t="s">
        <v>43</v>
      </c>
      <c r="I6" s="191" t="s">
        <v>88</v>
      </c>
      <c r="J6" s="191"/>
    </row>
    <row r="7" spans="1:12">
      <c r="A7" s="86" t="s">
        <v>6</v>
      </c>
      <c r="B7" s="274"/>
      <c r="C7" s="275"/>
      <c r="D7" s="276"/>
      <c r="E7" s="189" t="s">
        <v>66</v>
      </c>
      <c r="F7" s="190" t="str">
        <f>IF($I$7 = 0,"", $I$7)</f>
        <v/>
      </c>
      <c r="G7" s="190" t="str">
        <f>IF($J$7 = 0,"", $J$7)</f>
        <v/>
      </c>
      <c r="H7" s="189" t="s">
        <v>66</v>
      </c>
      <c r="I7" s="191"/>
      <c r="J7" s="191"/>
    </row>
    <row r="8" spans="1:12" ht="13.5" customHeight="1">
      <c r="A8" s="88" t="s">
        <v>61</v>
      </c>
      <c r="B8" s="277" t="s">
        <v>244</v>
      </c>
      <c r="C8" s="278"/>
      <c r="D8" s="278"/>
      <c r="E8" s="278"/>
      <c r="F8" s="278"/>
      <c r="G8" s="279"/>
      <c r="H8" s="189" t="s">
        <v>85</v>
      </c>
      <c r="I8" s="191" t="s">
        <v>117</v>
      </c>
      <c r="J8" s="104" t="s">
        <v>62</v>
      </c>
    </row>
    <row r="9" spans="1:12" ht="13.5" customHeight="1">
      <c r="A9" s="88"/>
      <c r="B9" s="394" t="s">
        <v>245</v>
      </c>
      <c r="C9" s="284"/>
      <c r="D9" s="284"/>
      <c r="E9" s="284"/>
      <c r="F9" s="284"/>
      <c r="G9" s="285"/>
      <c r="H9" s="189" t="s">
        <v>51</v>
      </c>
      <c r="I9" s="191" t="s">
        <v>17</v>
      </c>
      <c r="J9" s="190">
        <f>IF($I$9 = "筋力",基本!$C$5,IF($I$9 = "耐久力",基本!$C$6,IF($I$9 = "敏捷力",基本!$C$7,IF($I$9 = "知力",基本!$C$8,IF($I$9 = "判断力",基本!$C$9,IF($I$9 = "魅力",基本!$C$10,""))))))</f>
        <v>5</v>
      </c>
      <c r="K9" s="191" t="s">
        <v>90</v>
      </c>
    </row>
    <row r="10" spans="1:12" ht="13.5" customHeight="1">
      <c r="A10" s="88"/>
      <c r="B10" s="286" t="s">
        <v>246</v>
      </c>
      <c r="C10" s="287"/>
      <c r="D10" s="287"/>
      <c r="E10" s="287"/>
      <c r="F10" s="287"/>
      <c r="G10" s="288"/>
      <c r="H10" s="189" t="s">
        <v>58</v>
      </c>
      <c r="I10" s="191">
        <v>1</v>
      </c>
      <c r="J10" s="245" t="s">
        <v>53</v>
      </c>
      <c r="K10" s="246"/>
      <c r="L10" s="190">
        <f>IF($I$8=基本!$F$4,基本!$P$7,IF($I$8=基本!$F$13,基本!$P$16,IF($I$8=基本!$F$22,基本!$P$25,IF($I$8=基本!$F$31,基本!$P$34,IF($I$8=基本!$F$40,基本!$P$43,0)))))</f>
        <v>0</v>
      </c>
    </row>
    <row r="11" spans="1:12" ht="13.5" customHeight="1">
      <c r="A11" s="88"/>
      <c r="B11" s="286"/>
      <c r="C11" s="287"/>
      <c r="D11" s="287"/>
      <c r="E11" s="287"/>
      <c r="F11" s="287"/>
      <c r="G11" s="288"/>
      <c r="H11" s="187" t="s">
        <v>52</v>
      </c>
      <c r="I11" s="191" t="s">
        <v>17</v>
      </c>
      <c r="J11" s="108">
        <f>IF($I$9 = "筋力",基本!$C$5,IF($I$11 = "耐久力",基本!$C$6,IF($I$11 = "敏捷力",基本!$C$7,IF($I$11 = "知力",基本!$C$8,IF($I$11 = "判断力",基本!$C$9,IF($I$11 = "魅力",基本!$C$10,""))))))</f>
        <v>5</v>
      </c>
      <c r="L11" s="99"/>
    </row>
    <row r="12" spans="1:12">
      <c r="A12" s="88"/>
      <c r="B12" s="286"/>
      <c r="C12" s="287"/>
      <c r="D12" s="287"/>
      <c r="E12" s="287"/>
      <c r="F12" s="287"/>
      <c r="G12" s="288"/>
      <c r="H12" s="189" t="s">
        <v>59</v>
      </c>
      <c r="I12" s="191">
        <v>0</v>
      </c>
      <c r="J12" s="245" t="s">
        <v>54</v>
      </c>
      <c r="K12" s="246"/>
      <c r="L12" s="190">
        <f>IF($I$8=基本!$F$4,基本!$P$9,IF($I$8=基本!$F$13,基本!$P$18,IF($I$8=基本!$F$22,基本!$P$27,IF($I$8=基本!$F$31,基本!$P$36,IF($I$8=基本!$F$40,基本!$P$45,0)))))</f>
        <v>0</v>
      </c>
    </row>
    <row r="13" spans="1:12" ht="13.5" customHeight="1">
      <c r="A13" s="88"/>
      <c r="B13" s="385"/>
      <c r="C13" s="386"/>
      <c r="D13" s="386"/>
      <c r="E13" s="386"/>
      <c r="F13" s="386"/>
      <c r="G13" s="387"/>
      <c r="H13" s="188" t="s">
        <v>86</v>
      </c>
      <c r="I13" s="191">
        <v>2</v>
      </c>
      <c r="J13" s="189" t="s">
        <v>44</v>
      </c>
      <c r="K13" s="191">
        <v>10</v>
      </c>
    </row>
    <row r="14" spans="1:12" ht="13.5" customHeight="1">
      <c r="A14" s="88"/>
      <c r="B14" s="283"/>
      <c r="C14" s="284"/>
      <c r="D14" s="284"/>
      <c r="E14" s="284"/>
      <c r="F14" s="284"/>
      <c r="G14" s="285"/>
      <c r="H14" s="189" t="s">
        <v>50</v>
      </c>
      <c r="I14" s="191">
        <v>2</v>
      </c>
      <c r="J14" s="189" t="s">
        <v>44</v>
      </c>
      <c r="K14" s="191">
        <v>6</v>
      </c>
    </row>
    <row r="15" spans="1:12" ht="13.5" customHeight="1">
      <c r="A15" s="88"/>
      <c r="B15" s="385"/>
      <c r="C15" s="386"/>
      <c r="D15" s="386"/>
      <c r="E15" s="386"/>
      <c r="F15" s="386"/>
      <c r="G15" s="387"/>
      <c r="H15" s="189" t="s">
        <v>60</v>
      </c>
      <c r="I15" s="191"/>
    </row>
    <row r="16" spans="1:12" ht="13.5" customHeight="1">
      <c r="A16" s="88"/>
      <c r="B16" s="283"/>
      <c r="C16" s="284"/>
      <c r="D16" s="284"/>
      <c r="E16" s="284"/>
      <c r="F16" s="284"/>
      <c r="G16" s="285"/>
    </row>
    <row r="17" spans="1:12" ht="13.5" customHeight="1">
      <c r="A17" s="88"/>
      <c r="B17" s="283"/>
      <c r="C17" s="284"/>
      <c r="D17" s="284"/>
      <c r="E17" s="284"/>
      <c r="F17" s="284"/>
      <c r="G17" s="285"/>
      <c r="J17" s="171"/>
      <c r="K17" s="171"/>
    </row>
    <row r="18" spans="1:12" ht="13.5" customHeight="1">
      <c r="A18" s="89"/>
      <c r="B18" s="376"/>
      <c r="C18" s="377"/>
      <c r="D18" s="377"/>
      <c r="E18" s="377"/>
      <c r="F18" s="377"/>
      <c r="G18" s="378"/>
      <c r="J18" s="171"/>
      <c r="K18" s="171"/>
    </row>
    <row r="19" spans="1:12">
      <c r="A19" s="377"/>
      <c r="B19" s="377"/>
      <c r="C19" s="377"/>
      <c r="D19" s="377"/>
      <c r="E19" s="377"/>
      <c r="F19" s="377"/>
      <c r="G19" s="377"/>
    </row>
    <row r="20" spans="1:12" ht="13.5" customHeight="1">
      <c r="A20" s="289" t="s">
        <v>49</v>
      </c>
      <c r="B20" s="290"/>
      <c r="C20" s="290"/>
      <c r="D20" s="290"/>
      <c r="E20" s="290"/>
      <c r="F20" s="290"/>
      <c r="G20" s="291"/>
    </row>
    <row r="21" spans="1:12" s="136" customFormat="1" ht="13.5" customHeight="1">
      <c r="A21" s="391"/>
      <c r="B21" s="392"/>
      <c r="C21" s="392"/>
      <c r="D21" s="392"/>
      <c r="E21" s="392"/>
      <c r="F21" s="392"/>
      <c r="G21" s="393"/>
      <c r="L21" s="137"/>
    </row>
    <row r="22" spans="1:12" s="136" customFormat="1" ht="13.5" customHeight="1">
      <c r="A22" s="286" t="s">
        <v>263</v>
      </c>
      <c r="B22" s="287"/>
      <c r="C22" s="287"/>
      <c r="D22" s="287"/>
      <c r="E22" s="287"/>
      <c r="F22" s="287"/>
      <c r="G22" s="288"/>
      <c r="L22" s="137"/>
    </row>
    <row r="23" spans="1:12" s="136" customFormat="1" ht="13.5" customHeight="1">
      <c r="A23" s="286"/>
      <c r="B23" s="287"/>
      <c r="C23" s="287"/>
      <c r="D23" s="287"/>
      <c r="E23" s="287"/>
      <c r="F23" s="287"/>
      <c r="G23" s="288"/>
      <c r="L23" s="137"/>
    </row>
    <row r="24" spans="1:12" s="136" customFormat="1" ht="13.5" customHeight="1">
      <c r="A24" s="286"/>
      <c r="B24" s="287"/>
      <c r="C24" s="287"/>
      <c r="D24" s="287"/>
      <c r="E24" s="287"/>
      <c r="F24" s="287"/>
      <c r="G24" s="288"/>
      <c r="L24" s="137"/>
    </row>
    <row r="25" spans="1:12" s="137" customFormat="1" ht="13.5" customHeight="1">
      <c r="A25" s="286"/>
      <c r="B25" s="287"/>
      <c r="C25" s="287"/>
      <c r="D25" s="287"/>
      <c r="E25" s="287"/>
      <c r="F25" s="287"/>
      <c r="G25" s="288"/>
      <c r="H25" s="136"/>
      <c r="I25" s="136"/>
      <c r="J25" s="136"/>
      <c r="K25" s="136"/>
    </row>
    <row r="26" spans="1:12" s="136" customFormat="1" ht="21" customHeight="1">
      <c r="A26" s="280"/>
      <c r="B26" s="281"/>
      <c r="C26" s="281"/>
      <c r="D26" s="281"/>
      <c r="E26" s="281"/>
      <c r="F26" s="281"/>
      <c r="G26" s="282"/>
      <c r="L26" s="137"/>
    </row>
    <row r="27" spans="1:12" s="136" customFormat="1" ht="13.5" customHeight="1">
      <c r="A27" s="286"/>
      <c r="B27" s="287"/>
      <c r="C27" s="287"/>
      <c r="D27" s="287"/>
      <c r="E27" s="287"/>
      <c r="F27" s="287"/>
      <c r="G27" s="288"/>
      <c r="L27" s="137"/>
    </row>
    <row r="28" spans="1:12" s="137" customFormat="1" ht="13.5" customHeight="1">
      <c r="A28" s="286"/>
      <c r="B28" s="287"/>
      <c r="C28" s="287"/>
      <c r="D28" s="287"/>
      <c r="E28" s="287"/>
      <c r="F28" s="287"/>
      <c r="G28" s="288"/>
      <c r="H28" s="136"/>
      <c r="I28" s="136"/>
      <c r="J28" s="136"/>
      <c r="K28" s="136"/>
    </row>
    <row r="29" spans="1:12" s="136" customFormat="1" ht="13.5" customHeight="1">
      <c r="A29" s="286"/>
      <c r="B29" s="287"/>
      <c r="C29" s="287"/>
      <c r="D29" s="287"/>
      <c r="E29" s="287"/>
      <c r="F29" s="287"/>
      <c r="G29" s="288"/>
      <c r="L29" s="137"/>
    </row>
    <row r="30" spans="1:12" s="136" customFormat="1" ht="13.5" customHeight="1">
      <c r="A30" s="286"/>
      <c r="B30" s="287"/>
      <c r="C30" s="287"/>
      <c r="D30" s="287"/>
      <c r="E30" s="287"/>
      <c r="F30" s="287"/>
      <c r="G30" s="288"/>
      <c r="L30" s="137"/>
    </row>
    <row r="31" spans="1:12" s="136" customFormat="1" ht="13.5" customHeight="1">
      <c r="A31" s="286"/>
      <c r="B31" s="287"/>
      <c r="C31" s="287"/>
      <c r="D31" s="287"/>
      <c r="E31" s="287"/>
      <c r="F31" s="287"/>
      <c r="G31" s="288"/>
      <c r="L31" s="137"/>
    </row>
    <row r="32" spans="1:12" s="136" customFormat="1" ht="13.5" customHeight="1">
      <c r="A32" s="286"/>
      <c r="B32" s="287"/>
      <c r="C32" s="287"/>
      <c r="D32" s="287"/>
      <c r="E32" s="287"/>
      <c r="F32" s="287"/>
      <c r="G32" s="288"/>
      <c r="L32" s="137"/>
    </row>
    <row r="33" spans="1:12" s="136" customFormat="1" ht="13.5" customHeight="1">
      <c r="A33" s="286"/>
      <c r="B33" s="287"/>
      <c r="C33" s="287"/>
      <c r="D33" s="287"/>
      <c r="E33" s="287"/>
      <c r="F33" s="287"/>
      <c r="G33" s="288"/>
      <c r="L33" s="137"/>
    </row>
    <row r="34" spans="1:12" s="136" customFormat="1" ht="13.5" customHeight="1">
      <c r="A34" s="286"/>
      <c r="B34" s="287"/>
      <c r="C34" s="287"/>
      <c r="D34" s="287"/>
      <c r="E34" s="287"/>
      <c r="F34" s="287"/>
      <c r="G34" s="288"/>
      <c r="L34" s="137"/>
    </row>
    <row r="35" spans="1:12" s="137" customFormat="1" ht="13.5" customHeight="1">
      <c r="A35" s="286"/>
      <c r="B35" s="287"/>
      <c r="C35" s="287"/>
      <c r="D35" s="287"/>
      <c r="E35" s="287"/>
      <c r="F35" s="287"/>
      <c r="G35" s="288"/>
      <c r="H35" s="136"/>
      <c r="I35" s="136"/>
      <c r="J35" s="136"/>
      <c r="K35" s="136"/>
    </row>
    <row r="36" spans="1:12" s="136" customFormat="1" ht="13.5" customHeight="1">
      <c r="A36" s="286"/>
      <c r="B36" s="287"/>
      <c r="C36" s="287"/>
      <c r="D36" s="287"/>
      <c r="E36" s="287"/>
      <c r="F36" s="287"/>
      <c r="G36" s="288"/>
      <c r="L36" s="137"/>
    </row>
    <row r="37" spans="1:12" s="136" customFormat="1" ht="13.5" customHeight="1">
      <c r="A37" s="286"/>
      <c r="B37" s="287"/>
      <c r="C37" s="287"/>
      <c r="D37" s="287"/>
      <c r="E37" s="287"/>
      <c r="F37" s="287"/>
      <c r="G37" s="288"/>
      <c r="L37" s="137"/>
    </row>
    <row r="38" spans="1:12" s="136" customFormat="1" ht="13.5" customHeight="1">
      <c r="A38" s="286"/>
      <c r="B38" s="287"/>
      <c r="C38" s="287"/>
      <c r="D38" s="287"/>
      <c r="E38" s="287"/>
      <c r="F38" s="287"/>
      <c r="G38" s="288"/>
      <c r="L38" s="137"/>
    </row>
    <row r="39" spans="1:12" s="136" customFormat="1" ht="13.5" customHeight="1">
      <c r="A39" s="286"/>
      <c r="B39" s="287"/>
      <c r="C39" s="287"/>
      <c r="D39" s="287"/>
      <c r="E39" s="287"/>
      <c r="F39" s="287"/>
      <c r="G39" s="288"/>
      <c r="L39" s="137"/>
    </row>
    <row r="40" spans="1:12" s="136" customFormat="1" ht="13.5" customHeight="1">
      <c r="A40" s="286"/>
      <c r="B40" s="287"/>
      <c r="C40" s="287"/>
      <c r="D40" s="287"/>
      <c r="E40" s="287"/>
      <c r="F40" s="287"/>
      <c r="G40" s="288"/>
      <c r="L40" s="137"/>
    </row>
    <row r="41" spans="1:12" s="136" customFormat="1" ht="13.5" customHeight="1">
      <c r="A41" s="286"/>
      <c r="B41" s="287"/>
      <c r="C41" s="287"/>
      <c r="D41" s="287"/>
      <c r="E41" s="287"/>
      <c r="F41" s="287"/>
      <c r="G41" s="288"/>
      <c r="L41" s="137"/>
    </row>
    <row r="42" spans="1:12" s="136" customFormat="1" ht="13.5" customHeight="1">
      <c r="A42" s="286"/>
      <c r="B42" s="287"/>
      <c r="C42" s="287"/>
      <c r="D42" s="287"/>
      <c r="E42" s="287"/>
      <c r="F42" s="287"/>
      <c r="G42" s="288"/>
      <c r="L42" s="137"/>
    </row>
    <row r="43" spans="1:12" s="136" customFormat="1" ht="13.5" customHeight="1">
      <c r="A43" s="286"/>
      <c r="B43" s="287"/>
      <c r="C43" s="287"/>
      <c r="D43" s="287"/>
      <c r="E43" s="287"/>
      <c r="F43" s="287"/>
      <c r="G43" s="288"/>
      <c r="L43" s="137"/>
    </row>
    <row r="44" spans="1:12" s="136" customFormat="1" ht="13.5" customHeight="1">
      <c r="A44" s="286"/>
      <c r="B44" s="287"/>
      <c r="C44" s="287"/>
      <c r="D44" s="287"/>
      <c r="E44" s="287"/>
      <c r="F44" s="287"/>
      <c r="G44" s="288"/>
      <c r="L44" s="137"/>
    </row>
    <row r="45" spans="1:12" s="136" customFormat="1" ht="13.5" customHeight="1">
      <c r="A45" s="286"/>
      <c r="B45" s="287"/>
      <c r="C45" s="287"/>
      <c r="D45" s="287"/>
      <c r="E45" s="287"/>
      <c r="F45" s="287"/>
      <c r="G45" s="288"/>
      <c r="L45" s="137"/>
    </row>
    <row r="46" spans="1:12" s="136" customFormat="1" ht="13.5" customHeight="1">
      <c r="A46" s="286"/>
      <c r="B46" s="287"/>
      <c r="C46" s="287"/>
      <c r="D46" s="287"/>
      <c r="E46" s="287"/>
      <c r="F46" s="287"/>
      <c r="G46" s="288"/>
      <c r="L46" s="137"/>
    </row>
    <row r="47" spans="1:12" s="137" customFormat="1" ht="13.5" customHeight="1">
      <c r="A47" s="286"/>
      <c r="B47" s="287"/>
      <c r="C47" s="287"/>
      <c r="D47" s="287"/>
      <c r="E47" s="287"/>
      <c r="F47" s="287"/>
      <c r="G47" s="288"/>
      <c r="H47" s="136"/>
      <c r="I47" s="136"/>
      <c r="J47" s="136"/>
      <c r="K47" s="136"/>
    </row>
    <row r="48" spans="1:12" s="136" customFormat="1" ht="13.5" customHeight="1">
      <c r="A48" s="286"/>
      <c r="B48" s="287"/>
      <c r="C48" s="287"/>
      <c r="D48" s="287"/>
      <c r="E48" s="287"/>
      <c r="F48" s="287"/>
      <c r="G48" s="288"/>
      <c r="L48" s="137"/>
    </row>
    <row r="49" spans="1:12" s="136" customFormat="1" ht="13.5" customHeight="1">
      <c r="A49" s="286"/>
      <c r="B49" s="287"/>
      <c r="C49" s="287"/>
      <c r="D49" s="287"/>
      <c r="E49" s="287"/>
      <c r="F49" s="287"/>
      <c r="G49" s="288"/>
      <c r="L49" s="137"/>
    </row>
    <row r="50" spans="1:12" s="136" customFormat="1" ht="13.5" customHeight="1">
      <c r="A50" s="286"/>
      <c r="B50" s="287"/>
      <c r="C50" s="287"/>
      <c r="D50" s="287"/>
      <c r="E50" s="287"/>
      <c r="F50" s="287"/>
      <c r="G50" s="288"/>
      <c r="L50" s="137"/>
    </row>
    <row r="51" spans="1:12" s="136" customFormat="1" ht="13.5" customHeight="1">
      <c r="A51" s="286"/>
      <c r="B51" s="287"/>
      <c r="C51" s="287"/>
      <c r="D51" s="287"/>
      <c r="E51" s="287"/>
      <c r="F51" s="287"/>
      <c r="G51" s="288"/>
      <c r="L51" s="137"/>
    </row>
    <row r="52" spans="1:12" s="136" customFormat="1" ht="13.5" customHeight="1">
      <c r="A52" s="286"/>
      <c r="B52" s="287"/>
      <c r="C52" s="287"/>
      <c r="D52" s="287"/>
      <c r="E52" s="287"/>
      <c r="F52" s="287"/>
      <c r="G52" s="288"/>
      <c r="L52" s="137"/>
    </row>
    <row r="53" spans="1:12" s="136" customFormat="1" ht="13.5" customHeight="1">
      <c r="A53" s="286"/>
      <c r="B53" s="287"/>
      <c r="C53" s="287"/>
      <c r="D53" s="287"/>
      <c r="E53" s="287"/>
      <c r="F53" s="287"/>
      <c r="G53" s="288"/>
      <c r="L53" s="137"/>
    </row>
    <row r="54" spans="1:12" s="137" customFormat="1" ht="13.5" customHeight="1">
      <c r="A54" s="286"/>
      <c r="B54" s="287"/>
      <c r="C54" s="287"/>
      <c r="D54" s="287"/>
      <c r="E54" s="287"/>
      <c r="F54" s="287"/>
      <c r="G54" s="288"/>
      <c r="H54" s="136"/>
      <c r="I54" s="136"/>
      <c r="J54" s="136"/>
      <c r="K54" s="136"/>
    </row>
    <row r="55" spans="1:12" s="99" customFormat="1" ht="21">
      <c r="A55" s="156" t="s">
        <v>32</v>
      </c>
      <c r="B55" s="197" t="str">
        <f>$B$1</f>
        <v>テーマパワー</v>
      </c>
      <c r="C55" s="158" t="s">
        <v>40</v>
      </c>
      <c r="D55" s="159" t="str">
        <f>$E$1</f>
        <v>一日毎</v>
      </c>
      <c r="E55" s="358" t="str">
        <f>$B$2</f>
        <v>トレジャー・センス</v>
      </c>
      <c r="F55" s="359"/>
      <c r="G55" s="360"/>
      <c r="L55" s="171"/>
    </row>
  </sheetData>
  <mergeCells count="57">
    <mergeCell ref="A28:G28"/>
    <mergeCell ref="A29:G29"/>
    <mergeCell ref="A30:G30"/>
    <mergeCell ref="A31:G31"/>
    <mergeCell ref="A32:G32"/>
    <mergeCell ref="A53:G53"/>
    <mergeCell ref="A35:G35"/>
    <mergeCell ref="A36:G36"/>
    <mergeCell ref="A37:G37"/>
    <mergeCell ref="A38:G38"/>
    <mergeCell ref="A39:G39"/>
    <mergeCell ref="A54:G54"/>
    <mergeCell ref="E55:G55"/>
    <mergeCell ref="A34:G34"/>
    <mergeCell ref="A48:G48"/>
    <mergeCell ref="A49:G49"/>
    <mergeCell ref="A50:G50"/>
    <mergeCell ref="A51:G51"/>
    <mergeCell ref="A52:G52"/>
    <mergeCell ref="A41:G41"/>
    <mergeCell ref="A45:G45"/>
    <mergeCell ref="A40:G40"/>
    <mergeCell ref="A47:G47"/>
    <mergeCell ref="A42:G42"/>
    <mergeCell ref="A43:G43"/>
    <mergeCell ref="A44:G44"/>
    <mergeCell ref="A46:G46"/>
    <mergeCell ref="A33:G33"/>
    <mergeCell ref="J12:K12"/>
    <mergeCell ref="B13:G13"/>
    <mergeCell ref="B14:G14"/>
    <mergeCell ref="B15:G15"/>
    <mergeCell ref="B17:G17"/>
    <mergeCell ref="B18:G18"/>
    <mergeCell ref="A19:G19"/>
    <mergeCell ref="A20:G20"/>
    <mergeCell ref="A21:G21"/>
    <mergeCell ref="A22:G22"/>
    <mergeCell ref="A23:G23"/>
    <mergeCell ref="A24:G24"/>
    <mergeCell ref="A25:G25"/>
    <mergeCell ref="A26:G26"/>
    <mergeCell ref="A27:G27"/>
    <mergeCell ref="B16:G16"/>
    <mergeCell ref="B7:D7"/>
    <mergeCell ref="B8:G8"/>
    <mergeCell ref="B9:G9"/>
    <mergeCell ref="B10:G10"/>
    <mergeCell ref="B12:G12"/>
    <mergeCell ref="J10:K10"/>
    <mergeCell ref="B11:G11"/>
    <mergeCell ref="B1:C1"/>
    <mergeCell ref="F1:G1"/>
    <mergeCell ref="B2:G2"/>
    <mergeCell ref="B4:G4"/>
    <mergeCell ref="B5:G5"/>
    <mergeCell ref="B6:D6"/>
  </mergeCells>
  <phoneticPr fontId="1"/>
  <pageMargins left="0.7" right="0.7" top="0.75" bottom="0.75" header="0.3" footer="0.3"/>
  <pageSetup paperSize="9" orientation="portrait" horizontalDpi="300" verticalDpi="300" r:id="rId1"/>
  <headerFooter>
    <oddHeader>&amp;Cイーライ</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基本!$A$5:$A$10</xm:f>
          </x14:formula1>
          <xm:sqref>I11 I9</xm:sqref>
        </x14:dataValidation>
        <x14:dataValidation type="list" allowBlank="1" showInputMessage="1" showErrorMessage="1">
          <x14:formula1>
            <xm:f>基本!$C$27:$C$37</xm:f>
          </x14:formula1>
          <xm:sqref>I15</xm:sqref>
        </x14:dataValidation>
        <x14:dataValidation type="list" allowBlank="1" showInputMessage="1" showErrorMessage="1">
          <x14:formula1>
            <xm:f>基本!$D$27:$D$31</xm:f>
          </x14:formula1>
          <xm:sqref>I8</xm:sqref>
        </x14:dataValidation>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 type="list" allowBlank="1" showInputMessage="1" showErrorMessage="1">
          <x14:formula1>
            <xm:f>基本!$A$16:$A$19</xm:f>
          </x14:formula1>
          <xm:sqref>K9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M52"/>
  <sheetViews>
    <sheetView zoomScaleNormal="100" workbookViewId="0">
      <selection activeCell="A34" sqref="A34:G34"/>
    </sheetView>
  </sheetViews>
  <sheetFormatPr defaultRowHeight="13.5"/>
  <cols>
    <col min="1" max="1" width="7.875" style="90" customWidth="1"/>
    <col min="2" max="2" width="8.5" style="90" customWidth="1"/>
    <col min="3" max="3" width="6.625" style="90" customWidth="1"/>
    <col min="4" max="4" width="15.75" style="90" customWidth="1"/>
    <col min="5" max="6" width="15.75" style="31" customWidth="1"/>
    <col min="7" max="7" width="18.25" style="31" customWidth="1"/>
    <col min="8" max="8" width="17.375" style="31" customWidth="1"/>
    <col min="9" max="9" width="14.625" style="31" customWidth="1"/>
    <col min="10" max="10" width="8.375" style="31" customWidth="1"/>
    <col min="11" max="11" width="7.5" style="31" customWidth="1"/>
    <col min="12" max="12" width="7.875" style="90" customWidth="1"/>
    <col min="13" max="13" width="9.25" style="90" customWidth="1"/>
    <col min="14" max="14" width="12.375" style="90" customWidth="1"/>
    <col min="15" max="16384" width="9" style="90"/>
  </cols>
  <sheetData>
    <row r="1" spans="1:13" ht="21">
      <c r="A1" s="10"/>
      <c r="B1" s="269"/>
      <c r="C1" s="270"/>
      <c r="D1" s="12" t="s">
        <v>40</v>
      </c>
      <c r="E1" s="11" t="s">
        <v>41</v>
      </c>
      <c r="F1" s="271"/>
      <c r="G1" s="272"/>
      <c r="H1" s="35" t="s">
        <v>55</v>
      </c>
    </row>
    <row r="2" spans="1:13" ht="24.75" customHeight="1">
      <c r="A2" s="12" t="s">
        <v>0</v>
      </c>
      <c r="B2" s="273" t="s">
        <v>103</v>
      </c>
      <c r="C2" s="273"/>
      <c r="D2" s="273"/>
      <c r="E2" s="273"/>
      <c r="F2" s="273"/>
      <c r="G2" s="273"/>
      <c r="H2" s="35" t="s">
        <v>56</v>
      </c>
    </row>
    <row r="3" spans="1:13" ht="19.5" customHeight="1">
      <c r="A3" s="34" t="s">
        <v>48</v>
      </c>
      <c r="B3" s="31"/>
      <c r="C3" s="31"/>
      <c r="D3" s="31"/>
      <c r="I3" s="35"/>
    </row>
    <row r="4" spans="1:13">
      <c r="A4" s="84" t="s">
        <v>46</v>
      </c>
      <c r="B4" s="274"/>
      <c r="C4" s="275"/>
      <c r="D4" s="275"/>
      <c r="E4" s="275"/>
      <c r="F4" s="275"/>
      <c r="G4" s="276"/>
    </row>
    <row r="5" spans="1:13">
      <c r="A5" s="85" t="s">
        <v>39</v>
      </c>
      <c r="B5" s="274"/>
      <c r="C5" s="275"/>
      <c r="D5" s="275"/>
      <c r="E5" s="275"/>
      <c r="F5" s="275"/>
      <c r="G5" s="276"/>
    </row>
    <row r="6" spans="1:13">
      <c r="A6" s="85" t="s">
        <v>7</v>
      </c>
      <c r="B6" s="274" t="s">
        <v>5</v>
      </c>
      <c r="C6" s="275"/>
      <c r="D6" s="276"/>
      <c r="E6" s="92" t="s">
        <v>43</v>
      </c>
      <c r="F6" s="93" t="str">
        <f>$I$6</f>
        <v>近接</v>
      </c>
      <c r="G6" s="93" t="str">
        <f>IF($J$6 = 0,"", $J$6)</f>
        <v>武器</v>
      </c>
      <c r="H6" s="92" t="s">
        <v>43</v>
      </c>
      <c r="I6" s="94" t="s">
        <v>69</v>
      </c>
      <c r="J6" s="94" t="s">
        <v>100</v>
      </c>
    </row>
    <row r="7" spans="1:13">
      <c r="A7" s="86" t="s">
        <v>6</v>
      </c>
      <c r="B7" s="274" t="s">
        <v>91</v>
      </c>
      <c r="C7" s="275"/>
      <c r="D7" s="276"/>
      <c r="E7" s="92" t="s">
        <v>66</v>
      </c>
      <c r="F7" s="93" t="str">
        <f>IF($I$7 = 0,"", $I$7)</f>
        <v/>
      </c>
      <c r="G7" s="93" t="str">
        <f>IF($J$7 = 0,"", $J$7)</f>
        <v/>
      </c>
      <c r="H7" s="92" t="s">
        <v>66</v>
      </c>
      <c r="I7" s="94"/>
      <c r="J7" s="94"/>
    </row>
    <row r="8" spans="1:13">
      <c r="A8" s="86" t="s">
        <v>8</v>
      </c>
      <c r="B8" s="274" t="s">
        <v>302</v>
      </c>
      <c r="C8" s="275"/>
      <c r="D8" s="275"/>
      <c r="E8" s="275"/>
      <c r="F8" s="275"/>
      <c r="G8" s="276"/>
      <c r="H8" s="92" t="s">
        <v>85</v>
      </c>
      <c r="I8" s="94" t="s">
        <v>101</v>
      </c>
      <c r="J8" s="35" t="s">
        <v>62</v>
      </c>
    </row>
    <row r="9" spans="1:13" ht="14.25" customHeight="1">
      <c r="A9" s="87" t="s">
        <v>9</v>
      </c>
      <c r="B9" s="277" t="s">
        <v>303</v>
      </c>
      <c r="C9" s="278"/>
      <c r="D9" s="278"/>
      <c r="E9" s="278"/>
      <c r="F9" s="278"/>
      <c r="G9" s="279"/>
      <c r="H9" s="92" t="s">
        <v>51</v>
      </c>
      <c r="I9" s="94" t="s">
        <v>12</v>
      </c>
      <c r="J9" s="93">
        <f>IF($I$9 = "筋力",基本!$C$5,IF($I$9 = "耐久力",基本!$C$6,IF($I$9 = "敏捷力",基本!$C$7,IF($I$9 = "知力",基本!$C$8,IF($I$9 = "判断力",基本!$C$9,IF($I$9 = "魅力",基本!$C$10,""))))))</f>
        <v>-1</v>
      </c>
      <c r="K9" s="94" t="s">
        <v>90</v>
      </c>
    </row>
    <row r="10" spans="1:13" ht="14.25" customHeight="1">
      <c r="A10" s="88"/>
      <c r="B10" s="280"/>
      <c r="C10" s="281"/>
      <c r="D10" s="281"/>
      <c r="E10" s="281"/>
      <c r="F10" s="281"/>
      <c r="G10" s="282"/>
      <c r="H10" s="92" t="s">
        <v>58</v>
      </c>
      <c r="I10" s="94">
        <v>0</v>
      </c>
      <c r="J10" s="245" t="s">
        <v>53</v>
      </c>
      <c r="K10" s="246"/>
      <c r="L10" s="93">
        <f>IF($I$8=基本!$F$4,基本!$P$7,IF($I$8=基本!$F$13,基本!$P$16,IF($I$8=基本!$F$22,基本!$P$25,IF($I$8=基本!$F$31,基本!$P$34,IF($I$8=基本!$F$40,基本!$P$43,0)))))</f>
        <v>12</v>
      </c>
    </row>
    <row r="11" spans="1:13" ht="14.25" customHeight="1">
      <c r="A11" s="88"/>
      <c r="B11" s="255"/>
      <c r="C11" s="256"/>
      <c r="D11" s="256"/>
      <c r="E11" s="256"/>
      <c r="F11" s="256"/>
      <c r="G11" s="257"/>
      <c r="H11" s="37" t="s">
        <v>52</v>
      </c>
      <c r="I11" s="94" t="s">
        <v>12</v>
      </c>
      <c r="J11" s="39">
        <f>IF($I$11 = "筋力",基本!$C$5,IF($I$11 = "耐久力",基本!$C$6,IF($I$11 = "敏捷力",基本!$C$7,IF($I$11 = "知力",基本!$C$8,IF($I$11 = "判断力",基本!$C$9,IF($I$11 = "魅力",基本!$C$10,""))))))</f>
        <v>-1</v>
      </c>
      <c r="L11" s="31"/>
    </row>
    <row r="12" spans="1:13" ht="14.25" customHeight="1">
      <c r="A12" s="88"/>
      <c r="B12" s="255"/>
      <c r="C12" s="256"/>
      <c r="D12" s="256"/>
      <c r="E12" s="256"/>
      <c r="F12" s="256"/>
      <c r="G12" s="257"/>
      <c r="H12" s="92" t="s">
        <v>59</v>
      </c>
      <c r="I12" s="94">
        <v>0</v>
      </c>
      <c r="J12" s="245" t="s">
        <v>54</v>
      </c>
      <c r="K12" s="246"/>
      <c r="L12" s="93">
        <f>IF($I$8=基本!$F$4,基本!$P$9,IF($I$8=基本!$F$13,基本!$P$18,IF($I$8=基本!$F$22,基本!$P$27,IF($I$8=基本!$F$31,基本!$P$36,IF($I$8=基本!$F$40,基本!$P$45,0)))))</f>
        <v>3</v>
      </c>
    </row>
    <row r="13" spans="1:13" ht="14.25" customHeight="1">
      <c r="A13" s="88"/>
      <c r="B13" s="255"/>
      <c r="C13" s="256"/>
      <c r="D13" s="256"/>
      <c r="E13" s="256"/>
      <c r="F13" s="256"/>
      <c r="G13" s="257"/>
      <c r="H13" s="38" t="s">
        <v>86</v>
      </c>
      <c r="I13" s="94">
        <v>1</v>
      </c>
      <c r="J13" s="92" t="s">
        <v>44</v>
      </c>
      <c r="K13" s="94">
        <v>4</v>
      </c>
      <c r="L13" s="56"/>
      <c r="M13" s="56"/>
    </row>
    <row r="14" spans="1:13" ht="14.25" customHeight="1">
      <c r="A14" s="88"/>
      <c r="B14" s="280"/>
      <c r="C14" s="281"/>
      <c r="D14" s="281"/>
      <c r="E14" s="281"/>
      <c r="F14" s="281"/>
      <c r="G14" s="282"/>
      <c r="H14" s="92" t="s">
        <v>50</v>
      </c>
      <c r="I14" s="94">
        <v>2</v>
      </c>
      <c r="J14" s="92" t="s">
        <v>44</v>
      </c>
      <c r="K14" s="94">
        <v>6</v>
      </c>
      <c r="L14" s="56"/>
      <c r="M14" s="56"/>
    </row>
    <row r="15" spans="1:13" ht="14.25" customHeight="1">
      <c r="A15" s="89"/>
      <c r="B15" s="258"/>
      <c r="C15" s="254"/>
      <c r="D15" s="254"/>
      <c r="E15" s="254"/>
      <c r="F15" s="254"/>
      <c r="G15" s="259"/>
      <c r="H15" s="92" t="s">
        <v>60</v>
      </c>
      <c r="I15" s="94"/>
      <c r="J15" s="90"/>
      <c r="K15" s="90"/>
    </row>
    <row r="16" spans="1:13" ht="14.25" thickBot="1">
      <c r="A16" s="91" t="s">
        <v>47</v>
      </c>
      <c r="E16" s="3"/>
      <c r="H16" s="90"/>
      <c r="I16" s="90"/>
      <c r="J16" s="90"/>
      <c r="K16" s="90"/>
    </row>
    <row r="17" spans="1:12" ht="18.75" customHeight="1" thickBot="1">
      <c r="A17" s="260" t="str">
        <f>$B$2</f>
        <v>近接基礎攻撃</v>
      </c>
      <c r="B17" s="261"/>
      <c r="C17" s="261"/>
      <c r="D17" s="82" t="s">
        <v>2</v>
      </c>
      <c r="E17" s="59" t="s">
        <v>113</v>
      </c>
      <c r="F17" s="83" t="s">
        <v>104</v>
      </c>
      <c r="G17" s="66" t="s">
        <v>71</v>
      </c>
      <c r="J17" s="90"/>
      <c r="K17" s="90"/>
    </row>
    <row r="18" spans="1:12" ht="23.25" customHeight="1">
      <c r="A18" s="262" t="s">
        <v>42</v>
      </c>
      <c r="B18" s="79" t="s">
        <v>118</v>
      </c>
      <c r="C18" s="80" t="str">
        <f>$K$9</f>
        <v>AC</v>
      </c>
      <c r="D18" s="77" t="str">
        <f>$J$9+$L$10+$I$10 &amp; "+1d20"</f>
        <v>11+1d20</v>
      </c>
      <c r="E18" s="77" t="str">
        <f>$J$9+$L$10+$I$10 &amp; "+1d20"</f>
        <v>11+1d20</v>
      </c>
      <c r="F18" s="77" t="str">
        <f>$J$9+$L$10+$I$10+1 &amp; "+1d20"</f>
        <v>12+1d20</v>
      </c>
      <c r="G18" s="78"/>
      <c r="H18" s="90"/>
      <c r="I18" s="90"/>
      <c r="J18" s="90"/>
      <c r="K18" s="90"/>
    </row>
    <row r="19" spans="1:12" ht="23.25" customHeight="1" thickBot="1">
      <c r="A19" s="263"/>
      <c r="B19" s="124" t="s">
        <v>1</v>
      </c>
      <c r="C19" s="81" t="str">
        <f>$K$9</f>
        <v>AC</v>
      </c>
      <c r="D19" s="125" t="str">
        <f>$J$9+$L$10+2+$I$10 &amp; "+1d20"</f>
        <v>13+1d20</v>
      </c>
      <c r="E19" s="125" t="str">
        <f>$J$9+$L$10+2+$I$10 &amp; "+1d20"</f>
        <v>13+1d20</v>
      </c>
      <c r="F19" s="125" t="str">
        <f>$J$9+$L$10+2+$I$10+1 &amp; "+1d20"</f>
        <v>14+1d20</v>
      </c>
      <c r="G19" s="126"/>
      <c r="H19" s="90"/>
      <c r="I19" s="90"/>
      <c r="J19" s="90"/>
      <c r="K19" s="90"/>
    </row>
    <row r="20" spans="1:12" ht="23.25" customHeight="1">
      <c r="A20" s="264" t="s">
        <v>118</v>
      </c>
      <c r="B20" s="65" t="s">
        <v>4</v>
      </c>
      <c r="C20" s="68" t="str">
        <f t="shared" ref="C20:C21" si="0">IF($I$15 = 0,"", $I$15)</f>
        <v/>
      </c>
      <c r="D20" s="69" t="str">
        <f>$J$11+$L$12+$I$12 &amp; "+" &amp; $I$13 &amp; "d" &amp; $K$13</f>
        <v>2+1d4</v>
      </c>
      <c r="E20" s="69" t="str">
        <f>$J$11+$L$12+$I$12 &amp; "+" &amp; $I$13 &amp; "d" &amp; $K$13</f>
        <v>2+1d4</v>
      </c>
      <c r="F20" s="69" t="str">
        <f>$J$11+$L$12+$I$12 &amp; "+" &amp; $I$13 &amp; "d" &amp; $K$13</f>
        <v>2+1d4</v>
      </c>
      <c r="G20" s="70"/>
      <c r="H20" s="90"/>
      <c r="I20" s="90"/>
      <c r="J20" s="90"/>
      <c r="K20" s="90"/>
    </row>
    <row r="21" spans="1:12" ht="23.25" customHeight="1" thickBot="1">
      <c r="A21" s="265"/>
      <c r="B21" s="30" t="s">
        <v>3</v>
      </c>
      <c r="C21" s="67" t="str">
        <f t="shared" si="0"/>
        <v/>
      </c>
      <c r="D21" s="60" t="str">
        <f>$J$11+$L$12+$I$12+($I$13*$K$13) &amp; IF($I$14 = 0,"","+" &amp; $I$14 &amp; "d" &amp; $K$14)</f>
        <v>6+2d6</v>
      </c>
      <c r="E21" s="60" t="str">
        <f>$J$11+$L$12+$I$12+($I$13*$K$13) &amp; IF($I$14 = 0,"","+" &amp; $I$14 &amp; "d" &amp; $K$14)</f>
        <v>6+2d6</v>
      </c>
      <c r="F21" s="60" t="str">
        <f>$J$11+$L$12+$I$12+($I$13*$K$13) &amp; IF($I$14 = 0,"","+" &amp; ($I$14 &amp; "d" &amp; $K$14))</f>
        <v>6+2d6</v>
      </c>
      <c r="G21" s="29"/>
      <c r="H21" s="90"/>
      <c r="I21" s="90"/>
      <c r="J21" s="90"/>
      <c r="K21" s="90"/>
    </row>
    <row r="22" spans="1:12" s="171" customFormat="1" ht="8.25" customHeight="1">
      <c r="A22" s="256"/>
      <c r="B22" s="256"/>
      <c r="C22" s="256"/>
      <c r="D22" s="256"/>
      <c r="E22" s="256"/>
      <c r="F22" s="256"/>
      <c r="G22" s="256"/>
      <c r="H22" s="99"/>
      <c r="I22" s="99"/>
      <c r="J22" s="99"/>
      <c r="K22" s="99"/>
    </row>
    <row r="23" spans="1:12" s="171" customFormat="1" ht="18.75" customHeight="1">
      <c r="A23" s="266" t="s">
        <v>300</v>
      </c>
      <c r="B23" s="266"/>
      <c r="C23" s="266"/>
      <c r="D23" s="266"/>
      <c r="E23" s="266"/>
      <c r="F23" s="266"/>
      <c r="G23" s="266"/>
      <c r="H23" s="99"/>
    </row>
    <row r="24" spans="1:12" s="171" customFormat="1" ht="13.5" customHeight="1">
      <c r="A24" s="267" t="s">
        <v>166</v>
      </c>
      <c r="B24" s="267"/>
      <c r="C24" s="267"/>
      <c r="D24" s="267"/>
      <c r="E24" s="267"/>
      <c r="F24" s="267"/>
      <c r="G24" s="267"/>
      <c r="H24" s="99"/>
      <c r="I24" s="99"/>
      <c r="J24" s="99"/>
      <c r="K24" s="99"/>
    </row>
    <row r="25" spans="1:12" s="171" customFormat="1" ht="13.5" customHeight="1">
      <c r="A25" s="268" t="s">
        <v>167</v>
      </c>
      <c r="B25" s="268"/>
      <c r="C25" s="268"/>
      <c r="D25" s="268"/>
      <c r="E25" s="268"/>
      <c r="F25" s="268"/>
      <c r="G25" s="268"/>
      <c r="H25" s="99"/>
      <c r="I25" s="99"/>
      <c r="J25" s="99"/>
      <c r="K25" s="99"/>
    </row>
    <row r="26" spans="1:12" s="171" customFormat="1" ht="13.5" customHeight="1">
      <c r="A26" s="268" t="s">
        <v>168</v>
      </c>
      <c r="B26" s="268"/>
      <c r="C26" s="268"/>
      <c r="D26" s="268"/>
      <c r="E26" s="268"/>
      <c r="F26" s="268"/>
      <c r="G26" s="268"/>
      <c r="H26" s="99"/>
    </row>
    <row r="27" spans="1:12" s="171" customFormat="1" ht="18.75" customHeight="1">
      <c r="A27" s="266" t="s">
        <v>286</v>
      </c>
      <c r="B27" s="266"/>
      <c r="C27" s="266"/>
      <c r="D27" s="266"/>
      <c r="E27" s="266"/>
      <c r="F27" s="266"/>
      <c r="G27" s="266"/>
      <c r="H27" s="99"/>
    </row>
    <row r="28" spans="1:12" s="171" customFormat="1" ht="13.5" customHeight="1">
      <c r="A28" s="267" t="s">
        <v>176</v>
      </c>
      <c r="B28" s="267"/>
      <c r="C28" s="267"/>
      <c r="D28" s="267"/>
      <c r="E28" s="267"/>
      <c r="F28" s="267"/>
      <c r="G28" s="267"/>
      <c r="H28" s="99"/>
      <c r="I28" s="99"/>
      <c r="J28" s="99"/>
      <c r="K28" s="99"/>
    </row>
    <row r="29" spans="1:12" s="171" customFormat="1" ht="8.25" customHeight="1">
      <c r="A29" s="254"/>
      <c r="B29" s="254"/>
      <c r="C29" s="254"/>
      <c r="D29" s="254"/>
      <c r="E29" s="254"/>
      <c r="F29" s="254"/>
      <c r="G29" s="254"/>
      <c r="H29" s="99"/>
      <c r="I29" s="99"/>
      <c r="J29" s="99"/>
      <c r="K29" s="99"/>
    </row>
    <row r="30" spans="1:12">
      <c r="A30" s="289" t="s">
        <v>49</v>
      </c>
      <c r="B30" s="290"/>
      <c r="C30" s="290"/>
      <c r="D30" s="290"/>
      <c r="E30" s="290"/>
      <c r="F30" s="290"/>
      <c r="G30" s="291"/>
    </row>
    <row r="31" spans="1:12" s="31" customFormat="1" ht="13.5" customHeight="1">
      <c r="A31" s="292"/>
      <c r="B31" s="266"/>
      <c r="C31" s="266"/>
      <c r="D31" s="266"/>
      <c r="E31" s="266"/>
      <c r="F31" s="266"/>
      <c r="G31" s="293"/>
      <c r="L31" s="90"/>
    </row>
    <row r="32" spans="1:12" s="31" customFormat="1" ht="13.5" customHeight="1">
      <c r="A32" s="283" t="s">
        <v>153</v>
      </c>
      <c r="B32" s="284"/>
      <c r="C32" s="284"/>
      <c r="D32" s="284"/>
      <c r="E32" s="284"/>
      <c r="F32" s="284"/>
      <c r="G32" s="285"/>
      <c r="L32" s="90"/>
    </row>
    <row r="33" spans="1:12" s="31" customFormat="1" ht="13.5" customHeight="1">
      <c r="A33" s="283"/>
      <c r="B33" s="284"/>
      <c r="C33" s="284"/>
      <c r="D33" s="284"/>
      <c r="E33" s="284"/>
      <c r="F33" s="284"/>
      <c r="G33" s="285"/>
      <c r="L33" s="90"/>
    </row>
    <row r="34" spans="1:12" s="31" customFormat="1" ht="13.5" customHeight="1">
      <c r="A34" s="283" t="s">
        <v>247</v>
      </c>
      <c r="B34" s="284"/>
      <c r="C34" s="284"/>
      <c r="D34" s="284"/>
      <c r="E34" s="284"/>
      <c r="F34" s="284"/>
      <c r="G34" s="285"/>
      <c r="L34" s="90"/>
    </row>
    <row r="35" spans="1:12" s="31" customFormat="1" ht="13.5" customHeight="1">
      <c r="A35" s="283"/>
      <c r="B35" s="284"/>
      <c r="C35" s="284"/>
      <c r="D35" s="284"/>
      <c r="E35" s="284"/>
      <c r="F35" s="284"/>
      <c r="G35" s="285"/>
      <c r="L35" s="90"/>
    </row>
    <row r="36" spans="1:12" s="31" customFormat="1" ht="13.5" customHeight="1">
      <c r="A36" s="283"/>
      <c r="B36" s="284"/>
      <c r="C36" s="284"/>
      <c r="D36" s="284"/>
      <c r="E36" s="284"/>
      <c r="F36" s="284"/>
      <c r="G36" s="285"/>
      <c r="L36" s="90"/>
    </row>
    <row r="37" spans="1:12" s="31" customFormat="1" ht="13.5" customHeight="1">
      <c r="A37" s="283"/>
      <c r="B37" s="284"/>
      <c r="C37" s="284"/>
      <c r="D37" s="284"/>
      <c r="E37" s="284"/>
      <c r="F37" s="284"/>
      <c r="G37" s="285"/>
      <c r="L37" s="90"/>
    </row>
    <row r="38" spans="1:12" s="31" customFormat="1" ht="13.5" customHeight="1">
      <c r="A38" s="283"/>
      <c r="B38" s="284"/>
      <c r="C38" s="284"/>
      <c r="D38" s="284"/>
      <c r="E38" s="284"/>
      <c r="F38" s="284"/>
      <c r="G38" s="285"/>
      <c r="L38" s="90"/>
    </row>
    <row r="39" spans="1:12" s="31" customFormat="1" ht="13.5" customHeight="1">
      <c r="A39" s="283"/>
      <c r="B39" s="284"/>
      <c r="C39" s="284"/>
      <c r="D39" s="284"/>
      <c r="E39" s="284"/>
      <c r="F39" s="284"/>
      <c r="G39" s="285"/>
      <c r="L39" s="90"/>
    </row>
    <row r="40" spans="1:12" s="99" customFormat="1" ht="13.5" customHeight="1">
      <c r="A40" s="286"/>
      <c r="B40" s="287"/>
      <c r="C40" s="287"/>
      <c r="D40" s="287"/>
      <c r="E40" s="287"/>
      <c r="F40" s="287"/>
      <c r="G40" s="288"/>
      <c r="L40" s="171"/>
    </row>
    <row r="41" spans="1:12" s="99" customFormat="1" ht="13.5" customHeight="1">
      <c r="A41" s="283"/>
      <c r="B41" s="284"/>
      <c r="C41" s="284"/>
      <c r="D41" s="284"/>
      <c r="E41" s="284"/>
      <c r="F41" s="284"/>
      <c r="G41" s="285"/>
      <c r="L41" s="171"/>
    </row>
    <row r="42" spans="1:12" s="99" customFormat="1" ht="12.75" customHeight="1">
      <c r="A42" s="283"/>
      <c r="B42" s="284"/>
      <c r="C42" s="284"/>
      <c r="D42" s="284"/>
      <c r="E42" s="284"/>
      <c r="F42" s="284"/>
      <c r="G42" s="285"/>
      <c r="L42" s="171"/>
    </row>
    <row r="43" spans="1:12" s="99" customFormat="1" ht="13.5" customHeight="1">
      <c r="A43" s="283"/>
      <c r="B43" s="284"/>
      <c r="C43" s="284"/>
      <c r="D43" s="284"/>
      <c r="E43" s="284"/>
      <c r="F43" s="284"/>
      <c r="G43" s="285"/>
      <c r="L43" s="171"/>
    </row>
    <row r="44" spans="1:12" s="99" customFormat="1" ht="13.5" customHeight="1">
      <c r="A44" s="286"/>
      <c r="B44" s="287"/>
      <c r="C44" s="287"/>
      <c r="D44" s="287"/>
      <c r="E44" s="287"/>
      <c r="F44" s="287"/>
      <c r="G44" s="288"/>
      <c r="L44" s="171"/>
    </row>
    <row r="45" spans="1:12" s="99" customFormat="1" ht="13.5" customHeight="1">
      <c r="A45" s="283"/>
      <c r="B45" s="284"/>
      <c r="C45" s="284"/>
      <c r="D45" s="284"/>
      <c r="E45" s="284"/>
      <c r="F45" s="284"/>
      <c r="G45" s="285"/>
      <c r="L45" s="171"/>
    </row>
    <row r="46" spans="1:12" s="99" customFormat="1" ht="12.75" customHeight="1">
      <c r="A46" s="283"/>
      <c r="B46" s="284"/>
      <c r="C46" s="284"/>
      <c r="D46" s="284"/>
      <c r="E46" s="284"/>
      <c r="F46" s="284"/>
      <c r="G46" s="285"/>
      <c r="L46" s="171"/>
    </row>
    <row r="47" spans="1:12" s="99" customFormat="1" ht="13.5" customHeight="1">
      <c r="A47" s="283"/>
      <c r="B47" s="284"/>
      <c r="C47" s="284"/>
      <c r="D47" s="284"/>
      <c r="E47" s="284"/>
      <c r="F47" s="284"/>
      <c r="G47" s="285"/>
      <c r="L47" s="171"/>
    </row>
    <row r="48" spans="1:12" s="31" customFormat="1" ht="13.5" customHeight="1">
      <c r="A48" s="286"/>
      <c r="B48" s="287"/>
      <c r="C48" s="287"/>
      <c r="D48" s="287"/>
      <c r="E48" s="287"/>
      <c r="F48" s="287"/>
      <c r="G48" s="288"/>
      <c r="L48" s="90"/>
    </row>
    <row r="49" spans="1:12" s="31" customFormat="1" ht="12.75" customHeight="1">
      <c r="A49" s="283"/>
      <c r="B49" s="284"/>
      <c r="C49" s="284"/>
      <c r="D49" s="284"/>
      <c r="E49" s="284"/>
      <c r="F49" s="284"/>
      <c r="G49" s="285"/>
      <c r="L49" s="90"/>
    </row>
    <row r="50" spans="1:12" s="31" customFormat="1" ht="13.5" customHeight="1">
      <c r="A50" s="283"/>
      <c r="B50" s="284"/>
      <c r="C50" s="284"/>
      <c r="D50" s="284"/>
      <c r="E50" s="284"/>
      <c r="F50" s="284"/>
      <c r="G50" s="285"/>
      <c r="L50" s="90"/>
    </row>
    <row r="51" spans="1:12" s="31" customFormat="1" ht="13.5" customHeight="1">
      <c r="A51" s="283"/>
      <c r="B51" s="284"/>
      <c r="C51" s="284"/>
      <c r="D51" s="284"/>
      <c r="E51" s="284"/>
      <c r="F51" s="284"/>
      <c r="G51" s="285"/>
      <c r="L51" s="90"/>
    </row>
    <row r="52" spans="1:12" s="31" customFormat="1" ht="21">
      <c r="A52" s="26"/>
      <c r="B52" s="95"/>
      <c r="C52" s="27"/>
      <c r="D52" s="28"/>
      <c r="E52" s="294" t="str">
        <f>$B$2</f>
        <v>近接基礎攻撃</v>
      </c>
      <c r="F52" s="295"/>
      <c r="G52" s="296"/>
      <c r="L52" s="90"/>
    </row>
  </sheetData>
  <mergeCells count="51">
    <mergeCell ref="A51:G51"/>
    <mergeCell ref="E52:G52"/>
    <mergeCell ref="A50:G50"/>
    <mergeCell ref="A49:G49"/>
    <mergeCell ref="A37:G37"/>
    <mergeCell ref="A30:G30"/>
    <mergeCell ref="A31:G31"/>
    <mergeCell ref="A32:G32"/>
    <mergeCell ref="A33:G33"/>
    <mergeCell ref="A34:G34"/>
    <mergeCell ref="A35:G35"/>
    <mergeCell ref="A36:G36"/>
    <mergeCell ref="A39:G39"/>
    <mergeCell ref="A38:G38"/>
    <mergeCell ref="A48:G48"/>
    <mergeCell ref="A44:G44"/>
    <mergeCell ref="A45:G45"/>
    <mergeCell ref="A46:G46"/>
    <mergeCell ref="A47:G47"/>
    <mergeCell ref="A40:G40"/>
    <mergeCell ref="A41:G41"/>
    <mergeCell ref="A42:G42"/>
    <mergeCell ref="A43:G43"/>
    <mergeCell ref="J10:K10"/>
    <mergeCell ref="B12:G12"/>
    <mergeCell ref="J12:K12"/>
    <mergeCell ref="B13:G13"/>
    <mergeCell ref="B14:G14"/>
    <mergeCell ref="B6:D6"/>
    <mergeCell ref="B7:D7"/>
    <mergeCell ref="B8:G8"/>
    <mergeCell ref="B9:G9"/>
    <mergeCell ref="B10:G10"/>
    <mergeCell ref="B1:C1"/>
    <mergeCell ref="F1:G1"/>
    <mergeCell ref="B2:G2"/>
    <mergeCell ref="B4:G4"/>
    <mergeCell ref="B5:G5"/>
    <mergeCell ref="A29:G29"/>
    <mergeCell ref="B11:G11"/>
    <mergeCell ref="B15:G15"/>
    <mergeCell ref="A17:C17"/>
    <mergeCell ref="A18:A19"/>
    <mergeCell ref="A20:A21"/>
    <mergeCell ref="A22:G22"/>
    <mergeCell ref="A27:G27"/>
    <mergeCell ref="A28:G28"/>
    <mergeCell ref="A23:G23"/>
    <mergeCell ref="A24:G24"/>
    <mergeCell ref="A25:G25"/>
    <mergeCell ref="A26:G26"/>
  </mergeCells>
  <phoneticPr fontId="1"/>
  <pageMargins left="0.7" right="0.7" top="0.75" bottom="0.75" header="0.3" footer="0.3"/>
  <pageSetup paperSize="9" orientation="portrait" horizontalDpi="300" verticalDpi="300" r:id="rId1"/>
  <headerFooter>
    <oddHeader>&amp;Cイーライ</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基本!$A$16:$A$19</xm:f>
          </x14:formula1>
          <xm:sqref>K9</xm:sqref>
        </x14:dataValidation>
        <x14:dataValidation type="list" allowBlank="1" showInputMessage="1" showErrorMessage="1">
          <x14:formula1>
            <xm:f>基本!$C$27:$C$37</xm:f>
          </x14:formula1>
          <xm:sqref>I15</xm:sqref>
        </x14:dataValidation>
        <x14:dataValidation type="list" allowBlank="1" showInputMessage="1" showErrorMessage="1">
          <x14:formula1>
            <xm:f>基本!$D$27:$D$31</xm:f>
          </x14:formula1>
          <xm:sqref>I8</xm:sqref>
        </x14:dataValidation>
        <x14:dataValidation type="list" allowBlank="1" showInputMessage="1" showErrorMessage="1">
          <x14:formula1>
            <xm:f>基本!$A$5:$A$10</xm:f>
          </x14:formula1>
          <xm:sqref>I9 I11</xm:sqref>
        </x14:dataValidation>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M50"/>
  <sheetViews>
    <sheetView zoomScaleNormal="100" workbookViewId="0">
      <selection activeCell="E18" sqref="E18"/>
    </sheetView>
  </sheetViews>
  <sheetFormatPr defaultRowHeight="13.5"/>
  <cols>
    <col min="1" max="1" width="7.875" style="171" customWidth="1"/>
    <col min="2" max="2" width="8.5" style="171" customWidth="1"/>
    <col min="3" max="3" width="6.625" style="171" customWidth="1"/>
    <col min="4" max="4" width="15.75" style="171" customWidth="1"/>
    <col min="5" max="6" width="15.75" style="99" customWidth="1"/>
    <col min="7" max="7" width="18.25" style="99" customWidth="1"/>
    <col min="8" max="8" width="17.375" style="99" customWidth="1"/>
    <col min="9" max="9" width="14.625" style="99" customWidth="1"/>
    <col min="10" max="10" width="8.375" style="99" customWidth="1"/>
    <col min="11" max="11" width="7.5" style="99" customWidth="1"/>
    <col min="12" max="12" width="7.875" style="171" customWidth="1"/>
    <col min="13" max="13" width="9.25" style="171" customWidth="1"/>
    <col min="14" max="14" width="12.375" style="171" customWidth="1"/>
    <col min="15" max="16384" width="9" style="171"/>
  </cols>
  <sheetData>
    <row r="1" spans="1:13" ht="21">
      <c r="A1" s="101"/>
      <c r="B1" s="269"/>
      <c r="C1" s="270"/>
      <c r="D1" s="103" t="s">
        <v>40</v>
      </c>
      <c r="E1" s="102" t="s">
        <v>41</v>
      </c>
      <c r="F1" s="271"/>
      <c r="G1" s="272"/>
      <c r="H1" s="104" t="s">
        <v>55</v>
      </c>
    </row>
    <row r="2" spans="1:13" ht="24.75" customHeight="1">
      <c r="A2" s="103" t="s">
        <v>0</v>
      </c>
      <c r="B2" s="273" t="s">
        <v>151</v>
      </c>
      <c r="C2" s="273"/>
      <c r="D2" s="273"/>
      <c r="E2" s="273"/>
      <c r="F2" s="273"/>
      <c r="G2" s="273"/>
      <c r="H2" s="104" t="s">
        <v>56</v>
      </c>
    </row>
    <row r="3" spans="1:13" ht="19.5" customHeight="1">
      <c r="A3" s="111" t="s">
        <v>48</v>
      </c>
      <c r="B3" s="99"/>
      <c r="C3" s="99"/>
      <c r="D3" s="99"/>
      <c r="I3" s="104"/>
    </row>
    <row r="4" spans="1:13">
      <c r="A4" s="84" t="s">
        <v>46</v>
      </c>
      <c r="B4" s="274"/>
      <c r="C4" s="275"/>
      <c r="D4" s="275"/>
      <c r="E4" s="275"/>
      <c r="F4" s="275"/>
      <c r="G4" s="276"/>
    </row>
    <row r="5" spans="1:13">
      <c r="A5" s="85" t="s">
        <v>39</v>
      </c>
      <c r="B5" s="274"/>
      <c r="C5" s="275"/>
      <c r="D5" s="275"/>
      <c r="E5" s="275"/>
      <c r="F5" s="275"/>
      <c r="G5" s="276"/>
    </row>
    <row r="6" spans="1:13">
      <c r="A6" s="85" t="s">
        <v>7</v>
      </c>
      <c r="B6" s="274" t="s">
        <v>5</v>
      </c>
      <c r="C6" s="275"/>
      <c r="D6" s="276"/>
      <c r="E6" s="179" t="s">
        <v>43</v>
      </c>
      <c r="F6" s="178" t="s">
        <v>71</v>
      </c>
      <c r="G6" s="178" t="str">
        <f>IF($J$6 = 0,"", $J$6)</f>
        <v>武器</v>
      </c>
      <c r="H6" s="179" t="s">
        <v>43</v>
      </c>
      <c r="I6" s="180" t="s">
        <v>69</v>
      </c>
      <c r="J6" s="180" t="s">
        <v>100</v>
      </c>
    </row>
    <row r="7" spans="1:13">
      <c r="A7" s="86" t="s">
        <v>6</v>
      </c>
      <c r="B7" s="274" t="s">
        <v>91</v>
      </c>
      <c r="C7" s="275"/>
      <c r="D7" s="276"/>
      <c r="E7" s="179" t="s">
        <v>66</v>
      </c>
      <c r="F7" s="178" t="str">
        <f>IF($I$7 = 0,"", $I$7)</f>
        <v/>
      </c>
      <c r="G7" s="178" t="str">
        <f>IF($J$7 = 0,"", $J$7)</f>
        <v/>
      </c>
      <c r="H7" s="179" t="s">
        <v>66</v>
      </c>
      <c r="I7" s="180"/>
      <c r="J7" s="180"/>
    </row>
    <row r="8" spans="1:13">
      <c r="A8" s="86" t="s">
        <v>8</v>
      </c>
      <c r="B8" s="274" t="s">
        <v>304</v>
      </c>
      <c r="C8" s="275"/>
      <c r="D8" s="275"/>
      <c r="E8" s="275"/>
      <c r="F8" s="275"/>
      <c r="G8" s="276"/>
      <c r="H8" s="179" t="s">
        <v>85</v>
      </c>
      <c r="I8" s="180" t="s">
        <v>152</v>
      </c>
      <c r="J8" s="104" t="s">
        <v>62</v>
      </c>
    </row>
    <row r="9" spans="1:13" ht="14.25" customHeight="1">
      <c r="A9" s="87" t="s">
        <v>9</v>
      </c>
      <c r="B9" s="277" t="s">
        <v>305</v>
      </c>
      <c r="C9" s="278"/>
      <c r="D9" s="278"/>
      <c r="E9" s="278"/>
      <c r="F9" s="278"/>
      <c r="G9" s="279"/>
      <c r="H9" s="179" t="s">
        <v>51</v>
      </c>
      <c r="I9" s="180" t="s">
        <v>14</v>
      </c>
      <c r="J9" s="178">
        <f>IF($I$9 = "筋力",基本!$C$5,IF($I$9 = "耐久力",基本!$C$6,IF($I$9 = "敏捷力",基本!$C$7,IF($I$9 = "知力",基本!$C$8,IF($I$9 = "判断力",基本!$C$9,IF($I$9 = "魅力",基本!$C$10,""))))))</f>
        <v>5</v>
      </c>
      <c r="K9" s="180" t="s">
        <v>90</v>
      </c>
    </row>
    <row r="10" spans="1:13" ht="14.25" customHeight="1">
      <c r="A10" s="88"/>
      <c r="B10" s="280"/>
      <c r="C10" s="281"/>
      <c r="D10" s="281"/>
      <c r="E10" s="281"/>
      <c r="F10" s="281"/>
      <c r="G10" s="282"/>
      <c r="H10" s="179" t="s">
        <v>58</v>
      </c>
      <c r="I10" s="180">
        <v>0</v>
      </c>
      <c r="J10" s="245" t="s">
        <v>53</v>
      </c>
      <c r="K10" s="246"/>
      <c r="L10" s="178">
        <f>IF($I$8=基本!$F$4,基本!$P$7,IF($I$8=基本!$F$13,基本!$P$16,IF($I$8=基本!$F$22,基本!$P$25,IF($I$8=基本!$F$31,基本!$P$34,IF($I$8=基本!$F$40,基本!$P$43,0)))))</f>
        <v>13</v>
      </c>
    </row>
    <row r="11" spans="1:13" ht="14.25" customHeight="1">
      <c r="A11" s="88"/>
      <c r="B11" s="255"/>
      <c r="C11" s="256"/>
      <c r="D11" s="256"/>
      <c r="E11" s="256"/>
      <c r="F11" s="256"/>
      <c r="G11" s="257"/>
      <c r="H11" s="181" t="s">
        <v>52</v>
      </c>
      <c r="I11" s="180" t="s">
        <v>14</v>
      </c>
      <c r="J11" s="108">
        <f>IF($I$11 = "筋力",基本!$C$5,IF($I$11 = "耐久力",基本!$C$6,IF($I$11 = "敏捷力",基本!$C$7,IF($I$11 = "知力",基本!$C$8,IF($I$11 = "判断力",基本!$C$9,IF($I$11 = "魅力",基本!$C$10,""))))))</f>
        <v>5</v>
      </c>
      <c r="L11" s="99"/>
    </row>
    <row r="12" spans="1:13" ht="14.25" customHeight="1">
      <c r="A12" s="88"/>
      <c r="B12" s="255"/>
      <c r="C12" s="256"/>
      <c r="D12" s="256"/>
      <c r="E12" s="256"/>
      <c r="F12" s="256"/>
      <c r="G12" s="257"/>
      <c r="H12" s="179" t="s">
        <v>59</v>
      </c>
      <c r="I12" s="180">
        <v>0</v>
      </c>
      <c r="J12" s="245" t="s">
        <v>54</v>
      </c>
      <c r="K12" s="246"/>
      <c r="L12" s="178">
        <f>IF($I$8=基本!$F$4,基本!$P$9,IF($I$8=基本!$F$13,基本!$P$18,IF($I$8=基本!$F$22,基本!$P$27,IF($I$8=基本!$F$31,基本!$P$36,IF($I$8=基本!$F$40,基本!$P$45,0)))))</f>
        <v>5</v>
      </c>
    </row>
    <row r="13" spans="1:13" ht="14.25" customHeight="1">
      <c r="A13" s="88"/>
      <c r="B13" s="255"/>
      <c r="C13" s="256"/>
      <c r="D13" s="256"/>
      <c r="E13" s="256"/>
      <c r="F13" s="256"/>
      <c r="G13" s="257"/>
      <c r="H13" s="182" t="s">
        <v>86</v>
      </c>
      <c r="I13" s="180">
        <v>1</v>
      </c>
      <c r="J13" s="179" t="s">
        <v>44</v>
      </c>
      <c r="K13" s="180">
        <v>4</v>
      </c>
      <c r="L13" s="114"/>
      <c r="M13" s="114"/>
    </row>
    <row r="14" spans="1:13" ht="14.25" customHeight="1">
      <c r="A14" s="88"/>
      <c r="B14" s="280"/>
      <c r="C14" s="281"/>
      <c r="D14" s="281"/>
      <c r="E14" s="281"/>
      <c r="F14" s="281"/>
      <c r="G14" s="282"/>
      <c r="H14" s="179" t="s">
        <v>50</v>
      </c>
      <c r="I14" s="180">
        <v>2</v>
      </c>
      <c r="J14" s="179" t="s">
        <v>44</v>
      </c>
      <c r="K14" s="180">
        <v>6</v>
      </c>
      <c r="L14" s="114"/>
      <c r="M14" s="114"/>
    </row>
    <row r="15" spans="1:13" ht="14.25" customHeight="1">
      <c r="A15" s="89"/>
      <c r="B15" s="258"/>
      <c r="C15" s="254"/>
      <c r="D15" s="254"/>
      <c r="E15" s="254"/>
      <c r="F15" s="254"/>
      <c r="G15" s="259"/>
      <c r="H15" s="179" t="s">
        <v>60</v>
      </c>
      <c r="I15" s="180"/>
      <c r="J15" s="171"/>
      <c r="K15" s="171"/>
    </row>
    <row r="16" spans="1:13" ht="14.25" thickBot="1">
      <c r="A16" s="162" t="s">
        <v>47</v>
      </c>
      <c r="E16" s="100"/>
      <c r="H16" s="171"/>
      <c r="I16" s="171"/>
      <c r="J16" s="171"/>
      <c r="K16" s="171"/>
    </row>
    <row r="17" spans="1:11" ht="18.75" customHeight="1" thickBot="1">
      <c r="A17" s="260" t="str">
        <f>$B$2</f>
        <v>遠隔基礎攻撃</v>
      </c>
      <c r="B17" s="261"/>
      <c r="C17" s="261"/>
      <c r="D17" s="231" t="s">
        <v>2</v>
      </c>
      <c r="E17" s="218" t="s">
        <v>257</v>
      </c>
      <c r="F17"/>
      <c r="H17" s="171"/>
      <c r="I17" s="171"/>
      <c r="J17" s="171"/>
      <c r="K17" s="171"/>
    </row>
    <row r="18" spans="1:11" ht="23.25" customHeight="1">
      <c r="A18" s="262" t="s">
        <v>42</v>
      </c>
      <c r="B18" s="79" t="s">
        <v>118</v>
      </c>
      <c r="C18" s="80" t="str">
        <f>$K$9</f>
        <v>AC</v>
      </c>
      <c r="D18" s="77" t="str">
        <f>$J$9+$L$10+$I$10 &amp; "+1d20"</f>
        <v>18+1d20</v>
      </c>
      <c r="E18" s="78" t="str">
        <f>$J$9+$L$10+$I$10 &amp; "+1d20"</f>
        <v>18+1d20</v>
      </c>
      <c r="F18"/>
      <c r="G18" s="171"/>
      <c r="H18" s="171"/>
      <c r="I18" s="171"/>
      <c r="J18" s="171"/>
      <c r="K18" s="171"/>
    </row>
    <row r="19" spans="1:11" ht="23.25" customHeight="1" thickBot="1">
      <c r="A19" s="263"/>
      <c r="B19" s="124" t="s">
        <v>1</v>
      </c>
      <c r="C19" s="81" t="str">
        <f>$K$9</f>
        <v>AC</v>
      </c>
      <c r="D19" s="125" t="str">
        <f>$J$9+$L$10+2+$I$10 &amp; "+1d20"</f>
        <v>20+1d20</v>
      </c>
      <c r="E19" s="126" t="str">
        <f>$J$9+$L$10+2+$I$10 &amp; "+1d20"</f>
        <v>20+1d20</v>
      </c>
      <c r="F19"/>
      <c r="G19" s="171"/>
      <c r="H19" s="171"/>
      <c r="I19" s="171"/>
      <c r="J19" s="171"/>
      <c r="K19" s="171"/>
    </row>
    <row r="20" spans="1:11" ht="23.25" customHeight="1">
      <c r="A20" s="264" t="s">
        <v>118</v>
      </c>
      <c r="B20" s="116" t="s">
        <v>4</v>
      </c>
      <c r="C20" s="68" t="str">
        <f t="shared" ref="C20:C23" si="0">IF($I$15 = 0,"", $I$15)</f>
        <v/>
      </c>
      <c r="D20" s="69" t="str">
        <f>$J$11+$L$12+$I$12 &amp; "+" &amp; $I$13 &amp; "d" &amp; $K$13</f>
        <v>10+1d4</v>
      </c>
      <c r="E20" s="70" t="str">
        <f>$J$11+$L$12+$I$12 &amp; "+" &amp; $I$13 &amp; "d" &amp; $K$13</f>
        <v>10+1d4</v>
      </c>
      <c r="F20"/>
      <c r="G20" s="171"/>
      <c r="H20" s="171"/>
      <c r="I20" s="171"/>
      <c r="J20" s="171"/>
      <c r="K20" s="171"/>
    </row>
    <row r="21" spans="1:11" ht="23.25" customHeight="1" thickBot="1">
      <c r="A21" s="265"/>
      <c r="B21" s="113" t="s">
        <v>3</v>
      </c>
      <c r="C21" s="117" t="str">
        <f t="shared" si="0"/>
        <v/>
      </c>
      <c r="D21" s="115" t="str">
        <f>$J$11+$L$12+$I$12+($I$13*$K$13) &amp; IF($I$14 = 0,"","+" &amp; $I$14 &amp; "d" &amp; $K$14)</f>
        <v>14+2d6</v>
      </c>
      <c r="E21" s="112" t="str">
        <f>$J$11+$L$12+$I$12+($I$13*$K$13) &amp; IF($I$14 = 0,"","+" &amp; $I$14 &amp; "d" &amp; $K$14)</f>
        <v>14+2d6</v>
      </c>
      <c r="F21"/>
      <c r="G21" s="171"/>
      <c r="H21" s="171"/>
      <c r="I21" s="171"/>
      <c r="J21" s="171"/>
      <c r="K21" s="171"/>
    </row>
    <row r="22" spans="1:11" ht="23.25" customHeight="1">
      <c r="A22" s="264" t="s">
        <v>175</v>
      </c>
      <c r="B22" s="116" t="s">
        <v>4</v>
      </c>
      <c r="C22" s="68" t="str">
        <f t="shared" si="0"/>
        <v/>
      </c>
      <c r="D22" s="69" t="str">
        <f>$J$11+$L$12+$I$12+2 &amp; "+" &amp; $I$13 &amp; "d" &amp; $K$13</f>
        <v>12+1d4</v>
      </c>
      <c r="E22" s="70" t="str">
        <f>$J$11+$L$12+$I$12+2 &amp; "+" &amp; $I$13 &amp; "d" &amp; $K$13</f>
        <v>12+1d4</v>
      </c>
      <c r="F22"/>
      <c r="G22" s="171"/>
      <c r="H22" s="171"/>
      <c r="I22" s="171"/>
      <c r="J22" s="171"/>
      <c r="K22" s="171"/>
    </row>
    <row r="23" spans="1:11" ht="23.25" customHeight="1" thickBot="1">
      <c r="A23" s="265"/>
      <c r="B23" s="113" t="s">
        <v>3</v>
      </c>
      <c r="C23" s="117" t="str">
        <f t="shared" si="0"/>
        <v/>
      </c>
      <c r="D23" s="115" t="str">
        <f>$J$11+$L$12+$I$12+($I$13*$K$13)+2 &amp; IF($I$14 = 0,"","+" &amp; $I$14 &amp; "d" &amp; $K$14)</f>
        <v>16+2d6</v>
      </c>
      <c r="E23" s="112" t="str">
        <f>$J$11+$L$12+$I$12+($I$13*$K$13)+2 &amp; IF($I$14 = 0,"","+" &amp; $I$14 &amp; "d" &amp; $K$14)</f>
        <v>16+2d6</v>
      </c>
      <c r="F23"/>
      <c r="G23" s="171"/>
      <c r="H23" s="171"/>
      <c r="I23" s="171"/>
      <c r="J23" s="171"/>
      <c r="K23" s="171"/>
    </row>
    <row r="24" spans="1:11" ht="8.25" customHeight="1">
      <c r="A24" s="256"/>
      <c r="B24" s="256"/>
      <c r="C24" s="256"/>
      <c r="D24" s="256"/>
      <c r="E24" s="256"/>
      <c r="F24" s="256"/>
      <c r="G24" s="256"/>
    </row>
    <row r="25" spans="1:11" ht="18.75" customHeight="1">
      <c r="A25" s="266" t="s">
        <v>286</v>
      </c>
      <c r="B25" s="266"/>
      <c r="C25" s="266"/>
      <c r="D25" s="266"/>
      <c r="E25" s="266"/>
      <c r="F25" s="266"/>
      <c r="G25" s="266"/>
      <c r="I25" s="171"/>
      <c r="J25" s="171"/>
      <c r="K25" s="171"/>
    </row>
    <row r="26" spans="1:11" ht="13.5" customHeight="1">
      <c r="A26" s="267" t="s">
        <v>176</v>
      </c>
      <c r="B26" s="267"/>
      <c r="C26" s="267"/>
      <c r="D26" s="267"/>
      <c r="E26" s="267"/>
      <c r="F26" s="267"/>
      <c r="G26" s="267"/>
    </row>
    <row r="27" spans="1:11" ht="18.75" customHeight="1">
      <c r="A27" s="266" t="s">
        <v>300</v>
      </c>
      <c r="B27" s="266"/>
      <c r="C27" s="266"/>
      <c r="D27" s="266"/>
      <c r="E27" s="266"/>
      <c r="F27" s="266"/>
      <c r="G27" s="266"/>
      <c r="I27" s="171"/>
      <c r="J27" s="171"/>
      <c r="K27" s="171"/>
    </row>
    <row r="28" spans="1:11" ht="13.5" customHeight="1">
      <c r="A28" s="267" t="s">
        <v>166</v>
      </c>
      <c r="B28" s="267"/>
      <c r="C28" s="267"/>
      <c r="D28" s="267"/>
      <c r="E28" s="267"/>
      <c r="F28" s="267"/>
      <c r="G28" s="267"/>
    </row>
    <row r="29" spans="1:11" ht="13.5" customHeight="1">
      <c r="A29" s="268" t="s">
        <v>167</v>
      </c>
      <c r="B29" s="268"/>
      <c r="C29" s="268"/>
      <c r="D29" s="268"/>
      <c r="E29" s="268"/>
      <c r="F29" s="268"/>
      <c r="G29" s="268"/>
    </row>
    <row r="30" spans="1:11" ht="13.5" customHeight="1">
      <c r="A30" s="268" t="s">
        <v>168</v>
      </c>
      <c r="B30" s="268"/>
      <c r="C30" s="268"/>
      <c r="D30" s="268"/>
      <c r="E30" s="268"/>
      <c r="F30" s="268"/>
      <c r="G30" s="268"/>
      <c r="I30" s="171"/>
      <c r="J30" s="171"/>
      <c r="K30" s="171"/>
    </row>
    <row r="31" spans="1:11" ht="18.75" customHeight="1">
      <c r="A31" s="266" t="s">
        <v>287</v>
      </c>
      <c r="B31" s="266"/>
      <c r="C31" s="266"/>
      <c r="D31" s="266"/>
      <c r="E31" s="266"/>
      <c r="F31" s="266"/>
      <c r="G31" s="266"/>
      <c r="I31" s="171"/>
      <c r="J31" s="171"/>
      <c r="K31" s="171"/>
    </row>
    <row r="32" spans="1:11" ht="13.5" customHeight="1">
      <c r="A32" s="267" t="s">
        <v>177</v>
      </c>
      <c r="B32" s="267"/>
      <c r="C32" s="267"/>
      <c r="D32" s="267"/>
      <c r="E32" s="267"/>
      <c r="F32" s="267"/>
      <c r="G32" s="267"/>
    </row>
    <row r="33" spans="1:12" ht="13.5" customHeight="1">
      <c r="A33" s="268" t="s">
        <v>256</v>
      </c>
      <c r="B33" s="268"/>
      <c r="C33" s="268"/>
      <c r="D33" s="268"/>
      <c r="E33" s="268"/>
      <c r="F33" s="268"/>
      <c r="G33" s="268"/>
    </row>
    <row r="34" spans="1:12" ht="18.75" customHeight="1">
      <c r="A34" s="266" t="s">
        <v>288</v>
      </c>
      <c r="B34" s="266"/>
      <c r="C34" s="266"/>
      <c r="D34" s="266"/>
      <c r="E34" s="266"/>
      <c r="F34" s="266"/>
      <c r="G34" s="266"/>
      <c r="I34" s="171"/>
      <c r="J34" s="171"/>
      <c r="K34" s="171"/>
    </row>
    <row r="35" spans="1:12" ht="13.5" customHeight="1">
      <c r="A35" s="267" t="s">
        <v>289</v>
      </c>
      <c r="B35" s="267"/>
      <c r="C35" s="267"/>
      <c r="D35" s="267"/>
      <c r="E35" s="267"/>
      <c r="F35" s="267"/>
      <c r="G35" s="267"/>
    </row>
    <row r="36" spans="1:12" ht="13.5" customHeight="1">
      <c r="A36" s="268" t="s">
        <v>290</v>
      </c>
      <c r="B36" s="268"/>
      <c r="C36" s="268"/>
      <c r="D36" s="268"/>
      <c r="E36" s="268"/>
      <c r="F36" s="268"/>
      <c r="G36" s="268"/>
    </row>
    <row r="37" spans="1:12" ht="8.25" customHeight="1">
      <c r="A37" s="254"/>
      <c r="B37" s="254"/>
      <c r="C37" s="254"/>
      <c r="D37" s="254"/>
      <c r="E37" s="254"/>
      <c r="F37" s="254"/>
      <c r="G37" s="254"/>
    </row>
    <row r="38" spans="1:12">
      <c r="A38" s="289" t="s">
        <v>49</v>
      </c>
      <c r="B38" s="290"/>
      <c r="C38" s="290"/>
      <c r="D38" s="290"/>
      <c r="E38" s="290"/>
      <c r="F38" s="290"/>
      <c r="G38" s="291"/>
    </row>
    <row r="39" spans="1:12" s="99" customFormat="1" ht="13.5" customHeight="1">
      <c r="A39" s="292"/>
      <c r="B39" s="266"/>
      <c r="C39" s="266"/>
      <c r="D39" s="266"/>
      <c r="E39" s="266"/>
      <c r="F39" s="266"/>
      <c r="G39" s="293"/>
      <c r="L39" s="171"/>
    </row>
    <row r="40" spans="1:12" s="99" customFormat="1" ht="13.5" customHeight="1">
      <c r="A40" s="283" t="s">
        <v>154</v>
      </c>
      <c r="B40" s="284"/>
      <c r="C40" s="284"/>
      <c r="D40" s="284"/>
      <c r="E40" s="284"/>
      <c r="F40" s="284"/>
      <c r="G40" s="285"/>
      <c r="L40" s="171"/>
    </row>
    <row r="41" spans="1:12" s="99" customFormat="1" ht="13.5" customHeight="1">
      <c r="A41" s="283" t="s">
        <v>155</v>
      </c>
      <c r="B41" s="284"/>
      <c r="C41" s="284"/>
      <c r="D41" s="284"/>
      <c r="E41" s="284"/>
      <c r="F41" s="284"/>
      <c r="G41" s="285"/>
      <c r="L41" s="171"/>
    </row>
    <row r="42" spans="1:12" s="99" customFormat="1" ht="13.5" customHeight="1">
      <c r="A42" s="283" t="s">
        <v>156</v>
      </c>
      <c r="B42" s="284"/>
      <c r="C42" s="284"/>
      <c r="D42" s="284"/>
      <c r="E42" s="284"/>
      <c r="F42" s="284"/>
      <c r="G42" s="285"/>
      <c r="L42" s="171"/>
    </row>
    <row r="43" spans="1:12" s="99" customFormat="1" ht="13.5" customHeight="1">
      <c r="A43" s="283" t="s">
        <v>157</v>
      </c>
      <c r="B43" s="284"/>
      <c r="C43" s="284"/>
      <c r="D43" s="284"/>
      <c r="E43" s="284"/>
      <c r="F43" s="284"/>
      <c r="G43" s="285"/>
      <c r="L43" s="171"/>
    </row>
    <row r="44" spans="1:12" s="99" customFormat="1" ht="13.5" customHeight="1">
      <c r="A44" s="283"/>
      <c r="B44" s="284"/>
      <c r="C44" s="284"/>
      <c r="D44" s="284"/>
      <c r="E44" s="284"/>
      <c r="F44" s="284"/>
      <c r="G44" s="285"/>
      <c r="L44" s="171"/>
    </row>
    <row r="45" spans="1:12" s="99" customFormat="1" ht="13.5" customHeight="1">
      <c r="A45" s="283"/>
      <c r="B45" s="284"/>
      <c r="C45" s="284"/>
      <c r="D45" s="284"/>
      <c r="E45" s="284"/>
      <c r="F45" s="284"/>
      <c r="G45" s="285"/>
      <c r="L45" s="171"/>
    </row>
    <row r="46" spans="1:12" s="99" customFormat="1" ht="13.5" customHeight="1">
      <c r="A46" s="283"/>
      <c r="B46" s="284"/>
      <c r="C46" s="284"/>
      <c r="D46" s="284"/>
      <c r="E46" s="284"/>
      <c r="F46" s="284"/>
      <c r="G46" s="285"/>
      <c r="L46" s="171"/>
    </row>
    <row r="47" spans="1:12" s="99" customFormat="1" ht="13.5" customHeight="1">
      <c r="A47" s="283"/>
      <c r="B47" s="284"/>
      <c r="C47" s="284"/>
      <c r="D47" s="284"/>
      <c r="E47" s="284"/>
      <c r="F47" s="284"/>
      <c r="G47" s="285"/>
      <c r="L47" s="171"/>
    </row>
    <row r="48" spans="1:12" s="99" customFormat="1" ht="13.5" customHeight="1">
      <c r="A48" s="286"/>
      <c r="B48" s="287"/>
      <c r="C48" s="287"/>
      <c r="D48" s="287"/>
      <c r="E48" s="287"/>
      <c r="F48" s="287"/>
      <c r="G48" s="288"/>
      <c r="L48" s="171"/>
    </row>
    <row r="49" spans="1:12" s="99" customFormat="1" ht="13.5" customHeight="1">
      <c r="A49" s="283"/>
      <c r="B49" s="284"/>
      <c r="C49" s="284"/>
      <c r="D49" s="284"/>
      <c r="E49" s="284"/>
      <c r="F49" s="284"/>
      <c r="G49" s="285"/>
      <c r="L49" s="171"/>
    </row>
    <row r="50" spans="1:12" s="99" customFormat="1" ht="21">
      <c r="A50" s="105"/>
      <c r="B50" s="183"/>
      <c r="C50" s="106"/>
      <c r="D50" s="107"/>
      <c r="E50" s="294" t="str">
        <f>$B$2</f>
        <v>遠隔基礎攻撃</v>
      </c>
      <c r="F50" s="295"/>
      <c r="G50" s="296"/>
      <c r="L50" s="171"/>
    </row>
  </sheetData>
  <mergeCells count="48">
    <mergeCell ref="B6:D6"/>
    <mergeCell ref="B7:D7"/>
    <mergeCell ref="B8:G8"/>
    <mergeCell ref="B9:G9"/>
    <mergeCell ref="B10:G10"/>
    <mergeCell ref="B1:C1"/>
    <mergeCell ref="F1:G1"/>
    <mergeCell ref="B2:G2"/>
    <mergeCell ref="B4:G4"/>
    <mergeCell ref="B5:G5"/>
    <mergeCell ref="J10:K10"/>
    <mergeCell ref="A18:A19"/>
    <mergeCell ref="A22:A23"/>
    <mergeCell ref="B12:G12"/>
    <mergeCell ref="J12:K12"/>
    <mergeCell ref="B13:G13"/>
    <mergeCell ref="B14:G14"/>
    <mergeCell ref="B15:G15"/>
    <mergeCell ref="A17:C17"/>
    <mergeCell ref="A20:A21"/>
    <mergeCell ref="B11:G11"/>
    <mergeCell ref="A49:G49"/>
    <mergeCell ref="E50:G50"/>
    <mergeCell ref="A24:G24"/>
    <mergeCell ref="A25:G25"/>
    <mergeCell ref="A26:G26"/>
    <mergeCell ref="A31:G31"/>
    <mergeCell ref="A32:G32"/>
    <mergeCell ref="A33:G33"/>
    <mergeCell ref="A37:G37"/>
    <mergeCell ref="A48:G48"/>
    <mergeCell ref="A38:G38"/>
    <mergeCell ref="A44:G44"/>
    <mergeCell ref="A45:G45"/>
    <mergeCell ref="A46:G46"/>
    <mergeCell ref="A47:G47"/>
    <mergeCell ref="A39:G39"/>
    <mergeCell ref="A40:G40"/>
    <mergeCell ref="A41:G41"/>
    <mergeCell ref="A42:G42"/>
    <mergeCell ref="A43:G43"/>
    <mergeCell ref="A35:G35"/>
    <mergeCell ref="A36:G36"/>
    <mergeCell ref="A27:G27"/>
    <mergeCell ref="A28:G28"/>
    <mergeCell ref="A29:G29"/>
    <mergeCell ref="A30:G30"/>
    <mergeCell ref="A34:G34"/>
  </mergeCells>
  <phoneticPr fontId="1"/>
  <pageMargins left="0.7" right="0.7" top="0.75" bottom="0.75" header="0.3" footer="0.3"/>
  <pageSetup paperSize="9" orientation="portrait" horizontalDpi="300" verticalDpi="300" r:id="rId1"/>
  <headerFooter>
    <oddHeader>&amp;Cイーライ</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基本!$A$27:$A$33</xm:f>
          </x14:formula1>
          <xm:sqref>I6</xm:sqref>
        </x14:dataValidation>
        <x14:dataValidation type="list" allowBlank="1" showInputMessage="1" showErrorMessage="1">
          <x14:formula1>
            <xm:f>基本!$B$27:$B$31</xm:f>
          </x14:formula1>
          <xm:sqref>I7</xm:sqref>
        </x14:dataValidation>
        <x14:dataValidation type="list" allowBlank="1" showInputMessage="1" showErrorMessage="1">
          <x14:formula1>
            <xm:f>基本!$A$5:$A$10</xm:f>
          </x14:formula1>
          <xm:sqref>I9 I11</xm:sqref>
        </x14:dataValidation>
        <x14:dataValidation type="list" allowBlank="1" showInputMessage="1" showErrorMessage="1">
          <x14:formula1>
            <xm:f>基本!$D$27:$D$31</xm:f>
          </x14:formula1>
          <xm:sqref>I8</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Q50"/>
  <sheetViews>
    <sheetView zoomScaleNormal="100" workbookViewId="0">
      <selection activeCell="H31" sqref="H31"/>
    </sheetView>
  </sheetViews>
  <sheetFormatPr defaultRowHeight="13.5"/>
  <cols>
    <col min="1" max="1" width="7.875" style="51" customWidth="1"/>
    <col min="2" max="2" width="8.5" style="51" customWidth="1"/>
    <col min="3" max="3" width="6.625" style="51" customWidth="1"/>
    <col min="4" max="4" width="15.75" style="51" customWidth="1"/>
    <col min="5" max="6" width="15.75" style="31" customWidth="1"/>
    <col min="7" max="7" width="18.25" style="31" customWidth="1"/>
    <col min="8" max="8" width="17.375" style="31" customWidth="1"/>
    <col min="9" max="9" width="14.625" style="31" customWidth="1"/>
    <col min="10" max="10" width="8.375" style="31" customWidth="1"/>
    <col min="11" max="11" width="7.5" style="31" customWidth="1"/>
    <col min="12" max="12" width="7.875" style="51" customWidth="1"/>
    <col min="13" max="13" width="17.875" style="51" bestFit="1" customWidth="1"/>
    <col min="14" max="14" width="12.375" style="51" customWidth="1"/>
    <col min="15" max="16384" width="9" style="51"/>
  </cols>
  <sheetData>
    <row r="1" spans="1:17" ht="21">
      <c r="A1" s="96" t="s">
        <v>119</v>
      </c>
      <c r="B1" s="269">
        <v>1</v>
      </c>
      <c r="C1" s="270"/>
      <c r="D1" s="12" t="s">
        <v>40</v>
      </c>
      <c r="E1" s="11" t="s">
        <v>41</v>
      </c>
      <c r="F1" s="271"/>
      <c r="G1" s="272"/>
      <c r="H1" s="35" t="s">
        <v>55</v>
      </c>
    </row>
    <row r="2" spans="1:17" ht="24.75" customHeight="1">
      <c r="A2" s="12" t="s">
        <v>0</v>
      </c>
      <c r="B2" s="273" t="s">
        <v>143</v>
      </c>
      <c r="C2" s="273"/>
      <c r="D2" s="273"/>
      <c r="E2" s="273"/>
      <c r="F2" s="273"/>
      <c r="G2" s="273"/>
      <c r="H2" s="35" t="s">
        <v>56</v>
      </c>
    </row>
    <row r="3" spans="1:17" ht="19.5" customHeight="1">
      <c r="A3" s="34" t="s">
        <v>48</v>
      </c>
      <c r="B3" s="31"/>
      <c r="C3" s="31"/>
      <c r="D3" s="31"/>
      <c r="I3" s="35"/>
    </row>
    <row r="4" spans="1:17">
      <c r="A4" s="84" t="s">
        <v>46</v>
      </c>
      <c r="B4" s="274" t="s">
        <v>144</v>
      </c>
      <c r="C4" s="275"/>
      <c r="D4" s="275"/>
      <c r="E4" s="275"/>
      <c r="F4" s="275"/>
      <c r="G4" s="276"/>
    </row>
    <row r="5" spans="1:17">
      <c r="A5" s="85" t="s">
        <v>39</v>
      </c>
      <c r="B5" s="274" t="s">
        <v>145</v>
      </c>
      <c r="C5" s="275"/>
      <c r="D5" s="275"/>
      <c r="E5" s="275"/>
      <c r="F5" s="275"/>
      <c r="G5" s="276"/>
    </row>
    <row r="6" spans="1:17">
      <c r="A6" s="85" t="s">
        <v>7</v>
      </c>
      <c r="B6" s="274" t="s">
        <v>5</v>
      </c>
      <c r="C6" s="275"/>
      <c r="D6" s="276"/>
      <c r="E6" s="75" t="s">
        <v>43</v>
      </c>
      <c r="F6" s="212" t="str">
        <f>$I$6</f>
        <v>遠隔</v>
      </c>
      <c r="G6" s="212">
        <f>IF($J$6 = 0,"", $J$6)</f>
        <v>20</v>
      </c>
      <c r="H6" s="52" t="s">
        <v>43</v>
      </c>
      <c r="I6" s="54" t="s">
        <v>71</v>
      </c>
      <c r="J6" s="54">
        <v>20</v>
      </c>
      <c r="M6" s="228" t="s">
        <v>43</v>
      </c>
      <c r="N6" s="230" t="s">
        <v>71</v>
      </c>
      <c r="O6" s="230">
        <v>20</v>
      </c>
      <c r="P6" s="99"/>
      <c r="Q6" s="171"/>
    </row>
    <row r="7" spans="1:17">
      <c r="A7" s="86" t="s">
        <v>6</v>
      </c>
      <c r="B7" s="274" t="s">
        <v>91</v>
      </c>
      <c r="C7" s="275"/>
      <c r="D7" s="276"/>
      <c r="E7" s="75" t="s">
        <v>66</v>
      </c>
      <c r="F7" s="74" t="str">
        <f>IF($I$7 = 0,"", $I$7)</f>
        <v/>
      </c>
      <c r="G7" s="74" t="str">
        <f>IF($J$7 = 0,"", $J$7)</f>
        <v/>
      </c>
      <c r="H7" s="52" t="s">
        <v>66</v>
      </c>
      <c r="I7" s="54"/>
      <c r="J7" s="54"/>
      <c r="M7" s="228" t="s">
        <v>66</v>
      </c>
      <c r="N7" s="230"/>
      <c r="O7" s="230"/>
      <c r="P7" s="99"/>
      <c r="Q7" s="171"/>
    </row>
    <row r="8" spans="1:17">
      <c r="A8" s="86" t="s">
        <v>8</v>
      </c>
      <c r="B8" s="297" t="s">
        <v>306</v>
      </c>
      <c r="C8" s="298"/>
      <c r="D8" s="298"/>
      <c r="E8" s="298"/>
      <c r="F8" s="298"/>
      <c r="G8" s="299"/>
      <c r="H8" s="52" t="s">
        <v>85</v>
      </c>
      <c r="I8" s="230" t="s">
        <v>331</v>
      </c>
      <c r="J8" s="35" t="s">
        <v>62</v>
      </c>
      <c r="M8" s="228" t="s">
        <v>85</v>
      </c>
      <c r="N8" s="230" t="s">
        <v>330</v>
      </c>
      <c r="O8" s="104" t="s">
        <v>62</v>
      </c>
      <c r="P8" s="99"/>
      <c r="Q8" s="171"/>
    </row>
    <row r="9" spans="1:17" ht="14.25" customHeight="1">
      <c r="A9" s="88" t="s">
        <v>134</v>
      </c>
      <c r="B9" s="277" t="s">
        <v>307</v>
      </c>
      <c r="C9" s="278"/>
      <c r="D9" s="278"/>
      <c r="E9" s="278"/>
      <c r="F9" s="278"/>
      <c r="G9" s="279"/>
      <c r="H9" s="52" t="s">
        <v>51</v>
      </c>
      <c r="I9" s="54" t="s">
        <v>17</v>
      </c>
      <c r="J9" s="53">
        <f>IF($I$9 = "筋力",基本!$C$5,IF($I$9 = "耐久力",基本!$C$6,IF($I$9 = "敏捷力",基本!$C$7,IF($I$9 = "知力",基本!$C$8,IF($I$9 = "判断力",基本!$C$9,IF($I$9 = "魅力",基本!$C$10,""))))))</f>
        <v>5</v>
      </c>
      <c r="K9" s="54" t="s">
        <v>20</v>
      </c>
      <c r="M9" s="228" t="s">
        <v>51</v>
      </c>
      <c r="N9" s="230" t="s">
        <v>17</v>
      </c>
      <c r="O9" s="229">
        <f>IF($N$9 = "筋力",基本!$C$5,IF($N$9 = "耐久力",基本!$C$6,IF($N$9 = "敏捷力",基本!$C$7,IF($N$9 = "知力",基本!$C$8,IF($N$9 = "判断力",基本!$C$20,IF($N$9 = "魅力",基本!$C$10,""))))))</f>
        <v>5</v>
      </c>
      <c r="P9" s="230" t="s">
        <v>20</v>
      </c>
      <c r="Q9" s="171"/>
    </row>
    <row r="10" spans="1:17" ht="14.25" customHeight="1">
      <c r="A10" s="88"/>
      <c r="B10" s="286" t="s">
        <v>308</v>
      </c>
      <c r="C10" s="287"/>
      <c r="D10" s="287"/>
      <c r="E10" s="287"/>
      <c r="F10" s="287"/>
      <c r="G10" s="288"/>
      <c r="H10" s="52" t="s">
        <v>58</v>
      </c>
      <c r="I10" s="54">
        <v>0</v>
      </c>
      <c r="J10" s="245" t="s">
        <v>53</v>
      </c>
      <c r="K10" s="246"/>
      <c r="L10" s="53">
        <f>IF($I$8=基本!$F$4,基本!$P$7,IF($I$8=基本!$F$13,基本!$P$16,IF($I$8=基本!$F$22,基本!$P$25,IF($I$8=基本!$F$31,基本!$P$34,IF($I$8=基本!$F$40,基本!$P$43,0)))))</f>
        <v>10</v>
      </c>
      <c r="M10" s="228" t="s">
        <v>58</v>
      </c>
      <c r="N10" s="230">
        <v>0</v>
      </c>
      <c r="O10" s="245" t="s">
        <v>53</v>
      </c>
      <c r="P10" s="246"/>
      <c r="Q10" s="229">
        <f>IF($N$8=基本!$F$4,基本!$P$7,IF($N$8=基本!$F$13,基本!$P$16,IF($N$8=基本!$F$22,基本!$P$25,IF($N$8=基本!$F$31,基本!$P$34,IF($N$8=基本!$F$40,基本!$P$43,0)))))</f>
        <v>8</v>
      </c>
    </row>
    <row r="11" spans="1:17" ht="14.25" customHeight="1">
      <c r="A11" s="88"/>
      <c r="B11" s="286" t="s">
        <v>249</v>
      </c>
      <c r="C11" s="287"/>
      <c r="D11" s="287"/>
      <c r="E11" s="287"/>
      <c r="F11" s="287"/>
      <c r="G11" s="288"/>
      <c r="H11" s="37" t="s">
        <v>52</v>
      </c>
      <c r="I11" s="54" t="s">
        <v>17</v>
      </c>
      <c r="J11" s="39">
        <f>IF($I$11 = "筋力",基本!$C$5,IF($I$11 = "耐久力",基本!$C$6,IF($I$11 = "敏捷力",基本!$C$7,IF($I$11 = "知力",基本!$C$8,IF($I$11 = "判断力",基本!$C$9,IF($I$11 = "魅力",基本!$C$10,""))))))</f>
        <v>5</v>
      </c>
      <c r="L11" s="31"/>
      <c r="M11" s="226" t="s">
        <v>52</v>
      </c>
      <c r="N11" s="230" t="s">
        <v>17</v>
      </c>
      <c r="O11" s="108">
        <f>IF($N$11 = "筋力",基本!$C$5,IF($N$11 = "耐久力",基本!$C$6,IF($N$11 = "敏捷力",基本!$C$7,IF($N$11 = "知力",基本!$C$8,IF($N$11 = "判断力",基本!$C$9,IF($N$11 = "魅力",基本!$C$10,""))))))</f>
        <v>5</v>
      </c>
      <c r="P11" s="99"/>
      <c r="Q11" s="99"/>
    </row>
    <row r="12" spans="1:17">
      <c r="A12" s="88"/>
      <c r="B12" s="286"/>
      <c r="C12" s="287"/>
      <c r="D12" s="287"/>
      <c r="E12" s="287"/>
      <c r="F12" s="287"/>
      <c r="G12" s="288"/>
      <c r="H12" s="52" t="s">
        <v>59</v>
      </c>
      <c r="I12" s="54">
        <v>0</v>
      </c>
      <c r="J12" s="245" t="s">
        <v>54</v>
      </c>
      <c r="K12" s="246"/>
      <c r="L12" s="53">
        <f>IF($I$8=基本!$F$4,基本!$P$9,IF($I$8=基本!$F$13,基本!$P$18,IF($I$8=基本!$F$22,基本!$P$27,IF($I$8=基本!$F$31,基本!$P$36,IF($I$8=基本!$F$40,基本!$P$45,0)))))</f>
        <v>14</v>
      </c>
      <c r="M12" s="228" t="s">
        <v>59</v>
      </c>
      <c r="N12" s="230">
        <v>0</v>
      </c>
      <c r="O12" s="245" t="s">
        <v>325</v>
      </c>
      <c r="P12" s="246"/>
      <c r="Q12" s="229">
        <f>IF($N$8=基本!$F$4,基本!$P$9,IF($N$8=基本!$F$13,基本!$P$18,IF($N$8=基本!$F$22,基本!$P$27,IF($N$8=基本!$F$31,基本!$P$36,IF($N$8=基本!$F$40,基本!$P$45,0)))))</f>
        <v>11</v>
      </c>
    </row>
    <row r="13" spans="1:17" ht="14.25" customHeight="1">
      <c r="A13" s="88"/>
      <c r="B13" s="255"/>
      <c r="C13" s="256"/>
      <c r="D13" s="256"/>
      <c r="E13" s="256"/>
      <c r="F13" s="256"/>
      <c r="G13" s="257"/>
      <c r="H13" s="38" t="s">
        <v>86</v>
      </c>
      <c r="I13" s="54">
        <v>1</v>
      </c>
      <c r="J13" s="52" t="s">
        <v>44</v>
      </c>
      <c r="K13" s="54">
        <v>10</v>
      </c>
      <c r="L13" s="56"/>
      <c r="M13" s="227" t="s">
        <v>326</v>
      </c>
      <c r="N13" s="230">
        <v>1</v>
      </c>
      <c r="O13" s="228" t="s">
        <v>44</v>
      </c>
      <c r="P13" s="230">
        <v>10</v>
      </c>
      <c r="Q13"/>
    </row>
    <row r="14" spans="1:17" ht="17.25">
      <c r="A14" s="118"/>
      <c r="B14" s="301"/>
      <c r="C14" s="302"/>
      <c r="D14" s="302"/>
      <c r="E14" s="302"/>
      <c r="F14" s="302"/>
      <c r="G14" s="303"/>
      <c r="H14" s="52" t="s">
        <v>50</v>
      </c>
      <c r="I14" s="54">
        <v>2</v>
      </c>
      <c r="J14" s="52" t="s">
        <v>44</v>
      </c>
      <c r="K14" s="166">
        <v>6</v>
      </c>
      <c r="L14" s="56"/>
      <c r="M14" s="228" t="s">
        <v>50</v>
      </c>
      <c r="N14" s="230">
        <v>1</v>
      </c>
      <c r="O14" s="228" t="s">
        <v>327</v>
      </c>
      <c r="P14" s="230">
        <v>6</v>
      </c>
      <c r="Q14"/>
    </row>
    <row r="15" spans="1:17" ht="14.25" customHeight="1">
      <c r="A15" s="89"/>
      <c r="B15" s="304"/>
      <c r="C15" s="305"/>
      <c r="D15" s="305"/>
      <c r="E15" s="305"/>
      <c r="F15" s="305"/>
      <c r="G15" s="306"/>
      <c r="H15" s="52" t="s">
        <v>60</v>
      </c>
      <c r="I15" s="54" t="s">
        <v>75</v>
      </c>
      <c r="J15" s="90"/>
      <c r="K15" s="90"/>
      <c r="L15" s="90"/>
    </row>
    <row r="16" spans="1:17" s="163" customFormat="1" ht="14.25" thickBot="1">
      <c r="A16" s="162" t="s">
        <v>47</v>
      </c>
      <c r="E16" s="100"/>
      <c r="F16" s="99"/>
      <c r="G16" s="99"/>
    </row>
    <row r="17" spans="1:11" s="171" customFormat="1" ht="15" customHeight="1">
      <c r="A17" s="309" t="str">
        <f>$B$2</f>
        <v>アシッド・オーブ</v>
      </c>
      <c r="B17" s="310"/>
      <c r="C17" s="311"/>
      <c r="D17" s="315" t="s">
        <v>2</v>
      </c>
      <c r="E17" s="316"/>
      <c r="F17" s="317" t="s">
        <v>257</v>
      </c>
      <c r="G17" s="318"/>
    </row>
    <row r="18" spans="1:11" s="163" customFormat="1" ht="18.75" customHeight="1" thickBot="1">
      <c r="A18" s="312"/>
      <c r="B18" s="313"/>
      <c r="C18" s="314"/>
      <c r="D18" s="214" t="s">
        <v>2</v>
      </c>
      <c r="E18" s="215" t="s">
        <v>1</v>
      </c>
      <c r="F18" s="216" t="s">
        <v>2</v>
      </c>
      <c r="G18" s="217" t="s">
        <v>1</v>
      </c>
    </row>
    <row r="19" spans="1:11" s="163" customFormat="1" ht="24" customHeight="1" thickBot="1">
      <c r="A19" s="307" t="s">
        <v>133</v>
      </c>
      <c r="B19" s="308"/>
      <c r="C19" s="121" t="str">
        <f>$K$9</f>
        <v>反応</v>
      </c>
      <c r="D19" s="122" t="str">
        <f>$J$9+$L$10+$I$10 &amp; "+1d20"</f>
        <v>15+1d20</v>
      </c>
      <c r="E19" s="122" t="str">
        <f>$J$9+$L$10+$I$10+2 &amp; "+1d20"</f>
        <v>17+1d20</v>
      </c>
      <c r="F19" s="213" t="str">
        <f>$O$9+$Q$10+$N$10 &amp; "+1d20"</f>
        <v>13+1d20</v>
      </c>
      <c r="G19" s="123" t="str">
        <f>$O$9+$Q$10+2+$N$10 &amp; "+1d20"</f>
        <v>15+1d20</v>
      </c>
    </row>
    <row r="20" spans="1:11" s="163" customFormat="1" ht="23.25" customHeight="1">
      <c r="A20" s="300" t="s">
        <v>118</v>
      </c>
      <c r="B20" s="116" t="s">
        <v>4</v>
      </c>
      <c r="C20" s="119" t="str">
        <f>IF($I$15 = 0,"", $I$15)</f>
        <v>酸</v>
      </c>
      <c r="D20" s="120" t="str">
        <f>$J$11+$L$12+$I$12 &amp; "+" &amp; $I$13 &amp; "d" &amp; $K$13</f>
        <v>19+1d10</v>
      </c>
      <c r="E20" s="120" t="str">
        <f>$J$11+$L$12+$I$12 &amp; "+" &amp; $I$13 &amp; "d" &amp; $K$13</f>
        <v>19+1d10</v>
      </c>
      <c r="F20" s="69" t="str">
        <f>$O$11+$Q$12+$N$12 &amp; "+" &amp; $N$13 &amp; "d" &amp; $P$13</f>
        <v>16+1d10</v>
      </c>
      <c r="G20" s="232" t="str">
        <f>$O$11+$Q$12+$N$12 &amp; "+" &amp; $N$13 &amp; "d" &amp; $P$13</f>
        <v>16+1d10</v>
      </c>
    </row>
    <row r="21" spans="1:11" s="163" customFormat="1" ht="23.25" customHeight="1" thickBot="1">
      <c r="A21" s="265"/>
      <c r="B21" s="113" t="s">
        <v>3</v>
      </c>
      <c r="C21" s="117" t="str">
        <f>IF($I$15 = 0,"", $I$15)</f>
        <v>酸</v>
      </c>
      <c r="D21" s="115" t="str">
        <f>$J$11+$L$12+$I$12+($I$13*$K$13) &amp; IF($I$14 = 0,"","+" &amp; $I$14 &amp; "d" &amp; $K$14)</f>
        <v>29+2d6</v>
      </c>
      <c r="E21" s="115" t="str">
        <f>$J$11+$L$12+$I$12+($I$13*$K$13) &amp; IF($I$14 = 0,"","+" &amp; $I$14 &amp; "d" &amp; $K$14)</f>
        <v>29+2d6</v>
      </c>
      <c r="F21" s="115" t="str">
        <f>$O$11+$Q$12+$N$12+($N$13*$P$13) &amp; IF($N$14 = 0,"","+" &amp; $N$14 &amp; "d" &amp; $P$14)</f>
        <v>26+1d6</v>
      </c>
      <c r="G21" s="233" t="str">
        <f>$O$11+$Q$12+$N$12+($N$13*$P$13) &amp; IF($N$14 = 0,"","+" &amp; $N$14 &amp; "d" &amp; $P$14)</f>
        <v>26+1d6</v>
      </c>
    </row>
    <row r="22" spans="1:11" s="171" customFormat="1" ht="23.25" customHeight="1">
      <c r="A22" s="300" t="s">
        <v>175</v>
      </c>
      <c r="B22" s="116" t="s">
        <v>4</v>
      </c>
      <c r="C22" s="119" t="str">
        <f>IF($I$15 = 0,"", $I$15)</f>
        <v>酸</v>
      </c>
      <c r="D22" s="120" t="str">
        <f>$J$11+$L$12+$I$12+2 &amp; "+" &amp; $I$13 &amp; "d" &amp; $K$13</f>
        <v>21+1d10</v>
      </c>
      <c r="E22" s="120" t="str">
        <f>$J$11+$L$12+$I$12+2 &amp; "+" &amp; $I$13 &amp; "d" &amp; $K$13</f>
        <v>21+1d10</v>
      </c>
      <c r="F22" s="69" t="str">
        <f>$O$11+$Q$12+$N$12+2 &amp; "+" &amp; $N$13 &amp; "d" &amp; $P$13</f>
        <v>18+1d10</v>
      </c>
      <c r="G22" s="232" t="str">
        <f>$O$11+$Q$12+$N$12+2 &amp; "+" &amp; $N$13 &amp; "d" &amp; $P$13</f>
        <v>18+1d10</v>
      </c>
    </row>
    <row r="23" spans="1:11" s="171" customFormat="1" ht="23.25" customHeight="1" thickBot="1">
      <c r="A23" s="265"/>
      <c r="B23" s="113" t="s">
        <v>3</v>
      </c>
      <c r="C23" s="117" t="str">
        <f>IF($I$15 = 0,"", $I$15)</f>
        <v>酸</v>
      </c>
      <c r="D23" s="115" t="str">
        <f>$J$11+$L$12+$I$12+($I$13*$K$13)+2 &amp; IF($I$14 = 0,"","+" &amp; $I$14 &amp; "d" &amp; $K$14)</f>
        <v>31+2d6</v>
      </c>
      <c r="E23" s="115" t="str">
        <f>$J$11+$L$12+$I$12+($I$13*$K$13)+2 &amp; IF($I$14 = 0,"","+" &amp; $I$14 &amp; "d" &amp; $K$14)</f>
        <v>31+2d6</v>
      </c>
      <c r="F23" s="115" t="str">
        <f>$O$11+$Q$12+$N$12+($N$13*$P$13)+2 &amp; IF($N$14 = 0,"","+" &amp; $N$14 &amp; "d" &amp; $P$14)</f>
        <v>28+1d6</v>
      </c>
      <c r="G23" s="233" t="str">
        <f>$O$11+$Q$12+$N$12+($N$13*$P$13)+2 &amp; IF($N$14 = 0,"","+" &amp; $N$14 &amp; "d" &amp; $P$14)</f>
        <v>28+1d6</v>
      </c>
    </row>
    <row r="24" spans="1:11" s="163" customFormat="1" ht="18.75" customHeight="1">
      <c r="A24" s="266" t="s">
        <v>286</v>
      </c>
      <c r="B24" s="266"/>
      <c r="C24" s="266"/>
      <c r="D24" s="266"/>
      <c r="E24" s="266"/>
      <c r="F24" s="266"/>
      <c r="G24" s="266"/>
    </row>
    <row r="25" spans="1:11" s="163" customFormat="1" ht="13.5" customHeight="1">
      <c r="A25" s="267" t="s">
        <v>176</v>
      </c>
      <c r="B25" s="267"/>
      <c r="C25" s="267"/>
      <c r="D25" s="267"/>
      <c r="E25" s="267"/>
      <c r="F25" s="267"/>
      <c r="G25" s="267"/>
    </row>
    <row r="26" spans="1:11" s="171" customFormat="1" ht="18.75" customHeight="1">
      <c r="A26" s="266" t="s">
        <v>300</v>
      </c>
      <c r="B26" s="266"/>
      <c r="C26" s="266"/>
      <c r="D26" s="266"/>
      <c r="E26" s="266"/>
      <c r="F26" s="266"/>
      <c r="G26" s="266"/>
      <c r="H26" s="99"/>
    </row>
    <row r="27" spans="1:11" s="171" customFormat="1" ht="13.5" customHeight="1">
      <c r="A27" s="267" t="s">
        <v>166</v>
      </c>
      <c r="B27" s="267"/>
      <c r="C27" s="267"/>
      <c r="D27" s="267"/>
      <c r="E27" s="267"/>
      <c r="F27" s="267"/>
      <c r="G27" s="267"/>
      <c r="H27" s="99"/>
      <c r="I27" s="99"/>
      <c r="J27" s="99"/>
      <c r="K27" s="99"/>
    </row>
    <row r="28" spans="1:11" s="171" customFormat="1" ht="13.5" customHeight="1">
      <c r="A28" s="268" t="s">
        <v>167</v>
      </c>
      <c r="B28" s="268"/>
      <c r="C28" s="268"/>
      <c r="D28" s="268"/>
      <c r="E28" s="268"/>
      <c r="F28" s="268"/>
      <c r="G28" s="268"/>
      <c r="H28" s="99"/>
      <c r="I28" s="99"/>
      <c r="J28" s="99"/>
      <c r="K28" s="99"/>
    </row>
    <row r="29" spans="1:11" s="171" customFormat="1" ht="13.5" customHeight="1">
      <c r="A29" s="268" t="s">
        <v>168</v>
      </c>
      <c r="B29" s="268"/>
      <c r="C29" s="268"/>
      <c r="D29" s="268"/>
      <c r="E29" s="268"/>
      <c r="F29" s="268"/>
      <c r="G29" s="268"/>
      <c r="H29" s="99"/>
    </row>
    <row r="30" spans="1:11" s="163" customFormat="1" ht="18.75" customHeight="1">
      <c r="A30" s="266" t="s">
        <v>169</v>
      </c>
      <c r="B30" s="266"/>
      <c r="C30" s="266"/>
      <c r="D30" s="266"/>
      <c r="E30" s="266"/>
      <c r="F30" s="266"/>
      <c r="G30" s="266"/>
      <c r="H30" s="99"/>
      <c r="I30" s="99"/>
      <c r="J30" s="99"/>
      <c r="K30" s="99"/>
    </row>
    <row r="31" spans="1:11" s="163" customFormat="1" ht="13.5" customHeight="1">
      <c r="A31" s="268" t="s">
        <v>170</v>
      </c>
      <c r="B31" s="268"/>
      <c r="C31" s="268"/>
      <c r="D31" s="268"/>
      <c r="E31" s="268"/>
      <c r="F31" s="268"/>
      <c r="G31" s="268"/>
      <c r="H31" s="99"/>
      <c r="I31" s="99"/>
      <c r="J31" s="99"/>
      <c r="K31" s="99"/>
    </row>
    <row r="32" spans="1:11" s="163" customFormat="1" ht="13.5" customHeight="1">
      <c r="A32" s="268" t="s">
        <v>171</v>
      </c>
      <c r="B32" s="268"/>
      <c r="C32" s="268"/>
      <c r="D32" s="268"/>
      <c r="E32" s="268"/>
      <c r="F32" s="268"/>
      <c r="G32" s="268"/>
      <c r="H32" s="99"/>
      <c r="I32" s="99"/>
      <c r="J32" s="99"/>
      <c r="K32" s="99"/>
    </row>
    <row r="33" spans="1:13" s="171" customFormat="1" ht="13.5" customHeight="1">
      <c r="A33" s="268" t="s">
        <v>172</v>
      </c>
      <c r="B33" s="268"/>
      <c r="C33" s="268"/>
      <c r="D33" s="268"/>
      <c r="E33" s="268"/>
      <c r="F33" s="268"/>
      <c r="G33" s="268"/>
      <c r="H33" s="99"/>
      <c r="I33" s="99"/>
      <c r="J33" s="99"/>
      <c r="K33" s="99"/>
    </row>
    <row r="34" spans="1:13" s="167" customFormat="1" ht="13.5" customHeight="1">
      <c r="A34" s="268" t="s">
        <v>173</v>
      </c>
      <c r="B34" s="268"/>
      <c r="C34" s="268"/>
      <c r="D34" s="268"/>
      <c r="E34" s="268"/>
      <c r="F34" s="268"/>
      <c r="G34" s="268"/>
      <c r="H34" s="99"/>
      <c r="I34" s="99"/>
      <c r="J34" s="99"/>
      <c r="K34" s="99"/>
    </row>
    <row r="35" spans="1:13" s="171" customFormat="1" ht="18.75" customHeight="1">
      <c r="A35" s="266" t="s">
        <v>287</v>
      </c>
      <c r="B35" s="266"/>
      <c r="C35" s="266"/>
      <c r="D35" s="266"/>
      <c r="E35" s="266"/>
      <c r="F35" s="266"/>
      <c r="G35" s="266"/>
      <c r="H35" s="99"/>
    </row>
    <row r="36" spans="1:13" s="171" customFormat="1" ht="13.5" customHeight="1">
      <c r="A36" s="267" t="s">
        <v>177</v>
      </c>
      <c r="B36" s="267"/>
      <c r="C36" s="267"/>
      <c r="D36" s="267"/>
      <c r="E36" s="267"/>
      <c r="F36" s="267"/>
      <c r="G36" s="267"/>
      <c r="H36" s="99"/>
      <c r="I36" s="99"/>
      <c r="J36" s="99"/>
      <c r="K36" s="99"/>
    </row>
    <row r="37" spans="1:13" s="171" customFormat="1" ht="13.5" customHeight="1">
      <c r="A37" s="268" t="s">
        <v>256</v>
      </c>
      <c r="B37" s="268"/>
      <c r="C37" s="268"/>
      <c r="D37" s="268"/>
      <c r="E37" s="268"/>
      <c r="F37" s="268"/>
      <c r="G37" s="268"/>
      <c r="H37" s="99"/>
      <c r="I37" s="99"/>
      <c r="J37" s="99"/>
      <c r="K37" s="99"/>
    </row>
    <row r="38" spans="1:13" s="171" customFormat="1" ht="18.75" customHeight="1">
      <c r="A38" s="266" t="s">
        <v>288</v>
      </c>
      <c r="B38" s="266"/>
      <c r="C38" s="266"/>
      <c r="D38" s="266"/>
      <c r="E38" s="266"/>
      <c r="F38" s="266"/>
      <c r="G38" s="266"/>
      <c r="H38" s="99"/>
    </row>
    <row r="39" spans="1:13" s="171" customFormat="1" ht="13.5" customHeight="1">
      <c r="A39" s="267" t="s">
        <v>289</v>
      </c>
      <c r="B39" s="267"/>
      <c r="C39" s="267"/>
      <c r="D39" s="267"/>
      <c r="E39" s="267"/>
      <c r="F39" s="267"/>
      <c r="G39" s="267"/>
      <c r="H39" s="99"/>
      <c r="I39" s="99"/>
      <c r="J39" s="99"/>
      <c r="K39" s="99"/>
    </row>
    <row r="40" spans="1:13" s="171" customFormat="1" ht="13.5" customHeight="1">
      <c r="A40" s="268" t="s">
        <v>290</v>
      </c>
      <c r="B40" s="268"/>
      <c r="C40" s="268"/>
      <c r="D40" s="268"/>
      <c r="E40" s="268"/>
      <c r="F40" s="268"/>
      <c r="G40" s="268"/>
      <c r="H40" s="99"/>
      <c r="I40" s="99"/>
      <c r="J40" s="99"/>
      <c r="K40" s="99"/>
    </row>
    <row r="41" spans="1:13" s="171" customFormat="1">
      <c r="A41" s="289" t="s">
        <v>49</v>
      </c>
      <c r="B41" s="290"/>
      <c r="C41" s="290"/>
      <c r="D41" s="290"/>
      <c r="E41" s="290"/>
      <c r="F41" s="290"/>
      <c r="G41" s="291"/>
      <c r="H41" s="99"/>
      <c r="I41" s="99"/>
      <c r="J41" s="99"/>
      <c r="K41" s="99"/>
      <c r="M41" s="51"/>
    </row>
    <row r="42" spans="1:13" s="31" customFormat="1" ht="13.5" customHeight="1">
      <c r="A42" s="319" t="s">
        <v>268</v>
      </c>
      <c r="B42" s="320"/>
      <c r="C42" s="320"/>
      <c r="D42" s="320"/>
      <c r="E42" s="320"/>
      <c r="F42" s="320"/>
      <c r="G42" s="321"/>
      <c r="L42" s="90"/>
    </row>
    <row r="43" spans="1:13" s="31" customFormat="1" ht="13.5" customHeight="1">
      <c r="A43" s="283" t="s">
        <v>322</v>
      </c>
      <c r="B43" s="284"/>
      <c r="C43" s="284"/>
      <c r="D43" s="284"/>
      <c r="E43" s="284"/>
      <c r="F43" s="284"/>
      <c r="G43" s="285"/>
      <c r="L43" s="90"/>
    </row>
    <row r="44" spans="1:13" s="31" customFormat="1" ht="13.5" customHeight="1">
      <c r="A44" s="283" t="s">
        <v>323</v>
      </c>
      <c r="B44" s="284"/>
      <c r="C44" s="284"/>
      <c r="D44" s="284"/>
      <c r="E44" s="284"/>
      <c r="F44" s="284"/>
      <c r="G44" s="285"/>
      <c r="L44" s="90"/>
    </row>
    <row r="45" spans="1:13" s="31" customFormat="1" ht="13.5" customHeight="1">
      <c r="A45" s="319" t="s">
        <v>258</v>
      </c>
      <c r="B45" s="320"/>
      <c r="C45" s="320"/>
      <c r="D45" s="320"/>
      <c r="E45" s="320"/>
      <c r="F45" s="320"/>
      <c r="G45" s="321"/>
      <c r="L45" s="90"/>
    </row>
    <row r="46" spans="1:13" s="31" customFormat="1" ht="13.5" customHeight="1">
      <c r="A46" s="286" t="s">
        <v>266</v>
      </c>
      <c r="B46" s="287"/>
      <c r="C46" s="287"/>
      <c r="D46" s="287"/>
      <c r="E46" s="287"/>
      <c r="F46" s="287"/>
      <c r="G46" s="288"/>
      <c r="L46" s="90"/>
    </row>
    <row r="47" spans="1:13" s="31" customFormat="1" ht="13.5" customHeight="1">
      <c r="A47" s="283" t="s">
        <v>270</v>
      </c>
      <c r="B47" s="284"/>
      <c r="C47" s="284"/>
      <c r="D47" s="284"/>
      <c r="E47" s="284"/>
      <c r="F47" s="284"/>
      <c r="G47" s="285"/>
      <c r="L47" s="90"/>
    </row>
    <row r="48" spans="1:13" s="31" customFormat="1" ht="13.5" customHeight="1">
      <c r="A48" s="283" t="s">
        <v>267</v>
      </c>
      <c r="B48" s="284"/>
      <c r="C48" s="284"/>
      <c r="D48" s="284"/>
      <c r="E48" s="284"/>
      <c r="F48" s="284"/>
      <c r="G48" s="285"/>
      <c r="L48" s="90"/>
    </row>
    <row r="49" spans="1:12" s="31" customFormat="1" ht="6" customHeight="1">
      <c r="A49" s="283"/>
      <c r="B49" s="284"/>
      <c r="C49" s="284"/>
      <c r="D49" s="284"/>
      <c r="E49" s="284"/>
      <c r="F49" s="284"/>
      <c r="G49" s="285"/>
      <c r="L49" s="51"/>
    </row>
    <row r="50" spans="1:12" s="31" customFormat="1" ht="21">
      <c r="A50" s="97" t="s">
        <v>119</v>
      </c>
      <c r="B50" s="55">
        <f>$B$1</f>
        <v>1</v>
      </c>
      <c r="C50" s="98" t="s">
        <v>40</v>
      </c>
      <c r="D50" s="107" t="str">
        <f>$E$1</f>
        <v>無限回</v>
      </c>
      <c r="E50" s="294" t="str">
        <f>$B$2</f>
        <v>アシッド・オーブ</v>
      </c>
      <c r="F50" s="295"/>
      <c r="G50" s="296"/>
      <c r="L50" s="51"/>
    </row>
  </sheetData>
  <mergeCells count="52">
    <mergeCell ref="E50:G50"/>
    <mergeCell ref="A41:G41"/>
    <mergeCell ref="A49:G49"/>
    <mergeCell ref="A45:G45"/>
    <mergeCell ref="A42:G42"/>
    <mergeCell ref="A44:G44"/>
    <mergeCell ref="A46:G46"/>
    <mergeCell ref="A47:G47"/>
    <mergeCell ref="A48:G48"/>
    <mergeCell ref="A43:G43"/>
    <mergeCell ref="A22:A23"/>
    <mergeCell ref="A27:G27"/>
    <mergeCell ref="A26:G26"/>
    <mergeCell ref="A20:A21"/>
    <mergeCell ref="J12:K12"/>
    <mergeCell ref="B13:G13"/>
    <mergeCell ref="B14:G14"/>
    <mergeCell ref="B15:G15"/>
    <mergeCell ref="B12:G12"/>
    <mergeCell ref="A19:B19"/>
    <mergeCell ref="A17:C18"/>
    <mergeCell ref="D17:E17"/>
    <mergeCell ref="F17:G17"/>
    <mergeCell ref="O10:P10"/>
    <mergeCell ref="O12:P12"/>
    <mergeCell ref="J10:K10"/>
    <mergeCell ref="B11:G11"/>
    <mergeCell ref="B1:C1"/>
    <mergeCell ref="F1:G1"/>
    <mergeCell ref="B2:G2"/>
    <mergeCell ref="B4:G4"/>
    <mergeCell ref="B5:G5"/>
    <mergeCell ref="B6:D6"/>
    <mergeCell ref="B7:D7"/>
    <mergeCell ref="B8:G8"/>
    <mergeCell ref="B9:G9"/>
    <mergeCell ref="B10:G10"/>
    <mergeCell ref="A30:G30"/>
    <mergeCell ref="A33:G33"/>
    <mergeCell ref="A28:G28"/>
    <mergeCell ref="A29:G29"/>
    <mergeCell ref="A24:G24"/>
    <mergeCell ref="A25:G25"/>
    <mergeCell ref="A40:G40"/>
    <mergeCell ref="A35:G35"/>
    <mergeCell ref="A36:G36"/>
    <mergeCell ref="A37:G37"/>
    <mergeCell ref="A31:G31"/>
    <mergeCell ref="A32:G32"/>
    <mergeCell ref="A34:G34"/>
    <mergeCell ref="A38:G38"/>
    <mergeCell ref="A39:G39"/>
  </mergeCells>
  <phoneticPr fontId="1"/>
  <pageMargins left="0.7" right="0.7" top="0.75" bottom="0.75" header="0.3" footer="0.3"/>
  <pageSetup paperSize="9" orientation="portrait" horizontalDpi="300" verticalDpi="300" r:id="rId1"/>
  <headerFooter>
    <oddHeader>&amp;Cイーライ</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基本!$A$27:$A$33</xm:f>
          </x14:formula1>
          <xm:sqref>I6</xm:sqref>
        </x14:dataValidation>
        <x14:dataValidation type="list" allowBlank="1" showInputMessage="1" showErrorMessage="1">
          <x14:formula1>
            <xm:f>基本!$B$27:$B$31</xm:f>
          </x14:formula1>
          <xm:sqref>I7</xm:sqref>
        </x14:dataValidation>
        <x14:dataValidation type="list" allowBlank="1" showInputMessage="1" showErrorMessage="1">
          <x14:formula1>
            <xm:f>基本!$A$5:$A$10</xm:f>
          </x14:formula1>
          <xm:sqref>I9 I11</xm:sqref>
        </x14:dataValidation>
        <x14:dataValidation type="list" allowBlank="1" showInputMessage="1" showErrorMessage="1">
          <x14:formula1>
            <xm:f>基本!$D$27:$D$31</xm:f>
          </x14:formula1>
          <xm:sqref>I8</xm:sqref>
        </x14:dataValidation>
        <x14:dataValidation type="list" allowBlank="1" showInputMessage="1" showErrorMessage="1">
          <x14:formula1>
            <xm:f>基本!$A$16:$A$19</xm:f>
          </x14:formula1>
          <xm:sqref>K9</xm:sqref>
        </x14:dataValidation>
        <x14:dataValidation type="list" allowBlank="1" showInputMessage="1" showErrorMessage="1">
          <x14:formula1>
            <xm:f>基本!$C$27:$C$37</xm:f>
          </x14:formula1>
          <xm:sqref>I15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M52"/>
  <sheetViews>
    <sheetView zoomScaleNormal="100" workbookViewId="0">
      <selection activeCell="A32" sqref="A32:G32"/>
    </sheetView>
  </sheetViews>
  <sheetFormatPr defaultRowHeight="13.5"/>
  <cols>
    <col min="1" max="1" width="7.875" style="171" customWidth="1"/>
    <col min="2" max="2" width="8.5" style="171" customWidth="1"/>
    <col min="3" max="3" width="6.625" style="171" customWidth="1"/>
    <col min="4" max="4" width="15.75" style="171" customWidth="1"/>
    <col min="5" max="6" width="15.75" style="99" customWidth="1"/>
    <col min="7" max="7" width="18.25" style="99" customWidth="1"/>
    <col min="8" max="8" width="17.375" style="99" customWidth="1"/>
    <col min="9" max="9" width="14.625" style="99" customWidth="1"/>
    <col min="10" max="10" width="8.375" style="99" customWidth="1"/>
    <col min="11" max="11" width="7.5" style="99" customWidth="1"/>
    <col min="12" max="12" width="7.875" style="171" customWidth="1"/>
    <col min="13" max="13" width="9.25" style="171" customWidth="1"/>
    <col min="14" max="14" width="12.375" style="171" customWidth="1"/>
    <col min="15" max="16384" width="9" style="171"/>
  </cols>
  <sheetData>
    <row r="1" spans="1:13" ht="21">
      <c r="A1" s="101" t="s">
        <v>119</v>
      </c>
      <c r="B1" s="269">
        <v>1</v>
      </c>
      <c r="C1" s="270"/>
      <c r="D1" s="103" t="s">
        <v>40</v>
      </c>
      <c r="E1" s="102" t="s">
        <v>41</v>
      </c>
      <c r="F1" s="271"/>
      <c r="G1" s="272"/>
      <c r="H1" s="104" t="s">
        <v>55</v>
      </c>
    </row>
    <row r="2" spans="1:13" ht="24.75" customHeight="1">
      <c r="A2" s="103" t="s">
        <v>0</v>
      </c>
      <c r="B2" s="273" t="s">
        <v>146</v>
      </c>
      <c r="C2" s="273"/>
      <c r="D2" s="273"/>
      <c r="E2" s="273"/>
      <c r="F2" s="273"/>
      <c r="G2" s="273"/>
      <c r="H2" s="104" t="s">
        <v>56</v>
      </c>
    </row>
    <row r="3" spans="1:13" ht="19.5" customHeight="1">
      <c r="A3" s="111" t="s">
        <v>48</v>
      </c>
      <c r="B3" s="99"/>
      <c r="C3" s="99"/>
      <c r="D3" s="99"/>
      <c r="I3" s="104"/>
    </row>
    <row r="4" spans="1:13">
      <c r="A4" s="84" t="s">
        <v>46</v>
      </c>
      <c r="B4" s="274" t="s">
        <v>144</v>
      </c>
      <c r="C4" s="275"/>
      <c r="D4" s="275"/>
      <c r="E4" s="275"/>
      <c r="F4" s="275"/>
      <c r="G4" s="276"/>
    </row>
    <row r="5" spans="1:13">
      <c r="A5" s="85" t="s">
        <v>39</v>
      </c>
      <c r="B5" s="274" t="s">
        <v>147</v>
      </c>
      <c r="C5" s="275"/>
      <c r="D5" s="275"/>
      <c r="E5" s="275"/>
      <c r="F5" s="275"/>
      <c r="G5" s="276"/>
    </row>
    <row r="6" spans="1:13">
      <c r="A6" s="85" t="s">
        <v>7</v>
      </c>
      <c r="B6" s="274" t="s">
        <v>5</v>
      </c>
      <c r="C6" s="275"/>
      <c r="D6" s="276"/>
      <c r="E6" s="174" t="s">
        <v>43</v>
      </c>
      <c r="F6" s="175" t="str">
        <f>$I$6</f>
        <v>遠隔</v>
      </c>
      <c r="G6" s="175">
        <f>IF($J$6 = 0,"", $J$6)</f>
        <v>10</v>
      </c>
      <c r="H6" s="174" t="s">
        <v>43</v>
      </c>
      <c r="I6" s="176" t="s">
        <v>71</v>
      </c>
      <c r="J6" s="176">
        <v>10</v>
      </c>
    </row>
    <row r="7" spans="1:13">
      <c r="A7" s="86" t="s">
        <v>159</v>
      </c>
      <c r="B7" s="274" t="s">
        <v>91</v>
      </c>
      <c r="C7" s="275"/>
      <c r="D7" s="276"/>
      <c r="E7" s="174" t="s">
        <v>66</v>
      </c>
      <c r="F7" s="175" t="str">
        <f>IF($I$7 = 0,"", $I$7)</f>
        <v/>
      </c>
      <c r="G7" s="175" t="str">
        <f>IF($J$7 = 0,"", $J$7)</f>
        <v/>
      </c>
      <c r="H7" s="174" t="s">
        <v>66</v>
      </c>
      <c r="I7" s="176"/>
      <c r="J7" s="176"/>
    </row>
    <row r="8" spans="1:13">
      <c r="A8" s="86" t="s">
        <v>158</v>
      </c>
      <c r="B8" s="297" t="s">
        <v>309</v>
      </c>
      <c r="C8" s="298"/>
      <c r="D8" s="298"/>
      <c r="E8" s="298"/>
      <c r="F8" s="298"/>
      <c r="G8" s="299"/>
      <c r="H8" s="174" t="s">
        <v>85</v>
      </c>
      <c r="I8" s="176" t="s">
        <v>148</v>
      </c>
      <c r="J8" s="104" t="s">
        <v>62</v>
      </c>
    </row>
    <row r="9" spans="1:13" ht="14.25" customHeight="1">
      <c r="A9" s="88" t="s">
        <v>9</v>
      </c>
      <c r="B9" s="277" t="s">
        <v>310</v>
      </c>
      <c r="C9" s="278"/>
      <c r="D9" s="278"/>
      <c r="E9" s="278"/>
      <c r="F9" s="278"/>
      <c r="G9" s="279"/>
      <c r="H9" s="174" t="s">
        <v>51</v>
      </c>
      <c r="I9" s="176" t="s">
        <v>17</v>
      </c>
      <c r="J9" s="175">
        <f>IF($I$9 = "筋力",基本!$C$5,IF($I$9 = "耐久力",基本!$C$6,IF($I$9 = "敏捷力",基本!$C$7,IF($I$9 = "知力",基本!$C$8,IF($I$9 = "判断力",基本!$C$9,IF($I$9 = "魅力",基本!$C$10,""))))))</f>
        <v>5</v>
      </c>
      <c r="K9" s="176" t="s">
        <v>21</v>
      </c>
    </row>
    <row r="10" spans="1:13" ht="14.25" customHeight="1">
      <c r="A10" s="88"/>
      <c r="B10" s="286" t="s">
        <v>311</v>
      </c>
      <c r="C10" s="287"/>
      <c r="D10" s="287"/>
      <c r="E10" s="287"/>
      <c r="F10" s="287"/>
      <c r="G10" s="288"/>
      <c r="H10" s="174" t="s">
        <v>58</v>
      </c>
      <c r="I10" s="176">
        <v>0</v>
      </c>
      <c r="J10" s="245" t="s">
        <v>53</v>
      </c>
      <c r="K10" s="246"/>
      <c r="L10" s="175">
        <f>IF($I$8=基本!$F$4,基本!$P$7,IF($I$8=基本!$F$13,基本!$P$16,IF($I$8=基本!$F$22,基本!$P$25,IF($I$8=基本!$F$31,基本!$P$34,IF($I$8=基本!$F$40,基本!$P$43,0)))))</f>
        <v>9</v>
      </c>
    </row>
    <row r="11" spans="1:13" ht="14.25" customHeight="1">
      <c r="A11" s="86" t="s">
        <v>181</v>
      </c>
      <c r="B11" s="297" t="s">
        <v>182</v>
      </c>
      <c r="C11" s="298"/>
      <c r="D11" s="298"/>
      <c r="E11" s="298"/>
      <c r="F11" s="298"/>
      <c r="G11" s="299"/>
      <c r="H11" s="172" t="s">
        <v>52</v>
      </c>
      <c r="I11" s="176" t="s">
        <v>17</v>
      </c>
      <c r="J11" s="108">
        <f>IF($I$11 = "筋力",基本!$C$5,IF($I$11 = "耐久力",基本!$C$6,IF($I$11 = "敏捷力",基本!$C$7,IF($I$11 = "知力",基本!$C$8,IF($I$11 = "判断力",基本!$C$9,IF($I$11 = "魅力",基本!$C$10,""))))))</f>
        <v>5</v>
      </c>
      <c r="L11" s="99"/>
    </row>
    <row r="12" spans="1:13">
      <c r="A12" s="86" t="s">
        <v>161</v>
      </c>
      <c r="B12" s="297" t="s">
        <v>160</v>
      </c>
      <c r="C12" s="298"/>
      <c r="D12" s="298"/>
      <c r="E12" s="298"/>
      <c r="F12" s="298"/>
      <c r="G12" s="299"/>
      <c r="H12" s="174" t="s">
        <v>59</v>
      </c>
      <c r="I12" s="176">
        <v>0</v>
      </c>
      <c r="J12" s="245" t="s">
        <v>54</v>
      </c>
      <c r="K12" s="246"/>
      <c r="L12" s="175">
        <f>IF($I$8=基本!$F$4,基本!$P$9,IF($I$8=基本!$F$13,基本!$P$18,IF($I$8=基本!$F$22,基本!$P$27,IF($I$8=基本!$F$31,基本!$P$36,IF($I$8=基本!$F$40,基本!$P$45,0)))))</f>
        <v>12</v>
      </c>
    </row>
    <row r="13" spans="1:13" ht="14.25" customHeight="1">
      <c r="A13" s="86" t="s">
        <v>162</v>
      </c>
      <c r="B13" s="297" t="s">
        <v>309</v>
      </c>
      <c r="C13" s="298"/>
      <c r="D13" s="298"/>
      <c r="E13" s="298"/>
      <c r="F13" s="298"/>
      <c r="G13" s="299"/>
      <c r="H13" s="173" t="s">
        <v>86</v>
      </c>
      <c r="I13" s="176">
        <v>1</v>
      </c>
      <c r="J13" s="174" t="s">
        <v>44</v>
      </c>
      <c r="K13" s="176">
        <v>10</v>
      </c>
      <c r="L13" s="114"/>
      <c r="M13" s="114"/>
    </row>
    <row r="14" spans="1:13">
      <c r="A14" s="88" t="s">
        <v>9</v>
      </c>
      <c r="B14" s="209" t="s">
        <v>248</v>
      </c>
      <c r="C14" s="195"/>
      <c r="D14" s="195"/>
      <c r="E14" s="195"/>
      <c r="F14" s="195"/>
      <c r="G14" s="196"/>
      <c r="H14" s="174" t="s">
        <v>50</v>
      </c>
      <c r="I14" s="176">
        <v>2</v>
      </c>
      <c r="J14" s="174" t="s">
        <v>44</v>
      </c>
      <c r="K14" s="176">
        <v>6</v>
      </c>
      <c r="L14" s="114"/>
      <c r="M14" s="114"/>
    </row>
    <row r="15" spans="1:13" ht="14.25" customHeight="1">
      <c r="A15" s="88"/>
      <c r="B15" s="192" t="s">
        <v>163</v>
      </c>
      <c r="C15" s="193"/>
      <c r="D15" s="193"/>
      <c r="E15" s="193"/>
      <c r="F15" s="193"/>
      <c r="G15" s="194"/>
      <c r="H15" s="174" t="s">
        <v>60</v>
      </c>
      <c r="I15" s="176" t="s">
        <v>77</v>
      </c>
      <c r="J15" s="171"/>
      <c r="K15" s="171"/>
    </row>
    <row r="16" spans="1:13" ht="14.25" customHeight="1">
      <c r="A16" s="88"/>
      <c r="B16" s="255" t="s">
        <v>164</v>
      </c>
      <c r="C16" s="256"/>
      <c r="D16" s="256"/>
      <c r="E16" s="256"/>
      <c r="F16" s="256"/>
      <c r="G16" s="257"/>
      <c r="H16" s="182" t="s">
        <v>165</v>
      </c>
      <c r="I16" s="180">
        <v>1</v>
      </c>
      <c r="J16" s="179" t="s">
        <v>44</v>
      </c>
      <c r="K16" s="180">
        <v>6</v>
      </c>
    </row>
    <row r="17" spans="1:11" ht="3" customHeight="1">
      <c r="A17" s="89"/>
      <c r="B17" s="258"/>
      <c r="C17" s="254"/>
      <c r="D17" s="254"/>
      <c r="E17" s="254"/>
      <c r="F17" s="254"/>
      <c r="G17" s="259"/>
      <c r="H17" s="171"/>
      <c r="I17" s="171"/>
      <c r="J17" s="171"/>
      <c r="K17" s="171"/>
    </row>
    <row r="18" spans="1:11" ht="14.25" thickBot="1">
      <c r="A18" s="162" t="s">
        <v>47</v>
      </c>
      <c r="E18" s="100"/>
      <c r="H18" s="171"/>
      <c r="I18" s="171"/>
      <c r="J18" s="171"/>
      <c r="K18" s="171"/>
    </row>
    <row r="19" spans="1:11" ht="15.75" customHeight="1">
      <c r="A19" s="309" t="str">
        <f>$B$2</f>
        <v>ケイオス・ボルト</v>
      </c>
      <c r="B19" s="310"/>
      <c r="C19" s="311"/>
      <c r="D19" s="315" t="s">
        <v>158</v>
      </c>
      <c r="E19" s="316"/>
      <c r="F19" s="317" t="s">
        <v>162</v>
      </c>
      <c r="G19" s="318"/>
      <c r="H19" s="171"/>
      <c r="I19" s="171"/>
      <c r="J19" s="171"/>
      <c r="K19" s="171"/>
    </row>
    <row r="20" spans="1:11" ht="18.75" customHeight="1" thickBot="1">
      <c r="A20" s="312"/>
      <c r="B20" s="313"/>
      <c r="C20" s="314"/>
      <c r="D20" s="219" t="s">
        <v>2</v>
      </c>
      <c r="E20" s="215" t="s">
        <v>1</v>
      </c>
      <c r="F20" s="219" t="s">
        <v>2</v>
      </c>
      <c r="G20" s="217" t="s">
        <v>1</v>
      </c>
      <c r="H20" s="171"/>
      <c r="I20" s="171"/>
      <c r="J20" s="171"/>
      <c r="K20" s="171"/>
    </row>
    <row r="21" spans="1:11" ht="37.5" customHeight="1" thickBot="1">
      <c r="A21" s="307" t="s">
        <v>133</v>
      </c>
      <c r="B21" s="308"/>
      <c r="C21" s="121" t="str">
        <f>$K$9</f>
        <v>意志</v>
      </c>
      <c r="D21" s="122" t="str">
        <f>$J$9+$L$10+$I$10 &amp; "+1d20"</f>
        <v>14+1d20</v>
      </c>
      <c r="E21" s="122" t="str">
        <f>$J$9+$L$10+$I$10+2 &amp; "+1d20"</f>
        <v>16+1d20</v>
      </c>
      <c r="F21" s="122" t="str">
        <f>$J$9+$L$10+$I$10 &amp; "+1d20"</f>
        <v>14+1d20</v>
      </c>
      <c r="G21" s="123" t="str">
        <f>$J$9+$L$10+$I$10+2 &amp; "+1d20"</f>
        <v>16+1d20</v>
      </c>
      <c r="H21" s="171"/>
      <c r="I21" s="171"/>
      <c r="J21" s="171"/>
      <c r="K21" s="171"/>
    </row>
    <row r="22" spans="1:11" ht="23.25" customHeight="1">
      <c r="A22" s="300" t="s">
        <v>118</v>
      </c>
      <c r="B22" s="116" t="s">
        <v>4</v>
      </c>
      <c r="C22" s="119" t="str">
        <f t="shared" ref="C22:C25" si="0">IF($I$15 = 0,"", $I$15)</f>
        <v>精神</v>
      </c>
      <c r="D22" s="120" t="str">
        <f>$J$11+$L$12+$I$12 &amp; "+" &amp; $I$13 &amp; "d" &amp; $K$13</f>
        <v>17+1d10</v>
      </c>
      <c r="E22" s="120" t="str">
        <f>$J$11+$L$12+$I$12 &amp; "+" &amp; $I$13 &amp; "d" &amp; $K$13</f>
        <v>17+1d10</v>
      </c>
      <c r="F22" s="120" t="str">
        <f>$L$12+$I$12 &amp; "+" &amp; $I$13 &amp; "d" &amp; $K$16</f>
        <v>12+1d6</v>
      </c>
      <c r="G22" s="211" t="str">
        <f>$L$12+$I$12 &amp; "+" &amp; $I$13 &amp; "d" &amp; $K$16</f>
        <v>12+1d6</v>
      </c>
      <c r="H22" s="171"/>
      <c r="I22" s="171"/>
      <c r="J22" s="171"/>
      <c r="K22" s="171"/>
    </row>
    <row r="23" spans="1:11" ht="23.25" customHeight="1" thickBot="1">
      <c r="A23" s="265"/>
      <c r="B23" s="113" t="s">
        <v>3</v>
      </c>
      <c r="C23" s="117" t="str">
        <f t="shared" si="0"/>
        <v>精神</v>
      </c>
      <c r="D23" s="115" t="str">
        <f>$J$11+$L$12+$I$12+($I$13*$K$13) &amp; IF($I$14 = 0,"","+" &amp; $I$14 &amp; "d" &amp; $K$14)</f>
        <v>27+2d6</v>
      </c>
      <c r="E23" s="115" t="str">
        <f>$J$11+$L$12+$I$12+($I$13*$K$13) &amp; IF($I$14 = 0,"","+" &amp; $I$14 &amp; "d" &amp; $K$14)</f>
        <v>27+2d6</v>
      </c>
      <c r="F23" s="115" t="str">
        <f>$L$12+$I$12+($I$13*$K$16) &amp; IF($I$14 = 0,"","+" &amp; $I$14 &amp; "d" &amp; $K$14)</f>
        <v>18+2d6</v>
      </c>
      <c r="G23" s="112" t="str">
        <f>$L$12+$I$12+($I$13*$K$16) &amp; IF($I$14 = 0,"","+" &amp; $I$14 &amp; "d" &amp; $K$14)</f>
        <v>18+2d6</v>
      </c>
      <c r="H23" s="171"/>
      <c r="I23" s="171"/>
      <c r="J23" s="171"/>
      <c r="K23" s="171"/>
    </row>
    <row r="24" spans="1:11" ht="23.25" customHeight="1">
      <c r="A24" s="300" t="s">
        <v>175</v>
      </c>
      <c r="B24" s="116" t="s">
        <v>4</v>
      </c>
      <c r="C24" s="119" t="str">
        <f t="shared" si="0"/>
        <v>精神</v>
      </c>
      <c r="D24" s="120" t="str">
        <f>$J$11+$L$12+$I$12+2 &amp; "+" &amp; $I$13 &amp; "d" &amp; $K$13</f>
        <v>19+1d10</v>
      </c>
      <c r="E24" s="120" t="str">
        <f>$J$11+$L$12+$I$12+2 &amp; "+" &amp; $I$13 &amp; "d" &amp; $K$13</f>
        <v>19+1d10</v>
      </c>
      <c r="F24" s="120" t="str">
        <f>$L$12+$I$12+2 &amp; "+" &amp; $I$13 &amp; "d" &amp; $K$16</f>
        <v>14+1d6</v>
      </c>
      <c r="G24" s="211" t="str">
        <f>$L$12+$I$12+2 &amp; "+" &amp; $I$13 &amp; "d" &amp; $K$16</f>
        <v>14+1d6</v>
      </c>
      <c r="H24" s="171"/>
      <c r="I24" s="171"/>
      <c r="J24" s="171"/>
      <c r="K24" s="171"/>
    </row>
    <row r="25" spans="1:11" ht="23.25" customHeight="1" thickBot="1">
      <c r="A25" s="265"/>
      <c r="B25" s="113" t="s">
        <v>3</v>
      </c>
      <c r="C25" s="117" t="str">
        <f t="shared" si="0"/>
        <v>精神</v>
      </c>
      <c r="D25" s="115" t="str">
        <f>$J$11+$L$12+$I$12+($I$13*$K$13)+2 &amp; IF($I$14 = 0,"","+" &amp; $I$14 &amp; "d" &amp; $K$14)</f>
        <v>29+2d6</v>
      </c>
      <c r="E25" s="115" t="str">
        <f>$J$11+$L$12+$I$12+($I$13*$K$13)+2 &amp; IF($I$14 = 0,"","+" &amp; $I$14 &amp; "d" &amp; $K$14)</f>
        <v>29+2d6</v>
      </c>
      <c r="F25" s="115" t="str">
        <f>$L$12+$I$12+($I$13*$K$16)+2 &amp; IF($I$14 = 0,"","+" &amp; $I$14 &amp; "d" &amp; $K$14)</f>
        <v>20+2d6</v>
      </c>
      <c r="G25" s="112" t="str">
        <f>$L$12+$I$12+($I$13*$K$16)+2 &amp; IF($I$14 = 0,"","+" &amp; $I$14 &amp; "d" &amp; $K$14)</f>
        <v>20+2d6</v>
      </c>
      <c r="H25" s="171"/>
      <c r="I25" s="171"/>
      <c r="J25" s="171"/>
      <c r="K25" s="171"/>
    </row>
    <row r="26" spans="1:11" ht="8.25" customHeight="1">
      <c r="A26" s="256"/>
      <c r="B26" s="256"/>
      <c r="C26" s="256"/>
      <c r="D26" s="256"/>
      <c r="E26" s="256"/>
      <c r="F26" s="256"/>
      <c r="G26" s="256"/>
    </row>
    <row r="27" spans="1:11" ht="18.75" customHeight="1">
      <c r="A27" s="266" t="s">
        <v>286</v>
      </c>
      <c r="B27" s="266"/>
      <c r="C27" s="266"/>
      <c r="D27" s="266"/>
      <c r="E27" s="266"/>
      <c r="F27" s="266"/>
      <c r="G27" s="266"/>
      <c r="I27" s="171"/>
      <c r="J27" s="171"/>
      <c r="K27" s="171"/>
    </row>
    <row r="28" spans="1:11" ht="13.5" customHeight="1">
      <c r="A28" s="267" t="s">
        <v>176</v>
      </c>
      <c r="B28" s="267"/>
      <c r="C28" s="267"/>
      <c r="D28" s="267"/>
      <c r="E28" s="267"/>
      <c r="F28" s="267"/>
      <c r="G28" s="267"/>
    </row>
    <row r="29" spans="1:11" ht="18.75" customHeight="1">
      <c r="A29" s="266" t="s">
        <v>300</v>
      </c>
      <c r="B29" s="266"/>
      <c r="C29" s="266"/>
      <c r="D29" s="266"/>
      <c r="E29" s="266"/>
      <c r="F29" s="266"/>
      <c r="G29" s="266"/>
      <c r="I29" s="171"/>
      <c r="J29" s="171"/>
      <c r="K29" s="171"/>
    </row>
    <row r="30" spans="1:11" ht="13.5" customHeight="1">
      <c r="A30" s="267" t="s">
        <v>166</v>
      </c>
      <c r="B30" s="267"/>
      <c r="C30" s="267"/>
      <c r="D30" s="267"/>
      <c r="E30" s="267"/>
      <c r="F30" s="267"/>
      <c r="G30" s="267"/>
    </row>
    <row r="31" spans="1:11" ht="13.5" customHeight="1">
      <c r="A31" s="268" t="s">
        <v>167</v>
      </c>
      <c r="B31" s="268"/>
      <c r="C31" s="268"/>
      <c r="D31" s="268"/>
      <c r="E31" s="268"/>
      <c r="F31" s="268"/>
      <c r="G31" s="268"/>
    </row>
    <row r="32" spans="1:11" ht="13.5" customHeight="1">
      <c r="A32" s="268" t="s">
        <v>168</v>
      </c>
      <c r="B32" s="268"/>
      <c r="C32" s="268"/>
      <c r="D32" s="268"/>
      <c r="E32" s="268"/>
      <c r="F32" s="268"/>
      <c r="G32" s="268"/>
      <c r="I32" s="171"/>
      <c r="J32" s="171"/>
      <c r="K32" s="171"/>
    </row>
    <row r="33" spans="1:12" ht="18.75" customHeight="1">
      <c r="A33" s="266" t="s">
        <v>301</v>
      </c>
      <c r="B33" s="266"/>
      <c r="C33" s="266"/>
      <c r="D33" s="266"/>
      <c r="E33" s="266"/>
      <c r="F33" s="266"/>
      <c r="G33" s="266"/>
    </row>
    <row r="34" spans="1:12" ht="13.5" customHeight="1">
      <c r="A34" s="268" t="s">
        <v>170</v>
      </c>
      <c r="B34" s="268"/>
      <c r="C34" s="268"/>
      <c r="D34" s="268"/>
      <c r="E34" s="268"/>
      <c r="F34" s="268"/>
      <c r="G34" s="268"/>
    </row>
    <row r="35" spans="1:12" ht="13.5" customHeight="1">
      <c r="A35" s="268" t="s">
        <v>171</v>
      </c>
      <c r="B35" s="268"/>
      <c r="C35" s="268"/>
      <c r="D35" s="268"/>
      <c r="E35" s="268"/>
      <c r="F35" s="268"/>
      <c r="G35" s="268"/>
    </row>
    <row r="36" spans="1:12" ht="13.5" customHeight="1">
      <c r="A36" s="268" t="s">
        <v>172</v>
      </c>
      <c r="B36" s="268"/>
      <c r="C36" s="268"/>
      <c r="D36" s="268"/>
      <c r="E36" s="268"/>
      <c r="F36" s="268"/>
      <c r="G36" s="268"/>
    </row>
    <row r="37" spans="1:12" ht="13.5" customHeight="1">
      <c r="A37" s="268" t="s">
        <v>173</v>
      </c>
      <c r="B37" s="268"/>
      <c r="C37" s="268"/>
      <c r="D37" s="268"/>
      <c r="E37" s="268"/>
      <c r="F37" s="268"/>
      <c r="G37" s="268"/>
    </row>
    <row r="38" spans="1:12" ht="13.5" customHeight="1">
      <c r="A38" s="266" t="s">
        <v>287</v>
      </c>
      <c r="B38" s="266"/>
      <c r="C38" s="266"/>
      <c r="D38" s="266"/>
      <c r="E38" s="266"/>
      <c r="F38" s="266"/>
      <c r="G38" s="266"/>
      <c r="I38" s="171"/>
      <c r="J38" s="171"/>
      <c r="K38" s="171"/>
    </row>
    <row r="39" spans="1:12" ht="13.5" customHeight="1">
      <c r="A39" s="267" t="s">
        <v>177</v>
      </c>
      <c r="B39" s="267"/>
      <c r="C39" s="267"/>
      <c r="D39" s="267"/>
      <c r="E39" s="267"/>
      <c r="F39" s="267"/>
      <c r="G39" s="267"/>
    </row>
    <row r="40" spans="1:12" ht="13.5" customHeight="1">
      <c r="A40" s="268" t="s">
        <v>256</v>
      </c>
      <c r="B40" s="268"/>
      <c r="C40" s="268"/>
      <c r="D40" s="268"/>
      <c r="E40" s="268"/>
      <c r="F40" s="268"/>
      <c r="G40" s="268"/>
    </row>
    <row r="41" spans="1:12" ht="8.25" customHeight="1">
      <c r="A41" s="254"/>
      <c r="B41" s="254"/>
      <c r="C41" s="254"/>
      <c r="D41" s="254"/>
      <c r="E41" s="254"/>
      <c r="F41" s="254"/>
      <c r="G41" s="254"/>
    </row>
    <row r="42" spans="1:12">
      <c r="A42" s="289" t="s">
        <v>49</v>
      </c>
      <c r="B42" s="290"/>
      <c r="C42" s="290"/>
      <c r="D42" s="290"/>
      <c r="E42" s="290"/>
      <c r="F42" s="290"/>
      <c r="G42" s="291"/>
    </row>
    <row r="43" spans="1:12" s="99" customFormat="1" ht="6" customHeight="1">
      <c r="A43" s="322"/>
      <c r="B43" s="323"/>
      <c r="C43" s="323"/>
      <c r="D43" s="323"/>
      <c r="E43" s="323"/>
      <c r="F43" s="323"/>
      <c r="G43" s="324"/>
      <c r="L43" s="171"/>
    </row>
    <row r="44" spans="1:12" s="99" customFormat="1" ht="13.5" customHeight="1">
      <c r="A44" s="283" t="s">
        <v>278</v>
      </c>
      <c r="B44" s="284"/>
      <c r="C44" s="284"/>
      <c r="D44" s="284"/>
      <c r="E44" s="284"/>
      <c r="F44" s="284"/>
      <c r="G44" s="285"/>
      <c r="L44" s="171"/>
    </row>
    <row r="45" spans="1:12" s="99" customFormat="1" ht="13.5" customHeight="1">
      <c r="A45" s="283" t="s">
        <v>284</v>
      </c>
      <c r="B45" s="284"/>
      <c r="C45" s="284"/>
      <c r="D45" s="284"/>
      <c r="E45" s="284"/>
      <c r="F45" s="284"/>
      <c r="G45" s="285"/>
      <c r="L45" s="171"/>
    </row>
    <row r="46" spans="1:12" s="99" customFormat="1" ht="13.5" customHeight="1">
      <c r="A46" s="283" t="s">
        <v>343</v>
      </c>
      <c r="B46" s="284"/>
      <c r="C46" s="284"/>
      <c r="D46" s="284"/>
      <c r="E46" s="284"/>
      <c r="F46" s="284"/>
      <c r="G46" s="285"/>
      <c r="L46" s="171"/>
    </row>
    <row r="47" spans="1:12" s="99" customFormat="1" ht="13.5" customHeight="1">
      <c r="A47" s="283" t="s">
        <v>285</v>
      </c>
      <c r="B47" s="284"/>
      <c r="C47" s="284"/>
      <c r="D47" s="284"/>
      <c r="E47" s="284"/>
      <c r="F47" s="284"/>
      <c r="G47" s="285"/>
      <c r="L47" s="171"/>
    </row>
    <row r="48" spans="1:12" s="99" customFormat="1" ht="8.25" customHeight="1">
      <c r="A48" s="283"/>
      <c r="B48" s="284"/>
      <c r="C48" s="284"/>
      <c r="D48" s="284"/>
      <c r="E48" s="284"/>
      <c r="F48" s="284"/>
      <c r="G48" s="285"/>
      <c r="L48" s="171"/>
    </row>
    <row r="49" spans="1:12" s="99" customFormat="1" ht="13.5" customHeight="1">
      <c r="A49" s="283" t="s">
        <v>344</v>
      </c>
      <c r="B49" s="284"/>
      <c r="C49" s="284"/>
      <c r="D49" s="284"/>
      <c r="E49" s="284"/>
      <c r="F49" s="284"/>
      <c r="G49" s="285"/>
      <c r="L49" s="171"/>
    </row>
    <row r="50" spans="1:12" s="99" customFormat="1" ht="13.5" customHeight="1">
      <c r="A50" s="283" t="s">
        <v>341</v>
      </c>
      <c r="B50" s="284"/>
      <c r="C50" s="284"/>
      <c r="D50" s="284"/>
      <c r="E50" s="284"/>
      <c r="F50" s="284"/>
      <c r="G50" s="285"/>
      <c r="L50" s="171"/>
    </row>
    <row r="51" spans="1:12" s="99" customFormat="1" ht="13.5" customHeight="1">
      <c r="A51" s="283" t="s">
        <v>342</v>
      </c>
      <c r="B51" s="284"/>
      <c r="C51" s="284"/>
      <c r="D51" s="284"/>
      <c r="E51" s="284"/>
      <c r="F51" s="284"/>
      <c r="G51" s="285"/>
      <c r="L51" s="171"/>
    </row>
    <row r="52" spans="1:12" s="99" customFormat="1" ht="21">
      <c r="A52" s="105" t="s">
        <v>119</v>
      </c>
      <c r="B52" s="177">
        <f>$B$1</f>
        <v>1</v>
      </c>
      <c r="C52" s="106" t="s">
        <v>40</v>
      </c>
      <c r="D52" s="107" t="str">
        <f>$E$1</f>
        <v>無限回</v>
      </c>
      <c r="E52" s="294" t="str">
        <f>$B$2</f>
        <v>ケイオス・ボルト</v>
      </c>
      <c r="F52" s="295"/>
      <c r="G52" s="296"/>
      <c r="L52" s="171"/>
    </row>
  </sheetData>
  <mergeCells count="50">
    <mergeCell ref="A38:G38"/>
    <mergeCell ref="A39:G39"/>
    <mergeCell ref="A40:G40"/>
    <mergeCell ref="A41:G41"/>
    <mergeCell ref="A33:G33"/>
    <mergeCell ref="A34:G34"/>
    <mergeCell ref="A35:G35"/>
    <mergeCell ref="A36:G36"/>
    <mergeCell ref="A37:G37"/>
    <mergeCell ref="A42:G42"/>
    <mergeCell ref="E52:G52"/>
    <mergeCell ref="A43:G43"/>
    <mergeCell ref="A51:G51"/>
    <mergeCell ref="A50:G50"/>
    <mergeCell ref="A44:G44"/>
    <mergeCell ref="A45:G45"/>
    <mergeCell ref="A46:G46"/>
    <mergeCell ref="A47:G47"/>
    <mergeCell ref="A48:G48"/>
    <mergeCell ref="A49:G49"/>
    <mergeCell ref="B13:G13"/>
    <mergeCell ref="A32:G32"/>
    <mergeCell ref="A21:B21"/>
    <mergeCell ref="A22:A23"/>
    <mergeCell ref="A26:G26"/>
    <mergeCell ref="A24:A25"/>
    <mergeCell ref="A27:G27"/>
    <mergeCell ref="A28:G28"/>
    <mergeCell ref="A29:G29"/>
    <mergeCell ref="A30:G30"/>
    <mergeCell ref="B17:G17"/>
    <mergeCell ref="A31:G31"/>
    <mergeCell ref="B16:G16"/>
    <mergeCell ref="A19:C20"/>
    <mergeCell ref="D19:E19"/>
    <mergeCell ref="F19:G19"/>
    <mergeCell ref="B12:G12"/>
    <mergeCell ref="J12:K12"/>
    <mergeCell ref="J10:K10"/>
    <mergeCell ref="B11:G11"/>
    <mergeCell ref="B1:C1"/>
    <mergeCell ref="F1:G1"/>
    <mergeCell ref="B2:G2"/>
    <mergeCell ref="B4:G4"/>
    <mergeCell ref="B5:G5"/>
    <mergeCell ref="B6:D6"/>
    <mergeCell ref="B7:D7"/>
    <mergeCell ref="B8:G8"/>
    <mergeCell ref="B9:G9"/>
    <mergeCell ref="B10:G10"/>
  </mergeCells>
  <phoneticPr fontId="1"/>
  <pageMargins left="0.7" right="0.7" top="0.75" bottom="0.75" header="0.3" footer="0.3"/>
  <pageSetup paperSize="9" orientation="portrait" horizontalDpi="300" verticalDpi="300" r:id="rId1"/>
  <headerFooter>
    <oddHeader>&amp;Cイーライ</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 type="list" allowBlank="1" showInputMessage="1" showErrorMessage="1">
          <x14:formula1>
            <xm:f>基本!$D$27:$D$31</xm:f>
          </x14:formula1>
          <xm:sqref>I8</xm:sqref>
        </x14:dataValidation>
        <x14:dataValidation type="list" allowBlank="1" showInputMessage="1" showErrorMessage="1">
          <x14:formula1>
            <xm:f>基本!$A$5:$A$10</xm:f>
          </x14:formula1>
          <xm:sqref>I9 I11</xm:sqref>
        </x14:dataValidation>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M53"/>
  <sheetViews>
    <sheetView zoomScaleNormal="100" workbookViewId="0">
      <selection activeCell="B2" sqref="B2:G2"/>
    </sheetView>
  </sheetViews>
  <sheetFormatPr defaultRowHeight="13.5"/>
  <cols>
    <col min="1" max="1" width="7.875" style="171" customWidth="1"/>
    <col min="2" max="2" width="8.5" style="171" customWidth="1"/>
    <col min="3" max="3" width="6.625" style="171" customWidth="1"/>
    <col min="4" max="4" width="15.75" style="171" customWidth="1"/>
    <col min="5" max="6" width="15.75" style="99" customWidth="1"/>
    <col min="7" max="7" width="18.25" style="99" customWidth="1"/>
    <col min="8" max="8" width="17.375" style="99" customWidth="1"/>
    <col min="9" max="9" width="14.625" style="99" customWidth="1"/>
    <col min="10" max="10" width="8.375" style="99" customWidth="1"/>
    <col min="11" max="11" width="7.5" style="99" customWidth="1"/>
    <col min="12" max="12" width="7.875" style="171" customWidth="1"/>
    <col min="13" max="13" width="9.25" style="171" customWidth="1"/>
    <col min="14" max="14" width="12.375" style="171" customWidth="1"/>
    <col min="15" max="16384" width="9" style="171"/>
  </cols>
  <sheetData>
    <row r="1" spans="1:13" ht="21">
      <c r="A1" s="43" t="s">
        <v>119</v>
      </c>
      <c r="B1" s="330">
        <v>1</v>
      </c>
      <c r="C1" s="331"/>
      <c r="D1" s="44" t="s">
        <v>40</v>
      </c>
      <c r="E1" s="45" t="s">
        <v>116</v>
      </c>
      <c r="F1" s="332"/>
      <c r="G1" s="333"/>
      <c r="H1" s="104" t="s">
        <v>55</v>
      </c>
    </row>
    <row r="2" spans="1:13" ht="24.75" customHeight="1">
      <c r="A2" s="44" t="s">
        <v>0</v>
      </c>
      <c r="B2" s="334" t="s">
        <v>334</v>
      </c>
      <c r="C2" s="334"/>
      <c r="D2" s="334"/>
      <c r="E2" s="334"/>
      <c r="F2" s="334"/>
      <c r="G2" s="334"/>
      <c r="H2" s="104" t="s">
        <v>56</v>
      </c>
    </row>
    <row r="3" spans="1:13" ht="19.5" customHeight="1">
      <c r="A3" s="111" t="s">
        <v>48</v>
      </c>
      <c r="B3" s="99"/>
      <c r="C3" s="99"/>
      <c r="D3" s="99"/>
      <c r="I3" s="104"/>
    </row>
    <row r="4" spans="1:13">
      <c r="A4" s="84" t="s">
        <v>46</v>
      </c>
      <c r="B4" s="274" t="s">
        <v>178</v>
      </c>
      <c r="C4" s="275"/>
      <c r="D4" s="275"/>
      <c r="E4" s="275"/>
      <c r="F4" s="275"/>
      <c r="G4" s="276"/>
    </row>
    <row r="5" spans="1:13">
      <c r="A5" s="85" t="s">
        <v>39</v>
      </c>
      <c r="B5" s="274" t="s">
        <v>205</v>
      </c>
      <c r="C5" s="275"/>
      <c r="D5" s="275"/>
      <c r="E5" s="275"/>
      <c r="F5" s="275"/>
      <c r="G5" s="276"/>
    </row>
    <row r="6" spans="1:13">
      <c r="A6" s="85" t="s">
        <v>7</v>
      </c>
      <c r="B6" s="274" t="s">
        <v>5</v>
      </c>
      <c r="C6" s="275"/>
      <c r="D6" s="276"/>
      <c r="E6" s="179" t="s">
        <v>43</v>
      </c>
      <c r="F6" s="178" t="str">
        <f>$I$6</f>
        <v>遠隔範囲</v>
      </c>
      <c r="G6" s="178">
        <f>IF($J$6 = 0,"", $J$6)</f>
        <v>10</v>
      </c>
      <c r="H6" s="179" t="s">
        <v>43</v>
      </c>
      <c r="I6" s="180" t="s">
        <v>83</v>
      </c>
      <c r="J6" s="180">
        <v>10</v>
      </c>
    </row>
    <row r="7" spans="1:13">
      <c r="A7" s="86" t="s">
        <v>6</v>
      </c>
      <c r="B7" s="274" t="s">
        <v>179</v>
      </c>
      <c r="C7" s="275"/>
      <c r="D7" s="276"/>
      <c r="E7" s="179" t="s">
        <v>66</v>
      </c>
      <c r="F7" s="178" t="str">
        <f>IF($I$7 = 0,"", $I$7)</f>
        <v>爆発</v>
      </c>
      <c r="G7" s="178">
        <f>IF($J$7 = 0,"", $J$7)</f>
        <v>1</v>
      </c>
      <c r="H7" s="179" t="s">
        <v>66</v>
      </c>
      <c r="I7" s="180" t="s">
        <v>67</v>
      </c>
      <c r="J7" s="180">
        <v>1</v>
      </c>
    </row>
    <row r="8" spans="1:13">
      <c r="A8" s="86" t="s">
        <v>8</v>
      </c>
      <c r="B8" s="297" t="s">
        <v>309</v>
      </c>
      <c r="C8" s="298"/>
      <c r="D8" s="298"/>
      <c r="E8" s="298"/>
      <c r="F8" s="298"/>
      <c r="G8" s="299"/>
      <c r="H8" s="179" t="s">
        <v>85</v>
      </c>
      <c r="I8" s="180" t="s">
        <v>148</v>
      </c>
      <c r="J8" s="104" t="s">
        <v>62</v>
      </c>
    </row>
    <row r="9" spans="1:13" ht="14.25" customHeight="1">
      <c r="A9" s="88" t="s">
        <v>9</v>
      </c>
      <c r="B9" s="277" t="s">
        <v>313</v>
      </c>
      <c r="C9" s="278"/>
      <c r="D9" s="278"/>
      <c r="E9" s="278"/>
      <c r="F9" s="278"/>
      <c r="G9" s="279"/>
      <c r="H9" s="179" t="s">
        <v>51</v>
      </c>
      <c r="I9" s="180" t="s">
        <v>17</v>
      </c>
      <c r="J9" s="178">
        <f>IF($I$9 = "筋力",基本!$C$5,IF($I$9 = "耐久力",基本!$C$6,IF($I$9 = "敏捷力",基本!$C$7,IF($I$9 = "知力",基本!$C$8,IF($I$9 = "判断力",基本!$C$9,IF($I$9 = "魅力",基本!$C$10,""))))))</f>
        <v>5</v>
      </c>
      <c r="K9" s="180" t="s">
        <v>21</v>
      </c>
    </row>
    <row r="10" spans="1:13" ht="14.25" customHeight="1">
      <c r="A10" s="89"/>
      <c r="B10" s="304" t="s">
        <v>180</v>
      </c>
      <c r="C10" s="305"/>
      <c r="D10" s="305"/>
      <c r="E10" s="305"/>
      <c r="F10" s="305"/>
      <c r="G10" s="306"/>
      <c r="H10" s="179" t="s">
        <v>58</v>
      </c>
      <c r="I10" s="180">
        <v>0</v>
      </c>
      <c r="J10" s="245" t="s">
        <v>53</v>
      </c>
      <c r="K10" s="246"/>
      <c r="L10" s="178">
        <f>IF($I$8=基本!$F$4,基本!$P$7,IF($I$8=基本!$F$13,基本!$P$16,IF($I$8=基本!$F$22,基本!$P$25,IF($I$8=基本!$F$31,基本!$P$34,IF($I$8=基本!$F$40,基本!$P$43,0)))))</f>
        <v>9</v>
      </c>
    </row>
    <row r="11" spans="1:13" ht="14.25" customHeight="1">
      <c r="A11" s="88" t="s">
        <v>181</v>
      </c>
      <c r="B11" s="286" t="s">
        <v>183</v>
      </c>
      <c r="C11" s="287"/>
      <c r="D11" s="287"/>
      <c r="E11" s="287"/>
      <c r="F11" s="287"/>
      <c r="G11" s="288"/>
      <c r="H11" s="181" t="s">
        <v>52</v>
      </c>
      <c r="I11" s="180" t="s">
        <v>17</v>
      </c>
      <c r="J11" s="108">
        <f>IF($I$11 = "筋力",基本!$C$5,IF($I$11 = "耐久力",基本!$C$6,IF($I$11 = "敏捷力",基本!$C$7,IF($I$11 = "知力",基本!$C$8,IF($I$11 = "判断力",基本!$C$9,IF($I$11 = "魅力",基本!$C$10,""))))))</f>
        <v>5</v>
      </c>
      <c r="L11" s="99"/>
    </row>
    <row r="12" spans="1:13">
      <c r="A12" s="88"/>
      <c r="B12" s="286" t="s">
        <v>312</v>
      </c>
      <c r="C12" s="287"/>
      <c r="D12" s="287"/>
      <c r="E12" s="287"/>
      <c r="F12" s="287"/>
      <c r="G12" s="288"/>
      <c r="H12" s="179" t="s">
        <v>59</v>
      </c>
      <c r="I12" s="180">
        <v>0</v>
      </c>
      <c r="J12" s="245" t="s">
        <v>54</v>
      </c>
      <c r="K12" s="246"/>
      <c r="L12" s="178">
        <f>IF($I$8=基本!$F$4,基本!$P$9,IF($I$8=基本!$F$13,基本!$P$18,IF($I$8=基本!$F$22,基本!$P$27,IF($I$8=基本!$F$31,基本!$P$36,IF($I$8=基本!$F$40,基本!$P$45,0)))))</f>
        <v>12</v>
      </c>
    </row>
    <row r="13" spans="1:13" ht="14.25" customHeight="1">
      <c r="A13" s="88"/>
      <c r="B13" s="255"/>
      <c r="C13" s="256"/>
      <c r="D13" s="256"/>
      <c r="E13" s="256"/>
      <c r="F13" s="256"/>
      <c r="G13" s="257"/>
      <c r="H13" s="182" t="s">
        <v>86</v>
      </c>
      <c r="I13" s="180">
        <v>1</v>
      </c>
      <c r="J13" s="179" t="s">
        <v>44</v>
      </c>
      <c r="K13" s="180">
        <v>8</v>
      </c>
      <c r="L13" s="114"/>
      <c r="M13" s="114"/>
    </row>
    <row r="14" spans="1:13" ht="17.25">
      <c r="A14" s="118"/>
      <c r="B14" s="301" t="str">
        <f>"　　　　　　　　　　　　　　　　　目標は "&amp;基本!$C$7&amp;" マス横滑り"</f>
        <v>　　　　　　　　　　　　　　　　　目標は 5 マス横滑り</v>
      </c>
      <c r="C14" s="302"/>
      <c r="D14" s="302"/>
      <c r="E14" s="302"/>
      <c r="F14" s="302"/>
      <c r="G14" s="303"/>
      <c r="H14" s="179" t="s">
        <v>50</v>
      </c>
      <c r="I14" s="180">
        <v>2</v>
      </c>
      <c r="J14" s="179" t="s">
        <v>44</v>
      </c>
      <c r="K14" s="180">
        <v>6</v>
      </c>
      <c r="L14" s="114"/>
      <c r="M14" s="114"/>
    </row>
    <row r="15" spans="1:13" ht="14.25" customHeight="1">
      <c r="A15" s="88"/>
      <c r="B15" s="286"/>
      <c r="C15" s="287"/>
      <c r="D15" s="287"/>
      <c r="E15" s="287"/>
      <c r="F15" s="287"/>
      <c r="G15" s="288"/>
      <c r="H15" s="179" t="s">
        <v>60</v>
      </c>
      <c r="I15" s="180" t="s">
        <v>77</v>
      </c>
      <c r="J15" s="171"/>
      <c r="K15" s="171"/>
    </row>
    <row r="16" spans="1:13" ht="8.25" customHeight="1">
      <c r="A16" s="89"/>
      <c r="B16" s="258"/>
      <c r="C16" s="254"/>
      <c r="D16" s="254"/>
      <c r="E16" s="254"/>
      <c r="F16" s="254"/>
      <c r="G16" s="259"/>
      <c r="H16" s="171"/>
      <c r="I16" s="171"/>
      <c r="J16" s="171"/>
      <c r="K16" s="171"/>
    </row>
    <row r="17" spans="1:11" ht="14.25" thickBot="1">
      <c r="A17" s="162" t="s">
        <v>47</v>
      </c>
      <c r="E17" s="100"/>
      <c r="H17" s="171"/>
      <c r="I17" s="171"/>
      <c r="J17" s="171"/>
      <c r="K17" s="171"/>
    </row>
    <row r="18" spans="1:11" ht="18.75" customHeight="1" thickBot="1">
      <c r="A18" s="328" t="str">
        <f>$B$2</f>
        <v>ミスツ・オヴ・ディスアレー</v>
      </c>
      <c r="B18" s="329"/>
      <c r="C18" s="329"/>
      <c r="D18" s="82" t="s">
        <v>2</v>
      </c>
      <c r="E18" s="199" t="s">
        <v>1</v>
      </c>
      <c r="F18" s="210"/>
      <c r="G18" s="185"/>
      <c r="H18" s="171"/>
      <c r="I18" s="171"/>
      <c r="J18" s="171"/>
      <c r="K18" s="171"/>
    </row>
    <row r="19" spans="1:11" ht="37.5" customHeight="1" thickBot="1">
      <c r="A19" s="307" t="s">
        <v>133</v>
      </c>
      <c r="B19" s="308"/>
      <c r="C19" s="121" t="str">
        <f>$K$9</f>
        <v>意志</v>
      </c>
      <c r="D19" s="122" t="str">
        <f>$J$9+$L$10+$I$10 &amp; "+1d20"</f>
        <v>14+1d20</v>
      </c>
      <c r="E19" s="123" t="str">
        <f>$J$9+$L$10+$I$10+2 &amp; "+1d20"</f>
        <v>16+1d20</v>
      </c>
      <c r="F19" s="186"/>
      <c r="G19" s="186"/>
      <c r="H19" s="171"/>
      <c r="I19" s="171"/>
      <c r="J19" s="171"/>
      <c r="K19" s="171"/>
    </row>
    <row r="20" spans="1:11" ht="23.25" customHeight="1">
      <c r="A20" s="300" t="s">
        <v>174</v>
      </c>
      <c r="B20" s="116" t="s">
        <v>4</v>
      </c>
      <c r="C20" s="119" t="str">
        <f>IF($I$15 = 0,"", $I$15)</f>
        <v>精神</v>
      </c>
      <c r="D20" s="120" t="str">
        <f>$J$11+$L$12+$I$12 &amp; "+" &amp; $I$13 &amp; "d" &amp; $K$13</f>
        <v>17+1d8</v>
      </c>
      <c r="E20" s="211" t="str">
        <f>$J$11+$L$12+$I$12 &amp; "+" &amp; $I$13 &amp; "d" &amp; $K$13</f>
        <v>17+1d8</v>
      </c>
      <c r="F20" s="186"/>
      <c r="G20" s="186"/>
      <c r="H20" s="171"/>
      <c r="I20" s="171"/>
      <c r="J20" s="171"/>
      <c r="K20" s="171"/>
    </row>
    <row r="21" spans="1:11" ht="23.25" customHeight="1" thickBot="1">
      <c r="A21" s="265"/>
      <c r="B21" s="113" t="s">
        <v>3</v>
      </c>
      <c r="C21" s="117" t="str">
        <f>IF($I$15 = 0,"", $I$15)</f>
        <v>精神</v>
      </c>
      <c r="D21" s="115" t="str">
        <f>$J$11+$L$12+$I$12+($I$13*$K$13) &amp; IF($I$14 = 0,"","+" &amp; $I$14 &amp; "d" &amp; $K$14)</f>
        <v>25+2d6</v>
      </c>
      <c r="E21" s="112" t="str">
        <f>$J$11+$L$12+$I$12+($I$13*$K$13) &amp; IF($I$14 = 0,"","+" &amp; $I$14 &amp; "d" &amp; $K$14)</f>
        <v>25+2d6</v>
      </c>
      <c r="F21" s="186"/>
      <c r="G21" s="186"/>
      <c r="H21" s="171"/>
      <c r="I21" s="171"/>
      <c r="J21" s="171"/>
      <c r="K21" s="171"/>
    </row>
    <row r="22" spans="1:11" ht="8.25" customHeight="1">
      <c r="A22" s="256"/>
      <c r="B22" s="256"/>
      <c r="C22" s="256"/>
      <c r="D22" s="256"/>
      <c r="E22" s="256"/>
      <c r="F22" s="256"/>
      <c r="G22" s="256"/>
    </row>
    <row r="23" spans="1:11" ht="18.75" customHeight="1">
      <c r="A23" s="266" t="s">
        <v>286</v>
      </c>
      <c r="B23" s="266"/>
      <c r="C23" s="266"/>
      <c r="D23" s="266"/>
      <c r="E23" s="266"/>
      <c r="F23" s="266"/>
      <c r="G23" s="266"/>
      <c r="I23" s="171"/>
      <c r="J23" s="171"/>
      <c r="K23" s="171"/>
    </row>
    <row r="24" spans="1:11" ht="13.5" customHeight="1">
      <c r="A24" s="267" t="s">
        <v>176</v>
      </c>
      <c r="B24" s="267"/>
      <c r="C24" s="267"/>
      <c r="D24" s="267"/>
      <c r="E24" s="267"/>
      <c r="F24" s="267"/>
      <c r="G24" s="267"/>
    </row>
    <row r="25" spans="1:11" ht="18.75" customHeight="1">
      <c r="A25" s="266" t="s">
        <v>300</v>
      </c>
      <c r="B25" s="266"/>
      <c r="C25" s="266"/>
      <c r="D25" s="266"/>
      <c r="E25" s="266"/>
      <c r="F25" s="266"/>
      <c r="G25" s="266"/>
      <c r="I25" s="171"/>
      <c r="J25" s="171"/>
      <c r="K25" s="171"/>
    </row>
    <row r="26" spans="1:11" ht="13.5" customHeight="1">
      <c r="A26" s="267" t="s">
        <v>166</v>
      </c>
      <c r="B26" s="267"/>
      <c r="C26" s="267"/>
      <c r="D26" s="267"/>
      <c r="E26" s="267"/>
      <c r="F26" s="267"/>
      <c r="G26" s="267"/>
    </row>
    <row r="27" spans="1:11" ht="13.5" customHeight="1">
      <c r="A27" s="268" t="s">
        <v>167</v>
      </c>
      <c r="B27" s="268"/>
      <c r="C27" s="268"/>
      <c r="D27" s="268"/>
      <c r="E27" s="268"/>
      <c r="F27" s="268"/>
      <c r="G27" s="268"/>
    </row>
    <row r="28" spans="1:11" ht="13.5" customHeight="1">
      <c r="A28" s="268" t="s">
        <v>168</v>
      </c>
      <c r="B28" s="268"/>
      <c r="C28" s="268"/>
      <c r="D28" s="268"/>
      <c r="E28" s="268"/>
      <c r="F28" s="268"/>
      <c r="G28" s="268"/>
      <c r="I28" s="171"/>
      <c r="J28" s="171"/>
      <c r="K28" s="171"/>
    </row>
    <row r="29" spans="1:11" ht="18.75" customHeight="1">
      <c r="A29" s="266" t="s">
        <v>301</v>
      </c>
      <c r="B29" s="266"/>
      <c r="C29" s="266"/>
      <c r="D29" s="266"/>
      <c r="E29" s="266"/>
      <c r="F29" s="266"/>
      <c r="G29" s="266"/>
    </row>
    <row r="30" spans="1:11" ht="13.5" customHeight="1">
      <c r="A30" s="268" t="s">
        <v>170</v>
      </c>
      <c r="B30" s="268"/>
      <c r="C30" s="268"/>
      <c r="D30" s="268"/>
      <c r="E30" s="268"/>
      <c r="F30" s="268"/>
      <c r="G30" s="268"/>
    </row>
    <row r="31" spans="1:11" ht="13.5" customHeight="1">
      <c r="A31" s="268" t="s">
        <v>171</v>
      </c>
      <c r="B31" s="268"/>
      <c r="C31" s="268"/>
      <c r="D31" s="268"/>
      <c r="E31" s="268"/>
      <c r="F31" s="268"/>
      <c r="G31" s="268"/>
    </row>
    <row r="32" spans="1:11" ht="13.5" customHeight="1">
      <c r="A32" s="268" t="s">
        <v>172</v>
      </c>
      <c r="B32" s="268"/>
      <c r="C32" s="268"/>
      <c r="D32" s="268"/>
      <c r="E32" s="268"/>
      <c r="F32" s="268"/>
      <c r="G32" s="268"/>
    </row>
    <row r="33" spans="1:12" ht="13.5" customHeight="1">
      <c r="A33" s="268" t="s">
        <v>173</v>
      </c>
      <c r="B33" s="268"/>
      <c r="C33" s="268"/>
      <c r="D33" s="268"/>
      <c r="E33" s="268"/>
      <c r="F33" s="268"/>
      <c r="G33" s="268"/>
    </row>
    <row r="34" spans="1:12" ht="8.25" customHeight="1">
      <c r="A34" s="254"/>
      <c r="B34" s="254"/>
      <c r="C34" s="254"/>
      <c r="D34" s="254"/>
      <c r="E34" s="254"/>
      <c r="F34" s="254"/>
      <c r="G34" s="254"/>
    </row>
    <row r="35" spans="1:12">
      <c r="A35" s="289" t="s">
        <v>49</v>
      </c>
      <c r="B35" s="290"/>
      <c r="C35" s="290"/>
      <c r="D35" s="290"/>
      <c r="E35" s="290"/>
      <c r="F35" s="290"/>
      <c r="G35" s="291"/>
    </row>
    <row r="36" spans="1:12" s="99" customFormat="1" ht="5.25" customHeight="1">
      <c r="A36" s="292"/>
      <c r="B36" s="266"/>
      <c r="C36" s="266"/>
      <c r="D36" s="266"/>
      <c r="E36" s="266"/>
      <c r="F36" s="266"/>
      <c r="G36" s="293"/>
      <c r="L36" s="171"/>
    </row>
    <row r="37" spans="1:12" s="99" customFormat="1" ht="15.75" customHeight="1">
      <c r="A37" s="280" t="s">
        <v>269</v>
      </c>
      <c r="B37" s="281"/>
      <c r="C37" s="281"/>
      <c r="D37" s="281"/>
      <c r="E37" s="281"/>
      <c r="F37" s="281"/>
      <c r="G37" s="282"/>
      <c r="L37" s="171"/>
    </row>
    <row r="38" spans="1:12" s="99" customFormat="1" ht="13.5" customHeight="1">
      <c r="A38" s="319"/>
      <c r="B38" s="320"/>
      <c r="C38" s="320"/>
      <c r="D38" s="320"/>
      <c r="E38" s="320"/>
      <c r="F38" s="320"/>
      <c r="G38" s="321"/>
      <c r="L38" s="171"/>
    </row>
    <row r="39" spans="1:12" s="99" customFormat="1" ht="13.5" customHeight="1">
      <c r="A39" s="283" t="s">
        <v>264</v>
      </c>
      <c r="B39" s="284"/>
      <c r="C39" s="284"/>
      <c r="D39" s="284"/>
      <c r="E39" s="284"/>
      <c r="F39" s="284"/>
      <c r="G39" s="285"/>
      <c r="L39" s="171"/>
    </row>
    <row r="40" spans="1:12" s="99" customFormat="1" ht="13.5" customHeight="1">
      <c r="A40" s="283" t="s">
        <v>265</v>
      </c>
      <c r="B40" s="284"/>
      <c r="C40" s="284"/>
      <c r="D40" s="284"/>
      <c r="E40" s="284"/>
      <c r="F40" s="284"/>
      <c r="G40" s="285"/>
      <c r="L40" s="171"/>
    </row>
    <row r="41" spans="1:12" s="99" customFormat="1" ht="13.5" customHeight="1">
      <c r="A41" s="283" t="s">
        <v>279</v>
      </c>
      <c r="B41" s="284"/>
      <c r="C41" s="284"/>
      <c r="D41" s="284"/>
      <c r="E41" s="284"/>
      <c r="F41" s="284"/>
      <c r="G41" s="285"/>
      <c r="L41" s="171"/>
    </row>
    <row r="42" spans="1:12" s="99" customFormat="1" ht="13.5" customHeight="1">
      <c r="A42" s="283" t="s">
        <v>280</v>
      </c>
      <c r="B42" s="284"/>
      <c r="C42" s="284"/>
      <c r="D42" s="284"/>
      <c r="E42" s="284"/>
      <c r="F42" s="284"/>
      <c r="G42" s="285"/>
      <c r="L42" s="171"/>
    </row>
    <row r="43" spans="1:12" s="99" customFormat="1" ht="13.5" customHeight="1">
      <c r="A43" s="283" t="s">
        <v>281</v>
      </c>
      <c r="B43" s="284"/>
      <c r="C43" s="284"/>
      <c r="D43" s="284"/>
      <c r="E43" s="284"/>
      <c r="F43" s="284"/>
      <c r="G43" s="285"/>
      <c r="L43" s="171"/>
    </row>
    <row r="44" spans="1:12" s="99" customFormat="1" ht="13.5" customHeight="1">
      <c r="A44" s="283"/>
      <c r="B44" s="284"/>
      <c r="C44" s="284"/>
      <c r="D44" s="284"/>
      <c r="E44" s="284"/>
      <c r="F44" s="284"/>
      <c r="G44" s="285"/>
      <c r="L44" s="171"/>
    </row>
    <row r="45" spans="1:12" s="99" customFormat="1" ht="13.5" customHeight="1">
      <c r="A45" s="283"/>
      <c r="B45" s="284"/>
      <c r="C45" s="284"/>
      <c r="D45" s="284"/>
      <c r="E45" s="284"/>
      <c r="F45" s="284"/>
      <c r="G45" s="285"/>
      <c r="L45" s="171"/>
    </row>
    <row r="46" spans="1:12" s="99" customFormat="1" ht="13.5" customHeight="1">
      <c r="A46" s="283"/>
      <c r="B46" s="284"/>
      <c r="C46" s="284"/>
      <c r="D46" s="284"/>
      <c r="E46" s="284"/>
      <c r="F46" s="284"/>
      <c r="G46" s="285"/>
      <c r="L46" s="171"/>
    </row>
    <row r="47" spans="1:12" s="99" customFormat="1" ht="13.5" customHeight="1">
      <c r="A47" s="283"/>
      <c r="B47" s="284"/>
      <c r="C47" s="284"/>
      <c r="D47" s="284"/>
      <c r="E47" s="284"/>
      <c r="F47" s="284"/>
      <c r="G47" s="285"/>
      <c r="L47" s="171"/>
    </row>
    <row r="48" spans="1:12" s="99" customFormat="1" ht="13.5" customHeight="1">
      <c r="A48" s="283"/>
      <c r="B48" s="284"/>
      <c r="C48" s="284"/>
      <c r="D48" s="284"/>
      <c r="E48" s="284"/>
      <c r="F48" s="284"/>
      <c r="G48" s="285"/>
      <c r="L48" s="171"/>
    </row>
    <row r="49" spans="1:12" s="99" customFormat="1" ht="13.5" customHeight="1">
      <c r="A49" s="283"/>
      <c r="B49" s="284"/>
      <c r="C49" s="284"/>
      <c r="D49" s="284"/>
      <c r="E49" s="284"/>
      <c r="F49" s="284"/>
      <c r="G49" s="285"/>
      <c r="L49" s="171"/>
    </row>
    <row r="50" spans="1:12" s="99" customFormat="1" ht="13.5" customHeight="1">
      <c r="A50" s="283"/>
      <c r="B50" s="284"/>
      <c r="C50" s="284"/>
      <c r="D50" s="284"/>
      <c r="E50" s="284"/>
      <c r="F50" s="284"/>
      <c r="G50" s="285"/>
      <c r="L50" s="171"/>
    </row>
    <row r="51" spans="1:12" s="99" customFormat="1" ht="13.5" customHeight="1">
      <c r="A51" s="283"/>
      <c r="B51" s="284"/>
      <c r="C51" s="284"/>
      <c r="D51" s="284"/>
      <c r="E51" s="284"/>
      <c r="F51" s="284"/>
      <c r="G51" s="285"/>
      <c r="L51" s="171"/>
    </row>
    <row r="52" spans="1:12" s="99" customFormat="1" ht="6" customHeight="1">
      <c r="A52" s="283"/>
      <c r="B52" s="284"/>
      <c r="C52" s="284"/>
      <c r="D52" s="284"/>
      <c r="E52" s="284"/>
      <c r="F52" s="284"/>
      <c r="G52" s="285"/>
      <c r="L52" s="171"/>
    </row>
    <row r="53" spans="1:12" s="99" customFormat="1" ht="21">
      <c r="A53" s="40" t="s">
        <v>119</v>
      </c>
      <c r="B53" s="184">
        <f>$B$1</f>
        <v>1</v>
      </c>
      <c r="C53" s="41" t="s">
        <v>40</v>
      </c>
      <c r="D53" s="42" t="str">
        <f>$E$1</f>
        <v>遭遇毎</v>
      </c>
      <c r="E53" s="325" t="str">
        <f>$B$2</f>
        <v>ミスツ・オヴ・ディスアレー</v>
      </c>
      <c r="F53" s="326"/>
      <c r="G53" s="327"/>
      <c r="L53" s="171"/>
    </row>
  </sheetData>
  <mergeCells count="53">
    <mergeCell ref="J10:K10"/>
    <mergeCell ref="B11:G11"/>
    <mergeCell ref="B1:C1"/>
    <mergeCell ref="F1:G1"/>
    <mergeCell ref="B2:G2"/>
    <mergeCell ref="B4:G4"/>
    <mergeCell ref="B5:G5"/>
    <mergeCell ref="B6:D6"/>
    <mergeCell ref="B7:D7"/>
    <mergeCell ref="B8:G8"/>
    <mergeCell ref="B9:G9"/>
    <mergeCell ref="B10:G10"/>
    <mergeCell ref="B12:G12"/>
    <mergeCell ref="J12:K12"/>
    <mergeCell ref="B13:G13"/>
    <mergeCell ref="B14:G14"/>
    <mergeCell ref="B15:G15"/>
    <mergeCell ref="A23:G23"/>
    <mergeCell ref="A30:G30"/>
    <mergeCell ref="A31:G31"/>
    <mergeCell ref="A32:G32"/>
    <mergeCell ref="A33:G33"/>
    <mergeCell ref="A24:G24"/>
    <mergeCell ref="A25:G25"/>
    <mergeCell ref="A26:G26"/>
    <mergeCell ref="A27:G27"/>
    <mergeCell ref="A28:G28"/>
    <mergeCell ref="A29:G29"/>
    <mergeCell ref="A18:C18"/>
    <mergeCell ref="B16:G16"/>
    <mergeCell ref="A19:B19"/>
    <mergeCell ref="A20:A21"/>
    <mergeCell ref="A22:G22"/>
    <mergeCell ref="A52:G52"/>
    <mergeCell ref="E53:G53"/>
    <mergeCell ref="A43:G43"/>
    <mergeCell ref="A35:G35"/>
    <mergeCell ref="A36:G36"/>
    <mergeCell ref="A37:G37"/>
    <mergeCell ref="A38:G38"/>
    <mergeCell ref="A39:G39"/>
    <mergeCell ref="A40:G40"/>
    <mergeCell ref="A41:G41"/>
    <mergeCell ref="A42:G42"/>
    <mergeCell ref="A34:G34"/>
    <mergeCell ref="A48:G48"/>
    <mergeCell ref="A49:G49"/>
    <mergeCell ref="A50:G50"/>
    <mergeCell ref="A51:G51"/>
    <mergeCell ref="A44:G44"/>
    <mergeCell ref="A45:G45"/>
    <mergeCell ref="A46:G46"/>
    <mergeCell ref="A47:G47"/>
  </mergeCells>
  <phoneticPr fontId="1"/>
  <pageMargins left="0.7" right="0.7" top="0.75" bottom="0.75" header="0.3" footer="0.3"/>
  <pageSetup paperSize="9" orientation="portrait" horizontalDpi="300" verticalDpi="300" r:id="rId1"/>
  <headerFooter>
    <oddHeader>&amp;Cイーライ</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 type="list" allowBlank="1" showInputMessage="1" showErrorMessage="1">
          <x14:formula1>
            <xm:f>基本!$D$27:$D$31</xm:f>
          </x14:formula1>
          <xm:sqref>I8</xm:sqref>
        </x14:dataValidation>
        <x14:dataValidation type="list" allowBlank="1" showInputMessage="1" showErrorMessage="1">
          <x14:formula1>
            <xm:f>基本!$A$5:$A$10</xm:f>
          </x14:formula1>
          <xm:sqref>I9 I11</xm:sqref>
        </x14:dataValidation>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M54"/>
  <sheetViews>
    <sheetView topLeftCell="A26" zoomScaleNormal="100" workbookViewId="0">
      <selection activeCell="A43" sqref="A43:G43"/>
    </sheetView>
  </sheetViews>
  <sheetFormatPr defaultRowHeight="13.5"/>
  <cols>
    <col min="1" max="1" width="7.875" style="171" customWidth="1"/>
    <col min="2" max="2" width="8.5" style="171" customWidth="1"/>
    <col min="3" max="3" width="6.625" style="171" customWidth="1"/>
    <col min="4" max="4" width="15.75" style="171" customWidth="1"/>
    <col min="5" max="6" width="15.75" style="99" customWidth="1"/>
    <col min="7" max="7" width="18.25" style="99" customWidth="1"/>
    <col min="8" max="8" width="17.375" style="99" customWidth="1"/>
    <col min="9" max="9" width="14.625" style="99" customWidth="1"/>
    <col min="10" max="10" width="8.375" style="99" customWidth="1"/>
    <col min="11" max="11" width="7.5" style="99" customWidth="1"/>
    <col min="12" max="12" width="7.875" style="171" customWidth="1"/>
    <col min="13" max="13" width="9.25" style="171" customWidth="1"/>
    <col min="14" max="14" width="12.375" style="171" customWidth="1"/>
    <col min="15" max="16384" width="9" style="171"/>
  </cols>
  <sheetData>
    <row r="1" spans="1:13" ht="21">
      <c r="A1" s="43" t="s">
        <v>119</v>
      </c>
      <c r="B1" s="330">
        <v>3</v>
      </c>
      <c r="C1" s="331"/>
      <c r="D1" s="44" t="s">
        <v>40</v>
      </c>
      <c r="E1" s="45" t="s">
        <v>116</v>
      </c>
      <c r="F1" s="332"/>
      <c r="G1" s="333"/>
      <c r="H1" s="104" t="s">
        <v>55</v>
      </c>
    </row>
    <row r="2" spans="1:13" ht="24.75" customHeight="1">
      <c r="A2" s="44" t="s">
        <v>0</v>
      </c>
      <c r="B2" s="334" t="s">
        <v>192</v>
      </c>
      <c r="C2" s="334"/>
      <c r="D2" s="334"/>
      <c r="E2" s="334"/>
      <c r="F2" s="334"/>
      <c r="G2" s="334"/>
      <c r="H2" s="104" t="s">
        <v>56</v>
      </c>
    </row>
    <row r="3" spans="1:13" ht="19.5" customHeight="1">
      <c r="A3" s="111" t="s">
        <v>48</v>
      </c>
      <c r="B3" s="99"/>
      <c r="C3" s="99"/>
      <c r="D3" s="99"/>
      <c r="I3" s="104"/>
    </row>
    <row r="4" spans="1:13">
      <c r="A4" s="84" t="s">
        <v>46</v>
      </c>
      <c r="B4" s="274" t="s">
        <v>193</v>
      </c>
      <c r="C4" s="275"/>
      <c r="D4" s="275"/>
      <c r="E4" s="275"/>
      <c r="F4" s="275"/>
      <c r="G4" s="276"/>
    </row>
    <row r="5" spans="1:13">
      <c r="A5" s="85" t="s">
        <v>39</v>
      </c>
      <c r="B5" s="274" t="s">
        <v>204</v>
      </c>
      <c r="C5" s="275"/>
      <c r="D5" s="275"/>
      <c r="E5" s="275"/>
      <c r="F5" s="275"/>
      <c r="G5" s="276"/>
    </row>
    <row r="6" spans="1:13">
      <c r="A6" s="85" t="s">
        <v>7</v>
      </c>
      <c r="B6" s="274" t="s">
        <v>5</v>
      </c>
      <c r="C6" s="275"/>
      <c r="D6" s="276"/>
      <c r="E6" s="189" t="s">
        <v>43</v>
      </c>
      <c r="F6" s="190" t="str">
        <f>$I$6</f>
        <v>遠隔範囲</v>
      </c>
      <c r="G6" s="190">
        <f>IF($J$6 = 0,"", $J$6)</f>
        <v>10</v>
      </c>
      <c r="H6" s="189" t="s">
        <v>43</v>
      </c>
      <c r="I6" s="191" t="s">
        <v>83</v>
      </c>
      <c r="J6" s="191">
        <v>10</v>
      </c>
    </row>
    <row r="7" spans="1:13">
      <c r="A7" s="86" t="s">
        <v>6</v>
      </c>
      <c r="B7" s="274" t="s">
        <v>179</v>
      </c>
      <c r="C7" s="275"/>
      <c r="D7" s="276"/>
      <c r="E7" s="189" t="s">
        <v>66</v>
      </c>
      <c r="F7" s="190" t="str">
        <f>IF($I$7 = 0,"", $I$7)</f>
        <v>爆発</v>
      </c>
      <c r="G7" s="190">
        <f>IF($J$7 = 0,"", $J$7)</f>
        <v>1</v>
      </c>
      <c r="H7" s="189" t="s">
        <v>66</v>
      </c>
      <c r="I7" s="191" t="s">
        <v>67</v>
      </c>
      <c r="J7" s="191">
        <v>1</v>
      </c>
    </row>
    <row r="8" spans="1:13">
      <c r="A8" s="86" t="s">
        <v>8</v>
      </c>
      <c r="B8" s="274" t="s">
        <v>314</v>
      </c>
      <c r="C8" s="275"/>
      <c r="D8" s="275"/>
      <c r="E8" s="275"/>
      <c r="F8" s="275"/>
      <c r="G8" s="276"/>
      <c r="H8" s="189" t="s">
        <v>85</v>
      </c>
      <c r="I8" s="191" t="s">
        <v>148</v>
      </c>
      <c r="J8" s="104" t="s">
        <v>62</v>
      </c>
    </row>
    <row r="9" spans="1:13" ht="14.25" customHeight="1">
      <c r="A9" s="88" t="s">
        <v>9</v>
      </c>
      <c r="B9" s="277" t="s">
        <v>315</v>
      </c>
      <c r="C9" s="278"/>
      <c r="D9" s="278"/>
      <c r="E9" s="278"/>
      <c r="F9" s="278"/>
      <c r="G9" s="279"/>
      <c r="H9" s="189" t="s">
        <v>51</v>
      </c>
      <c r="I9" s="191" t="s">
        <v>17</v>
      </c>
      <c r="J9" s="190">
        <f>IF($I$9 = "筋力",基本!$C$5,IF($I$9 = "耐久力",基本!$C$6,IF($I$9 = "敏捷力",基本!$C$7,IF($I$9 = "知力",基本!$C$8,IF($I$9 = "判断力",基本!$C$9,IF($I$9 = "魅力",基本!$C$10,""))))))</f>
        <v>5</v>
      </c>
      <c r="K9" s="191" t="s">
        <v>20</v>
      </c>
    </row>
    <row r="10" spans="1:13" ht="14.25" customHeight="1">
      <c r="A10" s="88"/>
      <c r="B10" s="286" t="s">
        <v>197</v>
      </c>
      <c r="C10" s="287"/>
      <c r="D10" s="287"/>
      <c r="E10" s="287"/>
      <c r="F10" s="287"/>
      <c r="G10" s="288"/>
      <c r="H10" s="189" t="s">
        <v>58</v>
      </c>
      <c r="I10" s="191">
        <v>0</v>
      </c>
      <c r="J10" s="245" t="s">
        <v>53</v>
      </c>
      <c r="K10" s="246"/>
      <c r="L10" s="190">
        <f>IF($I$8=基本!$F$4,基本!$P$7,IF($I$8=基本!$F$13,基本!$P$16,IF($I$8=基本!$F$22,基本!$P$25,IF($I$8=基本!$F$31,基本!$P$34,IF($I$8=基本!$F$40,基本!$P$43,0)))))</f>
        <v>9</v>
      </c>
    </row>
    <row r="11" spans="1:13" ht="14.25" customHeight="1">
      <c r="A11" s="88"/>
      <c r="B11" s="286"/>
      <c r="C11" s="287"/>
      <c r="D11" s="287"/>
      <c r="E11" s="287"/>
      <c r="F11" s="287"/>
      <c r="G11" s="288"/>
      <c r="H11" s="187" t="s">
        <v>52</v>
      </c>
      <c r="I11" s="191" t="s">
        <v>17</v>
      </c>
      <c r="J11" s="108">
        <f>IF($I$11 = "筋力",基本!$C$5,IF($I$11 = "耐久力",基本!$C$6,IF($I$11 = "敏捷力",基本!$C$7,IF($I$11 = "知力",基本!$C$8,IF($I$11 = "判断力",基本!$C$9,IF($I$11 = "魅力",基本!$C$10,""))))))</f>
        <v>5</v>
      </c>
      <c r="L11" s="99"/>
    </row>
    <row r="12" spans="1:13">
      <c r="A12" s="88"/>
      <c r="B12" s="286"/>
      <c r="C12" s="287"/>
      <c r="D12" s="287"/>
      <c r="E12" s="287"/>
      <c r="F12" s="287"/>
      <c r="G12" s="288"/>
      <c r="H12" s="189" t="s">
        <v>59</v>
      </c>
      <c r="I12" s="191">
        <v>0</v>
      </c>
      <c r="J12" s="245" t="s">
        <v>54</v>
      </c>
      <c r="K12" s="246"/>
      <c r="L12" s="190">
        <f>IF($I$8=基本!$F$4,基本!$P$9,IF($I$8=基本!$F$13,基本!$P$18,IF($I$8=基本!$F$22,基本!$P$27,IF($I$8=基本!$F$31,基本!$P$36,IF($I$8=基本!$F$40,基本!$P$45,0)))))</f>
        <v>12</v>
      </c>
    </row>
    <row r="13" spans="1:13" ht="14.25" customHeight="1">
      <c r="A13" s="88"/>
      <c r="B13" s="255"/>
      <c r="C13" s="256"/>
      <c r="D13" s="256"/>
      <c r="E13" s="256"/>
      <c r="F13" s="256"/>
      <c r="G13" s="257"/>
      <c r="H13" s="188" t="s">
        <v>86</v>
      </c>
      <c r="I13" s="191">
        <v>2</v>
      </c>
      <c r="J13" s="189" t="s">
        <v>44</v>
      </c>
      <c r="K13" s="191">
        <v>8</v>
      </c>
      <c r="L13" s="114"/>
      <c r="M13" s="114"/>
    </row>
    <row r="14" spans="1:13" ht="17.25">
      <c r="A14" s="118"/>
      <c r="B14" s="301"/>
      <c r="C14" s="302"/>
      <c r="D14" s="302"/>
      <c r="E14" s="302"/>
      <c r="F14" s="302"/>
      <c r="G14" s="303"/>
      <c r="H14" s="189" t="s">
        <v>50</v>
      </c>
      <c r="I14" s="191">
        <v>2</v>
      </c>
      <c r="J14" s="189" t="s">
        <v>44</v>
      </c>
      <c r="K14" s="191">
        <v>6</v>
      </c>
      <c r="L14" s="114"/>
      <c r="M14" s="114"/>
    </row>
    <row r="15" spans="1:13" ht="14.25" customHeight="1">
      <c r="A15" s="88"/>
      <c r="B15" s="286"/>
      <c r="C15" s="287"/>
      <c r="D15" s="287"/>
      <c r="E15" s="287"/>
      <c r="F15" s="287"/>
      <c r="G15" s="288"/>
      <c r="H15" s="189" t="s">
        <v>60</v>
      </c>
      <c r="I15" s="191" t="s">
        <v>82</v>
      </c>
      <c r="J15" s="171"/>
      <c r="K15" s="171"/>
    </row>
    <row r="16" spans="1:13" ht="8.25" customHeight="1">
      <c r="A16" s="89"/>
      <c r="B16" s="258"/>
      <c r="C16" s="254"/>
      <c r="D16" s="254"/>
      <c r="E16" s="254"/>
      <c r="F16" s="254"/>
      <c r="G16" s="259"/>
      <c r="H16" s="171"/>
      <c r="I16" s="171"/>
      <c r="J16" s="171"/>
      <c r="K16" s="171"/>
    </row>
    <row r="17" spans="1:11" ht="14.25" thickBot="1">
      <c r="A17" s="162" t="s">
        <v>47</v>
      </c>
      <c r="E17" s="100"/>
      <c r="H17" s="171"/>
      <c r="I17" s="171"/>
      <c r="J17" s="171"/>
      <c r="K17" s="171"/>
    </row>
    <row r="18" spans="1:11" ht="18.75" customHeight="1" thickBot="1">
      <c r="A18" s="328" t="str">
        <f>$B$2</f>
        <v>アイス・ドラゴンズ・ティース</v>
      </c>
      <c r="B18" s="329"/>
      <c r="C18" s="329"/>
      <c r="D18" s="82" t="s">
        <v>2</v>
      </c>
      <c r="E18" s="199" t="s">
        <v>1</v>
      </c>
      <c r="F18" s="210"/>
      <c r="G18" s="185"/>
      <c r="H18" s="171"/>
      <c r="I18" s="171"/>
      <c r="J18" s="171"/>
      <c r="K18" s="171"/>
    </row>
    <row r="19" spans="1:11" ht="37.5" customHeight="1" thickBot="1">
      <c r="A19" s="307" t="s">
        <v>133</v>
      </c>
      <c r="B19" s="308"/>
      <c r="C19" s="121" t="str">
        <f>$K$9</f>
        <v>反応</v>
      </c>
      <c r="D19" s="122" t="str">
        <f>$J$9+$L$10+$I$10 &amp; "+1d20"</f>
        <v>14+1d20</v>
      </c>
      <c r="E19" s="123" t="str">
        <f>$J$9+$L$10+$I$10+2 &amp; "+1d20"</f>
        <v>16+1d20</v>
      </c>
      <c r="F19" s="186"/>
      <c r="G19" s="186"/>
      <c r="H19" s="171"/>
      <c r="I19" s="171"/>
      <c r="J19" s="171"/>
      <c r="K19" s="171"/>
    </row>
    <row r="20" spans="1:11" ht="23.25" customHeight="1">
      <c r="A20" s="300" t="s">
        <v>2</v>
      </c>
      <c r="B20" s="116" t="s">
        <v>4</v>
      </c>
      <c r="C20" s="119" t="str">
        <f>IF($I$15 = 0,"", $I$15)</f>
        <v>冷気</v>
      </c>
      <c r="D20" s="120" t="str">
        <f>$J$11+$L$12+$I$12 &amp; "+" &amp; $I$13 &amp; "d" &amp; $K$13</f>
        <v>17+2d8</v>
      </c>
      <c r="E20" s="211" t="str">
        <f>$J$11+$L$12+$I$12 &amp; "+" &amp; $I$13 &amp; "d" &amp; $K$13</f>
        <v>17+2d8</v>
      </c>
      <c r="F20" s="186"/>
      <c r="G20" s="186"/>
      <c r="H20" s="171"/>
      <c r="I20" s="171"/>
      <c r="J20" s="171"/>
      <c r="K20" s="171"/>
    </row>
    <row r="21" spans="1:11" ht="23.25" customHeight="1" thickBot="1">
      <c r="A21" s="265"/>
      <c r="B21" s="113" t="s">
        <v>3</v>
      </c>
      <c r="C21" s="117" t="str">
        <f>IF($I$15 = 0,"", $I$15)</f>
        <v>冷気</v>
      </c>
      <c r="D21" s="115" t="str">
        <f>$J$11+$L$12+$I$12+($I$13*$K$13) &amp; IF($I$14 = 0,"","+" &amp; $I$14 &amp; "d" &amp; $K$14)</f>
        <v>33+2d6</v>
      </c>
      <c r="E21" s="112" t="str">
        <f>$J$11+$L$12+$I$12+($I$13*$K$13) &amp; IF($I$14 = 0,"","+" &amp; $I$14 &amp; "d" &amp; $K$14)</f>
        <v>33+2d6</v>
      </c>
      <c r="F21" s="186"/>
      <c r="G21" s="186"/>
      <c r="H21" s="171"/>
      <c r="I21" s="171"/>
      <c r="J21" s="171"/>
      <c r="K21" s="171"/>
    </row>
    <row r="22" spans="1:11" ht="8.25" customHeight="1">
      <c r="A22" s="256"/>
      <c r="B22" s="256"/>
      <c r="C22" s="256"/>
      <c r="D22" s="256"/>
      <c r="E22" s="256"/>
      <c r="F22" s="256"/>
      <c r="G22" s="256"/>
    </row>
    <row r="23" spans="1:11" ht="18.75" customHeight="1">
      <c r="A23" s="266" t="s">
        <v>286</v>
      </c>
      <c r="B23" s="266"/>
      <c r="C23" s="266"/>
      <c r="D23" s="266"/>
      <c r="E23" s="266"/>
      <c r="F23" s="266"/>
      <c r="G23" s="266"/>
      <c r="I23" s="171"/>
      <c r="J23" s="171"/>
      <c r="K23" s="171"/>
    </row>
    <row r="24" spans="1:11" ht="13.5" customHeight="1">
      <c r="A24" s="267" t="s">
        <v>176</v>
      </c>
      <c r="B24" s="267"/>
      <c r="C24" s="267"/>
      <c r="D24" s="267"/>
      <c r="E24" s="267"/>
      <c r="F24" s="267"/>
      <c r="G24" s="267"/>
    </row>
    <row r="25" spans="1:11" ht="18.75" customHeight="1">
      <c r="A25" s="266" t="s">
        <v>300</v>
      </c>
      <c r="B25" s="266"/>
      <c r="C25" s="266"/>
      <c r="D25" s="266"/>
      <c r="E25" s="266"/>
      <c r="F25" s="266"/>
      <c r="G25" s="266"/>
      <c r="I25" s="171"/>
      <c r="J25" s="171"/>
      <c r="K25" s="171"/>
    </row>
    <row r="26" spans="1:11" ht="13.5" customHeight="1">
      <c r="A26" s="267" t="s">
        <v>166</v>
      </c>
      <c r="B26" s="267"/>
      <c r="C26" s="267"/>
      <c r="D26" s="267"/>
      <c r="E26" s="267"/>
      <c r="F26" s="267"/>
      <c r="G26" s="267"/>
    </row>
    <row r="27" spans="1:11" ht="13.5" customHeight="1">
      <c r="A27" s="268" t="s">
        <v>167</v>
      </c>
      <c r="B27" s="268"/>
      <c r="C27" s="268"/>
      <c r="D27" s="268"/>
      <c r="E27" s="268"/>
      <c r="F27" s="268"/>
      <c r="G27" s="268"/>
    </row>
    <row r="28" spans="1:11" ht="13.5" customHeight="1">
      <c r="A28" s="268" t="s">
        <v>168</v>
      </c>
      <c r="B28" s="268"/>
      <c r="C28" s="268"/>
      <c r="D28" s="268"/>
      <c r="E28" s="268"/>
      <c r="F28" s="268"/>
      <c r="G28" s="268"/>
      <c r="I28" s="171"/>
      <c r="J28" s="171"/>
      <c r="K28" s="171"/>
    </row>
    <row r="29" spans="1:11" ht="18.75" customHeight="1">
      <c r="A29" s="266" t="s">
        <v>301</v>
      </c>
      <c r="B29" s="266"/>
      <c r="C29" s="266"/>
      <c r="D29" s="266"/>
      <c r="E29" s="266"/>
      <c r="F29" s="266"/>
      <c r="G29" s="266"/>
    </row>
    <row r="30" spans="1:11" ht="13.5" customHeight="1">
      <c r="A30" s="268" t="s">
        <v>170</v>
      </c>
      <c r="B30" s="268"/>
      <c r="C30" s="268"/>
      <c r="D30" s="268"/>
      <c r="E30" s="268"/>
      <c r="F30" s="268"/>
      <c r="G30" s="268"/>
    </row>
    <row r="31" spans="1:11" ht="13.5" customHeight="1">
      <c r="A31" s="268" t="s">
        <v>171</v>
      </c>
      <c r="B31" s="268"/>
      <c r="C31" s="268"/>
      <c r="D31" s="268"/>
      <c r="E31" s="268"/>
      <c r="F31" s="268"/>
      <c r="G31" s="268"/>
    </row>
    <row r="32" spans="1:11" ht="13.5" customHeight="1">
      <c r="A32" s="268" t="s">
        <v>172</v>
      </c>
      <c r="B32" s="268"/>
      <c r="C32" s="268"/>
      <c r="D32" s="268"/>
      <c r="E32" s="268"/>
      <c r="F32" s="268"/>
      <c r="G32" s="268"/>
    </row>
    <row r="33" spans="1:12" ht="13.5" customHeight="1">
      <c r="A33" s="268" t="s">
        <v>173</v>
      </c>
      <c r="B33" s="268"/>
      <c r="C33" s="268"/>
      <c r="D33" s="268"/>
      <c r="E33" s="268"/>
      <c r="F33" s="268"/>
      <c r="G33" s="268"/>
    </row>
    <row r="34" spans="1:12" ht="8.25" customHeight="1">
      <c r="A34" s="254"/>
      <c r="B34" s="254"/>
      <c r="C34" s="254"/>
      <c r="D34" s="254"/>
      <c r="E34" s="254"/>
      <c r="F34" s="254"/>
      <c r="G34" s="254"/>
    </row>
    <row r="35" spans="1:12">
      <c r="A35" s="289" t="s">
        <v>49</v>
      </c>
      <c r="B35" s="290"/>
      <c r="C35" s="290"/>
      <c r="D35" s="290"/>
      <c r="E35" s="290"/>
      <c r="F35" s="290"/>
      <c r="G35" s="291"/>
    </row>
    <row r="36" spans="1:12" s="99" customFormat="1" ht="5.25" customHeight="1">
      <c r="A36" s="292"/>
      <c r="B36" s="266"/>
      <c r="C36" s="266"/>
      <c r="D36" s="266"/>
      <c r="E36" s="266"/>
      <c r="F36" s="266"/>
      <c r="G36" s="293"/>
      <c r="L36" s="171"/>
    </row>
    <row r="37" spans="1:12" s="99" customFormat="1" ht="15.75" customHeight="1">
      <c r="A37" s="280" t="s">
        <v>269</v>
      </c>
      <c r="B37" s="281"/>
      <c r="C37" s="281"/>
      <c r="D37" s="281"/>
      <c r="E37" s="281"/>
      <c r="F37" s="281"/>
      <c r="G37" s="282"/>
      <c r="L37" s="171"/>
    </row>
    <row r="38" spans="1:12" s="99" customFormat="1" ht="13.5" customHeight="1">
      <c r="A38" s="319"/>
      <c r="B38" s="320"/>
      <c r="C38" s="320"/>
      <c r="D38" s="320"/>
      <c r="E38" s="320"/>
      <c r="F38" s="320"/>
      <c r="G38" s="321"/>
      <c r="L38" s="171"/>
    </row>
    <row r="39" spans="1:12" s="99" customFormat="1" ht="13.5" customHeight="1">
      <c r="A39" s="286" t="s">
        <v>345</v>
      </c>
      <c r="B39" s="287"/>
      <c r="C39" s="287"/>
      <c r="D39" s="287"/>
      <c r="E39" s="287"/>
      <c r="F39" s="287"/>
      <c r="G39" s="288"/>
      <c r="L39" s="171"/>
    </row>
    <row r="40" spans="1:12" s="99" customFormat="1" ht="13.5" customHeight="1">
      <c r="A40" s="283" t="s">
        <v>274</v>
      </c>
      <c r="B40" s="284"/>
      <c r="C40" s="284"/>
      <c r="D40" s="284"/>
      <c r="E40" s="284"/>
      <c r="F40" s="284"/>
      <c r="G40" s="285"/>
      <c r="L40" s="171"/>
    </row>
    <row r="41" spans="1:12" s="99" customFormat="1" ht="13.5" customHeight="1">
      <c r="A41" s="283" t="s">
        <v>282</v>
      </c>
      <c r="B41" s="284"/>
      <c r="C41" s="284"/>
      <c r="D41" s="284"/>
      <c r="E41" s="284"/>
      <c r="F41" s="284"/>
      <c r="G41" s="285"/>
      <c r="L41" s="171"/>
    </row>
    <row r="42" spans="1:12" s="99" customFormat="1" ht="13.5" customHeight="1">
      <c r="A42" s="283"/>
      <c r="B42" s="284"/>
      <c r="C42" s="284"/>
      <c r="D42" s="284"/>
      <c r="E42" s="284"/>
      <c r="F42" s="284"/>
      <c r="G42" s="285"/>
      <c r="L42" s="171"/>
    </row>
    <row r="43" spans="1:12" s="99" customFormat="1" ht="13.5" customHeight="1">
      <c r="A43" s="319"/>
      <c r="B43" s="320"/>
      <c r="C43" s="320"/>
      <c r="D43" s="320"/>
      <c r="E43" s="320"/>
      <c r="F43" s="320"/>
      <c r="G43" s="321"/>
      <c r="L43" s="171"/>
    </row>
    <row r="44" spans="1:12" s="99" customFormat="1" ht="13.5" customHeight="1">
      <c r="A44" s="319" t="s">
        <v>346</v>
      </c>
      <c r="B44" s="320"/>
      <c r="C44" s="320"/>
      <c r="D44" s="320"/>
      <c r="E44" s="320"/>
      <c r="F44" s="320"/>
      <c r="G44" s="321"/>
      <c r="L44" s="171"/>
    </row>
    <row r="45" spans="1:12" s="99" customFormat="1" ht="13.5" customHeight="1">
      <c r="A45" s="319"/>
      <c r="B45" s="320"/>
      <c r="C45" s="320"/>
      <c r="D45" s="320"/>
      <c r="E45" s="320"/>
      <c r="F45" s="320"/>
      <c r="G45" s="321"/>
      <c r="L45" s="171"/>
    </row>
    <row r="46" spans="1:12" s="99" customFormat="1" ht="13.5" customHeight="1">
      <c r="A46" s="283" t="s">
        <v>348</v>
      </c>
      <c r="B46" s="284"/>
      <c r="C46" s="284"/>
      <c r="D46" s="284"/>
      <c r="E46" s="284"/>
      <c r="F46" s="284"/>
      <c r="G46" s="285"/>
      <c r="L46" s="171"/>
    </row>
    <row r="47" spans="1:12" s="99" customFormat="1" ht="13.5" customHeight="1">
      <c r="A47" s="283" t="s">
        <v>347</v>
      </c>
      <c r="B47" s="284"/>
      <c r="C47" s="284"/>
      <c r="D47" s="284"/>
      <c r="E47" s="284"/>
      <c r="F47" s="284"/>
      <c r="G47" s="285"/>
      <c r="L47" s="171"/>
    </row>
    <row r="48" spans="1:12" s="99" customFormat="1" ht="13.5" customHeight="1">
      <c r="A48" s="283" t="s">
        <v>349</v>
      </c>
      <c r="B48" s="284"/>
      <c r="C48" s="284"/>
      <c r="D48" s="284"/>
      <c r="E48" s="284"/>
      <c r="F48" s="284"/>
      <c r="G48" s="285"/>
      <c r="L48" s="171"/>
    </row>
    <row r="49" spans="1:12" s="99" customFormat="1" ht="13.5" customHeight="1">
      <c r="A49" s="283" t="s">
        <v>351</v>
      </c>
      <c r="B49" s="284"/>
      <c r="C49" s="284"/>
      <c r="D49" s="284"/>
      <c r="E49" s="284"/>
      <c r="F49" s="284"/>
      <c r="G49" s="285"/>
      <c r="L49" s="171"/>
    </row>
    <row r="50" spans="1:12" s="99" customFormat="1" ht="13.5" customHeight="1">
      <c r="A50" s="283" t="s">
        <v>350</v>
      </c>
      <c r="B50" s="284"/>
      <c r="C50" s="284"/>
      <c r="D50" s="284"/>
      <c r="E50" s="284"/>
      <c r="F50" s="284"/>
      <c r="G50" s="285"/>
      <c r="L50" s="171"/>
    </row>
    <row r="51" spans="1:12" s="99" customFormat="1" ht="13.5" customHeight="1">
      <c r="A51" s="283"/>
      <c r="B51" s="284"/>
      <c r="C51" s="284"/>
      <c r="D51" s="284"/>
      <c r="E51" s="284"/>
      <c r="F51" s="284"/>
      <c r="G51" s="285"/>
      <c r="L51" s="171"/>
    </row>
    <row r="52" spans="1:12" s="99" customFormat="1" ht="13.5" customHeight="1">
      <c r="A52" s="319"/>
      <c r="B52" s="320"/>
      <c r="C52" s="320"/>
      <c r="D52" s="320"/>
      <c r="E52" s="320"/>
      <c r="F52" s="320"/>
      <c r="G52" s="321"/>
      <c r="L52" s="171"/>
    </row>
    <row r="53" spans="1:12" s="99" customFormat="1" ht="6" customHeight="1">
      <c r="A53" s="283"/>
      <c r="B53" s="284"/>
      <c r="C53" s="284"/>
      <c r="D53" s="284"/>
      <c r="E53" s="284"/>
      <c r="F53" s="284"/>
      <c r="G53" s="285"/>
      <c r="L53" s="171"/>
    </row>
    <row r="54" spans="1:12" s="99" customFormat="1" ht="21">
      <c r="A54" s="40" t="s">
        <v>119</v>
      </c>
      <c r="B54" s="198">
        <f>$B$1</f>
        <v>3</v>
      </c>
      <c r="C54" s="41" t="s">
        <v>40</v>
      </c>
      <c r="D54" s="42" t="str">
        <f>$E$1</f>
        <v>遭遇毎</v>
      </c>
      <c r="E54" s="325" t="str">
        <f>$B$2</f>
        <v>アイス・ドラゴンズ・ティース</v>
      </c>
      <c r="F54" s="326"/>
      <c r="G54" s="327"/>
      <c r="L54" s="171"/>
    </row>
  </sheetData>
  <mergeCells count="54">
    <mergeCell ref="E54:G54"/>
    <mergeCell ref="A53:G53"/>
    <mergeCell ref="A31:G31"/>
    <mergeCell ref="A32:G32"/>
    <mergeCell ref="A33:G33"/>
    <mergeCell ref="A34:G34"/>
    <mergeCell ref="A35:G35"/>
    <mergeCell ref="A36:G36"/>
    <mergeCell ref="A38:G38"/>
    <mergeCell ref="A39:G39"/>
    <mergeCell ref="A40:G40"/>
    <mergeCell ref="A41:G41"/>
    <mergeCell ref="A37:G37"/>
    <mergeCell ref="A49:G49"/>
    <mergeCell ref="A50:G50"/>
    <mergeCell ref="A42:G42"/>
    <mergeCell ref="J12:K12"/>
    <mergeCell ref="B13:G13"/>
    <mergeCell ref="B14:G14"/>
    <mergeCell ref="B15:G15"/>
    <mergeCell ref="A30:G30"/>
    <mergeCell ref="A18:C18"/>
    <mergeCell ref="A19:B19"/>
    <mergeCell ref="A20:A21"/>
    <mergeCell ref="A22:G22"/>
    <mergeCell ref="A23:G23"/>
    <mergeCell ref="A24:G24"/>
    <mergeCell ref="A25:G25"/>
    <mergeCell ref="A26:G26"/>
    <mergeCell ref="A27:G27"/>
    <mergeCell ref="A28:G28"/>
    <mergeCell ref="A29:G29"/>
    <mergeCell ref="B16:G16"/>
    <mergeCell ref="B7:D7"/>
    <mergeCell ref="B8:G8"/>
    <mergeCell ref="B9:G9"/>
    <mergeCell ref="B10:G10"/>
    <mergeCell ref="B12:G12"/>
    <mergeCell ref="J10:K10"/>
    <mergeCell ref="B11:G11"/>
    <mergeCell ref="B1:C1"/>
    <mergeCell ref="F1:G1"/>
    <mergeCell ref="B2:G2"/>
    <mergeCell ref="B4:G4"/>
    <mergeCell ref="B5:G5"/>
    <mergeCell ref="B6:D6"/>
    <mergeCell ref="A51:G51"/>
    <mergeCell ref="A52:G52"/>
    <mergeCell ref="A43:G43"/>
    <mergeCell ref="A44:G44"/>
    <mergeCell ref="A45:G45"/>
    <mergeCell ref="A48:G48"/>
    <mergeCell ref="A47:G47"/>
    <mergeCell ref="A46:G46"/>
  </mergeCells>
  <phoneticPr fontId="1"/>
  <pageMargins left="0.7" right="0.7" top="0.75" bottom="0.75" header="0.3" footer="0.3"/>
  <pageSetup paperSize="9" orientation="portrait" horizontalDpi="300" verticalDpi="300" r:id="rId1"/>
  <headerFooter>
    <oddHeader>&amp;Cイーライ</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基本!$A$27:$A$33</xm:f>
          </x14:formula1>
          <xm:sqref>I6</xm:sqref>
        </x14:dataValidation>
        <x14:dataValidation type="list" allowBlank="1" showInputMessage="1" showErrorMessage="1">
          <x14:formula1>
            <xm:f>基本!$B$27:$B$31</xm:f>
          </x14:formula1>
          <xm:sqref>I7</xm:sqref>
        </x14:dataValidation>
        <x14:dataValidation type="list" allowBlank="1" showInputMessage="1" showErrorMessage="1">
          <x14:formula1>
            <xm:f>基本!$A$5:$A$10</xm:f>
          </x14:formula1>
          <xm:sqref>I9 I11</xm:sqref>
        </x14:dataValidation>
        <x14:dataValidation type="list" allowBlank="1" showInputMessage="1" showErrorMessage="1">
          <x14:formula1>
            <xm:f>基本!$D$27:$D$31</xm:f>
          </x14:formula1>
          <xm:sqref>I8</xm:sqref>
        </x14:dataValidation>
        <x14:dataValidation type="list" allowBlank="1" showInputMessage="1" showErrorMessage="1">
          <x14:formula1>
            <xm:f>基本!$A$16:$A$19</xm:f>
          </x14:formula1>
          <xm:sqref>K9</xm:sqref>
        </x14:dataValidation>
        <x14:dataValidation type="list" allowBlank="1" showInputMessage="1" showErrorMessage="1">
          <x14:formula1>
            <xm:f>基本!$C$27:$C$37</xm:f>
          </x14:formula1>
          <xm:sqref>I15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M54"/>
  <sheetViews>
    <sheetView zoomScaleNormal="100" workbookViewId="0">
      <selection activeCell="A46" sqref="A46:G46"/>
    </sheetView>
  </sheetViews>
  <sheetFormatPr defaultRowHeight="13.5"/>
  <cols>
    <col min="1" max="1" width="7.875" style="171" customWidth="1"/>
    <col min="2" max="2" width="8.5" style="171" customWidth="1"/>
    <col min="3" max="3" width="6.625" style="171" customWidth="1"/>
    <col min="4" max="4" width="15.75" style="171" customWidth="1"/>
    <col min="5" max="6" width="15.75" style="99" customWidth="1"/>
    <col min="7" max="7" width="18.25" style="99" customWidth="1"/>
    <col min="8" max="8" width="17.375" style="99" customWidth="1"/>
    <col min="9" max="9" width="14.625" style="99" customWidth="1"/>
    <col min="10" max="10" width="8.375" style="99" customWidth="1"/>
    <col min="11" max="11" width="7.5" style="99" customWidth="1"/>
    <col min="12" max="12" width="7.875" style="171" customWidth="1"/>
    <col min="13" max="13" width="9.25" style="171" customWidth="1"/>
    <col min="14" max="14" width="12.375" style="171" customWidth="1"/>
    <col min="15" max="16384" width="9" style="171"/>
  </cols>
  <sheetData>
    <row r="1" spans="1:13" ht="21">
      <c r="A1" s="43" t="s">
        <v>119</v>
      </c>
      <c r="B1" s="330">
        <v>7</v>
      </c>
      <c r="C1" s="331"/>
      <c r="D1" s="44" t="s">
        <v>40</v>
      </c>
      <c r="E1" s="45" t="s">
        <v>116</v>
      </c>
      <c r="F1" s="332"/>
      <c r="G1" s="333"/>
      <c r="H1" s="104" t="s">
        <v>55</v>
      </c>
    </row>
    <row r="2" spans="1:13" ht="24.75" customHeight="1">
      <c r="A2" s="44" t="s">
        <v>0</v>
      </c>
      <c r="B2" s="334" t="s">
        <v>198</v>
      </c>
      <c r="C2" s="334"/>
      <c r="D2" s="334"/>
      <c r="E2" s="334"/>
      <c r="F2" s="334"/>
      <c r="G2" s="334"/>
      <c r="H2" s="104" t="s">
        <v>56</v>
      </c>
    </row>
    <row r="3" spans="1:13" ht="19.5" customHeight="1">
      <c r="A3" s="111" t="s">
        <v>48</v>
      </c>
      <c r="B3" s="99"/>
      <c r="C3" s="99"/>
      <c r="D3" s="99"/>
      <c r="I3" s="104"/>
    </row>
    <row r="4" spans="1:13">
      <c r="A4" s="84" t="s">
        <v>46</v>
      </c>
      <c r="B4" s="274" t="s">
        <v>199</v>
      </c>
      <c r="C4" s="275"/>
      <c r="D4" s="275"/>
      <c r="E4" s="275"/>
      <c r="F4" s="275"/>
      <c r="G4" s="276"/>
    </row>
    <row r="5" spans="1:13">
      <c r="A5" s="85" t="s">
        <v>39</v>
      </c>
      <c r="B5" s="274" t="s">
        <v>203</v>
      </c>
      <c r="C5" s="275"/>
      <c r="D5" s="275"/>
      <c r="E5" s="275"/>
      <c r="F5" s="275"/>
      <c r="G5" s="276"/>
    </row>
    <row r="6" spans="1:13">
      <c r="A6" s="85" t="s">
        <v>7</v>
      </c>
      <c r="B6" s="274" t="s">
        <v>5</v>
      </c>
      <c r="C6" s="275"/>
      <c r="D6" s="276"/>
      <c r="E6" s="189" t="s">
        <v>43</v>
      </c>
      <c r="F6" s="190" t="str">
        <f>$I$6</f>
        <v>遠隔範囲</v>
      </c>
      <c r="G6" s="190">
        <f>IF($J$6 = 0,"", $J$6)</f>
        <v>10</v>
      </c>
      <c r="H6" s="189" t="s">
        <v>43</v>
      </c>
      <c r="I6" s="191" t="s">
        <v>83</v>
      </c>
      <c r="J6" s="191">
        <v>10</v>
      </c>
    </row>
    <row r="7" spans="1:13">
      <c r="A7" s="86" t="s">
        <v>6</v>
      </c>
      <c r="B7" s="274" t="s">
        <v>179</v>
      </c>
      <c r="C7" s="275"/>
      <c r="D7" s="276"/>
      <c r="E7" s="189" t="s">
        <v>66</v>
      </c>
      <c r="F7" s="190" t="str">
        <f>IF($I$7 = 0,"", $I$7)</f>
        <v>爆発</v>
      </c>
      <c r="G7" s="190">
        <f>IF($J$7 = 0,"", $J$7)</f>
        <v>1</v>
      </c>
      <c r="H7" s="189" t="s">
        <v>66</v>
      </c>
      <c r="I7" s="191" t="s">
        <v>67</v>
      </c>
      <c r="J7" s="191">
        <v>1</v>
      </c>
    </row>
    <row r="8" spans="1:13">
      <c r="A8" s="86" t="s">
        <v>8</v>
      </c>
      <c r="B8" s="274" t="s">
        <v>316</v>
      </c>
      <c r="C8" s="275"/>
      <c r="D8" s="275"/>
      <c r="E8" s="275"/>
      <c r="F8" s="275"/>
      <c r="G8" s="276"/>
      <c r="H8" s="189" t="s">
        <v>85</v>
      </c>
      <c r="I8" s="191" t="s">
        <v>148</v>
      </c>
      <c r="J8" s="104" t="s">
        <v>62</v>
      </c>
    </row>
    <row r="9" spans="1:13" ht="14.25" customHeight="1">
      <c r="A9" s="88" t="s">
        <v>9</v>
      </c>
      <c r="B9" s="277" t="s">
        <v>315</v>
      </c>
      <c r="C9" s="278"/>
      <c r="D9" s="278"/>
      <c r="E9" s="278"/>
      <c r="F9" s="278"/>
      <c r="G9" s="279"/>
      <c r="H9" s="189" t="s">
        <v>51</v>
      </c>
      <c r="I9" s="191" t="s">
        <v>17</v>
      </c>
      <c r="J9" s="190">
        <f>IF($I$9 = "筋力",基本!$C$5,IF($I$9 = "耐久力",基本!$C$6,IF($I$9 = "敏捷力",基本!$C$7,IF($I$9 = "知力",基本!$C$8,IF($I$9 = "判断力",基本!$C$9,IF($I$9 = "魅力",基本!$C$10,""))))))</f>
        <v>5</v>
      </c>
      <c r="K9" s="191" t="s">
        <v>19</v>
      </c>
    </row>
    <row r="10" spans="1:13" ht="14.25" customHeight="1">
      <c r="A10" s="88"/>
      <c r="B10" s="286" t="s">
        <v>207</v>
      </c>
      <c r="C10" s="287"/>
      <c r="D10" s="287"/>
      <c r="E10" s="287"/>
      <c r="F10" s="287"/>
      <c r="G10" s="288"/>
      <c r="H10" s="189" t="s">
        <v>58</v>
      </c>
      <c r="I10" s="191">
        <v>0</v>
      </c>
      <c r="J10" s="245" t="s">
        <v>53</v>
      </c>
      <c r="K10" s="246"/>
      <c r="L10" s="190">
        <f>IF($I$8=基本!$F$4,基本!$P$7,IF($I$8=基本!$F$13,基本!$P$16,IF($I$8=基本!$F$22,基本!$P$25,IF($I$8=基本!$F$31,基本!$P$34,IF($I$8=基本!$F$40,基本!$P$43,0)))))</f>
        <v>9</v>
      </c>
    </row>
    <row r="11" spans="1:13" ht="14.25" customHeight="1">
      <c r="A11" s="88"/>
      <c r="B11" s="286" t="s">
        <v>209</v>
      </c>
      <c r="C11" s="287"/>
      <c r="D11" s="287"/>
      <c r="E11" s="287"/>
      <c r="F11" s="287"/>
      <c r="G11" s="288"/>
      <c r="H11" s="187" t="s">
        <v>52</v>
      </c>
      <c r="I11" s="191" t="s">
        <v>17</v>
      </c>
      <c r="J11" s="108">
        <f>IF($I$11 = "筋力",基本!$C$5,IF($I$11 = "耐久力",基本!$C$6,IF($I$11 = "敏捷力",基本!$C$7,IF($I$11 = "知力",基本!$C$8,IF($I$11 = "判断力",基本!$C$9,IF($I$11 = "魅力",基本!$C$10,""))))))</f>
        <v>5</v>
      </c>
      <c r="L11" s="99"/>
    </row>
    <row r="12" spans="1:13">
      <c r="A12" s="88"/>
      <c r="B12" s="286"/>
      <c r="C12" s="287"/>
      <c r="D12" s="287"/>
      <c r="E12" s="287"/>
      <c r="F12" s="287"/>
      <c r="G12" s="288"/>
      <c r="H12" s="189" t="s">
        <v>59</v>
      </c>
      <c r="I12" s="191">
        <v>0</v>
      </c>
      <c r="J12" s="245" t="s">
        <v>54</v>
      </c>
      <c r="K12" s="246"/>
      <c r="L12" s="190">
        <f>IF($I$8=基本!$F$4,基本!$P$9,IF($I$8=基本!$F$13,基本!$P$18,IF($I$8=基本!$F$22,基本!$P$27,IF($I$8=基本!$F$31,基本!$P$36,IF($I$8=基本!$F$40,基本!$P$45,0)))))</f>
        <v>12</v>
      </c>
    </row>
    <row r="13" spans="1:13" ht="14.25" customHeight="1">
      <c r="A13" s="88"/>
      <c r="B13" s="255"/>
      <c r="C13" s="256"/>
      <c r="D13" s="256"/>
      <c r="E13" s="256"/>
      <c r="F13" s="256"/>
      <c r="G13" s="257"/>
      <c r="H13" s="188" t="s">
        <v>86</v>
      </c>
      <c r="I13" s="191">
        <v>2</v>
      </c>
      <c r="J13" s="189" t="s">
        <v>44</v>
      </c>
      <c r="K13" s="191">
        <v>8</v>
      </c>
      <c r="L13" s="114"/>
      <c r="M13" s="114"/>
    </row>
    <row r="14" spans="1:13" ht="9" customHeight="1">
      <c r="A14" s="118"/>
      <c r="B14" s="301"/>
      <c r="C14" s="302"/>
      <c r="D14" s="302"/>
      <c r="E14" s="302"/>
      <c r="F14" s="302"/>
      <c r="G14" s="303"/>
      <c r="H14" s="189" t="s">
        <v>50</v>
      </c>
      <c r="I14" s="191">
        <v>2</v>
      </c>
      <c r="J14" s="189" t="s">
        <v>44</v>
      </c>
      <c r="K14" s="191">
        <v>6</v>
      </c>
      <c r="L14" s="114"/>
      <c r="M14" s="114"/>
    </row>
    <row r="15" spans="1:13" ht="14.25" customHeight="1">
      <c r="A15" s="88"/>
      <c r="B15" s="286"/>
      <c r="C15" s="287"/>
      <c r="D15" s="287"/>
      <c r="E15" s="287"/>
      <c r="F15" s="287"/>
      <c r="G15" s="288"/>
      <c r="H15" s="189" t="s">
        <v>60</v>
      </c>
      <c r="I15" s="191" t="s">
        <v>82</v>
      </c>
      <c r="J15" s="171"/>
      <c r="K15" s="171"/>
    </row>
    <row r="16" spans="1:13" ht="8.25" customHeight="1">
      <c r="A16" s="89"/>
      <c r="B16" s="258"/>
      <c r="C16" s="254"/>
      <c r="D16" s="254"/>
      <c r="E16" s="254"/>
      <c r="F16" s="254"/>
      <c r="G16" s="259"/>
      <c r="H16" s="171"/>
      <c r="I16" s="171"/>
      <c r="J16" s="171"/>
      <c r="K16" s="171"/>
    </row>
    <row r="17" spans="1:11" ht="14.25" thickBot="1">
      <c r="A17" s="162" t="s">
        <v>47</v>
      </c>
      <c r="E17" s="100"/>
      <c r="H17" s="171"/>
      <c r="I17" s="171"/>
      <c r="J17" s="171"/>
      <c r="K17" s="171"/>
    </row>
    <row r="18" spans="1:11" ht="18.75" customHeight="1" thickBot="1">
      <c r="A18" s="328" t="str">
        <f>$B$2</f>
        <v>サンダー・ボム</v>
      </c>
      <c r="B18" s="329"/>
      <c r="C18" s="329"/>
      <c r="D18" s="82" t="s">
        <v>2</v>
      </c>
      <c r="E18" s="199" t="s">
        <v>1</v>
      </c>
      <c r="F18" s="210"/>
      <c r="G18" s="185"/>
      <c r="H18" s="171"/>
      <c r="I18" s="171"/>
      <c r="J18" s="171"/>
      <c r="K18" s="171"/>
    </row>
    <row r="19" spans="1:11" ht="37.5" customHeight="1" thickBot="1">
      <c r="A19" s="307" t="s">
        <v>133</v>
      </c>
      <c r="B19" s="308"/>
      <c r="C19" s="121" t="str">
        <f>$K$9</f>
        <v>頑健</v>
      </c>
      <c r="D19" s="122" t="str">
        <f>$J$9+$L$10+$I$10 &amp; "+1d20"</f>
        <v>14+1d20</v>
      </c>
      <c r="E19" s="123" t="str">
        <f>$J$9+$L$10+$I$10+2 &amp; "+1d20"</f>
        <v>16+1d20</v>
      </c>
      <c r="F19" s="186"/>
      <c r="G19" s="186"/>
      <c r="H19" s="171"/>
      <c r="I19" s="171"/>
      <c r="J19" s="171"/>
      <c r="K19" s="171"/>
    </row>
    <row r="20" spans="1:11" ht="23.25" customHeight="1">
      <c r="A20" s="300" t="s">
        <v>2</v>
      </c>
      <c r="B20" s="116" t="s">
        <v>4</v>
      </c>
      <c r="C20" s="119" t="str">
        <f>IF($I$15 = 0,"", $I$15)</f>
        <v>冷気</v>
      </c>
      <c r="D20" s="120" t="str">
        <f>$J$11+$L$12+$I$12 &amp; "+" &amp; $I$13 &amp; "d" &amp; $K$13</f>
        <v>17+2d8</v>
      </c>
      <c r="E20" s="211" t="str">
        <f>$J$11+$L$12+$I$12 &amp; "+" &amp; $I$13 &amp; "d" &amp; $K$13</f>
        <v>17+2d8</v>
      </c>
      <c r="F20" s="186"/>
      <c r="G20" s="186"/>
      <c r="H20" s="171"/>
      <c r="I20" s="171"/>
      <c r="J20" s="171"/>
      <c r="K20" s="171"/>
    </row>
    <row r="21" spans="1:11" ht="23.25" customHeight="1" thickBot="1">
      <c r="A21" s="265"/>
      <c r="B21" s="113" t="s">
        <v>3</v>
      </c>
      <c r="C21" s="117" t="str">
        <f>IF($I$15 = 0,"", $I$15)</f>
        <v>冷気</v>
      </c>
      <c r="D21" s="115" t="str">
        <f>$J$11+$L$12+$I$12+($I$13*$K$13) &amp; IF($I$14 = 0,"","+" &amp; $I$14 &amp; "d" &amp; $K$14)</f>
        <v>33+2d6</v>
      </c>
      <c r="E21" s="112" t="str">
        <f>$J$11+$L$12+$I$12+($I$13*$K$13) &amp; IF($I$14 = 0,"","+" &amp; $I$14 &amp; "d" &amp; $K$14)</f>
        <v>33+2d6</v>
      </c>
      <c r="F21" s="186"/>
      <c r="G21" s="186"/>
      <c r="H21" s="171"/>
      <c r="I21" s="171"/>
      <c r="J21" s="171"/>
      <c r="K21" s="171"/>
    </row>
    <row r="22" spans="1:11" ht="8.25" customHeight="1">
      <c r="A22" s="256"/>
      <c r="B22" s="256"/>
      <c r="C22" s="256"/>
      <c r="D22" s="256"/>
      <c r="E22" s="256"/>
      <c r="F22" s="256"/>
      <c r="G22" s="256"/>
    </row>
    <row r="23" spans="1:11" ht="18.75" customHeight="1">
      <c r="A23" s="266" t="s">
        <v>286</v>
      </c>
      <c r="B23" s="266"/>
      <c r="C23" s="266"/>
      <c r="D23" s="266"/>
      <c r="E23" s="266"/>
      <c r="F23" s="266"/>
      <c r="G23" s="266"/>
      <c r="I23" s="171"/>
      <c r="J23" s="171"/>
      <c r="K23" s="171"/>
    </row>
    <row r="24" spans="1:11" ht="13.5" customHeight="1">
      <c r="A24" s="267" t="s">
        <v>176</v>
      </c>
      <c r="B24" s="267"/>
      <c r="C24" s="267"/>
      <c r="D24" s="267"/>
      <c r="E24" s="267"/>
      <c r="F24" s="267"/>
      <c r="G24" s="267"/>
    </row>
    <row r="25" spans="1:11" ht="18.75" customHeight="1">
      <c r="A25" s="266" t="s">
        <v>300</v>
      </c>
      <c r="B25" s="266"/>
      <c r="C25" s="266"/>
      <c r="D25" s="266"/>
      <c r="E25" s="266"/>
      <c r="F25" s="266"/>
      <c r="G25" s="266"/>
      <c r="I25" s="171"/>
      <c r="J25" s="171"/>
      <c r="K25" s="171"/>
    </row>
    <row r="26" spans="1:11" ht="13.5" customHeight="1">
      <c r="A26" s="267" t="s">
        <v>166</v>
      </c>
      <c r="B26" s="267"/>
      <c r="C26" s="267"/>
      <c r="D26" s="267"/>
      <c r="E26" s="267"/>
      <c r="F26" s="267"/>
      <c r="G26" s="267"/>
    </row>
    <row r="27" spans="1:11" ht="13.5" customHeight="1">
      <c r="A27" s="268" t="s">
        <v>167</v>
      </c>
      <c r="B27" s="268"/>
      <c r="C27" s="268"/>
      <c r="D27" s="268"/>
      <c r="E27" s="268"/>
      <c r="F27" s="268"/>
      <c r="G27" s="268"/>
    </row>
    <row r="28" spans="1:11" ht="13.5" customHeight="1">
      <c r="A28" s="268" t="s">
        <v>168</v>
      </c>
      <c r="B28" s="268"/>
      <c r="C28" s="268"/>
      <c r="D28" s="268"/>
      <c r="E28" s="268"/>
      <c r="F28" s="268"/>
      <c r="G28" s="268"/>
      <c r="I28" s="171"/>
      <c r="J28" s="171"/>
      <c r="K28" s="171"/>
    </row>
    <row r="29" spans="1:11" ht="18.75" customHeight="1">
      <c r="A29" s="266" t="s">
        <v>301</v>
      </c>
      <c r="B29" s="266"/>
      <c r="C29" s="266"/>
      <c r="D29" s="266"/>
      <c r="E29" s="266"/>
      <c r="F29" s="266"/>
      <c r="G29" s="266"/>
    </row>
    <row r="30" spans="1:11" ht="13.5" customHeight="1">
      <c r="A30" s="268" t="s">
        <v>170</v>
      </c>
      <c r="B30" s="268"/>
      <c r="C30" s="268"/>
      <c r="D30" s="268"/>
      <c r="E30" s="268"/>
      <c r="F30" s="268"/>
      <c r="G30" s="268"/>
    </row>
    <row r="31" spans="1:11" ht="13.5" customHeight="1">
      <c r="A31" s="268" t="s">
        <v>171</v>
      </c>
      <c r="B31" s="268"/>
      <c r="C31" s="268"/>
      <c r="D31" s="268"/>
      <c r="E31" s="268"/>
      <c r="F31" s="268"/>
      <c r="G31" s="268"/>
    </row>
    <row r="32" spans="1:11" ht="13.5" customHeight="1">
      <c r="A32" s="268" t="s">
        <v>172</v>
      </c>
      <c r="B32" s="268"/>
      <c r="C32" s="268"/>
      <c r="D32" s="268"/>
      <c r="E32" s="268"/>
      <c r="F32" s="268"/>
      <c r="G32" s="268"/>
    </row>
    <row r="33" spans="1:12" ht="13.5" customHeight="1">
      <c r="A33" s="268" t="s">
        <v>173</v>
      </c>
      <c r="B33" s="268"/>
      <c r="C33" s="268"/>
      <c r="D33" s="268"/>
      <c r="E33" s="268"/>
      <c r="F33" s="268"/>
      <c r="G33" s="268"/>
    </row>
    <row r="34" spans="1:12" ht="8.25" customHeight="1">
      <c r="A34" s="254"/>
      <c r="B34" s="254"/>
      <c r="C34" s="254"/>
      <c r="D34" s="254"/>
      <c r="E34" s="254"/>
      <c r="F34" s="254"/>
      <c r="G34" s="254"/>
    </row>
    <row r="35" spans="1:12">
      <c r="A35" s="289" t="s">
        <v>49</v>
      </c>
      <c r="B35" s="290"/>
      <c r="C35" s="290"/>
      <c r="D35" s="290"/>
      <c r="E35" s="290"/>
      <c r="F35" s="290"/>
      <c r="G35" s="291"/>
    </row>
    <row r="36" spans="1:12" s="99" customFormat="1" ht="5.25" customHeight="1">
      <c r="A36" s="292"/>
      <c r="B36" s="266"/>
      <c r="C36" s="266"/>
      <c r="D36" s="266"/>
      <c r="E36" s="266"/>
      <c r="F36" s="266"/>
      <c r="G36" s="293"/>
      <c r="L36" s="171"/>
    </row>
    <row r="37" spans="1:12" s="99" customFormat="1" ht="15.75" customHeight="1">
      <c r="A37" s="280" t="s">
        <v>269</v>
      </c>
      <c r="B37" s="281"/>
      <c r="C37" s="281"/>
      <c r="D37" s="281"/>
      <c r="E37" s="281"/>
      <c r="F37" s="281"/>
      <c r="G37" s="282"/>
      <c r="L37" s="171"/>
    </row>
    <row r="38" spans="1:12" s="99" customFormat="1" ht="13.5" customHeight="1">
      <c r="A38" s="319"/>
      <c r="B38" s="320"/>
      <c r="C38" s="320"/>
      <c r="D38" s="320"/>
      <c r="E38" s="320"/>
      <c r="F38" s="320"/>
      <c r="G38" s="321"/>
      <c r="L38" s="171"/>
    </row>
    <row r="39" spans="1:12" s="99" customFormat="1" ht="13.5" customHeight="1">
      <c r="A39" s="286" t="s">
        <v>345</v>
      </c>
      <c r="B39" s="287"/>
      <c r="C39" s="287"/>
      <c r="D39" s="287"/>
      <c r="E39" s="287"/>
      <c r="F39" s="287"/>
      <c r="G39" s="288"/>
      <c r="L39" s="171"/>
    </row>
    <row r="40" spans="1:12" s="99" customFormat="1" ht="13.5" customHeight="1">
      <c r="A40" s="283" t="s">
        <v>275</v>
      </c>
      <c r="B40" s="284"/>
      <c r="C40" s="284"/>
      <c r="D40" s="284"/>
      <c r="E40" s="284"/>
      <c r="F40" s="284"/>
      <c r="G40" s="285"/>
      <c r="L40" s="171"/>
    </row>
    <row r="41" spans="1:12" s="99" customFormat="1" ht="13.5" customHeight="1">
      <c r="A41" s="283" t="s">
        <v>276</v>
      </c>
      <c r="B41" s="284"/>
      <c r="C41" s="284"/>
      <c r="D41" s="284"/>
      <c r="E41" s="284"/>
      <c r="F41" s="284"/>
      <c r="G41" s="285"/>
      <c r="L41" s="171"/>
    </row>
    <row r="42" spans="1:12" s="99" customFormat="1" ht="13.5" customHeight="1">
      <c r="A42" s="283" t="s">
        <v>277</v>
      </c>
      <c r="B42" s="284"/>
      <c r="C42" s="284"/>
      <c r="D42" s="284"/>
      <c r="E42" s="284"/>
      <c r="F42" s="284"/>
      <c r="G42" s="285"/>
      <c r="L42" s="171"/>
    </row>
    <row r="43" spans="1:12" s="99" customFormat="1" ht="13.5" customHeight="1">
      <c r="A43" s="283" t="s">
        <v>283</v>
      </c>
      <c r="B43" s="284"/>
      <c r="C43" s="284"/>
      <c r="D43" s="284"/>
      <c r="E43" s="284"/>
      <c r="F43" s="284"/>
      <c r="G43" s="285"/>
      <c r="L43" s="171"/>
    </row>
    <row r="44" spans="1:12" s="99" customFormat="1" ht="13.5" customHeight="1">
      <c r="A44" s="283"/>
      <c r="B44" s="284"/>
      <c r="C44" s="284"/>
      <c r="D44" s="284"/>
      <c r="E44" s="284"/>
      <c r="F44" s="284"/>
      <c r="G44" s="285"/>
      <c r="L44" s="171"/>
    </row>
    <row r="45" spans="1:12" s="99" customFormat="1" ht="13.5" customHeight="1">
      <c r="A45" s="319"/>
      <c r="B45" s="320"/>
      <c r="C45" s="320"/>
      <c r="D45" s="320"/>
      <c r="E45" s="320"/>
      <c r="F45" s="320"/>
      <c r="G45" s="321"/>
      <c r="L45" s="171"/>
    </row>
    <row r="46" spans="1:12" s="99" customFormat="1" ht="13.5" customHeight="1">
      <c r="A46" s="319" t="s">
        <v>346</v>
      </c>
      <c r="B46" s="320"/>
      <c r="C46" s="320"/>
      <c r="D46" s="320"/>
      <c r="E46" s="320"/>
      <c r="F46" s="320"/>
      <c r="G46" s="321"/>
      <c r="L46" s="171"/>
    </row>
    <row r="47" spans="1:12" s="99" customFormat="1" ht="13.5" customHeight="1">
      <c r="A47" s="319"/>
      <c r="B47" s="320"/>
      <c r="C47" s="320"/>
      <c r="D47" s="320"/>
      <c r="E47" s="320"/>
      <c r="F47" s="320"/>
      <c r="G47" s="321"/>
      <c r="L47" s="171"/>
    </row>
    <row r="48" spans="1:12" s="99" customFormat="1" ht="13.5" customHeight="1">
      <c r="A48" s="283" t="s">
        <v>348</v>
      </c>
      <c r="B48" s="284"/>
      <c r="C48" s="284"/>
      <c r="D48" s="284"/>
      <c r="E48" s="284"/>
      <c r="F48" s="284"/>
      <c r="G48" s="285"/>
      <c r="L48" s="171"/>
    </row>
    <row r="49" spans="1:12" s="99" customFormat="1" ht="13.5" customHeight="1">
      <c r="A49" s="283" t="s">
        <v>347</v>
      </c>
      <c r="B49" s="284"/>
      <c r="C49" s="284"/>
      <c r="D49" s="284"/>
      <c r="E49" s="284"/>
      <c r="F49" s="284"/>
      <c r="G49" s="285"/>
      <c r="L49" s="171"/>
    </row>
    <row r="50" spans="1:12" s="99" customFormat="1" ht="13.5" customHeight="1">
      <c r="A50" s="283" t="s">
        <v>349</v>
      </c>
      <c r="B50" s="284"/>
      <c r="C50" s="284"/>
      <c r="D50" s="284"/>
      <c r="E50" s="284"/>
      <c r="F50" s="284"/>
      <c r="G50" s="285"/>
      <c r="L50" s="171"/>
    </row>
    <row r="51" spans="1:12" s="99" customFormat="1" ht="13.5" customHeight="1">
      <c r="A51" s="283" t="s">
        <v>351</v>
      </c>
      <c r="B51" s="284"/>
      <c r="C51" s="284"/>
      <c r="D51" s="284"/>
      <c r="E51" s="284"/>
      <c r="F51" s="284"/>
      <c r="G51" s="285"/>
      <c r="L51" s="171"/>
    </row>
    <row r="52" spans="1:12" s="99" customFormat="1" ht="13.5" customHeight="1">
      <c r="A52" s="283" t="s">
        <v>350</v>
      </c>
      <c r="B52" s="284"/>
      <c r="C52" s="284"/>
      <c r="D52" s="284"/>
      <c r="E52" s="284"/>
      <c r="F52" s="284"/>
      <c r="G52" s="285"/>
      <c r="L52" s="171"/>
    </row>
    <row r="53" spans="1:12" s="99" customFormat="1" ht="6" customHeight="1">
      <c r="A53" s="283"/>
      <c r="B53" s="284"/>
      <c r="C53" s="284"/>
      <c r="D53" s="284"/>
      <c r="E53" s="284"/>
      <c r="F53" s="284"/>
      <c r="G53" s="285"/>
      <c r="L53" s="171"/>
    </row>
    <row r="54" spans="1:12" s="99" customFormat="1" ht="21">
      <c r="A54" s="40" t="s">
        <v>119</v>
      </c>
      <c r="B54" s="198">
        <f>$B$1</f>
        <v>7</v>
      </c>
      <c r="C54" s="41" t="s">
        <v>40</v>
      </c>
      <c r="D54" s="42" t="str">
        <f>$E$1</f>
        <v>遭遇毎</v>
      </c>
      <c r="E54" s="325" t="str">
        <f>$B$2</f>
        <v>サンダー・ボム</v>
      </c>
      <c r="F54" s="326"/>
      <c r="G54" s="327"/>
      <c r="L54" s="171"/>
    </row>
  </sheetData>
  <mergeCells count="54">
    <mergeCell ref="E54:G54"/>
    <mergeCell ref="A43:G43"/>
    <mergeCell ref="A53:G53"/>
    <mergeCell ref="A50:G50"/>
    <mergeCell ref="A51:G51"/>
    <mergeCell ref="A52:G52"/>
    <mergeCell ref="A44:G44"/>
    <mergeCell ref="A45:G45"/>
    <mergeCell ref="A48:G48"/>
    <mergeCell ref="A49:G49"/>
    <mergeCell ref="A46:G46"/>
    <mergeCell ref="A47:G47"/>
    <mergeCell ref="A42:G42"/>
    <mergeCell ref="A31:G31"/>
    <mergeCell ref="A32:G32"/>
    <mergeCell ref="A33:G33"/>
    <mergeCell ref="A34:G34"/>
    <mergeCell ref="A35:G35"/>
    <mergeCell ref="A36:G36"/>
    <mergeCell ref="A37:G37"/>
    <mergeCell ref="A38:G38"/>
    <mergeCell ref="A39:G39"/>
    <mergeCell ref="A40:G40"/>
    <mergeCell ref="A41:G41"/>
    <mergeCell ref="J12:K12"/>
    <mergeCell ref="B13:G13"/>
    <mergeCell ref="B14:G14"/>
    <mergeCell ref="B15:G15"/>
    <mergeCell ref="A30:G30"/>
    <mergeCell ref="A18:C18"/>
    <mergeCell ref="A19:B19"/>
    <mergeCell ref="A20:A21"/>
    <mergeCell ref="A22:G22"/>
    <mergeCell ref="A23:G23"/>
    <mergeCell ref="A24:G24"/>
    <mergeCell ref="A25:G25"/>
    <mergeCell ref="A26:G26"/>
    <mergeCell ref="A27:G27"/>
    <mergeCell ref="A28:G28"/>
    <mergeCell ref="A29:G29"/>
    <mergeCell ref="B16:G16"/>
    <mergeCell ref="B7:D7"/>
    <mergeCell ref="B8:G8"/>
    <mergeCell ref="B9:G9"/>
    <mergeCell ref="B10:G10"/>
    <mergeCell ref="B12:G12"/>
    <mergeCell ref="J10:K10"/>
    <mergeCell ref="B11:G11"/>
    <mergeCell ref="B1:C1"/>
    <mergeCell ref="F1:G1"/>
    <mergeCell ref="B2:G2"/>
    <mergeCell ref="B4:G4"/>
    <mergeCell ref="B5:G5"/>
    <mergeCell ref="B6:D6"/>
  </mergeCells>
  <phoneticPr fontId="1"/>
  <pageMargins left="0.7" right="0.7" top="0.75" bottom="0.75" header="0.3" footer="0.3"/>
  <pageSetup paperSize="9" orientation="portrait" horizontalDpi="300" verticalDpi="300" r:id="rId1"/>
  <headerFooter>
    <oddHeader>&amp;Cイーライ</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 type="list" allowBlank="1" showInputMessage="1" showErrorMessage="1">
          <x14:formula1>
            <xm:f>基本!$D$27:$D$31</xm:f>
          </x14:formula1>
          <xm:sqref>I8</xm:sqref>
        </x14:dataValidation>
        <x14:dataValidation type="list" allowBlank="1" showInputMessage="1" showErrorMessage="1">
          <x14:formula1>
            <xm:f>基本!$A$5:$A$10</xm:f>
          </x14:formula1>
          <xm:sqref>I9 I11</xm:sqref>
        </x14:dataValidation>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L51"/>
  <sheetViews>
    <sheetView zoomScaleNormal="100" workbookViewId="0"/>
  </sheetViews>
  <sheetFormatPr defaultRowHeight="13.5"/>
  <cols>
    <col min="1" max="1" width="7.875" style="141" customWidth="1"/>
    <col min="2" max="2" width="8.5" style="141" customWidth="1"/>
    <col min="3" max="3" width="6.625" style="141" customWidth="1"/>
    <col min="4" max="4" width="15.75" style="141" customWidth="1"/>
    <col min="5" max="6" width="15.75" style="99" customWidth="1"/>
    <col min="7" max="7" width="18.25" style="99" customWidth="1"/>
    <col min="8" max="8" width="17.375" style="99" customWidth="1"/>
    <col min="9" max="9" width="14.625" style="99" customWidth="1"/>
    <col min="10" max="10" width="8.375" style="99" customWidth="1"/>
    <col min="11" max="11" width="7.5" style="99" customWidth="1"/>
    <col min="12" max="12" width="7.875" style="141" customWidth="1"/>
    <col min="13" max="13" width="9.25" style="141" customWidth="1"/>
    <col min="14" max="14" width="12.375" style="141" customWidth="1"/>
    <col min="15" max="16384" width="9" style="141"/>
  </cols>
  <sheetData>
    <row r="1" spans="1:12" ht="21">
      <c r="A1" s="143" t="s">
        <v>125</v>
      </c>
      <c r="B1" s="335">
        <v>1</v>
      </c>
      <c r="C1" s="336"/>
      <c r="D1" s="144" t="s">
        <v>40</v>
      </c>
      <c r="E1" s="145" t="s">
        <v>126</v>
      </c>
      <c r="F1" s="337"/>
      <c r="G1" s="338"/>
      <c r="H1" s="104" t="s">
        <v>55</v>
      </c>
    </row>
    <row r="2" spans="1:12" ht="24.75" customHeight="1">
      <c r="A2" s="144" t="s">
        <v>0</v>
      </c>
      <c r="B2" s="339" t="s">
        <v>184</v>
      </c>
      <c r="C2" s="339"/>
      <c r="D2" s="339"/>
      <c r="E2" s="339"/>
      <c r="F2" s="339"/>
      <c r="G2" s="339"/>
      <c r="H2" s="104" t="s">
        <v>56</v>
      </c>
    </row>
    <row r="3" spans="1:12" ht="19.5" customHeight="1">
      <c r="A3" s="111" t="s">
        <v>48</v>
      </c>
      <c r="B3" s="99"/>
      <c r="C3" s="99"/>
      <c r="D3" s="99"/>
      <c r="I3" s="104"/>
    </row>
    <row r="4" spans="1:12">
      <c r="A4" s="84" t="s">
        <v>46</v>
      </c>
      <c r="B4" s="274" t="s">
        <v>185</v>
      </c>
      <c r="C4" s="275"/>
      <c r="D4" s="275"/>
      <c r="E4" s="275"/>
      <c r="F4" s="275"/>
      <c r="G4" s="276"/>
    </row>
    <row r="5" spans="1:12">
      <c r="A5" s="85" t="s">
        <v>127</v>
      </c>
      <c r="B5" s="274" t="s">
        <v>186</v>
      </c>
      <c r="C5" s="275"/>
      <c r="D5" s="275"/>
      <c r="E5" s="275"/>
      <c r="F5" s="275"/>
      <c r="G5" s="276"/>
    </row>
    <row r="6" spans="1:12">
      <c r="A6" s="85" t="s">
        <v>128</v>
      </c>
      <c r="B6" s="274" t="s">
        <v>5</v>
      </c>
      <c r="C6" s="275"/>
      <c r="D6" s="276"/>
      <c r="E6" s="138" t="s">
        <v>43</v>
      </c>
      <c r="F6" s="139" t="str">
        <f>$I$6</f>
        <v>遠隔</v>
      </c>
      <c r="G6" s="139">
        <f>IF($J$6 = 0,"", $J$6)</f>
        <v>10</v>
      </c>
      <c r="H6" s="138" t="s">
        <v>43</v>
      </c>
      <c r="I6" s="140" t="s">
        <v>71</v>
      </c>
      <c r="J6" s="140">
        <v>10</v>
      </c>
    </row>
    <row r="7" spans="1:12">
      <c r="A7" s="160" t="s">
        <v>6</v>
      </c>
      <c r="B7" s="340" t="s">
        <v>129</v>
      </c>
      <c r="C7" s="341"/>
      <c r="D7" s="342"/>
      <c r="E7" s="138" t="s">
        <v>66</v>
      </c>
      <c r="F7" s="139" t="str">
        <f>IF($I$7 = 0,"", $I$7)</f>
        <v/>
      </c>
      <c r="G7" s="139" t="str">
        <f>IF($J$7 = 0,"", $J$7)</f>
        <v/>
      </c>
      <c r="H7" s="138" t="s">
        <v>66</v>
      </c>
      <c r="I7" s="140"/>
      <c r="J7" s="140"/>
    </row>
    <row r="8" spans="1:12">
      <c r="A8" s="160" t="s">
        <v>8</v>
      </c>
      <c r="B8" s="274" t="s">
        <v>320</v>
      </c>
      <c r="C8" s="275"/>
      <c r="D8" s="275"/>
      <c r="E8" s="275"/>
      <c r="F8" s="275"/>
      <c r="G8" s="276"/>
      <c r="H8" s="138" t="s">
        <v>85</v>
      </c>
      <c r="I8" s="140" t="s">
        <v>148</v>
      </c>
      <c r="J8" s="104" t="s">
        <v>62</v>
      </c>
    </row>
    <row r="9" spans="1:12">
      <c r="A9" s="87" t="s">
        <v>130</v>
      </c>
      <c r="B9" s="343" t="s">
        <v>321</v>
      </c>
      <c r="C9" s="344"/>
      <c r="D9" s="344"/>
      <c r="E9" s="344"/>
      <c r="F9" s="344"/>
      <c r="G9" s="345"/>
      <c r="H9" s="138" t="s">
        <v>51</v>
      </c>
      <c r="I9" s="140" t="s">
        <v>17</v>
      </c>
      <c r="J9" s="139">
        <f>IF($I$9 = "筋力",基本!$C$5,IF($I$9 = "耐久力",基本!$C$6,IF($I$9 = "敏捷力",基本!$C$7,IF($I$9 = "知力",基本!$C$8,IF($I$9 = "判断力",基本!$C$9,IF($I$9 = "魅力",基本!$C$10,""))))))</f>
        <v>5</v>
      </c>
      <c r="K9" s="140" t="s">
        <v>20</v>
      </c>
    </row>
    <row r="10" spans="1:12">
      <c r="A10" s="88"/>
      <c r="B10" s="286" t="s">
        <v>187</v>
      </c>
      <c r="C10" s="287"/>
      <c r="D10" s="287"/>
      <c r="E10" s="287"/>
      <c r="F10" s="287"/>
      <c r="G10" s="288"/>
      <c r="H10" s="138" t="s">
        <v>58</v>
      </c>
      <c r="I10" s="140">
        <v>0</v>
      </c>
      <c r="J10" s="245" t="s">
        <v>53</v>
      </c>
      <c r="K10" s="246"/>
      <c r="L10" s="139">
        <f>IF($I$8=基本!$F$4,基本!$P$7,IF($I$8=基本!$F$13,基本!$P$16,IF($I$8=基本!$F$22,基本!$P$25,IF($I$8=基本!$F$31,基本!$P$34,IF($I$8=基本!$F$40,基本!$P$43,0)))))</f>
        <v>9</v>
      </c>
    </row>
    <row r="11" spans="1:12">
      <c r="A11" s="88"/>
      <c r="B11" s="286" t="s">
        <v>194</v>
      </c>
      <c r="C11" s="287"/>
      <c r="D11" s="287"/>
      <c r="E11" s="287"/>
      <c r="F11" s="287"/>
      <c r="G11" s="288"/>
      <c r="H11" s="109" t="s">
        <v>52</v>
      </c>
      <c r="I11" s="140" t="s">
        <v>17</v>
      </c>
      <c r="J11" s="108">
        <f>IF($I$11 = "筋力",基本!$C$5,IF($I$11 = "耐久力",基本!$C$6,IF($I$11 = "敏捷力",基本!$C$7,IF($I$11 = "知力",基本!$C$8,IF($I$11 = "判断力",基本!$C$9,IF($I$11 = "魅力",基本!$C$10,""))))))</f>
        <v>5</v>
      </c>
      <c r="L11" s="99"/>
    </row>
    <row r="12" spans="1:12" ht="13.5" customHeight="1">
      <c r="A12" s="88"/>
      <c r="B12" s="286" t="s">
        <v>188</v>
      </c>
      <c r="C12" s="287"/>
      <c r="D12" s="287"/>
      <c r="E12" s="287"/>
      <c r="F12" s="287"/>
      <c r="G12" s="288"/>
      <c r="H12" s="138" t="s">
        <v>59</v>
      </c>
      <c r="I12" s="140">
        <v>0</v>
      </c>
      <c r="J12" s="245" t="s">
        <v>54</v>
      </c>
      <c r="K12" s="246"/>
      <c r="L12" s="139">
        <f>IF($I$8=基本!$F$4,基本!$P$9,IF($I$8=基本!$F$13,基本!$P$18,IF($I$8=基本!$F$22,基本!$P$27,IF($I$8=基本!$F$31,基本!$P$36,IF($I$8=基本!$F$40,基本!$P$45,0)))))</f>
        <v>12</v>
      </c>
    </row>
    <row r="13" spans="1:12" ht="13.5" customHeight="1">
      <c r="A13" s="88"/>
      <c r="B13" s="352" t="str">
        <f xml:space="preserve"> "　　　　　　　　　　　　　　　隣接するクリーチャーは " &amp; 基本!$C$7 &amp; "[火]ダメージ"</f>
        <v>　　　　　　　　　　　　　　　隣接するクリーチャーは 5[火]ダメージ</v>
      </c>
      <c r="C13" s="353"/>
      <c r="D13" s="353"/>
      <c r="E13" s="353"/>
      <c r="F13" s="353"/>
      <c r="G13" s="354"/>
      <c r="H13" s="110" t="s">
        <v>86</v>
      </c>
      <c r="I13" s="140">
        <v>3</v>
      </c>
      <c r="J13" s="138" t="s">
        <v>44</v>
      </c>
      <c r="K13" s="140">
        <v>10</v>
      </c>
      <c r="L13" s="114"/>
    </row>
    <row r="14" spans="1:12" ht="13.5" customHeight="1">
      <c r="A14" s="161"/>
      <c r="B14" s="286" t="s">
        <v>195</v>
      </c>
      <c r="C14" s="287"/>
      <c r="D14" s="287"/>
      <c r="E14" s="287"/>
      <c r="F14" s="287"/>
      <c r="G14" s="288"/>
      <c r="H14" s="138" t="s">
        <v>50</v>
      </c>
      <c r="I14" s="140">
        <v>2</v>
      </c>
      <c r="J14" s="138" t="s">
        <v>44</v>
      </c>
      <c r="K14" s="140">
        <v>6</v>
      </c>
      <c r="L14" s="114"/>
    </row>
    <row r="15" spans="1:12" ht="13.5" customHeight="1">
      <c r="A15" s="161"/>
      <c r="B15" s="286" t="s">
        <v>189</v>
      </c>
      <c r="C15" s="287"/>
      <c r="D15" s="287"/>
      <c r="E15" s="287"/>
      <c r="F15" s="287"/>
      <c r="G15" s="288"/>
      <c r="H15" s="138" t="s">
        <v>60</v>
      </c>
      <c r="I15" s="140"/>
      <c r="J15" s="141"/>
      <c r="K15" s="141"/>
    </row>
    <row r="16" spans="1:12" s="163" customFormat="1" ht="13.5" customHeight="1">
      <c r="A16" s="88"/>
      <c r="B16" s="355" t="str">
        <f xml:space="preserve"> "　　　　　　　　　　　　　　　目標は " &amp; 基本!$C$7 &amp; "マス横滑り"</f>
        <v>　　　　　　　　　　　　　　　目標は 5マス横滑り</v>
      </c>
      <c r="C16" s="356"/>
      <c r="D16" s="356"/>
      <c r="E16" s="356"/>
      <c r="F16" s="356"/>
      <c r="G16" s="357"/>
      <c r="H16" s="99"/>
      <c r="I16" s="99"/>
      <c r="J16" s="99"/>
      <c r="K16" s="99"/>
    </row>
    <row r="17" spans="1:11" s="163" customFormat="1" ht="13.5" customHeight="1">
      <c r="A17" s="88"/>
      <c r="B17" s="286" t="s">
        <v>208</v>
      </c>
      <c r="C17" s="287"/>
      <c r="D17" s="287"/>
      <c r="E17" s="287"/>
      <c r="F17" s="287"/>
      <c r="G17" s="288"/>
      <c r="H17" s="99"/>
      <c r="I17" s="99"/>
      <c r="J17" s="99"/>
      <c r="K17" s="99"/>
    </row>
    <row r="18" spans="1:11" s="163" customFormat="1" ht="13.5" customHeight="1">
      <c r="A18" s="88"/>
      <c r="B18" s="286" t="s">
        <v>196</v>
      </c>
      <c r="C18" s="287"/>
      <c r="D18" s="287"/>
      <c r="E18" s="287"/>
      <c r="F18" s="287"/>
      <c r="G18" s="288"/>
      <c r="H18" s="99"/>
      <c r="I18" s="99"/>
      <c r="J18" s="99"/>
      <c r="K18" s="99"/>
    </row>
    <row r="19" spans="1:11" ht="13.5" customHeight="1">
      <c r="A19" s="87" t="s">
        <v>190</v>
      </c>
      <c r="B19" s="346" t="s">
        <v>319</v>
      </c>
      <c r="C19" s="344"/>
      <c r="D19" s="344"/>
      <c r="E19" s="344"/>
      <c r="F19" s="344"/>
      <c r="G19" s="345"/>
    </row>
    <row r="20" spans="1:11" ht="13.5" customHeight="1">
      <c r="A20" s="89"/>
      <c r="B20" s="304" t="s">
        <v>191</v>
      </c>
      <c r="C20" s="305"/>
      <c r="D20" s="305"/>
      <c r="E20" s="305"/>
      <c r="F20" s="305"/>
      <c r="G20" s="306"/>
    </row>
    <row r="21" spans="1:11" ht="14.25" thickBot="1">
      <c r="A21" s="142" t="s">
        <v>47</v>
      </c>
      <c r="E21" s="100"/>
    </row>
    <row r="22" spans="1:11" ht="18.75" customHeight="1" thickBot="1">
      <c r="A22" s="350" t="str">
        <f>$B$2</f>
        <v>クロマティック・オーブ</v>
      </c>
      <c r="B22" s="351"/>
      <c r="C22" s="351"/>
      <c r="D22" s="146" t="s">
        <v>2</v>
      </c>
      <c r="E22" s="147" t="s">
        <v>1</v>
      </c>
      <c r="F22" s="141"/>
      <c r="K22" s="141"/>
    </row>
    <row r="23" spans="1:11" ht="23.25" customHeight="1" thickBot="1">
      <c r="A23" s="361" t="s">
        <v>42</v>
      </c>
      <c r="B23" s="362"/>
      <c r="C23" s="148" t="str">
        <f>$K$9</f>
        <v>反応</v>
      </c>
      <c r="D23" s="149" t="str">
        <f>$J$9+$L$10+$I$10 &amp; "+1d20"</f>
        <v>14+1d20</v>
      </c>
      <c r="E23" s="123" t="str">
        <f>$J$9+$L$10+2+$I$10 &amp; "+1d20"</f>
        <v>16+1d20</v>
      </c>
      <c r="F23" s="141"/>
      <c r="K23" s="141"/>
    </row>
    <row r="24" spans="1:11" ht="23.25" customHeight="1">
      <c r="A24" s="348" t="s">
        <v>118</v>
      </c>
      <c r="B24" s="150" t="s">
        <v>131</v>
      </c>
      <c r="C24" s="151" t="s">
        <v>201</v>
      </c>
      <c r="D24" s="152" t="str">
        <f>$J$11+$L$12+$I$12 &amp; "+" &amp; $I$13 &amp; "d" &amp; $K$13</f>
        <v>17+3d10</v>
      </c>
      <c r="E24" s="153" t="str">
        <f>$J$11+$L$12+$I$12 &amp; "+" &amp; $I$13 &amp; "d" &amp; $K$13</f>
        <v>17+3d10</v>
      </c>
      <c r="F24" s="141"/>
      <c r="H24" s="141"/>
      <c r="I24" s="141"/>
      <c r="J24" s="141"/>
      <c r="K24" s="141"/>
    </row>
    <row r="25" spans="1:11" s="171" customFormat="1" ht="23.25" customHeight="1">
      <c r="A25" s="348"/>
      <c r="B25" s="201" t="s">
        <v>190</v>
      </c>
      <c r="C25" s="202" t="s">
        <v>201</v>
      </c>
      <c r="D25" s="203" t="str">
        <f>$J$11+$L$12+$I$12 &amp; "+" &amp; 1 &amp; "d" &amp; $K$13</f>
        <v>17+1d10</v>
      </c>
      <c r="E25" s="200" t="str">
        <f>$J$11+$L$12+$I$12 &amp; "+" &amp; 1 &amp; "d" &amp; $K$13</f>
        <v>17+1d10</v>
      </c>
      <c r="G25" s="99"/>
    </row>
    <row r="26" spans="1:11" ht="23.25" customHeight="1" thickBot="1">
      <c r="A26" s="349"/>
      <c r="B26" s="113" t="s">
        <v>132</v>
      </c>
      <c r="C26" s="154" t="s">
        <v>200</v>
      </c>
      <c r="D26" s="155" t="str">
        <f>$J$11+$L$12+$I$12+($I$13*$K$13) &amp; IF($I$14 = 0,"","+" &amp; $I$14 &amp; "d" &amp; $K$14) &amp; IF($I$20 = 0,"","+" &amp; $I$20 &amp; "d" &amp; $K$20)</f>
        <v>47+2d6</v>
      </c>
      <c r="E26" s="112" t="str">
        <f>$J$11+$L$12+$I$12+($I$13*$K$13) &amp; IF($I$14 = 0,"","+" &amp; $I$14 &amp; "d" &amp; $K$14) &amp; IF($I$20 = 0,"","+" &amp; $I$20 &amp; "d" &amp; $K$20)</f>
        <v>47+2d6</v>
      </c>
      <c r="F26" s="141"/>
      <c r="H26" s="141"/>
      <c r="I26" s="141"/>
      <c r="J26" s="141"/>
      <c r="K26" s="141"/>
    </row>
    <row r="27" spans="1:11" s="171" customFormat="1" ht="23.25" customHeight="1">
      <c r="A27" s="347" t="s">
        <v>175</v>
      </c>
      <c r="B27" s="150" t="s">
        <v>4</v>
      </c>
      <c r="C27" s="151" t="s">
        <v>200</v>
      </c>
      <c r="D27" s="152" t="str">
        <f>$J$11+$L$12+$I$12+2 &amp; "+" &amp; $I$13 &amp; "d" &amp; $K$13</f>
        <v>19+3d10</v>
      </c>
      <c r="E27" s="153" t="str">
        <f>$J$11+$L$12+$I$12+2 &amp; "+" &amp; $I$13 &amp; "d" &amp; $K$13</f>
        <v>19+3d10</v>
      </c>
      <c r="G27" s="99"/>
    </row>
    <row r="28" spans="1:11" s="171" customFormat="1" ht="23.25" customHeight="1">
      <c r="A28" s="348"/>
      <c r="B28" s="201" t="s">
        <v>190</v>
      </c>
      <c r="C28" s="204" t="s">
        <v>200</v>
      </c>
      <c r="D28" s="205" t="str">
        <f>$J$11+$L$12+$I$12+2 &amp; "+" &amp; 1 &amp; "d" &amp; $K$13</f>
        <v>19+1d10</v>
      </c>
      <c r="E28" s="206" t="str">
        <f>$J$11+$L$12+$I$12+2 &amp; "+" &amp; 1 &amp; "d" &amp; $K$13</f>
        <v>19+1d10</v>
      </c>
      <c r="G28" s="99"/>
    </row>
    <row r="29" spans="1:11" s="171" customFormat="1" ht="23.25" customHeight="1" thickBot="1">
      <c r="A29" s="349"/>
      <c r="B29" s="113" t="s">
        <v>3</v>
      </c>
      <c r="C29" s="154" t="s">
        <v>200</v>
      </c>
      <c r="D29" s="155" t="str">
        <f>$J$11+$L$12+$I$12+($I$13*$K$13) +2&amp; IF($I$14 = 0,"","+" &amp; $I$14 &amp; "d" &amp; $K$14) &amp; IF($I$20 = 0,"","+" &amp; $I$20 &amp; "d" &amp; $K$20)</f>
        <v>49+2d6</v>
      </c>
      <c r="E29" s="112" t="str">
        <f>$J$11+$L$12+$I$12+($I$13*$K$13)+2 &amp; IF($I$14 = 0,"","+" &amp; $I$14 &amp; "d" &amp; $K$14) &amp; IF($I$20 = 0,"","+" &amp; $I$20 &amp; "d" &amp; $K$20)</f>
        <v>49+2d6</v>
      </c>
      <c r="G29" s="99"/>
    </row>
    <row r="30" spans="1:11" s="171" customFormat="1" ht="8.25" customHeight="1">
      <c r="A30" s="256"/>
      <c r="B30" s="256"/>
      <c r="C30" s="256"/>
      <c r="D30" s="256"/>
      <c r="E30" s="256"/>
      <c r="F30" s="256"/>
      <c r="G30" s="256"/>
      <c r="H30" s="99"/>
      <c r="I30" s="99"/>
      <c r="J30" s="99"/>
      <c r="K30" s="99"/>
    </row>
    <row r="31" spans="1:11" s="171" customFormat="1" ht="15" customHeight="1">
      <c r="A31" s="266" t="s">
        <v>286</v>
      </c>
      <c r="B31" s="266"/>
      <c r="C31" s="266"/>
      <c r="D31" s="266"/>
      <c r="E31" s="266"/>
      <c r="F31" s="266"/>
      <c r="G31" s="266"/>
      <c r="H31" s="99"/>
    </row>
    <row r="32" spans="1:11" s="171" customFormat="1" ht="13.5" customHeight="1">
      <c r="A32" s="267" t="s">
        <v>176</v>
      </c>
      <c r="B32" s="267"/>
      <c r="C32" s="267"/>
      <c r="D32" s="267"/>
      <c r="E32" s="267"/>
      <c r="F32" s="267"/>
      <c r="G32" s="267"/>
      <c r="H32" s="99"/>
      <c r="I32" s="99"/>
      <c r="J32" s="99"/>
      <c r="K32" s="99"/>
    </row>
    <row r="33" spans="1:11" s="171" customFormat="1" ht="15" customHeight="1">
      <c r="A33" s="266" t="s">
        <v>300</v>
      </c>
      <c r="B33" s="266"/>
      <c r="C33" s="266"/>
      <c r="D33" s="266"/>
      <c r="E33" s="266"/>
      <c r="F33" s="266"/>
      <c r="G33" s="266"/>
      <c r="H33" s="99"/>
    </row>
    <row r="34" spans="1:11" s="171" customFormat="1" ht="13.5" customHeight="1">
      <c r="A34" s="267" t="s">
        <v>166</v>
      </c>
      <c r="B34" s="267"/>
      <c r="C34" s="267"/>
      <c r="D34" s="267"/>
      <c r="E34" s="267"/>
      <c r="F34" s="267"/>
      <c r="G34" s="267"/>
      <c r="H34" s="99"/>
      <c r="I34" s="99"/>
      <c r="J34" s="99"/>
      <c r="K34" s="99"/>
    </row>
    <row r="35" spans="1:11" s="171" customFormat="1" ht="13.5" customHeight="1">
      <c r="A35" s="268" t="s">
        <v>167</v>
      </c>
      <c r="B35" s="268"/>
      <c r="C35" s="268"/>
      <c r="D35" s="268"/>
      <c r="E35" s="268"/>
      <c r="F35" s="268"/>
      <c r="G35" s="268"/>
      <c r="H35" s="99"/>
      <c r="I35" s="99"/>
      <c r="J35" s="99"/>
      <c r="K35" s="99"/>
    </row>
    <row r="36" spans="1:11" s="171" customFormat="1" ht="13.5" customHeight="1">
      <c r="A36" s="268" t="s">
        <v>168</v>
      </c>
      <c r="B36" s="268"/>
      <c r="C36" s="268"/>
      <c r="D36" s="268"/>
      <c r="E36" s="268"/>
      <c r="F36" s="268"/>
      <c r="G36" s="268"/>
      <c r="H36" s="99"/>
    </row>
    <row r="37" spans="1:11" s="171" customFormat="1" ht="15" customHeight="1">
      <c r="A37" s="266" t="s">
        <v>301</v>
      </c>
      <c r="B37" s="266"/>
      <c r="C37" s="266"/>
      <c r="D37" s="266"/>
      <c r="E37" s="266"/>
      <c r="F37" s="266"/>
      <c r="G37" s="266"/>
      <c r="H37" s="99"/>
      <c r="I37" s="99"/>
      <c r="J37" s="99"/>
      <c r="K37" s="99"/>
    </row>
    <row r="38" spans="1:11" s="171" customFormat="1" ht="13.5" customHeight="1">
      <c r="A38" s="268" t="s">
        <v>170</v>
      </c>
      <c r="B38" s="268"/>
      <c r="C38" s="268"/>
      <c r="D38" s="268"/>
      <c r="E38" s="268"/>
      <c r="F38" s="268"/>
      <c r="G38" s="268"/>
      <c r="H38" s="99"/>
      <c r="I38" s="99"/>
      <c r="J38" s="99"/>
      <c r="K38" s="99"/>
    </row>
    <row r="39" spans="1:11" s="171" customFormat="1" ht="13.5" customHeight="1">
      <c r="A39" s="268" t="s">
        <v>171</v>
      </c>
      <c r="B39" s="268"/>
      <c r="C39" s="268"/>
      <c r="D39" s="268"/>
      <c r="E39" s="268"/>
      <c r="F39" s="268"/>
      <c r="G39" s="268"/>
      <c r="H39" s="99"/>
      <c r="I39" s="99"/>
      <c r="J39" s="99"/>
      <c r="K39" s="99"/>
    </row>
    <row r="40" spans="1:11" s="171" customFormat="1" ht="13.5" customHeight="1">
      <c r="A40" s="268" t="s">
        <v>172</v>
      </c>
      <c r="B40" s="268"/>
      <c r="C40" s="268"/>
      <c r="D40" s="268"/>
      <c r="E40" s="268"/>
      <c r="F40" s="268"/>
      <c r="G40" s="268"/>
      <c r="H40" s="99"/>
      <c r="I40" s="99"/>
      <c r="J40" s="99"/>
      <c r="K40" s="99"/>
    </row>
    <row r="41" spans="1:11" s="171" customFormat="1" ht="13.5" customHeight="1">
      <c r="A41" s="268" t="s">
        <v>173</v>
      </c>
      <c r="B41" s="268"/>
      <c r="C41" s="268"/>
      <c r="D41" s="268"/>
      <c r="E41" s="268"/>
      <c r="F41" s="268"/>
      <c r="G41" s="268"/>
      <c r="H41" s="99"/>
      <c r="I41" s="99"/>
      <c r="J41" s="99"/>
      <c r="K41" s="99"/>
    </row>
    <row r="42" spans="1:11" s="171" customFormat="1" ht="15" customHeight="1">
      <c r="A42" s="266" t="s">
        <v>287</v>
      </c>
      <c r="B42" s="266"/>
      <c r="C42" s="266"/>
      <c r="D42" s="266"/>
      <c r="E42" s="266"/>
      <c r="F42" s="266"/>
      <c r="G42" s="266"/>
      <c r="H42" s="99"/>
    </row>
    <row r="43" spans="1:11" s="171" customFormat="1" ht="13.5" customHeight="1">
      <c r="A43" s="267" t="s">
        <v>177</v>
      </c>
      <c r="B43" s="267"/>
      <c r="C43" s="267"/>
      <c r="D43" s="267"/>
      <c r="E43" s="267"/>
      <c r="F43" s="267"/>
      <c r="G43" s="267"/>
      <c r="H43" s="99"/>
      <c r="I43" s="99"/>
      <c r="J43" s="99"/>
      <c r="K43" s="99"/>
    </row>
    <row r="44" spans="1:11" s="171" customFormat="1" ht="13.5" customHeight="1">
      <c r="A44" s="268" t="s">
        <v>256</v>
      </c>
      <c r="B44" s="268"/>
      <c r="C44" s="268"/>
      <c r="D44" s="268"/>
      <c r="E44" s="268"/>
      <c r="F44" s="268"/>
      <c r="G44" s="268"/>
      <c r="H44" s="99"/>
      <c r="I44" s="99"/>
      <c r="J44" s="99"/>
      <c r="K44" s="99"/>
    </row>
    <row r="45" spans="1:11" s="171" customFormat="1" ht="8.25" customHeight="1">
      <c r="A45" s="254"/>
      <c r="B45" s="254"/>
      <c r="C45" s="254"/>
      <c r="D45" s="254"/>
      <c r="E45" s="254"/>
      <c r="F45" s="254"/>
      <c r="G45" s="254"/>
      <c r="H45" s="99"/>
      <c r="I45" s="99"/>
      <c r="J45" s="99"/>
      <c r="K45" s="99"/>
    </row>
    <row r="46" spans="1:11" ht="13.5" customHeight="1">
      <c r="A46" s="289" t="s">
        <v>49</v>
      </c>
      <c r="B46" s="290"/>
      <c r="C46" s="290"/>
      <c r="D46" s="290"/>
      <c r="E46" s="290"/>
      <c r="F46" s="290"/>
      <c r="G46" s="291"/>
    </row>
    <row r="47" spans="1:11" s="137" customFormat="1" ht="13.5" customHeight="1">
      <c r="A47" s="286" t="s">
        <v>271</v>
      </c>
      <c r="B47" s="287"/>
      <c r="C47" s="287"/>
      <c r="D47" s="287"/>
      <c r="E47" s="287"/>
      <c r="F47" s="287"/>
      <c r="G47" s="288"/>
      <c r="H47" s="136"/>
      <c r="I47" s="136"/>
      <c r="J47" s="136"/>
      <c r="K47" s="136"/>
    </row>
    <row r="48" spans="1:11" s="137" customFormat="1" ht="13.5" customHeight="1">
      <c r="A48" s="286" t="s">
        <v>259</v>
      </c>
      <c r="B48" s="287"/>
      <c r="C48" s="287"/>
      <c r="D48" s="287"/>
      <c r="E48" s="287"/>
      <c r="F48" s="287"/>
      <c r="G48" s="288"/>
      <c r="H48" s="136"/>
      <c r="I48" s="136"/>
      <c r="J48" s="136"/>
      <c r="K48" s="136"/>
    </row>
    <row r="49" spans="1:12" s="137" customFormat="1" ht="13.5" customHeight="1">
      <c r="A49" s="286" t="s">
        <v>260</v>
      </c>
      <c r="B49" s="287"/>
      <c r="C49" s="287"/>
      <c r="D49" s="287"/>
      <c r="E49" s="287"/>
      <c r="F49" s="287"/>
      <c r="G49" s="288"/>
      <c r="H49" s="136"/>
      <c r="I49" s="136"/>
      <c r="J49" s="136"/>
      <c r="K49" s="136"/>
    </row>
    <row r="50" spans="1:12" s="137" customFormat="1" ht="13.5" customHeight="1">
      <c r="A50" s="286" t="s">
        <v>272</v>
      </c>
      <c r="B50" s="287"/>
      <c r="C50" s="287"/>
      <c r="D50" s="287"/>
      <c r="E50" s="287"/>
      <c r="F50" s="287"/>
      <c r="G50" s="288"/>
      <c r="H50" s="136"/>
      <c r="I50" s="136"/>
      <c r="J50" s="136"/>
      <c r="K50" s="136"/>
    </row>
    <row r="51" spans="1:12" s="99" customFormat="1" ht="21">
      <c r="A51" s="156" t="s">
        <v>125</v>
      </c>
      <c r="B51" s="157">
        <f>$B$1</f>
        <v>1</v>
      </c>
      <c r="C51" s="158" t="s">
        <v>40</v>
      </c>
      <c r="D51" s="159" t="str">
        <f>$E$1</f>
        <v>一日毎</v>
      </c>
      <c r="E51" s="358" t="str">
        <f>$B$2</f>
        <v>クロマティック・オーブ</v>
      </c>
      <c r="F51" s="359"/>
      <c r="G51" s="360"/>
      <c r="L51" s="141"/>
    </row>
  </sheetData>
  <mergeCells count="48">
    <mergeCell ref="A34:G34"/>
    <mergeCell ref="A35:G35"/>
    <mergeCell ref="A36:G36"/>
    <mergeCell ref="A40:G40"/>
    <mergeCell ref="A32:G32"/>
    <mergeCell ref="A33:G33"/>
    <mergeCell ref="A37:G37"/>
    <mergeCell ref="A38:G38"/>
    <mergeCell ref="A39:G39"/>
    <mergeCell ref="E51:G51"/>
    <mergeCell ref="A48:G48"/>
    <mergeCell ref="A49:G49"/>
    <mergeCell ref="A50:G50"/>
    <mergeCell ref="A41:G41"/>
    <mergeCell ref="A42:G42"/>
    <mergeCell ref="A43:G43"/>
    <mergeCell ref="A44:G44"/>
    <mergeCell ref="A45:G45"/>
    <mergeCell ref="A47:G47"/>
    <mergeCell ref="A46:G46"/>
    <mergeCell ref="J12:K12"/>
    <mergeCell ref="B13:G13"/>
    <mergeCell ref="B14:G14"/>
    <mergeCell ref="B15:G15"/>
    <mergeCell ref="B17:G17"/>
    <mergeCell ref="B16:G16"/>
    <mergeCell ref="B12:G12"/>
    <mergeCell ref="B18:G18"/>
    <mergeCell ref="A30:G30"/>
    <mergeCell ref="A31:G31"/>
    <mergeCell ref="B19:G19"/>
    <mergeCell ref="A27:A29"/>
    <mergeCell ref="B20:G20"/>
    <mergeCell ref="A22:C22"/>
    <mergeCell ref="A23:B23"/>
    <mergeCell ref="A24:A26"/>
    <mergeCell ref="J10:K10"/>
    <mergeCell ref="B11:G11"/>
    <mergeCell ref="B1:C1"/>
    <mergeCell ref="F1:G1"/>
    <mergeCell ref="B2:G2"/>
    <mergeCell ref="B4:G4"/>
    <mergeCell ref="B5:G5"/>
    <mergeCell ref="B6:D6"/>
    <mergeCell ref="B7:D7"/>
    <mergeCell ref="B8:G8"/>
    <mergeCell ref="B9:G9"/>
    <mergeCell ref="B10:G10"/>
  </mergeCells>
  <phoneticPr fontId="1"/>
  <pageMargins left="0.7" right="0.7" top="0.75" bottom="0.75" header="0.3" footer="0.3"/>
  <pageSetup paperSize="9" orientation="portrait" horizontalDpi="300" verticalDpi="300" r:id="rId1"/>
  <headerFooter>
    <oddHeader>&amp;Cイーライ</oddHeader>
  </headerFooter>
  <extLs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基本!$C$27:$C$37</xm:f>
          </x14:formula1>
          <xm:sqref>I15</xm:sqref>
        </x14:dataValidation>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 type="list" allowBlank="1" showInputMessage="1" showErrorMessage="1">
          <x14:formula1>
            <xm:f>基本!$A$16:$A$19</xm:f>
          </x14:formula1>
          <xm:sqref>K9</xm:sqref>
        </x14:dataValidation>
        <x14:dataValidation type="list" allowBlank="1" showInputMessage="1" showErrorMessage="1">
          <x14:formula1>
            <xm:f>基本!$A$5:$A$10</xm:f>
          </x14:formula1>
          <xm:sqref>I9 I11</xm:sqref>
        </x14:dataValidation>
        <x14:dataValidation type="list" allowBlank="1" showInputMessage="1" showErrorMessage="1">
          <x14:formula1>
            <xm:f>基本!$D$27:$D$31</xm:f>
          </x14:formula1>
          <xm:sqref>I8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基本</vt:lpstr>
      <vt:lpstr>近接基礎</vt:lpstr>
      <vt:lpstr>遠隔基礎</vt:lpstr>
      <vt:lpstr>無01A</vt:lpstr>
      <vt:lpstr>無01B</vt:lpstr>
      <vt:lpstr>遭01</vt:lpstr>
      <vt:lpstr>遭03</vt:lpstr>
      <vt:lpstr>遭07</vt:lpstr>
      <vt:lpstr>日01</vt:lpstr>
      <vt:lpstr>日05</vt:lpstr>
      <vt:lpstr>日09</vt:lpstr>
      <vt:lpstr>種族遭</vt:lpstr>
      <vt:lpstr>汎02</vt:lpstr>
      <vt:lpstr>汎06</vt:lpstr>
      <vt:lpstr>汎10</vt:lpstr>
      <vt:lpstr>テーマ日</vt:lpstr>
      <vt:lpstr>テーマ日!Print_Area</vt:lpstr>
      <vt:lpstr>遠隔基礎!Print_Area</vt:lpstr>
      <vt:lpstr>基本!Print_Area</vt:lpstr>
      <vt:lpstr>近接基礎!Print_Area</vt:lpstr>
      <vt:lpstr>種族遭!Print_Area</vt:lpstr>
      <vt:lpstr>遭01!Print_Area</vt:lpstr>
      <vt:lpstr>遭03!Print_Area</vt:lpstr>
      <vt:lpstr>遭07!Print_Area</vt:lpstr>
      <vt:lpstr>日01!Print_Area</vt:lpstr>
      <vt:lpstr>日05!Print_Area</vt:lpstr>
      <vt:lpstr>日09!Print_Area</vt:lpstr>
      <vt:lpstr>汎02!Print_Area</vt:lpstr>
      <vt:lpstr>汎06!Print_Area</vt:lpstr>
      <vt:lpstr>汎10!Print_Area</vt:lpstr>
      <vt:lpstr>無01A!Print_Area</vt:lpstr>
      <vt:lpstr>無01B!Print_Area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CAMEL</dc:creator>
  <cp:lastModifiedBy>CAMEL</cp:lastModifiedBy>
  <cp:lastPrinted>2014-03-06T17:45:10Z</cp:lastPrinted>
  <dcterms:created xsi:type="dcterms:W3CDTF">2012-08-09T16:34:12Z</dcterms:created>
  <dcterms:modified xsi:type="dcterms:W3CDTF">2014-05-09T09:56:23Z</dcterms:modified>
</cp:coreProperties>
</file>