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270" windowHeight="8220" tabRatio="817" activeTab="1"/>
  </bookViews>
  <sheets>
    <sheet name="オテギヌ" sheetId="68" r:id="rId1"/>
    <sheet name="基本" sheetId="2" r:id="rId2"/>
    <sheet name="近接基礎" sheetId="55" r:id="rId3"/>
    <sheet name="構え1" sheetId="65" r:id="rId4"/>
    <sheet name="構え２" sheetId="67" r:id="rId5"/>
    <sheet name="構え３" sheetId="66" r:id="rId6"/>
    <sheet name="テーマ遭" sheetId="57" r:id="rId7"/>
    <sheet name="種族遭" sheetId="70" r:id="rId8"/>
    <sheet name="憤怒" sheetId="63" r:id="rId9"/>
    <sheet name="汎02" sheetId="43" r:id="rId10"/>
    <sheet name="汎06" sheetId="24" r:id="rId11"/>
    <sheet name="汎10" sheetId="69" r:id="rId12"/>
  </sheets>
  <definedNames>
    <definedName name="_xlnm.Print_Area" localSheetId="6">テーマ遭!$A$1:$G$55</definedName>
    <definedName name="_xlnm.Print_Area" localSheetId="1">基本!$A$1:$P$38</definedName>
    <definedName name="_xlnm.Print_Area" localSheetId="2">近接基礎!$A$1:$G$49</definedName>
    <definedName name="_xlnm.Print_Area" localSheetId="3">構え1!$A$1:$G$50</definedName>
    <definedName name="_xlnm.Print_Area" localSheetId="4">構え２!$A$1:$G$50</definedName>
    <definedName name="_xlnm.Print_Area" localSheetId="5">構え３!$A$1:$G$50</definedName>
    <definedName name="_xlnm.Print_Area" localSheetId="7">種族遭!$A$1:$G$56</definedName>
    <definedName name="_xlnm.Print_Area" localSheetId="9">汎02!$A$1:$G$59</definedName>
    <definedName name="_xlnm.Print_Area" localSheetId="10">汎06!$A$1:$G$58</definedName>
    <definedName name="_xlnm.Print_Area" localSheetId="11">汎10!$A$1:$G$58</definedName>
    <definedName name="_xlnm.Print_Area" localSheetId="8">憤怒!$A$1:$G$57</definedName>
  </definedNames>
  <calcPr calcId="145621"/>
</workbook>
</file>

<file path=xl/calcChain.xml><?xml version="1.0" encoding="utf-8"?>
<calcChain xmlns="http://schemas.openxmlformats.org/spreadsheetml/2006/main">
  <c r="E56" i="70" l="1"/>
  <c r="D56" i="70"/>
  <c r="B56" i="70"/>
  <c r="G7" i="70"/>
  <c r="F7" i="70"/>
  <c r="G6" i="70"/>
  <c r="F6" i="70"/>
  <c r="L12" i="70" l="1"/>
  <c r="L10" i="70"/>
  <c r="G7" i="69" l="1"/>
  <c r="F7" i="69"/>
  <c r="G6" i="69"/>
  <c r="F6" i="69"/>
  <c r="E58" i="69"/>
  <c r="D58" i="69"/>
  <c r="B58" i="69"/>
  <c r="L12" i="69"/>
  <c r="L10" i="69"/>
  <c r="F12" i="68" l="1"/>
  <c r="E12" i="68"/>
  <c r="D12" i="68"/>
  <c r="C12" i="68"/>
  <c r="F11" i="68"/>
  <c r="E11" i="68"/>
  <c r="D11" i="68"/>
  <c r="C11" i="68"/>
  <c r="F10" i="68"/>
  <c r="E10" i="68"/>
  <c r="D10" i="68"/>
  <c r="C10" i="68"/>
  <c r="F9" i="68"/>
  <c r="E9" i="68"/>
  <c r="D9" i="68"/>
  <c r="C9" i="68"/>
  <c r="F5" i="68"/>
  <c r="E5" i="68"/>
  <c r="F8" i="68"/>
  <c r="E8" i="68"/>
  <c r="F7" i="68"/>
  <c r="E7" i="68"/>
  <c r="F6" i="68"/>
  <c r="E6" i="68"/>
  <c r="D8" i="68"/>
  <c r="D7" i="68"/>
  <c r="D6" i="68"/>
  <c r="D5" i="68"/>
  <c r="C8" i="68"/>
  <c r="C7" i="68"/>
  <c r="C6" i="68"/>
  <c r="C5" i="68"/>
  <c r="A13" i="2" l="1"/>
  <c r="A17" i="67"/>
  <c r="G6" i="63" l="1"/>
  <c r="C23" i="57"/>
  <c r="C22" i="57"/>
  <c r="C21" i="57"/>
  <c r="C20" i="57"/>
  <c r="C19" i="57"/>
  <c r="C18" i="57"/>
  <c r="A17" i="57"/>
  <c r="E50" i="67"/>
  <c r="D50" i="67"/>
  <c r="C27" i="67"/>
  <c r="C26" i="67"/>
  <c r="C25" i="67"/>
  <c r="C24" i="67"/>
  <c r="C23" i="67"/>
  <c r="C22" i="67"/>
  <c r="C21" i="67"/>
  <c r="C20" i="67"/>
  <c r="C19" i="67"/>
  <c r="C18" i="67"/>
  <c r="E50" i="66"/>
  <c r="D50" i="66"/>
  <c r="C27" i="66"/>
  <c r="C26" i="66"/>
  <c r="C25" i="66"/>
  <c r="C24" i="66"/>
  <c r="C23" i="66"/>
  <c r="C22" i="66"/>
  <c r="C21" i="66"/>
  <c r="C20" i="66"/>
  <c r="C19" i="66"/>
  <c r="C18" i="66"/>
  <c r="A17" i="66"/>
  <c r="D50" i="65"/>
  <c r="F6" i="55"/>
  <c r="G6" i="55"/>
  <c r="F7" i="55"/>
  <c r="G7" i="55"/>
  <c r="E50" i="65"/>
  <c r="C27" i="65"/>
  <c r="C26" i="65"/>
  <c r="C25" i="65"/>
  <c r="C24" i="65"/>
  <c r="C23" i="65"/>
  <c r="C22" i="65"/>
  <c r="C21" i="65"/>
  <c r="C20" i="65"/>
  <c r="C19" i="65"/>
  <c r="C18" i="65"/>
  <c r="A17" i="65"/>
  <c r="C27" i="55"/>
  <c r="C26" i="55"/>
  <c r="C25" i="55"/>
  <c r="C24" i="55"/>
  <c r="C23" i="55" l="1"/>
  <c r="C22" i="55"/>
  <c r="C18" i="55"/>
  <c r="B57" i="63" l="1"/>
  <c r="E55" i="57"/>
  <c r="E57" i="63" l="1"/>
  <c r="D57" i="63"/>
  <c r="G7" i="63"/>
  <c r="F7" i="63"/>
  <c r="F6" i="63"/>
  <c r="G6" i="57" l="1"/>
  <c r="D55" i="57"/>
  <c r="B55" i="57"/>
  <c r="G7" i="57"/>
  <c r="F7" i="57"/>
  <c r="F6" i="57"/>
  <c r="E49" i="55" l="1"/>
  <c r="C21" i="55"/>
  <c r="C20" i="55"/>
  <c r="C19" i="55"/>
  <c r="A17" i="55"/>
  <c r="D31" i="2" l="1"/>
  <c r="D30" i="2"/>
  <c r="D29" i="2"/>
  <c r="D28" i="2"/>
  <c r="D27" i="2"/>
  <c r="E59" i="43" l="1"/>
  <c r="D59" i="43"/>
  <c r="B59" i="43"/>
  <c r="G7" i="43"/>
  <c r="F7" i="43"/>
  <c r="G6" i="43"/>
  <c r="F6" i="43"/>
  <c r="J34" i="2" l="1"/>
  <c r="C5" i="2"/>
  <c r="C6" i="2"/>
  <c r="C7" i="2"/>
  <c r="C8" i="2"/>
  <c r="C9" i="2"/>
  <c r="C10" i="2"/>
  <c r="J11" i="70" l="1"/>
  <c r="J9" i="70"/>
  <c r="J9" i="69"/>
  <c r="J11" i="65"/>
  <c r="P11" i="65"/>
  <c r="J9" i="65"/>
  <c r="J11" i="69"/>
  <c r="P9" i="65"/>
  <c r="P9" i="66"/>
  <c r="P11" i="66"/>
  <c r="P9" i="67"/>
  <c r="P11" i="67"/>
  <c r="P11" i="55"/>
  <c r="P9" i="55"/>
  <c r="J11" i="67"/>
  <c r="J9" i="66"/>
  <c r="J11" i="66"/>
  <c r="J9" i="67"/>
  <c r="O18" i="2"/>
  <c r="P18" i="2" s="1"/>
  <c r="O9" i="2"/>
  <c r="P9" i="2" s="1"/>
  <c r="L12" i="65" s="1"/>
  <c r="O27" i="2"/>
  <c r="P27" i="2" s="1"/>
  <c r="O36" i="2"/>
  <c r="P36" i="2" s="1"/>
  <c r="O45" i="2"/>
  <c r="P45" i="2" s="1"/>
  <c r="L10" i="63"/>
  <c r="P34" i="2"/>
  <c r="D6" i="2"/>
  <c r="D13" i="2"/>
  <c r="D5" i="2"/>
  <c r="J11" i="63"/>
  <c r="J11" i="24"/>
  <c r="J9" i="63"/>
  <c r="J9" i="24"/>
  <c r="J11" i="55"/>
  <c r="J9" i="57"/>
  <c r="J11" i="43"/>
  <c r="J9" i="43"/>
  <c r="J11" i="57"/>
  <c r="J9" i="55"/>
  <c r="K36" i="2"/>
  <c r="I34" i="2"/>
  <c r="D7" i="2"/>
  <c r="D8" i="2"/>
  <c r="K45" i="2"/>
  <c r="D9" i="2"/>
  <c r="D10" i="2"/>
  <c r="I7" i="2"/>
  <c r="K9" i="2"/>
  <c r="D26" i="67" l="1"/>
  <c r="F20" i="67"/>
  <c r="E25" i="67"/>
  <c r="D25" i="67"/>
  <c r="E24" i="67"/>
  <c r="F26" i="67"/>
  <c r="D24" i="67"/>
  <c r="F23" i="67"/>
  <c r="R12" i="66"/>
  <c r="R12" i="65"/>
  <c r="G20" i="65" s="1"/>
  <c r="F27" i="65"/>
  <c r="D27" i="65"/>
  <c r="E27" i="65"/>
  <c r="F24" i="65"/>
  <c r="F26" i="65"/>
  <c r="F23" i="65"/>
  <c r="D26" i="65"/>
  <c r="F21" i="65"/>
  <c r="F25" i="65"/>
  <c r="F20" i="65"/>
  <c r="E25" i="65"/>
  <c r="D25" i="65"/>
  <c r="E24" i="65"/>
  <c r="D24" i="65"/>
  <c r="E26" i="65"/>
  <c r="G21" i="65"/>
  <c r="F22" i="65"/>
  <c r="H45" i="2"/>
  <c r="E26" i="55"/>
  <c r="F27" i="55"/>
  <c r="D26" i="55"/>
  <c r="F25" i="55"/>
  <c r="D24" i="55"/>
  <c r="E25" i="55"/>
  <c r="F22" i="55"/>
  <c r="F20" i="55"/>
  <c r="G34" i="2"/>
  <c r="D27" i="66"/>
  <c r="F26" i="66"/>
  <c r="F23" i="66"/>
  <c r="E26" i="66"/>
  <c r="D26" i="66"/>
  <c r="F25" i="66"/>
  <c r="E25" i="66"/>
  <c r="F27" i="66"/>
  <c r="D25" i="66"/>
  <c r="E24" i="66"/>
  <c r="D24" i="66"/>
  <c r="L12" i="67"/>
  <c r="F22" i="67" s="1"/>
  <c r="L12" i="66"/>
  <c r="E23" i="66" s="1"/>
  <c r="L12" i="55"/>
  <c r="D25" i="55" s="1"/>
  <c r="H9" i="2"/>
  <c r="E22" i="65"/>
  <c r="D22" i="65"/>
  <c r="D23" i="65"/>
  <c r="D20" i="65"/>
  <c r="E23" i="65"/>
  <c r="D21" i="66"/>
  <c r="E20" i="66"/>
  <c r="D20" i="66"/>
  <c r="R12" i="67"/>
  <c r="R12" i="55"/>
  <c r="D20" i="67"/>
  <c r="D21" i="67"/>
  <c r="D22" i="67"/>
  <c r="E21" i="67"/>
  <c r="E22" i="67"/>
  <c r="E20" i="67"/>
  <c r="H36" i="2"/>
  <c r="E58" i="24"/>
  <c r="D58" i="24"/>
  <c r="B58" i="24"/>
  <c r="G7" i="24"/>
  <c r="F7" i="24"/>
  <c r="G6" i="24"/>
  <c r="F6" i="24"/>
  <c r="E23" i="67" l="1"/>
  <c r="F22" i="66"/>
  <c r="F21" i="66"/>
  <c r="F24" i="55"/>
  <c r="F26" i="55"/>
  <c r="E26" i="67"/>
  <c r="F27" i="67"/>
  <c r="F24" i="66"/>
  <c r="D27" i="55"/>
  <c r="F21" i="55"/>
  <c r="D27" i="67"/>
  <c r="F25" i="67"/>
  <c r="D23" i="67"/>
  <c r="F20" i="66"/>
  <c r="E27" i="66"/>
  <c r="E24" i="55"/>
  <c r="F23" i="55"/>
  <c r="F24" i="67"/>
  <c r="F21" i="67"/>
  <c r="E27" i="55"/>
  <c r="E27" i="67"/>
  <c r="G20" i="67"/>
  <c r="G21" i="67"/>
  <c r="D21" i="65"/>
  <c r="E20" i="65"/>
  <c r="E21" i="65"/>
  <c r="E21" i="66"/>
  <c r="D22" i="66"/>
  <c r="E22" i="66"/>
  <c r="D23" i="66"/>
  <c r="G21" i="66"/>
  <c r="G21" i="55"/>
  <c r="G20" i="66"/>
  <c r="G20" i="55"/>
  <c r="J7" i="2"/>
  <c r="P7" i="2" l="1"/>
  <c r="L10" i="65" s="1"/>
  <c r="L10" i="67" l="1"/>
  <c r="L10" i="66"/>
  <c r="L10" i="55"/>
  <c r="D19" i="55" s="1"/>
  <c r="G7" i="2"/>
  <c r="J43" i="2"/>
  <c r="P43" i="2" s="1"/>
  <c r="F18" i="55" l="1"/>
  <c r="E19" i="55"/>
  <c r="E18" i="55"/>
  <c r="D18" i="55"/>
  <c r="F19" i="55"/>
  <c r="F19" i="66"/>
  <c r="D18" i="66"/>
  <c r="E18" i="66"/>
  <c r="D19" i="66"/>
  <c r="E19" i="66"/>
  <c r="F18" i="66"/>
  <c r="D19" i="67"/>
  <c r="E19" i="67"/>
  <c r="F18" i="67"/>
  <c r="F19" i="67"/>
  <c r="D18" i="67"/>
  <c r="E18" i="67"/>
  <c r="F18" i="65"/>
  <c r="E18" i="65"/>
  <c r="D19" i="65"/>
  <c r="E19" i="65"/>
  <c r="F19" i="65"/>
  <c r="D18" i="65"/>
  <c r="L12" i="63"/>
  <c r="L12" i="43" l="1"/>
  <c r="L12" i="24"/>
  <c r="L12" i="57"/>
  <c r="D23" i="57" l="1"/>
  <c r="D22" i="57"/>
  <c r="D20" i="57"/>
  <c r="D21" i="57"/>
  <c r="D23" i="55"/>
  <c r="D22" i="55"/>
  <c r="E23" i="55"/>
  <c r="D21" i="55"/>
  <c r="D20" i="55"/>
  <c r="E21" i="55"/>
  <c r="E22" i="55"/>
  <c r="E20" i="55"/>
  <c r="I16" i="2"/>
  <c r="K18" i="2"/>
  <c r="H18" i="2" s="1"/>
  <c r="K27" i="2"/>
  <c r="H27" i="2" s="1"/>
  <c r="I43" i="2"/>
  <c r="G43" i="2" s="1"/>
  <c r="I25" i="2"/>
  <c r="J25" i="2" l="1"/>
  <c r="P25" i="2" s="1"/>
  <c r="G25" i="2" s="1"/>
  <c r="J16" i="2"/>
  <c r="P16" i="2" s="1"/>
  <c r="R10" i="66" l="1"/>
  <c r="R10" i="65"/>
  <c r="G16" i="2"/>
  <c r="R10" i="67"/>
  <c r="R10" i="55"/>
  <c r="L10" i="57"/>
  <c r="L10" i="43"/>
  <c r="L10" i="24"/>
  <c r="G18" i="65" l="1"/>
  <c r="G19" i="65"/>
  <c r="G19" i="55"/>
  <c r="G18" i="55"/>
  <c r="G19" i="66"/>
  <c r="G18" i="66"/>
  <c r="G19" i="67"/>
  <c r="G18" i="67"/>
  <c r="D19" i="57"/>
  <c r="D18" i="57"/>
  <c r="B13" i="2"/>
  <c r="C13" i="2"/>
</calcChain>
</file>

<file path=xl/sharedStrings.xml><?xml version="1.0" encoding="utf-8"?>
<sst xmlns="http://schemas.openxmlformats.org/spreadsheetml/2006/main" count="1047" uniqueCount="337">
  <si>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</si>
  <si>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</si>
  <si>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</si>
  <si>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</si>
  <si>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</si>
  <si>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</si>
  <si>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</si>
  <si>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</si>
  <si>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</si>
  <si>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</si>
  <si>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</si>
  <si>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</si>
  <si>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</si>
  <si>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</si>
  <si>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</si>
  <si>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</si>
  <si>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</si>
  <si>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</si>
  <si>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</si>
  <si>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</si>
  <si>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</si>
  <si>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</si>
  <si>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</si>
  <si>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</si>
  <si>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</si>
  <si>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</si>
  <si>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</si>
  <si>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</si>
  <si>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</si>
  <si>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</si>
  <si>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</si>
  <si>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</si>
  <si>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</si>
  <si>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</si>
  <si>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</si>
  <si>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</si>
  <si>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</si>
  <si>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</si>
  <si>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</si>
  <si>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</si>
  <si>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</si>
  <si>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</si>
  <si>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</si>
  <si>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</si>
  <si>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</si>
  <si>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</si>
  <si>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</si>
  <si>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</si>
  <si>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</si>
  <si>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</si>
  <si>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</si>
  <si>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</si>
  <si>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</si>
  <si>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</si>
  <si>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</si>
  <si>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</si>
  <si>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</si>
  <si>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</si>
  <si>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</si>
  <si>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</si>
  <si>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</si>
  <si>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</si>
  <si>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</si>
  <si>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</si>
  <si>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</si>
  <si>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</si>
  <si>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</si>
  <si>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</si>
  <si>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</si>
  <si>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</si>
  <si>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</si>
  <si>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</si>
  <si>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</si>
  <si>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</si>
  <si>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</si>
  <si>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</si>
  <si>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</si>
  <si>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</si>
  <si>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</si>
  <si>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</si>
  <si>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</si>
  <si>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</si>
  <si>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</si>
  <si>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</si>
  <si>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</si>
  <si>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</si>
  <si>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</si>
  <si>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</si>
  <si>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</si>
  <si>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</si>
  <si>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</si>
  <si>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</si>
  <si>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</si>
  <si>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</si>
  <si>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</si>
  <si>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遠隔基礎</t>
    <rPh sb="0" eb="2">
      <t>エンカク</t>
    </rPh>
    <rPh sb="2" eb="4">
      <t>キソ</t>
    </rPh>
    <phoneticPr fontId="1"/>
  </si>
  <si>
    <t>使用者</t>
    <rPh sb="0" eb="3">
      <t>シヨウシャ</t>
    </rPh>
    <phoneticPr fontId="1"/>
  </si>
  <si>
    <t>精霊</t>
    <rPh sb="0" eb="2">
      <t>セイレイ</t>
    </rPh>
    <phoneticPr fontId="1"/>
  </si>
  <si>
    <t>トリガー</t>
    <phoneticPr fontId="1"/>
  </si>
  <si>
    <t>武器</t>
    <rPh sb="0" eb="2">
      <t>ブキ</t>
    </rPh>
    <phoneticPr fontId="1"/>
  </si>
  <si>
    <t>近接基礎</t>
  </si>
  <si>
    <t>&lt;-1サイズ上</t>
    <rPh sb="6" eb="7">
      <t>ウエ</t>
    </rPh>
    <phoneticPr fontId="1"/>
  </si>
  <si>
    <t>近接or遠隔</t>
    <rPh sb="0" eb="2">
      <t>キンセツ</t>
    </rPh>
    <rPh sb="4" eb="6">
      <t>エンカク</t>
    </rPh>
    <phoneticPr fontId="1"/>
  </si>
  <si>
    <t>武器</t>
    <rPh sb="0" eb="2">
      <t>ブキ</t>
    </rPh>
    <phoneticPr fontId="1"/>
  </si>
  <si>
    <t>近接基礎攻撃</t>
    <rPh sb="0" eb="2">
      <t>キンセツ</t>
    </rPh>
    <rPh sb="2" eb="4">
      <t>キソ</t>
    </rPh>
    <rPh sb="4" eb="6">
      <t>コウゲキ</t>
    </rPh>
    <phoneticPr fontId="1"/>
  </si>
  <si>
    <t>筋力</t>
    <phoneticPr fontId="1"/>
  </si>
  <si>
    <t>(１[Ｗ]＋【筋力】)ダメージ</t>
    <phoneticPr fontId="1"/>
  </si>
  <si>
    <t>【筋力】対"ＡC"</t>
    <rPh sb="1" eb="3">
      <t>キンリョク</t>
    </rPh>
    <rPh sb="4" eb="5">
      <t>タイ</t>
    </rPh>
    <phoneticPr fontId="1"/>
  </si>
  <si>
    <t>パワー(筋)</t>
  </si>
  <si>
    <t>&lt;-大型人型ダイス</t>
    <rPh sb="2" eb="4">
      <t>オオガタ</t>
    </rPh>
    <rPh sb="4" eb="6">
      <t>ヒトガタ</t>
    </rPh>
    <phoneticPr fontId="1"/>
  </si>
  <si>
    <t>&lt;-大型人型追加ダメ</t>
    <rPh sb="2" eb="4">
      <t>オオガタ</t>
    </rPh>
    <rPh sb="4" eb="6">
      <t>ヒトガタ</t>
    </rPh>
    <rPh sb="6" eb="8">
      <t>ツイカ</t>
    </rPh>
    <phoneticPr fontId="1"/>
  </si>
  <si>
    <t>突撃</t>
    <rPh sb="0" eb="2">
      <t>トツゲキ</t>
    </rPh>
    <phoneticPr fontId="1"/>
  </si>
  <si>
    <t>アクション不要</t>
    <rPh sb="5" eb="7">
      <t>フヨウ</t>
    </rPh>
    <phoneticPr fontId="1"/>
  </si>
  <si>
    <t>ゴーリング・チャージ</t>
  </si>
  <si>
    <t>種族特徴</t>
    <rPh sb="0" eb="2">
      <t>シュゾク</t>
    </rPh>
    <rPh sb="2" eb="4">
      <t>トクチョウ</t>
    </rPh>
    <phoneticPr fontId="1"/>
  </si>
  <si>
    <t>オテギヌ</t>
    <phoneticPr fontId="1"/>
  </si>
  <si>
    <t>ファイター(スレイヤー)</t>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</si>
  <si>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</si>
  <si>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</si>
  <si>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</si>
  <si>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</si>
  <si>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</si>
  <si>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</si>
  <si>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予備(近)</t>
    <rPh sb="0" eb="2">
      <t>ヨビ</t>
    </rPh>
    <rPh sb="3" eb="4">
      <t>キン</t>
    </rPh>
    <phoneticPr fontId="1"/>
  </si>
  <si>
    <t>予備(遠)</t>
    <rPh sb="0" eb="2">
      <t>ヨビ</t>
    </rPh>
    <rPh sb="3" eb="4">
      <t>トオシ</t>
    </rPh>
    <phoneticPr fontId="1"/>
  </si>
  <si>
    <t>上級</t>
    <rPh sb="0" eb="2">
      <t>ジョウキュウ</t>
    </rPh>
    <phoneticPr fontId="1"/>
  </si>
  <si>
    <t>英雄級スレイヤー</t>
    <rPh sb="0" eb="2">
      <t>エイユウ</t>
    </rPh>
    <rPh sb="2" eb="3">
      <t>キュウ</t>
    </rPh>
    <phoneticPr fontId="1"/>
  </si>
  <si>
    <t>クラス</t>
    <phoneticPr fontId="1"/>
  </si>
  <si>
    <t>ｄ</t>
    <phoneticPr fontId="1"/>
  </si>
  <si>
    <t>戦術的優位</t>
    <rPh sb="0" eb="3">
      <t>センジュツテキ</t>
    </rPh>
    <rPh sb="3" eb="5">
      <t>ユウイ</t>
    </rPh>
    <phoneticPr fontId="1"/>
  </si>
  <si>
    <t>&lt;-重傷時</t>
    <rPh sb="2" eb="4">
      <t>ジュウショウ</t>
    </rPh>
    <rPh sb="4" eb="5">
      <t>ジ</t>
    </rPh>
    <phoneticPr fontId="1"/>
  </si>
  <si>
    <t>機会攻撃</t>
    <rPh sb="0" eb="2">
      <t>キカイ</t>
    </rPh>
    <rPh sb="2" eb="4">
      <t>コウゲキ</t>
    </rPh>
    <phoneticPr fontId="1"/>
  </si>
  <si>
    <t>変身中</t>
    <rPh sb="0" eb="3">
      <t>ヘンシンチュウ</t>
    </rPh>
    <phoneticPr fontId="1"/>
  </si>
  <si>
    <t>変身中
パワー
ストライク</t>
    <rPh sb="0" eb="3">
      <t>ヘンシンチュウ</t>
    </rPh>
    <phoneticPr fontId="1"/>
  </si>
  <si>
    <t>パワーストライクD数</t>
    <rPh sb="9" eb="10">
      <t>スウ</t>
    </rPh>
    <phoneticPr fontId="1"/>
  </si>
  <si>
    <t>※：ブーツ・オヴ・アデプト・チャージング(宝129)</t>
    <phoneticPr fontId="1"/>
  </si>
  <si>
    <r>
      <t>　　</t>
    </r>
    <r>
      <rPr>
        <b/>
        <sz val="11"/>
        <color rgb="FFFF0000"/>
        <rFont val="ＭＳ Ｐゴシック"/>
        <family val="3"/>
        <charset val="128"/>
        <scheme val="minor"/>
      </rPr>
      <t>突撃</t>
    </r>
    <r>
      <rPr>
        <sz val="11"/>
        <color theme="1"/>
        <rFont val="ＭＳ Ｐゴシック"/>
        <family val="2"/>
        <charset val="128"/>
        <scheme val="minor"/>
      </rPr>
      <t>のあと、使用者は</t>
    </r>
    <r>
      <rPr>
        <b/>
        <sz val="11"/>
        <color rgb="FFFF0000"/>
        <rFont val="ＭＳ Ｐゴシック"/>
        <family val="3"/>
        <charset val="128"/>
        <scheme val="minor"/>
      </rPr>
      <t>自T終前に１マスシフト</t>
    </r>
    <rPh sb="2" eb="4">
      <t>トツゲキ</t>
    </rPh>
    <rPh sb="8" eb="11">
      <t>シヨウシャ</t>
    </rPh>
    <rPh sb="12" eb="13">
      <t>ジ</t>
    </rPh>
    <rPh sb="14" eb="15">
      <t>シュウ</t>
    </rPh>
    <rPh sb="15" eb="16">
      <t>マエ</t>
    </rPh>
    <phoneticPr fontId="1"/>
  </si>
  <si>
    <r>
      <t>　　　このスピアを用いた</t>
    </r>
    <r>
      <rPr>
        <b/>
        <sz val="11"/>
        <color rgb="FFFF0000"/>
        <rFont val="ＭＳ Ｐゴシック"/>
        <family val="3"/>
        <charset val="128"/>
        <scheme val="minor"/>
      </rPr>
      <t>遠隔基礎攻撃</t>
    </r>
    <r>
      <rPr>
        <sz val="11"/>
        <color theme="1"/>
        <rFont val="ＭＳ Ｐゴシック"/>
        <family val="2"/>
        <charset val="128"/>
        <scheme val="minor"/>
      </rPr>
      <t>を行う。</t>
    </r>
    <rPh sb="9" eb="10">
      <t>モチ</t>
    </rPh>
    <rPh sb="12" eb="14">
      <t>エンカク</t>
    </rPh>
    <rPh sb="14" eb="16">
      <t>キソ</t>
    </rPh>
    <rPh sb="16" eb="18">
      <t>コウゲキ</t>
    </rPh>
    <rPh sb="19" eb="20">
      <t>オコナ</t>
    </rPh>
    <phoneticPr fontId="1"/>
  </si>
  <si>
    <r>
      <t>　　　ヒット：</t>
    </r>
    <r>
      <rPr>
        <b/>
        <sz val="11"/>
        <color rgb="FFFF0000"/>
        <rFont val="ＭＳ Ｐゴシック"/>
        <family val="3"/>
        <charset val="128"/>
        <scheme val="minor"/>
      </rPr>
      <t>動けない状態(ST終)</t>
    </r>
    <phoneticPr fontId="1"/>
  </si>
  <si>
    <r>
      <t>　　　　効果が</t>
    </r>
    <r>
      <rPr>
        <b/>
        <sz val="11"/>
        <color rgb="FFFF0000"/>
        <rFont val="ＭＳ Ｐゴシック"/>
        <family val="3"/>
        <charset val="128"/>
        <scheme val="minor"/>
      </rPr>
      <t>終了するまで</t>
    </r>
    <r>
      <rPr>
        <sz val="11"/>
        <color theme="1"/>
        <rFont val="ＭＳ Ｐゴシック"/>
        <family val="3"/>
        <charset val="128"/>
        <scheme val="minor"/>
      </rPr>
      <t>スピアは使用者の手に</t>
    </r>
    <r>
      <rPr>
        <b/>
        <sz val="11"/>
        <color rgb="FFFF0000"/>
        <rFont val="ＭＳ Ｐゴシック"/>
        <family val="3"/>
        <charset val="128"/>
        <scheme val="minor"/>
      </rPr>
      <t>戻ってこない</t>
    </r>
    <r>
      <rPr>
        <sz val="11"/>
        <color theme="1"/>
        <rFont val="ＭＳ Ｐゴシック"/>
        <family val="3"/>
        <charset val="128"/>
        <scheme val="minor"/>
      </rPr>
      <t>。</t>
    </r>
    <rPh sb="4" eb="6">
      <t>コウカ</t>
    </rPh>
    <rPh sb="7" eb="9">
      <t>シュウリョウ</t>
    </rPh>
    <rPh sb="17" eb="20">
      <t>シヨウシャ</t>
    </rPh>
    <rPh sb="21" eb="22">
      <t>テ</t>
    </rPh>
    <rPh sb="23" eb="24">
      <t>モド</t>
    </rPh>
    <phoneticPr fontId="1"/>
  </si>
  <si>
    <t>※：ストライクバックス(宝135)</t>
    <phoneticPr fontId="1"/>
  </si>
  <si>
    <r>
      <t>　　</t>
    </r>
    <r>
      <rPr>
        <b/>
        <sz val="11"/>
        <color theme="1"/>
        <rFont val="ＭＳ Ｐゴシック"/>
        <family val="3"/>
        <charset val="128"/>
        <scheme val="minor"/>
      </rPr>
      <t>攻撃パワー◆[遭遇毎】：</t>
    </r>
    <r>
      <rPr>
        <sz val="11"/>
        <color theme="1"/>
        <rFont val="ＭＳ Ｐゴシック"/>
        <family val="2"/>
        <charset val="128"/>
        <scheme val="minor"/>
      </rPr>
      <t>即応・対応</t>
    </r>
    <rPh sb="2" eb="4">
      <t>コウゲキ</t>
    </rPh>
    <rPh sb="9" eb="11">
      <t>ソウグウ</t>
    </rPh>
    <rPh sb="11" eb="12">
      <t>マイ</t>
    </rPh>
    <rPh sb="14" eb="16">
      <t>ソクオウ</t>
    </rPh>
    <rPh sb="17" eb="19">
      <t>タイオウ</t>
    </rPh>
    <phoneticPr fontId="1"/>
  </si>
  <si>
    <r>
      <t>　　</t>
    </r>
    <r>
      <rPr>
        <b/>
        <sz val="11"/>
        <color theme="1"/>
        <rFont val="ＭＳ Ｐゴシック"/>
        <family val="3"/>
        <charset val="128"/>
        <scheme val="minor"/>
      </rPr>
      <t>攻撃パワー◆[遭遇毎】：</t>
    </r>
    <r>
      <rPr>
        <sz val="11"/>
        <color theme="1"/>
        <rFont val="ＭＳ Ｐゴシック"/>
        <family val="2"/>
        <charset val="128"/>
        <scheme val="minor"/>
      </rPr>
      <t>標準アクション</t>
    </r>
    <rPh sb="2" eb="4">
      <t>コウゲキ</t>
    </rPh>
    <rPh sb="9" eb="11">
      <t>ソウグウ</t>
    </rPh>
    <rPh sb="11" eb="12">
      <t>マイ</t>
    </rPh>
    <rPh sb="14" eb="16">
      <t>ヒョウジュン</t>
    </rPh>
    <phoneticPr fontId="1"/>
  </si>
  <si>
    <t>　　　使用者に隣接する敵が使用者に攻撃をヒットさせる</t>
    <phoneticPr fontId="1"/>
  </si>
  <si>
    <t>　　　その敵に対して近接基礎攻撃</t>
    <phoneticPr fontId="1"/>
  </si>
  <si>
    <t>素手</t>
    <rPh sb="0" eb="2">
      <t>スデ</t>
    </rPh>
    <phoneticPr fontId="1"/>
  </si>
  <si>
    <t>１ｄ6</t>
    <phoneticPr fontId="1"/>
  </si>
  <si>
    <t>ｄ</t>
    <phoneticPr fontId="1"/>
  </si>
  <si>
    <t>変身中
敵重傷時</t>
    <phoneticPr fontId="1"/>
  </si>
  <si>
    <t>　各ダメージはすべて変身中で計算、未変身の場合はダメージを－２すべし。</t>
    <rPh sb="1" eb="2">
      <t>カク</t>
    </rPh>
    <rPh sb="10" eb="13">
      <t>ヘンシンチュウ</t>
    </rPh>
    <rPh sb="14" eb="16">
      <t>ケイサン</t>
    </rPh>
    <rPh sb="17" eb="18">
      <t>ミ</t>
    </rPh>
    <rPh sb="18" eb="20">
      <t>ヘンシン</t>
    </rPh>
    <rPh sb="21" eb="23">
      <t>バアイ</t>
    </rPh>
    <phoneticPr fontId="1"/>
  </si>
  <si>
    <t>バトル・ラス[構え]</t>
    <rPh sb="7" eb="8">
      <t>カマ</t>
    </rPh>
    <phoneticPr fontId="1"/>
  </si>
  <si>
    <t>ファイター/汎用(墜147)</t>
    <rPh sb="6" eb="8">
      <t>ハンヨウ</t>
    </rPh>
    <rPh sb="9" eb="10">
      <t>オ</t>
    </rPh>
    <phoneticPr fontId="1"/>
  </si>
  <si>
    <t>[無限回]◆[構え][武勇]</t>
    <rPh sb="1" eb="3">
      <t>ムゲン</t>
    </rPh>
    <rPh sb="3" eb="4">
      <t>カイ</t>
    </rPh>
    <rPh sb="7" eb="8">
      <t>カマ</t>
    </rPh>
    <rPh sb="11" eb="13">
      <t>ブユウ</t>
    </rPh>
    <phoneticPr fontId="1"/>
  </si>
  <si>
    <t>マイナー・アクション</t>
    <phoneticPr fontId="1"/>
  </si>
  <si>
    <t>　(Lv11:+3 Lv21:+4)</t>
    <phoneticPr fontId="1"/>
  </si>
  <si>
    <t>デュエリスツ・アソールト[構え]</t>
    <rPh sb="13" eb="14">
      <t>カマ</t>
    </rPh>
    <phoneticPr fontId="1"/>
  </si>
  <si>
    <t>ファイター/汎用(墜146)</t>
    <rPh sb="6" eb="8">
      <t>ハンヨウ</t>
    </rPh>
    <rPh sb="9" eb="10">
      <t>オ</t>
    </rPh>
    <phoneticPr fontId="1"/>
  </si>
  <si>
    <t>使用者は”決闘者の猛攻”の構えを取る。構えが終了するまでの間、使用者は</t>
    <rPh sb="0" eb="2">
      <t>シヨウ</t>
    </rPh>
    <rPh sb="2" eb="3">
      <t>シャ</t>
    </rPh>
    <rPh sb="5" eb="7">
      <t>ケットウ</t>
    </rPh>
    <rPh sb="7" eb="8">
      <t>シャ</t>
    </rPh>
    <rPh sb="9" eb="11">
      <t>モウコウ</t>
    </rPh>
    <rPh sb="13" eb="14">
      <t>カマ</t>
    </rPh>
    <rPh sb="16" eb="17">
      <t>ト</t>
    </rPh>
    <rPh sb="19" eb="20">
      <t>カマ</t>
    </rPh>
    <rPh sb="22" eb="24">
      <t>シュウリョウ</t>
    </rPh>
    <rPh sb="29" eb="30">
      <t>アイダ</t>
    </rPh>
    <phoneticPr fontId="1"/>
  </si>
  <si>
    <t>　(Lv11:+6 Lv21:+8)</t>
    <phoneticPr fontId="1"/>
  </si>
  <si>
    <r>
      <t>攻撃の</t>
    </r>
    <r>
      <rPr>
        <b/>
        <sz val="11"/>
        <color rgb="FFFF0000"/>
        <rFont val="ＭＳ Ｐゴシック"/>
        <family val="3"/>
        <charset val="128"/>
        <scheme val="minor"/>
      </rPr>
      <t>目標が他のクリーチャー</t>
    </r>
    <r>
      <rPr>
        <sz val="11"/>
        <rFont val="ＭＳ Ｐゴシック"/>
        <family val="3"/>
        <charset val="128"/>
        <scheme val="minor"/>
      </rPr>
      <t>(使用者は除く)と</t>
    </r>
    <r>
      <rPr>
        <b/>
        <sz val="11"/>
        <color rgb="FFFF0000"/>
        <rFont val="ＭＳ Ｐゴシック"/>
        <family val="3"/>
        <charset val="128"/>
        <scheme val="minor"/>
      </rPr>
      <t>隣接していない時</t>
    </r>
    <r>
      <rPr>
        <sz val="11"/>
        <rFont val="ＭＳ Ｐゴシック"/>
        <family val="3"/>
        <charset val="128"/>
        <scheme val="minor"/>
      </rPr>
      <t>には、</t>
    </r>
    <rPh sb="0" eb="2">
      <t>コウゲキ</t>
    </rPh>
    <rPh sb="3" eb="5">
      <t>モクヒョウ</t>
    </rPh>
    <rPh sb="6" eb="7">
      <t>タ</t>
    </rPh>
    <rPh sb="15" eb="18">
      <t>シヨウシャ</t>
    </rPh>
    <rPh sb="19" eb="20">
      <t>ノゾ</t>
    </rPh>
    <rPh sb="23" eb="25">
      <t>リンセツ</t>
    </rPh>
    <rPh sb="30" eb="31">
      <t>トキ</t>
    </rPh>
    <phoneticPr fontId="1"/>
  </si>
  <si>
    <r>
      <t>使用者は武器を用いた基礎攻撃の</t>
    </r>
    <r>
      <rPr>
        <b/>
        <sz val="11"/>
        <color rgb="FFFF0000"/>
        <rFont val="ＭＳ Ｐゴシック"/>
        <family val="3"/>
        <charset val="128"/>
        <scheme val="minor"/>
      </rPr>
      <t>ダメージＲに＋２</t>
    </r>
    <r>
      <rPr>
        <sz val="11"/>
        <rFont val="ＭＳ Ｐゴシック"/>
        <family val="3"/>
        <charset val="128"/>
        <scheme val="minor"/>
      </rPr>
      <t>のパワーＢを得る。</t>
    </r>
    <rPh sb="0" eb="2">
      <t>シヨウ</t>
    </rPh>
    <rPh sb="2" eb="3">
      <t>シャ</t>
    </rPh>
    <rPh sb="4" eb="6">
      <t>ブキ</t>
    </rPh>
    <rPh sb="7" eb="8">
      <t>モチ</t>
    </rPh>
    <rPh sb="10" eb="12">
      <t>キソ</t>
    </rPh>
    <rPh sb="12" eb="14">
      <t>コウゲキ</t>
    </rPh>
    <rPh sb="29" eb="30">
      <t>エ</t>
    </rPh>
    <phoneticPr fontId="1"/>
  </si>
  <si>
    <t>使用者は”狂戦士の突撃”の構えを取る。構えが終了するまでの間、使用者は</t>
    <rPh sb="0" eb="2">
      <t>シヨウ</t>
    </rPh>
    <rPh sb="2" eb="3">
      <t>シャ</t>
    </rPh>
    <rPh sb="5" eb="6">
      <t>キョウ</t>
    </rPh>
    <rPh sb="6" eb="8">
      <t>センシ</t>
    </rPh>
    <rPh sb="9" eb="11">
      <t>トツゲキ</t>
    </rPh>
    <rPh sb="13" eb="14">
      <t>カマ</t>
    </rPh>
    <rPh sb="16" eb="17">
      <t>ト</t>
    </rPh>
    <rPh sb="19" eb="20">
      <t>カマ</t>
    </rPh>
    <rPh sb="22" eb="24">
      <t>シュウリョウ</t>
    </rPh>
    <rPh sb="29" eb="30">
      <t>アイダ</t>
    </rPh>
    <phoneticPr fontId="1"/>
  </si>
  <si>
    <t>テーマ</t>
    <phoneticPr fontId="1"/>
  </si>
  <si>
    <t>ディシプリンド・カウンター</t>
    <phoneticPr fontId="1"/>
  </si>
  <si>
    <t>エレメンタル・イニシエイト／攻撃　（元素４９）</t>
    <rPh sb="18" eb="20">
      <t>ゲンソ</t>
    </rPh>
    <phoneticPr fontId="1"/>
  </si>
  <si>
    <t>[遭遇毎]◆[元素][サイオニック][武器]</t>
    <rPh sb="1" eb="3">
      <t>ソウグウ</t>
    </rPh>
    <rPh sb="3" eb="4">
      <t>マイ</t>
    </rPh>
    <rPh sb="7" eb="9">
      <t>ゲンソ</t>
    </rPh>
    <rPh sb="19" eb="21">
      <t>ブキ</t>
    </rPh>
    <phoneticPr fontId="1"/>
  </si>
  <si>
    <t>即応・対応</t>
    <rPh sb="0" eb="2">
      <t>ソクオウ</t>
    </rPh>
    <rPh sb="3" eb="5">
      <t>タイオウ</t>
    </rPh>
    <phoneticPr fontId="1"/>
  </si>
  <si>
    <t>トリガーを発生させた敵</t>
    <rPh sb="5" eb="7">
      <t>ハッセイ</t>
    </rPh>
    <rPh sb="10" eb="11">
      <t>テキ</t>
    </rPh>
    <phoneticPr fontId="1"/>
  </si>
  <si>
    <t>ヒット</t>
    <phoneticPr fontId="1"/>
  </si>
  <si>
    <t>”最も高い能力修正値”対”反応”</t>
    <rPh sb="1" eb="2">
      <t>モット</t>
    </rPh>
    <rPh sb="3" eb="4">
      <t>タカ</t>
    </rPh>
    <rPh sb="5" eb="7">
      <t>ノウリョク</t>
    </rPh>
    <rPh sb="7" eb="9">
      <t>シュウセイ</t>
    </rPh>
    <rPh sb="9" eb="10">
      <t>チ</t>
    </rPh>
    <rPh sb="11" eb="12">
      <t>タイ</t>
    </rPh>
    <rPh sb="13" eb="15">
      <t>ハンノウ</t>
    </rPh>
    <phoneticPr fontId="1"/>
  </si>
  <si>
    <t>使用者は”怒りの猛攻”の構えを取る。構えが終了するまでの間、</t>
    <rPh sb="0" eb="2">
      <t>シヨウ</t>
    </rPh>
    <rPh sb="2" eb="3">
      <t>シャ</t>
    </rPh>
    <rPh sb="5" eb="6">
      <t>イカ</t>
    </rPh>
    <rPh sb="8" eb="10">
      <t>モウコウ</t>
    </rPh>
    <rPh sb="12" eb="13">
      <t>カマ</t>
    </rPh>
    <rPh sb="15" eb="16">
      <t>ト</t>
    </rPh>
    <rPh sb="18" eb="19">
      <t>カマ</t>
    </rPh>
    <rPh sb="21" eb="23">
      <t>シュウリョウ</t>
    </rPh>
    <rPh sb="28" eb="29">
      <t>アイダ</t>
    </rPh>
    <phoneticPr fontId="1"/>
  </si>
  <si>
    <t>１［Ｗ］ダメージ。</t>
    <phoneticPr fontId="1"/>
  </si>
  <si>
    <t>使用者は目標を２マスまで横滑りさせる。</t>
    <rPh sb="0" eb="3">
      <t>シヨウシャ</t>
    </rPh>
    <rPh sb="4" eb="6">
      <t>モクヒョウ</t>
    </rPh>
    <rPh sb="12" eb="14">
      <t>ヨコスベ</t>
    </rPh>
    <phoneticPr fontId="1"/>
  </si>
  <si>
    <t>目標は使用者の次Ｔ終まで戦術的優位を与える・</t>
    <rPh sb="0" eb="2">
      <t>モクヒョウ</t>
    </rPh>
    <rPh sb="3" eb="6">
      <t>シヨウシャ</t>
    </rPh>
    <rPh sb="7" eb="8">
      <t>ジ</t>
    </rPh>
    <rPh sb="9" eb="10">
      <t>シュウ</t>
    </rPh>
    <rPh sb="12" eb="15">
      <t>センジュツテキ</t>
    </rPh>
    <rPh sb="15" eb="17">
      <t>ユウイ</t>
    </rPh>
    <rPh sb="18" eb="19">
      <t>アタ</t>
    </rPh>
    <phoneticPr fontId="1"/>
  </si>
  <si>
    <t>　(Lv11:2[W] Lv21:3[W])</t>
    <phoneticPr fontId="1"/>
  </si>
  <si>
    <t>シフター／種族パワー／　（PHⅡ10）</t>
    <rPh sb="5" eb="7">
      <t>シュゾク</t>
    </rPh>
    <phoneticPr fontId="1"/>
  </si>
  <si>
    <t>マイナー・アクション</t>
    <phoneticPr fontId="1"/>
  </si>
  <si>
    <t>必要条件</t>
    <rPh sb="0" eb="2">
      <t>ヒツヨウ</t>
    </rPh>
    <rPh sb="2" eb="4">
      <t>ジョウケン</t>
    </rPh>
    <phoneticPr fontId="1"/>
  </si>
  <si>
    <t>この遭遇が終了するまで、使用者はダメージRに＋２のボーナスを得る。</t>
    <rPh sb="2" eb="4">
      <t>ソウグウ</t>
    </rPh>
    <rPh sb="5" eb="7">
      <t>シュウリョウ</t>
    </rPh>
    <rPh sb="12" eb="15">
      <t>シヨウシャ</t>
    </rPh>
    <rPh sb="30" eb="31">
      <t>エ</t>
    </rPh>
    <phoneticPr fontId="1"/>
  </si>
  <si>
    <t>　(Lv11:再生４ Lv21:再生６)</t>
    <rPh sb="7" eb="9">
      <t>サイセイ</t>
    </rPh>
    <rPh sb="16" eb="18">
      <t>サイセイ</t>
    </rPh>
    <phoneticPr fontId="1"/>
  </si>
  <si>
    <r>
      <t>　　</t>
    </r>
    <r>
      <rPr>
        <b/>
        <sz val="11"/>
        <color theme="1"/>
        <rFont val="ＭＳ Ｐゴシック"/>
        <family val="3"/>
        <charset val="128"/>
        <scheme val="minor"/>
      </rPr>
      <t>パワー◆[遭遇毎】</t>
    </r>
    <r>
      <rPr>
        <sz val="11"/>
        <color theme="1"/>
        <rFont val="ＭＳ Ｐゴシック"/>
        <family val="2"/>
        <charset val="128"/>
        <scheme val="minor"/>
      </rPr>
      <t>(マイナー・アクション)</t>
    </r>
    <rPh sb="7" eb="9">
      <t>ソウグウ</t>
    </rPh>
    <rPh sb="9" eb="10">
      <t>マイ</t>
    </rPh>
    <phoneticPr fontId="1"/>
  </si>
  <si>
    <t>前提条件</t>
    <rPh sb="0" eb="2">
      <t>ゼンテイ</t>
    </rPh>
    <rPh sb="2" eb="4">
      <t>ジョウケン</t>
    </rPh>
    <phoneticPr fontId="1"/>
  </si>
  <si>
    <t>効果</t>
    <rPh sb="0" eb="2">
      <t>コウカ</t>
    </rPh>
    <phoneticPr fontId="1"/>
  </si>
  <si>
    <t>遭遇毎</t>
    <rPh sb="0" eb="2">
      <t>ソウグウ</t>
    </rPh>
    <rPh sb="2" eb="3">
      <t>ゴト</t>
    </rPh>
    <phoneticPr fontId="1"/>
  </si>
  <si>
    <t>イグノア・ウィークネス</t>
    <phoneticPr fontId="1"/>
  </si>
  <si>
    <t>ファイター／汎用／６　（墜１５０）</t>
    <rPh sb="6" eb="8">
      <t>ハンヨウ</t>
    </rPh>
    <rPh sb="12" eb="13">
      <t>ツイ</t>
    </rPh>
    <phoneticPr fontId="1"/>
  </si>
  <si>
    <t>[遭遇毎]◆[武勇]</t>
    <rPh sb="1" eb="3">
      <t>ソウグウ</t>
    </rPh>
    <rPh sb="3" eb="4">
      <t>マイ</t>
    </rPh>
    <phoneticPr fontId="1"/>
  </si>
  <si>
    <t>トリガー</t>
    <phoneticPr fontId="1"/>
  </si>
  <si>
    <t>使用者は&lt;持久力&gt;を習得済みでなければならない。</t>
    <rPh sb="0" eb="3">
      <t>シヨウシャ</t>
    </rPh>
    <rPh sb="5" eb="8">
      <t>ジキュウリョク</t>
    </rPh>
    <rPh sb="10" eb="12">
      <t>シュウトク</t>
    </rPh>
    <rPh sb="12" eb="13">
      <t>ズ</t>
    </rPh>
    <phoneticPr fontId="1"/>
  </si>
  <si>
    <t>使用者がSTによって終了させることのできる効果による</t>
    <rPh sb="0" eb="3">
      <t>シヨウシャ</t>
    </rPh>
    <rPh sb="10" eb="12">
      <t>シュウリョウ</t>
    </rPh>
    <rPh sb="21" eb="23">
      <t>コウカ</t>
    </rPh>
    <phoneticPr fontId="1"/>
  </si>
  <si>
    <t>いずれかの状態で自分のターンを開始した時</t>
    <rPh sb="5" eb="7">
      <t>ジョウタイ</t>
    </rPh>
    <rPh sb="8" eb="10">
      <t>ジブン</t>
    </rPh>
    <rPh sb="15" eb="17">
      <t>カイシ</t>
    </rPh>
    <rPh sb="19" eb="20">
      <t>トキ</t>
    </rPh>
    <phoneticPr fontId="1"/>
  </si>
  <si>
    <t>オテギヌ用　諸々チェック表</t>
    <rPh sb="4" eb="5">
      <t>ヨウ</t>
    </rPh>
    <rPh sb="6" eb="8">
      <t>モロモロ</t>
    </rPh>
    <rPh sb="12" eb="13">
      <t>ヒョウ</t>
    </rPh>
    <phoneticPr fontId="1"/>
  </si>
  <si>
    <t>移動可能距離変化表</t>
    <rPh sb="0" eb="2">
      <t>イドウ</t>
    </rPh>
    <rPh sb="2" eb="4">
      <t>カノウ</t>
    </rPh>
    <rPh sb="4" eb="6">
      <t>キョリ</t>
    </rPh>
    <rPh sb="6" eb="8">
      <t>ヘンカ</t>
    </rPh>
    <rPh sb="8" eb="9">
      <t>ヒョウ</t>
    </rPh>
    <phoneticPr fontId="1"/>
  </si>
  <si>
    <t>不意打ちＲ及び第一Ｒで</t>
    <rPh sb="0" eb="3">
      <t>フイウ</t>
    </rPh>
    <rPh sb="5" eb="6">
      <t>オヨ</t>
    </rPh>
    <rPh sb="7" eb="9">
      <t>ダイイチ</t>
    </rPh>
    <phoneticPr fontId="1"/>
  </si>
  <si>
    <t>左以外の状況</t>
    <rPh sb="0" eb="1">
      <t>ヒダリ</t>
    </rPh>
    <rPh sb="1" eb="3">
      <t>イガイ</t>
    </rPh>
    <rPh sb="4" eb="6">
      <t>ジョウキョウ</t>
    </rPh>
    <phoneticPr fontId="1"/>
  </si>
  <si>
    <t>自分のＴ開始時にシェリーの５マス以内</t>
    <rPh sb="0" eb="2">
      <t>ジブン</t>
    </rPh>
    <rPh sb="4" eb="6">
      <t>カイシ</t>
    </rPh>
    <rPh sb="6" eb="7">
      <t>ジ</t>
    </rPh>
    <rPh sb="16" eb="18">
      <t>イナイ</t>
    </rPh>
    <phoneticPr fontId="1"/>
  </si>
  <si>
    <t>その他構え</t>
    <rPh sb="2" eb="3">
      <t>タ</t>
    </rPh>
    <rPh sb="3" eb="4">
      <t>カマ</t>
    </rPh>
    <phoneticPr fontId="1"/>
  </si>
  <si>
    <t>通常時</t>
    <rPh sb="0" eb="2">
      <t>ツウジョウ</t>
    </rPh>
    <rPh sb="2" eb="3">
      <t>ジ</t>
    </rPh>
    <phoneticPr fontId="1"/>
  </si>
  <si>
    <t>移動</t>
    <rPh sb="0" eb="2">
      <t>イドウ</t>
    </rPh>
    <phoneticPr fontId="1"/>
  </si>
  <si>
    <t>疾走</t>
    <rPh sb="0" eb="2">
      <t>シッソウ</t>
    </rPh>
    <phoneticPr fontId="1"/>
  </si>
  <si>
    <t>減速時</t>
    <rPh sb="0" eb="2">
      <t>ゲンソク</t>
    </rPh>
    <rPh sb="2" eb="3">
      <t>ジ</t>
    </rPh>
    <phoneticPr fontId="1"/>
  </si>
  <si>
    <t>遭遇開始前に宣言</t>
    <rPh sb="0" eb="2">
      <t>ソウグウ</t>
    </rPh>
    <rPh sb="2" eb="4">
      <t>カイシ</t>
    </rPh>
    <rPh sb="4" eb="5">
      <t>マエ</t>
    </rPh>
    <rPh sb="6" eb="8">
      <t>センゲン</t>
    </rPh>
    <phoneticPr fontId="1"/>
  </si>
  <si>
    <t>①構えはバーサーカー・チャージを宣言</t>
    <rPh sb="1" eb="2">
      <t>カマ</t>
    </rPh>
    <rPh sb="16" eb="18">
      <t>センゲン</t>
    </rPh>
    <phoneticPr fontId="1"/>
  </si>
  <si>
    <t>②何も持たずに手ぶらも宣言　（コッチは別にしなくても良い）</t>
    <rPh sb="1" eb="2">
      <t>ナニ</t>
    </rPh>
    <rPh sb="3" eb="4">
      <t>モ</t>
    </rPh>
    <rPh sb="7" eb="8">
      <t>テ</t>
    </rPh>
    <rPh sb="11" eb="13">
      <t>センゲン</t>
    </rPh>
    <rPh sb="19" eb="20">
      <t>ベツ</t>
    </rPh>
    <rPh sb="26" eb="27">
      <t>ヨ</t>
    </rPh>
    <phoneticPr fontId="1"/>
  </si>
  <si>
    <t>第一ターン理想的行動手順</t>
    <rPh sb="0" eb="2">
      <t>ダイイチ</t>
    </rPh>
    <rPh sb="5" eb="8">
      <t>リソウテキ</t>
    </rPh>
    <rPh sb="8" eb="10">
      <t>コウドウ</t>
    </rPh>
    <rPh sb="10" eb="12">
      <t>テジュン</t>
    </rPh>
    <phoneticPr fontId="1"/>
  </si>
  <si>
    <t>　　早抜きでアックスを取り出して、インチキ重傷発動！</t>
    <rPh sb="2" eb="3">
      <t>ハヤ</t>
    </rPh>
    <rPh sb="3" eb="4">
      <t>ヌ</t>
    </rPh>
    <rPh sb="11" eb="12">
      <t>ト</t>
    </rPh>
    <rPh sb="13" eb="14">
      <t>ダ</t>
    </rPh>
    <rPh sb="21" eb="23">
      <t>ジュウショウ</t>
    </rPh>
    <rPh sb="23" eb="25">
      <t>ハツドウ</t>
    </rPh>
    <phoneticPr fontId="1"/>
  </si>
  <si>
    <r>
      <t>②マイナーアクションで</t>
    </r>
    <r>
      <rPr>
        <b/>
        <sz val="11"/>
        <color rgb="FFFF0000"/>
        <rFont val="ＭＳ Ｐゴシック"/>
        <family val="3"/>
        <charset val="128"/>
        <scheme val="minor"/>
      </rPr>
      <t>ロングトゥース・シフティング</t>
    </r>
    <r>
      <rPr>
        <b/>
        <sz val="11"/>
        <color theme="1"/>
        <rFont val="ＭＳ Ｐゴシック"/>
        <family val="3"/>
        <charset val="128"/>
        <scheme val="minor"/>
      </rPr>
      <t>を使用</t>
    </r>
    <rPh sb="26" eb="28">
      <t>シヨウ</t>
    </rPh>
    <phoneticPr fontId="1"/>
  </si>
  <si>
    <t>　　本当は重傷になってないけど変身完了！</t>
    <rPh sb="2" eb="4">
      <t>ホントウ</t>
    </rPh>
    <rPh sb="5" eb="7">
      <t>ジュウショウ</t>
    </rPh>
    <rPh sb="15" eb="17">
      <t>ヘンシン</t>
    </rPh>
    <rPh sb="17" eb="19">
      <t>カンリョウ</t>
    </rPh>
    <phoneticPr fontId="1"/>
  </si>
  <si>
    <t>　　スレイヤーの素早い持ち替えの効果</t>
    <rPh sb="8" eb="10">
      <t>スバヤ</t>
    </rPh>
    <rPh sb="11" eb="12">
      <t>モ</t>
    </rPh>
    <rPh sb="13" eb="14">
      <t>カ</t>
    </rPh>
    <rPh sb="16" eb="18">
      <t>コウカ</t>
    </rPh>
    <phoneticPr fontId="1"/>
  </si>
  <si>
    <r>
      <t>④標準アクションで</t>
    </r>
    <r>
      <rPr>
        <b/>
        <sz val="11"/>
        <color rgb="FFFF0000"/>
        <rFont val="ＭＳ Ｐゴシック"/>
        <family val="3"/>
        <charset val="128"/>
        <scheme val="minor"/>
      </rPr>
      <t>突撃</t>
    </r>
    <r>
      <rPr>
        <b/>
        <sz val="11"/>
        <color theme="1"/>
        <rFont val="ＭＳ Ｐゴシック"/>
        <family val="3"/>
        <charset val="128"/>
        <scheme val="minor"/>
      </rPr>
      <t>を宣言</t>
    </r>
    <rPh sb="1" eb="3">
      <t>ヒョウジュン</t>
    </rPh>
    <rPh sb="9" eb="11">
      <t>トツゲキ</t>
    </rPh>
    <rPh sb="12" eb="14">
      <t>センゲン</t>
    </rPh>
    <phoneticPr fontId="1"/>
  </si>
  <si>
    <r>
      <t>⑤ターン終了前に</t>
    </r>
    <r>
      <rPr>
        <b/>
        <sz val="11"/>
        <color rgb="FFFF0000"/>
        <rFont val="ＭＳ Ｐゴシック"/>
        <family val="3"/>
        <charset val="128"/>
        <scheme val="minor"/>
      </rPr>
      <t>１マスシフト</t>
    </r>
    <r>
      <rPr>
        <b/>
        <sz val="11"/>
        <color theme="1"/>
        <rFont val="ＭＳ Ｐゴシック"/>
        <family val="3"/>
        <charset val="128"/>
        <scheme val="minor"/>
      </rPr>
      <t>を宣言</t>
    </r>
    <rPh sb="4" eb="6">
      <t>シュウリョウ</t>
    </rPh>
    <rPh sb="6" eb="7">
      <t>マエ</t>
    </rPh>
    <rPh sb="15" eb="17">
      <t>センゲン</t>
    </rPh>
    <phoneticPr fontId="1"/>
  </si>
  <si>
    <t>　　他の前衛にとって都合の良い位置へ移動</t>
    <rPh sb="2" eb="3">
      <t>ホカ</t>
    </rPh>
    <rPh sb="4" eb="6">
      <t>ゼンエイ</t>
    </rPh>
    <rPh sb="10" eb="12">
      <t>ツゴウ</t>
    </rPh>
    <rPh sb="13" eb="14">
      <t>ヨ</t>
    </rPh>
    <rPh sb="15" eb="17">
      <t>イチ</t>
    </rPh>
    <rPh sb="18" eb="20">
      <t>イドウ</t>
    </rPh>
    <phoneticPr fontId="1"/>
  </si>
  <si>
    <t>第二ターン理想的行動手順</t>
    <rPh sb="0" eb="2">
      <t>ダイニ</t>
    </rPh>
    <rPh sb="5" eb="8">
      <t>リソウテキ</t>
    </rPh>
    <rPh sb="8" eb="10">
      <t>コウドウ</t>
    </rPh>
    <rPh sb="10" eb="12">
      <t>テジュン</t>
    </rPh>
    <phoneticPr fontId="1"/>
  </si>
  <si>
    <r>
      <t>①ターン開始時に</t>
    </r>
    <r>
      <rPr>
        <b/>
        <sz val="11"/>
        <color rgb="FFFF0000"/>
        <rFont val="ＭＳ Ｐゴシック"/>
        <family val="3"/>
        <charset val="128"/>
        <scheme val="minor"/>
      </rPr>
      <t>再生２</t>
    </r>
    <r>
      <rPr>
        <b/>
        <sz val="11"/>
        <color theme="1"/>
        <rFont val="ＭＳ Ｐゴシック"/>
        <family val="3"/>
        <charset val="128"/>
        <scheme val="minor"/>
      </rPr>
      <t>を宣言</t>
    </r>
    <rPh sb="4" eb="6">
      <t>カイシ</t>
    </rPh>
    <rPh sb="6" eb="7">
      <t>ジ</t>
    </rPh>
    <rPh sb="8" eb="10">
      <t>サイセイ</t>
    </rPh>
    <rPh sb="12" eb="14">
      <t>センゲン</t>
    </rPh>
    <phoneticPr fontId="1"/>
  </si>
  <si>
    <t>　　まだ一応、重傷中なのでＨＰが回復する！</t>
    <rPh sb="4" eb="6">
      <t>イチオウ</t>
    </rPh>
    <rPh sb="7" eb="9">
      <t>ジュウショウ</t>
    </rPh>
    <rPh sb="9" eb="10">
      <t>チュウ</t>
    </rPh>
    <rPh sb="16" eb="18">
      <t>カイフク</t>
    </rPh>
    <phoneticPr fontId="1"/>
  </si>
  <si>
    <t>　　突撃しないならバトル・ラスに変更が無難か？</t>
    <rPh sb="2" eb="4">
      <t>トツゲキ</t>
    </rPh>
    <rPh sb="16" eb="18">
      <t>ヘンコウ</t>
    </rPh>
    <rPh sb="19" eb="21">
      <t>ブナン</t>
    </rPh>
    <phoneticPr fontId="1"/>
  </si>
  <si>
    <r>
      <t>　　　使用者に</t>
    </r>
    <r>
      <rPr>
        <b/>
        <sz val="11"/>
        <color rgb="FFFF0000"/>
        <rFont val="ＭＳ Ｐゴシック"/>
        <family val="3"/>
        <charset val="128"/>
        <scheme val="minor"/>
      </rPr>
      <t>隣接する敵</t>
    </r>
    <r>
      <rPr>
        <sz val="11"/>
        <color theme="1"/>
        <rFont val="ＭＳ Ｐゴシック"/>
        <family val="2"/>
        <charset val="128"/>
        <scheme val="minor"/>
      </rPr>
      <t>が使用者に攻撃を</t>
    </r>
    <r>
      <rPr>
        <b/>
        <sz val="11"/>
        <color rgb="FFFF0000"/>
        <rFont val="ＭＳ Ｐゴシック"/>
        <family val="3"/>
        <charset val="128"/>
        <scheme val="minor"/>
      </rPr>
      <t>ヒット</t>
    </r>
    <r>
      <rPr>
        <sz val="11"/>
        <color theme="1"/>
        <rFont val="ＭＳ Ｐゴシック"/>
        <family val="2"/>
        <charset val="128"/>
        <scheme val="minor"/>
      </rPr>
      <t>させる</t>
    </r>
    <phoneticPr fontId="1"/>
  </si>
  <si>
    <t>普通、何か構えているハズなので基本的にこのページを見る必要は無い・・・。</t>
    <rPh sb="0" eb="2">
      <t>フツウ</t>
    </rPh>
    <rPh sb="3" eb="4">
      <t>ナニ</t>
    </rPh>
    <rPh sb="5" eb="6">
      <t>カマ</t>
    </rPh>
    <rPh sb="15" eb="18">
      <t>キホンテキ</t>
    </rPh>
    <rPh sb="25" eb="26">
      <t>ミ</t>
    </rPh>
    <rPh sb="27" eb="29">
      <t>ヒツヨウ</t>
    </rPh>
    <rPh sb="30" eb="31">
      <t>ナ</t>
    </rPh>
    <phoneticPr fontId="1"/>
  </si>
  <si>
    <t>反応</t>
    <rPh sb="0" eb="1">
      <t>ハン</t>
    </rPh>
    <rPh sb="1" eb="2">
      <t>オウ</t>
    </rPh>
    <phoneticPr fontId="1"/>
  </si>
  <si>
    <r>
      <rPr>
        <b/>
        <sz val="11"/>
        <color rgb="FFFF0000"/>
        <rFont val="ＭＳ Ｐゴシック"/>
        <family val="3"/>
        <charset val="128"/>
        <scheme val="minor"/>
      </rPr>
      <t>隣接する敵</t>
    </r>
    <r>
      <rPr>
        <sz val="11"/>
        <color theme="1"/>
        <rFont val="ＭＳ Ｐゴシック"/>
        <family val="2"/>
        <charset val="128"/>
        <scheme val="minor"/>
      </rPr>
      <t>が使用者に対する</t>
    </r>
    <r>
      <rPr>
        <b/>
        <sz val="11"/>
        <color rgb="FFFF0000"/>
        <rFont val="ＭＳ Ｐゴシック"/>
        <family val="3"/>
        <charset val="128"/>
        <scheme val="minor"/>
      </rPr>
      <t>近接攻撃をミス</t>
    </r>
    <r>
      <rPr>
        <sz val="11"/>
        <color theme="1"/>
        <rFont val="ＭＳ Ｐゴシック"/>
        <family val="2"/>
        <charset val="128"/>
        <scheme val="minor"/>
      </rPr>
      <t>した。</t>
    </r>
    <rPh sb="0" eb="2">
      <t>リンセツ</t>
    </rPh>
    <rPh sb="4" eb="5">
      <t>テキ</t>
    </rPh>
    <rPh sb="6" eb="9">
      <t>シヨウシャ</t>
    </rPh>
    <rPh sb="10" eb="11">
      <t>タイ</t>
    </rPh>
    <rPh sb="13" eb="15">
      <t>キンセツ</t>
    </rPh>
    <rPh sb="15" eb="17">
      <t>コウゲキ</t>
    </rPh>
    <phoneticPr fontId="1"/>
  </si>
  <si>
    <r>
      <t>このパワーは</t>
    </r>
    <r>
      <rPr>
        <b/>
        <sz val="11"/>
        <color rgb="FFFF0000"/>
        <rFont val="ＭＳ Ｐゴシック"/>
        <family val="3"/>
        <charset val="128"/>
        <scheme val="minor"/>
      </rPr>
      <t>重傷時</t>
    </r>
    <r>
      <rPr>
        <sz val="11"/>
        <color theme="1"/>
        <rFont val="ＭＳ Ｐゴシック"/>
        <family val="2"/>
        <charset val="128"/>
        <scheme val="minor"/>
      </rPr>
      <t>のみ使用できる。</t>
    </r>
    <rPh sb="6" eb="8">
      <t>ジュウショウ</t>
    </rPh>
    <rPh sb="8" eb="9">
      <t>ジ</t>
    </rPh>
    <rPh sb="11" eb="13">
      <t>シヨウ</t>
    </rPh>
    <phoneticPr fontId="1"/>
  </si>
  <si>
    <r>
      <t>さらに、使用者は</t>
    </r>
    <r>
      <rPr>
        <b/>
        <sz val="11"/>
        <color rgb="FFFF0000"/>
        <rFont val="ＭＳ Ｐゴシック"/>
        <family val="3"/>
        <charset val="128"/>
        <scheme val="minor"/>
      </rPr>
      <t>重傷</t>
    </r>
    <r>
      <rPr>
        <sz val="11"/>
        <rFont val="ＭＳ Ｐゴシック"/>
        <family val="3"/>
        <charset val="128"/>
        <scheme val="minor"/>
      </rPr>
      <t>である限り”再生２”を得る。</t>
    </r>
    <rPh sb="4" eb="7">
      <t>シヨウシャ</t>
    </rPh>
    <rPh sb="8" eb="10">
      <t>ジュウショウ</t>
    </rPh>
    <rPh sb="13" eb="14">
      <t>カギ</t>
    </rPh>
    <rPh sb="16" eb="18">
      <t>サイセイ</t>
    </rPh>
    <rPh sb="21" eb="22">
      <t>エ</t>
    </rPh>
    <phoneticPr fontId="1"/>
  </si>
  <si>
    <r>
      <t>　　　　使用者は次T終まで、あらゆる意味で"</t>
    </r>
    <r>
      <rPr>
        <b/>
        <sz val="11"/>
        <color rgb="FFFF0000"/>
        <rFont val="ＭＳ Ｐゴシック"/>
        <family val="3"/>
        <charset val="128"/>
        <scheme val="minor"/>
      </rPr>
      <t>重傷</t>
    </r>
    <r>
      <rPr>
        <sz val="11"/>
        <color theme="1"/>
        <rFont val="ＭＳ Ｐゴシック"/>
        <family val="2"/>
        <charset val="128"/>
        <scheme val="minor"/>
      </rPr>
      <t>"とみなされる。</t>
    </r>
    <phoneticPr fontId="1"/>
  </si>
  <si>
    <r>
      <t>"動けない状態””減速状態””</t>
    </r>
    <r>
      <rPr>
        <b/>
        <sz val="11"/>
        <color rgb="FFFF0000"/>
        <rFont val="ＭＳ Ｐゴシック"/>
        <family val="3"/>
        <charset val="128"/>
        <scheme val="minor"/>
      </rPr>
      <t>弱体化</t>
    </r>
    <r>
      <rPr>
        <sz val="11"/>
        <rFont val="ＭＳ Ｐゴシック"/>
        <family val="3"/>
        <charset val="128"/>
        <scheme val="minor"/>
      </rPr>
      <t>状態”</t>
    </r>
    <rPh sb="1" eb="2">
      <t>ウゴ</t>
    </rPh>
    <rPh sb="5" eb="7">
      <t>ジョウタイ</t>
    </rPh>
    <rPh sb="9" eb="11">
      <t>ゲンソク</t>
    </rPh>
    <rPh sb="11" eb="13">
      <t>ジョウタイ</t>
    </rPh>
    <rPh sb="15" eb="18">
      <t>ジャクタイカ</t>
    </rPh>
    <rPh sb="18" eb="20">
      <t>ジョウタイ</t>
    </rPh>
    <phoneticPr fontId="1"/>
  </si>
  <si>
    <r>
      <t>その目標に対して行う基礎攻撃の</t>
    </r>
    <r>
      <rPr>
        <b/>
        <sz val="11"/>
        <color rgb="FFFF0000"/>
        <rFont val="ＭＳ Ｐゴシック"/>
        <family val="3"/>
        <charset val="128"/>
        <scheme val="minor"/>
      </rPr>
      <t>近接</t>
    </r>
    <r>
      <rPr>
        <sz val="11"/>
        <rFont val="ＭＳ Ｐゴシック"/>
        <family val="3"/>
        <charset val="128"/>
        <scheme val="minor"/>
      </rPr>
      <t>[武器]</t>
    </r>
    <r>
      <rPr>
        <b/>
        <sz val="11"/>
        <color rgb="FFFF0000"/>
        <rFont val="ＭＳ Ｐゴシック"/>
        <family val="3"/>
        <charset val="128"/>
        <scheme val="minor"/>
      </rPr>
      <t>ダメージＲに＋４</t>
    </r>
    <r>
      <rPr>
        <sz val="11"/>
        <rFont val="ＭＳ Ｐゴシック"/>
        <family val="3"/>
        <charset val="128"/>
        <scheme val="minor"/>
      </rPr>
      <t>のパワーＢを得る。</t>
    </r>
    <rPh sb="2" eb="4">
      <t>モクヒョウ</t>
    </rPh>
    <rPh sb="5" eb="6">
      <t>タイ</t>
    </rPh>
    <rPh sb="8" eb="9">
      <t>オコナ</t>
    </rPh>
    <rPh sb="10" eb="12">
      <t>キソ</t>
    </rPh>
    <rPh sb="12" eb="14">
      <t>コウゲキ</t>
    </rPh>
    <rPh sb="15" eb="17">
      <t>キンセツ</t>
    </rPh>
    <rPh sb="18" eb="20">
      <t>ブキ</t>
    </rPh>
    <phoneticPr fontId="1"/>
  </si>
  <si>
    <t>・使える時に使う、ただそれだけ。</t>
    <rPh sb="1" eb="2">
      <t>ツカ</t>
    </rPh>
    <rPh sb="4" eb="5">
      <t>トキ</t>
    </rPh>
    <rPh sb="6" eb="7">
      <t>ツカ</t>
    </rPh>
    <phoneticPr fontId="1"/>
  </si>
  <si>
    <r>
      <t>使用者は</t>
    </r>
    <r>
      <rPr>
        <b/>
        <sz val="11"/>
        <color rgb="FFFF0000"/>
        <rFont val="ＭＳ Ｐゴシック"/>
        <family val="3"/>
        <charset val="128"/>
        <scheme val="minor"/>
      </rPr>
      <t>＋５</t>
    </r>
    <r>
      <rPr>
        <sz val="11"/>
        <rFont val="ＭＳ Ｐゴシック"/>
        <family val="2"/>
        <charset val="128"/>
        <scheme val="minor"/>
      </rPr>
      <t>のパワーBを得て、その効果に対して1回のSTを行う</t>
    </r>
    <rPh sb="0" eb="3">
      <t>シヨウシャ</t>
    </rPh>
    <rPh sb="12" eb="13">
      <t>エ</t>
    </rPh>
    <rPh sb="17" eb="19">
      <t>コウカ</t>
    </rPh>
    <rPh sb="20" eb="21">
      <t>タイ</t>
    </rPh>
    <rPh sb="24" eb="25">
      <t>カイ</t>
    </rPh>
    <rPh sb="29" eb="30">
      <t>オコナ</t>
    </rPh>
    <phoneticPr fontId="1"/>
  </si>
  <si>
    <t>・＋５付いているから、まァ成功すんじゃね？</t>
    <rPh sb="3" eb="4">
      <t>ツ</t>
    </rPh>
    <rPh sb="13" eb="15">
      <t>セイコウ</t>
    </rPh>
    <phoneticPr fontId="1"/>
  </si>
  <si>
    <t>・撃破役なので、自力で弱体化対策できるのは良し！</t>
    <rPh sb="1" eb="3">
      <t>ゲキハ</t>
    </rPh>
    <rPh sb="3" eb="4">
      <t>ヤク</t>
    </rPh>
    <rPh sb="8" eb="10">
      <t>ジリキ</t>
    </rPh>
    <rPh sb="11" eb="14">
      <t>ジャクタイカ</t>
    </rPh>
    <rPh sb="14" eb="16">
      <t>タイサク</t>
    </rPh>
    <rPh sb="21" eb="22">
      <t>ヨ</t>
    </rPh>
    <phoneticPr fontId="1"/>
  </si>
  <si>
    <t>バーサーカーズ・Ｃ</t>
    <phoneticPr fontId="1"/>
  </si>
  <si>
    <t>バーサーカーズ・チャージ[構え]</t>
    <rPh sb="13" eb="14">
      <t>カマ</t>
    </rPh>
    <phoneticPr fontId="1"/>
  </si>
  <si>
    <r>
      <t>・敵に近付けず、</t>
    </r>
    <r>
      <rPr>
        <b/>
        <sz val="11"/>
        <color rgb="FFFF0000"/>
        <rFont val="ＭＳ Ｐゴシック"/>
        <family val="3"/>
        <charset val="128"/>
        <scheme val="minor"/>
      </rPr>
      <t>槍投げをする時はコレで決まり！</t>
    </r>
    <rPh sb="1" eb="2">
      <t>テキ</t>
    </rPh>
    <rPh sb="3" eb="5">
      <t>チカヅ</t>
    </rPh>
    <rPh sb="8" eb="10">
      <t>ヤリナ</t>
    </rPh>
    <rPh sb="14" eb="15">
      <t>トキ</t>
    </rPh>
    <rPh sb="19" eb="20">
      <t>キ</t>
    </rPh>
    <phoneticPr fontId="1"/>
  </si>
  <si>
    <r>
      <t>・構えの主力。　</t>
    </r>
    <r>
      <rPr>
        <b/>
        <sz val="11"/>
        <color rgb="FFFF0000"/>
        <rFont val="ＭＳ Ｐゴシック"/>
        <family val="3"/>
        <charset val="128"/>
        <scheme val="minor"/>
      </rPr>
      <t>迷うならば、とりあえずコレだけやっとけばＯＫ！</t>
    </r>
    <rPh sb="1" eb="2">
      <t>カマ</t>
    </rPh>
    <rPh sb="4" eb="6">
      <t>シュリョク</t>
    </rPh>
    <rPh sb="8" eb="9">
      <t>マヨ</t>
    </rPh>
    <phoneticPr fontId="1"/>
  </si>
  <si>
    <r>
      <rPr>
        <b/>
        <sz val="11"/>
        <color rgb="FFFF0000"/>
        <rFont val="ＭＳ Ｐゴシック"/>
        <family val="3"/>
        <charset val="128"/>
        <scheme val="minor"/>
      </rPr>
      <t>突撃の際の移動速度に＋２</t>
    </r>
    <r>
      <rPr>
        <sz val="11"/>
        <rFont val="ＭＳ Ｐゴシック"/>
        <family val="3"/>
        <charset val="128"/>
        <scheme val="minor"/>
      </rPr>
      <t>のパワーBを得、</t>
    </r>
    <rPh sb="0" eb="2">
      <t>トツゲキ</t>
    </rPh>
    <rPh sb="3" eb="4">
      <t>サイ</t>
    </rPh>
    <rPh sb="5" eb="7">
      <t>イドウ</t>
    </rPh>
    <rPh sb="7" eb="9">
      <t>ソクド</t>
    </rPh>
    <rPh sb="18" eb="19">
      <t>エ</t>
    </rPh>
    <phoneticPr fontId="1"/>
  </si>
  <si>
    <r>
      <t>更に</t>
    </r>
    <r>
      <rPr>
        <b/>
        <sz val="11"/>
        <color rgb="FFFF0000"/>
        <rFont val="ＭＳ Ｐゴシック"/>
        <family val="3"/>
        <charset val="128"/>
        <scheme val="minor"/>
      </rPr>
      <t>突撃の際の攻撃Rに＋２</t>
    </r>
    <r>
      <rPr>
        <sz val="11"/>
        <rFont val="ＭＳ Ｐゴシック"/>
        <family val="3"/>
        <charset val="128"/>
        <scheme val="minor"/>
      </rPr>
      <t>パワーBを得る。</t>
    </r>
    <rPh sb="0" eb="1">
      <t>サラ</t>
    </rPh>
    <rPh sb="2" eb="4">
      <t>トツゲキ</t>
    </rPh>
    <rPh sb="5" eb="6">
      <t>サイ</t>
    </rPh>
    <rPh sb="7" eb="9">
      <t>コウゲキ</t>
    </rPh>
    <rPh sb="18" eb="19">
      <t>エ</t>
    </rPh>
    <phoneticPr fontId="1"/>
  </si>
  <si>
    <t>・第一ラウンドには十中八九、突撃する事になるので、</t>
    <rPh sb="1" eb="3">
      <t>ダイイチ</t>
    </rPh>
    <rPh sb="9" eb="10">
      <t>ジュッ</t>
    </rPh>
    <rPh sb="10" eb="11">
      <t>チュウ</t>
    </rPh>
    <rPh sb="14" eb="16">
      <t>トツゲキ</t>
    </rPh>
    <rPh sb="18" eb="19">
      <t>コト</t>
    </rPh>
    <phoneticPr fontId="1"/>
  </si>
  <si>
    <r>
      <t>　</t>
    </r>
    <r>
      <rPr>
        <b/>
        <sz val="11"/>
        <color rgb="FFFF0000"/>
        <rFont val="ＭＳ Ｐゴシック"/>
        <family val="3"/>
        <charset val="128"/>
        <scheme val="minor"/>
      </rPr>
      <t>遭遇開始時の構え</t>
    </r>
    <r>
      <rPr>
        <sz val="11"/>
        <color theme="1"/>
        <rFont val="ＭＳ Ｐゴシック"/>
        <family val="2"/>
        <charset val="128"/>
        <scheme val="minor"/>
      </rPr>
      <t>はコレで確定！</t>
    </r>
    <rPh sb="1" eb="3">
      <t>ソウグウ</t>
    </rPh>
    <rPh sb="3" eb="5">
      <t>カイシ</t>
    </rPh>
    <rPh sb="5" eb="6">
      <t>ジ</t>
    </rPh>
    <rPh sb="7" eb="8">
      <t>カマ</t>
    </rPh>
    <rPh sb="13" eb="15">
      <t>カクテイ</t>
    </rPh>
    <phoneticPr fontId="1"/>
  </si>
  <si>
    <t>・遭遇中、突撃するからと言って、必ずしもコレを使う必要は無い。</t>
    <rPh sb="1" eb="3">
      <t>ソウグウ</t>
    </rPh>
    <rPh sb="3" eb="4">
      <t>チュウ</t>
    </rPh>
    <rPh sb="5" eb="7">
      <t>トツゲキ</t>
    </rPh>
    <rPh sb="12" eb="13">
      <t>イ</t>
    </rPh>
    <rPh sb="16" eb="17">
      <t>カナラ</t>
    </rPh>
    <rPh sb="23" eb="24">
      <t>ツカ</t>
    </rPh>
    <rPh sb="25" eb="27">
      <t>ヒツヨウ</t>
    </rPh>
    <rPh sb="28" eb="29">
      <t>ナ</t>
    </rPh>
    <phoneticPr fontId="1"/>
  </si>
  <si>
    <t>　移動距離が＋２される事を重視すべきか？</t>
    <rPh sb="1" eb="3">
      <t>イドウ</t>
    </rPh>
    <rPh sb="3" eb="5">
      <t>キョリ</t>
    </rPh>
    <rPh sb="11" eb="12">
      <t>コト</t>
    </rPh>
    <rPh sb="13" eb="15">
      <t>ジュウシ</t>
    </rPh>
    <phoneticPr fontId="1"/>
  </si>
  <si>
    <t>　なんだかんだで命中＋２は大きいよね。</t>
    <rPh sb="8" eb="10">
      <t>メイチュウ</t>
    </rPh>
    <rPh sb="13" eb="14">
      <t>オオ</t>
    </rPh>
    <phoneticPr fontId="1"/>
  </si>
  <si>
    <r>
      <t>　条件を満たしていない場合のダメージは</t>
    </r>
    <r>
      <rPr>
        <b/>
        <sz val="12"/>
        <color theme="3" tint="-0.249977111117893"/>
        <rFont val="HGP創英角ｺﾞｼｯｸUB"/>
        <family val="3"/>
        <charset val="128"/>
      </rPr>
      <t>近接基礎攻撃のページ</t>
    </r>
    <r>
      <rPr>
        <b/>
        <sz val="12"/>
        <color rgb="FFFF0000"/>
        <rFont val="ＭＳ Ｐゴシック"/>
        <family val="3"/>
        <charset val="128"/>
        <scheme val="minor"/>
      </rPr>
      <t>参照。</t>
    </r>
    <rPh sb="19" eb="21">
      <t>キンセツ</t>
    </rPh>
    <rPh sb="21" eb="23">
      <t>キソ</t>
    </rPh>
    <rPh sb="23" eb="25">
      <t>コウゲキ</t>
    </rPh>
    <rPh sb="29" eb="31">
      <t>サンショウ</t>
    </rPh>
    <phoneticPr fontId="1"/>
  </si>
  <si>
    <t>条件が超厳しいので要注意！</t>
    <rPh sb="0" eb="2">
      <t>ジョウケン</t>
    </rPh>
    <rPh sb="3" eb="4">
      <t>チョウ</t>
    </rPh>
    <rPh sb="4" eb="5">
      <t>キビ</t>
    </rPh>
    <rPh sb="9" eb="12">
      <t>ヨウチュウイ</t>
    </rPh>
    <phoneticPr fontId="1"/>
  </si>
  <si>
    <r>
      <t>・条件満たすのは</t>
    </r>
    <r>
      <rPr>
        <b/>
        <sz val="11"/>
        <color rgb="FFFF0000"/>
        <rFont val="ＭＳ Ｐゴシック"/>
        <family val="3"/>
        <charset val="128"/>
        <scheme val="minor"/>
      </rPr>
      <t>無傷の敵に突撃する</t>
    </r>
    <r>
      <rPr>
        <sz val="11"/>
        <rFont val="ＭＳ Ｐゴシック"/>
        <family val="3"/>
        <charset val="128"/>
        <scheme val="minor"/>
      </rPr>
      <t>時くらいか？</t>
    </r>
    <rPh sb="1" eb="3">
      <t>ジョウケン</t>
    </rPh>
    <rPh sb="3" eb="4">
      <t>ミ</t>
    </rPh>
    <rPh sb="8" eb="10">
      <t>ムキズ</t>
    </rPh>
    <rPh sb="11" eb="12">
      <t>テキ</t>
    </rPh>
    <rPh sb="13" eb="15">
      <t>トツゲキ</t>
    </rPh>
    <rPh sb="17" eb="18">
      <t>トキ</t>
    </rPh>
    <phoneticPr fontId="1"/>
  </si>
  <si>
    <t>・自分が孤立した時も狙い目かもしれないが、それって大ピンチ・・・。</t>
    <rPh sb="1" eb="3">
      <t>ジブン</t>
    </rPh>
    <rPh sb="4" eb="6">
      <t>コリツ</t>
    </rPh>
    <rPh sb="8" eb="9">
      <t>トキ</t>
    </rPh>
    <rPh sb="10" eb="11">
      <t>ネラ</t>
    </rPh>
    <rPh sb="12" eb="13">
      <t>メ</t>
    </rPh>
    <rPh sb="25" eb="26">
      <t>ダイ</t>
    </rPh>
    <phoneticPr fontId="1"/>
  </si>
  <si>
    <t>・面倒だったらバトル・ラスでいいよ・・・。</t>
    <rPh sb="1" eb="3">
      <t>メンドウ</t>
    </rPh>
    <phoneticPr fontId="1"/>
  </si>
  <si>
    <t>・ストライクバックスと使い分け重視！</t>
    <rPh sb="11" eb="12">
      <t>ツカ</t>
    </rPh>
    <rPh sb="13" eb="14">
      <t>ワ</t>
    </rPh>
    <rPh sb="15" eb="17">
      <t>ジュウシ</t>
    </rPh>
    <phoneticPr fontId="1"/>
  </si>
  <si>
    <t>・狙える時に狙うだけ！</t>
    <rPh sb="1" eb="2">
      <t>ネラ</t>
    </rPh>
    <rPh sb="4" eb="5">
      <t>トキ</t>
    </rPh>
    <rPh sb="6" eb="7">
      <t>ネラ</t>
    </rPh>
    <phoneticPr fontId="1"/>
  </si>
  <si>
    <t>第二ターンの開始時には高確率で再生もらえるぞ！</t>
    <rPh sb="0" eb="2">
      <t>ダイニ</t>
    </rPh>
    <rPh sb="6" eb="8">
      <t>カイシ</t>
    </rPh>
    <rPh sb="8" eb="9">
      <t>ジ</t>
    </rPh>
    <rPh sb="11" eb="14">
      <t>コウカクリツ</t>
    </rPh>
    <rPh sb="15" eb="17">
      <t>サイセイ</t>
    </rPh>
    <phoneticPr fontId="1"/>
  </si>
  <si>
    <t>（インチキ）重傷時の再生、忘れがちなので要注意！</t>
    <rPh sb="6" eb="8">
      <t>ジュウショウ</t>
    </rPh>
    <rPh sb="8" eb="9">
      <t>ジ</t>
    </rPh>
    <rPh sb="10" eb="12">
      <t>サイセイ</t>
    </rPh>
    <rPh sb="13" eb="14">
      <t>ワス</t>
    </rPh>
    <rPh sb="20" eb="23">
      <t>ヨウチュウイ</t>
    </rPh>
    <phoneticPr fontId="1"/>
  </si>
  <si>
    <t>・基本、コレを選んでハズレは無い。　この構えで突撃しても全く問題無い。</t>
    <rPh sb="1" eb="3">
      <t>キホン</t>
    </rPh>
    <rPh sb="7" eb="8">
      <t>エラ</t>
    </rPh>
    <rPh sb="14" eb="15">
      <t>ナ</t>
    </rPh>
    <rPh sb="23" eb="25">
      <t>トツゲキ</t>
    </rPh>
    <rPh sb="28" eb="29">
      <t>マッタ</t>
    </rPh>
    <rPh sb="30" eb="32">
      <t>モンダイ</t>
    </rPh>
    <rPh sb="32" eb="33">
      <t>ナ</t>
    </rPh>
    <phoneticPr fontId="1"/>
  </si>
  <si>
    <t>遠隔基礎</t>
    <rPh sb="0" eb="2">
      <t>エンカク</t>
    </rPh>
    <phoneticPr fontId="1"/>
  </si>
  <si>
    <r>
      <t>①マイナーアクションで</t>
    </r>
    <r>
      <rPr>
        <b/>
        <sz val="11"/>
        <color rgb="FFFF0000"/>
        <rFont val="ＭＳ Ｐゴシック"/>
        <family val="3"/>
        <charset val="128"/>
        <scheme val="minor"/>
      </rPr>
      <t>ブラッドフューリィ・ゴージ</t>
    </r>
    <r>
      <rPr>
        <b/>
        <sz val="11"/>
        <color theme="1"/>
        <rFont val="ＭＳ Ｐゴシック"/>
        <family val="3"/>
        <charset val="128"/>
        <scheme val="minor"/>
      </rPr>
      <t>を使用</t>
    </r>
    <rPh sb="25" eb="27">
      <t>シヨウ</t>
    </rPh>
    <phoneticPr fontId="1"/>
  </si>
  <si>
    <r>
      <t>③フリーアクションで</t>
    </r>
    <r>
      <rPr>
        <b/>
        <sz val="11"/>
        <color rgb="FFFF0000"/>
        <rFont val="ＭＳ Ｐゴシック"/>
        <family val="3"/>
        <charset val="128"/>
        <scheme val="minor"/>
      </rPr>
      <t>ブラッドフューリィ・ゴージ</t>
    </r>
    <r>
      <rPr>
        <b/>
        <sz val="11"/>
        <color theme="1"/>
        <rFont val="ＭＳ Ｐゴシック"/>
        <family val="3"/>
        <charset val="128"/>
        <scheme val="minor"/>
      </rPr>
      <t>をしまう</t>
    </r>
    <phoneticPr fontId="1"/>
  </si>
  <si>
    <r>
      <t>　　早抜きでハングリー・ゴージを取り出して、近接基礎攻撃！　</t>
    </r>
    <r>
      <rPr>
        <b/>
        <sz val="11"/>
        <color rgb="FFFF0000"/>
        <rFont val="ＭＳ Ｐゴシック"/>
        <family val="3"/>
        <charset val="128"/>
        <scheme val="minor"/>
      </rPr>
      <t>１０マス先の敵でも殴れる</t>
    </r>
    <r>
      <rPr>
        <sz val="11"/>
        <color theme="1"/>
        <rFont val="ＭＳ Ｐゴシック"/>
        <family val="3"/>
        <charset val="128"/>
        <scheme val="minor"/>
      </rPr>
      <t>ので凶悪・・・</t>
    </r>
    <rPh sb="2" eb="3">
      <t>ハヤ</t>
    </rPh>
    <rPh sb="3" eb="4">
      <t>ヌ</t>
    </rPh>
    <rPh sb="16" eb="17">
      <t>ト</t>
    </rPh>
    <rPh sb="18" eb="19">
      <t>ダ</t>
    </rPh>
    <rPh sb="22" eb="24">
      <t>キンセツ</t>
    </rPh>
    <rPh sb="24" eb="26">
      <t>キソ</t>
    </rPh>
    <rPh sb="26" eb="28">
      <t>コウゲキ</t>
    </rPh>
    <rPh sb="34" eb="35">
      <t>サキ</t>
    </rPh>
    <rPh sb="36" eb="37">
      <t>テキ</t>
    </rPh>
    <rPh sb="39" eb="40">
      <t>ナグ</t>
    </rPh>
    <rPh sb="44" eb="46">
      <t>キョウアク</t>
    </rPh>
    <phoneticPr fontId="1"/>
  </si>
  <si>
    <t>※：ハングリー・ゴージ(宝Ⅱ102)</t>
    <phoneticPr fontId="1"/>
  </si>
  <si>
    <t>ハングリー・ゴージ+1 Lv2</t>
    <phoneticPr fontId="1"/>
  </si>
  <si>
    <t>２ｄ６</t>
    <phoneticPr fontId="1"/>
  </si>
  <si>
    <t>特殊</t>
    <rPh sb="0" eb="2">
      <t>トクシュ</t>
    </rPh>
    <phoneticPr fontId="1"/>
  </si>
  <si>
    <r>
      <t>②マイナーアクションで</t>
    </r>
    <r>
      <rPr>
        <b/>
        <sz val="11"/>
        <color rgb="FFFF0000"/>
        <rFont val="ＭＳ Ｐゴシック"/>
        <family val="3"/>
        <charset val="128"/>
        <scheme val="minor"/>
      </rPr>
      <t>構え</t>
    </r>
    <r>
      <rPr>
        <b/>
        <sz val="11"/>
        <color theme="1"/>
        <rFont val="ＭＳ Ｐゴシック"/>
        <family val="3"/>
        <charset val="128"/>
        <scheme val="minor"/>
      </rPr>
      <t>を変更？</t>
    </r>
    <rPh sb="11" eb="12">
      <t>カマ</t>
    </rPh>
    <rPh sb="14" eb="16">
      <t>ヘンコウ</t>
    </rPh>
    <phoneticPr fontId="1"/>
  </si>
  <si>
    <r>
      <t>③標準アクションで</t>
    </r>
    <r>
      <rPr>
        <b/>
        <sz val="11"/>
        <color rgb="FFFF0000"/>
        <rFont val="ＭＳ Ｐゴシック"/>
        <family val="3"/>
        <charset val="128"/>
        <scheme val="minor"/>
      </rPr>
      <t>攻撃</t>
    </r>
    <r>
      <rPr>
        <b/>
        <sz val="11"/>
        <color theme="1"/>
        <rFont val="ＭＳ Ｐゴシック"/>
        <family val="3"/>
        <charset val="128"/>
        <scheme val="minor"/>
      </rPr>
      <t>を宣言</t>
    </r>
    <rPh sb="1" eb="3">
      <t>ヒョウジュン</t>
    </rPh>
    <rPh sb="9" eb="11">
      <t>コウゲキ</t>
    </rPh>
    <rPh sb="12" eb="14">
      <t>センゲン</t>
    </rPh>
    <phoneticPr fontId="1"/>
  </si>
  <si>
    <t>　　突撃か普通に殴るかは時と場合によるが、やはり突撃重視で！</t>
    <rPh sb="2" eb="4">
      <t>トツゲキ</t>
    </rPh>
    <rPh sb="5" eb="7">
      <t>フツウ</t>
    </rPh>
    <rPh sb="8" eb="9">
      <t>ナグ</t>
    </rPh>
    <rPh sb="12" eb="13">
      <t>トキ</t>
    </rPh>
    <rPh sb="14" eb="16">
      <t>バアイ</t>
    </rPh>
    <rPh sb="24" eb="26">
      <t>トツゲキ</t>
    </rPh>
    <rPh sb="26" eb="28">
      <t>ジュウシ</t>
    </rPh>
    <phoneticPr fontId="1"/>
  </si>
  <si>
    <t>・命中が＋２される事を重視して英雄級の間、突撃時は常にコレで行くのも当然アリ。</t>
    <rPh sb="1" eb="3">
      <t>メイチュウ</t>
    </rPh>
    <rPh sb="9" eb="10">
      <t>コト</t>
    </rPh>
    <rPh sb="11" eb="13">
      <t>ジュウシ</t>
    </rPh>
    <rPh sb="15" eb="17">
      <t>エイユウ</t>
    </rPh>
    <rPh sb="17" eb="18">
      <t>キュウ</t>
    </rPh>
    <rPh sb="19" eb="20">
      <t>アイダ</t>
    </rPh>
    <rPh sb="21" eb="23">
      <t>トツゲキ</t>
    </rPh>
    <rPh sb="23" eb="24">
      <t>ジ</t>
    </rPh>
    <rPh sb="25" eb="26">
      <t>ツネ</t>
    </rPh>
    <rPh sb="30" eb="31">
      <t>イ</t>
    </rPh>
    <rPh sb="34" eb="36">
      <t>トウゼン</t>
    </rPh>
    <phoneticPr fontId="1"/>
  </si>
  <si>
    <t>・パーティの事情で、条件を満たす事はあまり無いか？</t>
    <rPh sb="6" eb="8">
      <t>ジジョウ</t>
    </rPh>
    <rPh sb="10" eb="12">
      <t>ジョウケン</t>
    </rPh>
    <rPh sb="13" eb="14">
      <t>ミ</t>
    </rPh>
    <rPh sb="16" eb="17">
      <t>コト</t>
    </rPh>
    <rPh sb="21" eb="22">
      <t>ナ</t>
    </rPh>
    <phoneticPr fontId="1"/>
  </si>
  <si>
    <t>・シェリーは間合い持ちなので、協力し合って頑張って狙いたい！</t>
    <rPh sb="6" eb="8">
      <t>マア</t>
    </rPh>
    <rPh sb="9" eb="10">
      <t>モ</t>
    </rPh>
    <rPh sb="15" eb="17">
      <t>キョウリョク</t>
    </rPh>
    <rPh sb="18" eb="19">
      <t>ア</t>
    </rPh>
    <rPh sb="21" eb="23">
      <t>ガンバ</t>
    </rPh>
    <rPh sb="25" eb="26">
      <t>ネラ</t>
    </rPh>
    <phoneticPr fontId="1"/>
  </si>
  <si>
    <t>ＡＣ</t>
  </si>
  <si>
    <t>防御値変化表</t>
    <rPh sb="0" eb="2">
      <t>ボウギョ</t>
    </rPh>
    <rPh sb="2" eb="3">
      <t>チ</t>
    </rPh>
    <rPh sb="3" eb="5">
      <t>ヘンカ</t>
    </rPh>
    <rPh sb="5" eb="6">
      <t>ヒョウ</t>
    </rPh>
    <phoneticPr fontId="1"/>
  </si>
  <si>
    <t>底力</t>
    <rPh sb="0" eb="1">
      <t>ソコ</t>
    </rPh>
    <rPh sb="1" eb="2">
      <t>チカラ</t>
    </rPh>
    <phoneticPr fontId="1"/>
  </si>
  <si>
    <t>レジスティヴ・フォーミュラ有</t>
    <rPh sb="13" eb="14">
      <t>アリ</t>
    </rPh>
    <phoneticPr fontId="1"/>
  </si>
  <si>
    <t>レジスティヴ・フォーミュラ無</t>
    <rPh sb="13" eb="14">
      <t>ナ</t>
    </rPh>
    <phoneticPr fontId="1"/>
  </si>
  <si>
    <t>アーデント・サージ</t>
    <phoneticPr fontId="1"/>
  </si>
  <si>
    <t>バランシング・ステップ</t>
    <phoneticPr fontId="1"/>
  </si>
  <si>
    <t>エレメンタル・イニシエイト／汎用／２　（元49）</t>
    <phoneticPr fontId="1"/>
  </si>
  <si>
    <t>移動アクション</t>
    <phoneticPr fontId="1"/>
  </si>
  <si>
    <t>登攀や平衡感覚を行う事によって戦術的優位を与えることは無い。</t>
    <phoneticPr fontId="1"/>
  </si>
  <si>
    <r>
      <t>使用者は</t>
    </r>
    <r>
      <rPr>
        <b/>
        <sz val="11"/>
        <color rgb="FFFF0000"/>
        <rFont val="ＭＳ Ｐゴシック"/>
        <family val="3"/>
        <charset val="128"/>
        <scheme val="minor"/>
      </rPr>
      <t>３マスまでのシフト</t>
    </r>
    <r>
      <rPr>
        <sz val="11"/>
        <rFont val="ＭＳ Ｐゴシック"/>
        <family val="3"/>
        <charset val="128"/>
        <scheme val="minor"/>
      </rPr>
      <t>を行う。</t>
    </r>
    <rPh sb="0" eb="2">
      <t>シヨウ</t>
    </rPh>
    <rPh sb="2" eb="3">
      <t>シャ</t>
    </rPh>
    <rPh sb="14" eb="15">
      <t>オコナ</t>
    </rPh>
    <phoneticPr fontId="1"/>
  </si>
  <si>
    <r>
      <t>このシフトにおいては</t>
    </r>
    <r>
      <rPr>
        <b/>
        <sz val="11"/>
        <color rgb="FFFF0000"/>
        <rFont val="ＭＳ Ｐゴシック"/>
        <family val="3"/>
        <charset val="128"/>
        <scheme val="minor"/>
      </rPr>
      <t>移動困難な地形を無視</t>
    </r>
    <r>
      <rPr>
        <sz val="11"/>
        <rFont val="ＭＳ Ｐゴシック"/>
        <family val="3"/>
        <charset val="128"/>
        <scheme val="minor"/>
      </rPr>
      <t>する。</t>
    </r>
    <phoneticPr fontId="1"/>
  </si>
  <si>
    <r>
      <t>使用者の</t>
    </r>
    <r>
      <rPr>
        <b/>
        <sz val="11"/>
        <color rgb="FFFF0000"/>
        <rFont val="ＭＳ Ｐゴシック"/>
        <family val="3"/>
        <charset val="128"/>
        <scheme val="minor"/>
      </rPr>
      <t>次T終</t>
    </r>
    <r>
      <rPr>
        <sz val="11"/>
        <rFont val="ＭＳ Ｐゴシック"/>
        <family val="3"/>
        <charset val="128"/>
        <scheme val="minor"/>
      </rPr>
      <t>まで、使用者は</t>
    </r>
    <r>
      <rPr>
        <b/>
        <sz val="11"/>
        <color rgb="FFFF0000"/>
        <rFont val="ＭＳ Ｐゴシック"/>
        <family val="3"/>
        <charset val="128"/>
        <scheme val="minor"/>
      </rPr>
      <t>すべての防御値に＋２</t>
    </r>
    <r>
      <rPr>
        <sz val="11"/>
        <rFont val="ＭＳ Ｐゴシック"/>
        <family val="3"/>
        <charset val="128"/>
        <scheme val="minor"/>
      </rPr>
      <t>のパワーBを得、</t>
    </r>
    <phoneticPr fontId="1"/>
  </si>
  <si>
    <t>①敵に囲まれて身動きが取り辛い時</t>
    <rPh sb="1" eb="2">
      <t>テキ</t>
    </rPh>
    <rPh sb="3" eb="4">
      <t>カコ</t>
    </rPh>
    <rPh sb="7" eb="9">
      <t>ミウゴ</t>
    </rPh>
    <rPh sb="11" eb="12">
      <t>ト</t>
    </rPh>
    <rPh sb="13" eb="14">
      <t>ツラ</t>
    </rPh>
    <rPh sb="15" eb="16">
      <t>トキ</t>
    </rPh>
    <phoneticPr fontId="34"/>
  </si>
  <si>
    <t>　　敵からの挟撃を外しつつ有利な位置へ移動可能でしかも全防御値にボーナスまでアリ！</t>
    <rPh sb="2" eb="3">
      <t>テキ</t>
    </rPh>
    <rPh sb="6" eb="8">
      <t>キョウゲキ</t>
    </rPh>
    <rPh sb="9" eb="10">
      <t>ハズ</t>
    </rPh>
    <rPh sb="13" eb="15">
      <t>ユウリ</t>
    </rPh>
    <rPh sb="16" eb="18">
      <t>イチ</t>
    </rPh>
    <rPh sb="19" eb="21">
      <t>イドウ</t>
    </rPh>
    <rPh sb="21" eb="23">
      <t>カノウ</t>
    </rPh>
    <rPh sb="27" eb="28">
      <t>ゼン</t>
    </rPh>
    <rPh sb="28" eb="30">
      <t>ボウギョ</t>
    </rPh>
    <rPh sb="30" eb="31">
      <t>チ</t>
    </rPh>
    <phoneticPr fontId="34"/>
  </si>
  <si>
    <t>　　３マス移動は自由度がかなり高くてプレイが楽。</t>
    <rPh sb="5" eb="7">
      <t>イドウ</t>
    </rPh>
    <rPh sb="8" eb="11">
      <t>ジユウド</t>
    </rPh>
    <rPh sb="15" eb="16">
      <t>タカ</t>
    </rPh>
    <rPh sb="22" eb="23">
      <t>ラク</t>
    </rPh>
    <phoneticPr fontId="34"/>
  </si>
  <si>
    <t>②とっても広い移動困難地形に苦しんでいる時</t>
    <rPh sb="5" eb="6">
      <t>ヒロ</t>
    </rPh>
    <rPh sb="7" eb="9">
      <t>イドウ</t>
    </rPh>
    <rPh sb="9" eb="11">
      <t>コンナン</t>
    </rPh>
    <rPh sb="11" eb="13">
      <t>チケイ</t>
    </rPh>
    <rPh sb="14" eb="15">
      <t>クル</t>
    </rPh>
    <rPh sb="20" eb="21">
      <t>トキ</t>
    </rPh>
    <phoneticPr fontId="34"/>
  </si>
  <si>
    <t>　　実質６マス移動なので通常移動よりも実は移動可能距離が長い！</t>
    <rPh sb="2" eb="4">
      <t>ジッシツ</t>
    </rPh>
    <rPh sb="7" eb="9">
      <t>イドウ</t>
    </rPh>
    <rPh sb="12" eb="14">
      <t>ツウジョウ</t>
    </rPh>
    <rPh sb="14" eb="16">
      <t>イドウ</t>
    </rPh>
    <rPh sb="19" eb="20">
      <t>ジツ</t>
    </rPh>
    <rPh sb="21" eb="23">
      <t>イドウ</t>
    </rPh>
    <rPh sb="23" eb="25">
      <t>カノウ</t>
    </rPh>
    <rPh sb="25" eb="27">
      <t>キョリ</t>
    </rPh>
    <rPh sb="28" eb="29">
      <t>ナガ</t>
    </rPh>
    <phoneticPr fontId="34"/>
  </si>
  <si>
    <t>　　オテギヌの場合、疾走と移動可能距離が同じと考えると恐ろしく優秀。</t>
    <rPh sb="7" eb="9">
      <t>バアイ</t>
    </rPh>
    <rPh sb="10" eb="12">
      <t>シッソウ</t>
    </rPh>
    <rPh sb="13" eb="15">
      <t>イドウ</t>
    </rPh>
    <rPh sb="15" eb="17">
      <t>カノウ</t>
    </rPh>
    <rPh sb="17" eb="19">
      <t>キョリ</t>
    </rPh>
    <rPh sb="20" eb="21">
      <t>オナ</t>
    </rPh>
    <rPh sb="23" eb="24">
      <t>カンガ</t>
    </rPh>
    <rPh sb="27" eb="28">
      <t>オソ</t>
    </rPh>
    <rPh sb="31" eb="33">
      <t>ユウシュウ</t>
    </rPh>
    <phoneticPr fontId="34"/>
  </si>
  <si>
    <t>　　あと一歩足りないって時の解決策になるかも？</t>
    <rPh sb="4" eb="6">
      <t>イッポ</t>
    </rPh>
    <rPh sb="6" eb="7">
      <t>タ</t>
    </rPh>
    <rPh sb="12" eb="13">
      <t>トキ</t>
    </rPh>
    <rPh sb="14" eb="16">
      <t>カイケツ</t>
    </rPh>
    <rPh sb="16" eb="17">
      <t>サク</t>
    </rPh>
    <phoneticPr fontId="34"/>
  </si>
  <si>
    <t>③減速時</t>
    <rPh sb="1" eb="3">
      <t>ゲンソク</t>
    </rPh>
    <rPh sb="3" eb="4">
      <t>ジ</t>
    </rPh>
    <phoneticPr fontId="34"/>
  </si>
  <si>
    <t>　　減速中でも３マス移動保証が付いているので役立つ可能性は充分ある！</t>
    <rPh sb="2" eb="4">
      <t>ゲンソク</t>
    </rPh>
    <rPh sb="4" eb="5">
      <t>チュウ</t>
    </rPh>
    <rPh sb="10" eb="12">
      <t>イドウ</t>
    </rPh>
    <rPh sb="12" eb="14">
      <t>ホショウ</t>
    </rPh>
    <rPh sb="15" eb="16">
      <t>ツ</t>
    </rPh>
    <rPh sb="22" eb="24">
      <t>ヤクダ</t>
    </rPh>
    <rPh sb="25" eb="28">
      <t>カノウセイ</t>
    </rPh>
    <rPh sb="29" eb="31">
      <t>ジュウブン</t>
    </rPh>
    <phoneticPr fontId="34"/>
  </si>
  <si>
    <t>　　不動には弱くて残念・・・。</t>
    <rPh sb="2" eb="4">
      <t>フドウ</t>
    </rPh>
    <rPh sb="6" eb="7">
      <t>ヨワ</t>
    </rPh>
    <rPh sb="9" eb="11">
      <t>ザンネン</t>
    </rPh>
    <phoneticPr fontId="34"/>
  </si>
  <si>
    <t>④遭遇終盤まで余っていた時</t>
    <rPh sb="1" eb="3">
      <t>ソウグウ</t>
    </rPh>
    <rPh sb="3" eb="5">
      <t>シュウバン</t>
    </rPh>
    <rPh sb="7" eb="8">
      <t>アマ</t>
    </rPh>
    <rPh sb="12" eb="13">
      <t>トキ</t>
    </rPh>
    <phoneticPr fontId="34"/>
  </si>
  <si>
    <t>　　毎遭遇、チョロＱ１回分を完全保証？</t>
    <rPh sb="2" eb="3">
      <t>マイ</t>
    </rPh>
    <rPh sb="3" eb="5">
      <t>ソウグウ</t>
    </rPh>
    <rPh sb="11" eb="12">
      <t>カイ</t>
    </rPh>
    <rPh sb="12" eb="13">
      <t>ブン</t>
    </rPh>
    <rPh sb="14" eb="16">
      <t>カンゼン</t>
    </rPh>
    <rPh sb="16" eb="18">
      <t>ホショウ</t>
    </rPh>
    <phoneticPr fontId="34"/>
  </si>
  <si>
    <t>　　機会攻撃の心配が不要なので安心して突撃を狙いたい。</t>
    <rPh sb="2" eb="4">
      <t>キカイ</t>
    </rPh>
    <rPh sb="4" eb="6">
      <t>コウゲキ</t>
    </rPh>
    <rPh sb="7" eb="9">
      <t>シンパイ</t>
    </rPh>
    <rPh sb="10" eb="12">
      <t>フヨウ</t>
    </rPh>
    <rPh sb="15" eb="17">
      <t>アンシン</t>
    </rPh>
    <rPh sb="19" eb="21">
      <t>トツゲキ</t>
    </rPh>
    <rPh sb="22" eb="23">
      <t>ネラ</t>
    </rPh>
    <phoneticPr fontId="34"/>
  </si>
  <si>
    <t>　　将来的に突撃のダメージが大幅ＵＰの予定アリ。　乞うご期待！</t>
    <rPh sb="2" eb="5">
      <t>ショウライテキ</t>
    </rPh>
    <rPh sb="6" eb="8">
      <t>トツゲキ</t>
    </rPh>
    <rPh sb="14" eb="16">
      <t>オオハバ</t>
    </rPh>
    <rPh sb="19" eb="21">
      <t>ヨテイ</t>
    </rPh>
    <rPh sb="25" eb="26">
      <t>コ</t>
    </rPh>
    <rPh sb="28" eb="30">
      <t>キタイ</t>
    </rPh>
    <phoneticPr fontId="34"/>
  </si>
  <si>
    <r>
      <t>③フリーアクションで</t>
    </r>
    <r>
      <rPr>
        <b/>
        <sz val="11"/>
        <color rgb="FFFF0000"/>
        <rFont val="ＭＳ Ｐゴシック"/>
        <family val="3"/>
        <charset val="128"/>
        <scheme val="minor"/>
      </rPr>
      <t>ブラッドフューリィ・ゴージ</t>
    </r>
    <r>
      <rPr>
        <b/>
        <sz val="11"/>
        <color theme="1"/>
        <rFont val="ＭＳ Ｐゴシック"/>
        <family val="3"/>
        <charset val="128"/>
        <scheme val="minor"/>
      </rPr>
      <t>をしまう</t>
    </r>
    <phoneticPr fontId="1"/>
  </si>
  <si>
    <t>　　早抜きでブラッドヒューリィを取り出して、インチキ重傷発動！</t>
    <rPh sb="2" eb="3">
      <t>ハヤ</t>
    </rPh>
    <rPh sb="3" eb="4">
      <t>ヌ</t>
    </rPh>
    <rPh sb="16" eb="17">
      <t>ト</t>
    </rPh>
    <rPh sb="18" eb="19">
      <t>ダ</t>
    </rPh>
    <rPh sb="26" eb="28">
      <t>ジュウショウ</t>
    </rPh>
    <rPh sb="28" eb="30">
      <t>ハツドウ</t>
    </rPh>
    <phoneticPr fontId="1"/>
  </si>
  <si>
    <t>ハングリー・ゴージ+1 Lv2　＆　ゴースト･ストライク･キ･フォーカス+2 Lv7</t>
    <phoneticPr fontId="1"/>
  </si>
  <si>
    <t>暴虐１　重投擲</t>
  </si>
  <si>
    <t>暴虐１　重投擲　10/20</t>
    <rPh sb="0" eb="2">
      <t>ボウギャク</t>
    </rPh>
    <phoneticPr fontId="1"/>
  </si>
  <si>
    <t>ブラッド・フューリィ・ゴージ＋1 Lv3　＆　ゴースト･ストライク･キ･フォーカス+2 Lv7</t>
    <phoneticPr fontId="1"/>
  </si>
  <si>
    <t>暴虐１</t>
  </si>
  <si>
    <t>素手　＆　ゴースト･ストライク･キ･フォーカス+2 Lv7</t>
    <rPh sb="0" eb="2">
      <t>スデ</t>
    </rPh>
    <phoneticPr fontId="1"/>
  </si>
  <si>
    <t>Lv</t>
    <phoneticPr fontId="1"/>
  </si>
  <si>
    <t>クリアヘッデッド</t>
    <phoneticPr fontId="1"/>
  </si>
  <si>
    <t>ファイター／汎用／１０　（墜１５１）</t>
    <rPh sb="6" eb="8">
      <t>ハンヨウ</t>
    </rPh>
    <rPh sb="13" eb="14">
      <t>ツイ</t>
    </rPh>
    <phoneticPr fontId="1"/>
  </si>
  <si>
    <t>キーワード</t>
    <phoneticPr fontId="1"/>
  </si>
  <si>
    <t>アクション</t>
    <phoneticPr fontId="1"/>
  </si>
  <si>
    <t>トリガー</t>
    <phoneticPr fontId="1"/>
  </si>
  <si>
    <r>
      <t>"</t>
    </r>
    <r>
      <rPr>
        <b/>
        <sz val="11"/>
        <color rgb="FFFF0000"/>
        <rFont val="ＭＳ Ｐゴシック"/>
        <family val="3"/>
        <charset val="128"/>
        <scheme val="minor"/>
      </rPr>
      <t>幻惑</t>
    </r>
    <r>
      <rPr>
        <sz val="11"/>
        <rFont val="ＭＳ Ｐゴシック"/>
        <family val="3"/>
        <charset val="128"/>
        <scheme val="minor"/>
      </rPr>
      <t>状態””</t>
    </r>
    <r>
      <rPr>
        <b/>
        <sz val="11"/>
        <color rgb="FFFF0000"/>
        <rFont val="ＭＳ Ｐゴシック"/>
        <family val="3"/>
        <charset val="128"/>
        <scheme val="minor"/>
      </rPr>
      <t>支配</t>
    </r>
    <r>
      <rPr>
        <sz val="11"/>
        <rFont val="ＭＳ Ｐゴシック"/>
        <family val="3"/>
        <charset val="128"/>
        <scheme val="minor"/>
      </rPr>
      <t>状態””</t>
    </r>
    <r>
      <rPr>
        <b/>
        <sz val="11"/>
        <color rgb="FFFF0000"/>
        <rFont val="ＭＳ Ｐゴシック"/>
        <family val="3"/>
        <charset val="128"/>
        <scheme val="minor"/>
      </rPr>
      <t>朦朧</t>
    </r>
    <r>
      <rPr>
        <sz val="11"/>
        <rFont val="ＭＳ Ｐゴシック"/>
        <family val="3"/>
        <charset val="128"/>
        <scheme val="minor"/>
      </rPr>
      <t>状態”</t>
    </r>
    <rPh sb="1" eb="3">
      <t>ゲンワク</t>
    </rPh>
    <rPh sb="3" eb="5">
      <t>ジョウタイ</t>
    </rPh>
    <rPh sb="7" eb="9">
      <t>シハイ</t>
    </rPh>
    <rPh sb="9" eb="11">
      <t>ジョウタイ</t>
    </rPh>
    <rPh sb="13" eb="15">
      <t>モウロウ</t>
    </rPh>
    <rPh sb="15" eb="17">
      <t>ジョウタイ</t>
    </rPh>
    <phoneticPr fontId="1"/>
  </si>
  <si>
    <t>・無双の意志があるならば、無双の意志のセーヴをまず行う事！　失敗したらこのパワーの出番。</t>
    <rPh sb="1" eb="3">
      <t>ムソウ</t>
    </rPh>
    <rPh sb="4" eb="6">
      <t>イシ</t>
    </rPh>
    <rPh sb="13" eb="15">
      <t>ムソウ</t>
    </rPh>
    <rPh sb="16" eb="18">
      <t>イシ</t>
    </rPh>
    <rPh sb="25" eb="26">
      <t>オコナ</t>
    </rPh>
    <rPh sb="27" eb="28">
      <t>コト</t>
    </rPh>
    <rPh sb="30" eb="32">
      <t>シッパイ</t>
    </rPh>
    <rPh sb="41" eb="43">
      <t>デバン</t>
    </rPh>
    <phoneticPr fontId="1"/>
  </si>
  <si>
    <t>・＋１だけで無く更に＋５まで付いているから、まァ成功すんじゃね？</t>
    <rPh sb="6" eb="7">
      <t>ナ</t>
    </rPh>
    <rPh sb="8" eb="9">
      <t>サラ</t>
    </rPh>
    <rPh sb="14" eb="15">
      <t>ツ</t>
    </rPh>
    <rPh sb="24" eb="26">
      <t>セイコウ</t>
    </rPh>
    <phoneticPr fontId="1"/>
  </si>
  <si>
    <t>・撃破役なので、自力で支配対策できるのは本当にありがたい（笑）。</t>
    <rPh sb="1" eb="3">
      <t>ゲキハ</t>
    </rPh>
    <rPh sb="3" eb="4">
      <t>ヤク</t>
    </rPh>
    <rPh sb="8" eb="10">
      <t>ジリキ</t>
    </rPh>
    <rPh sb="11" eb="13">
      <t>シハイ</t>
    </rPh>
    <rPh sb="13" eb="15">
      <t>タイサク</t>
    </rPh>
    <rPh sb="20" eb="22">
      <t>ホントウ</t>
    </rPh>
    <rPh sb="29" eb="30">
      <t>ワライ</t>
    </rPh>
    <phoneticPr fontId="1"/>
  </si>
  <si>
    <t>[遭遇毎]◆[元素][サイオニック]</t>
    <rPh sb="1" eb="3">
      <t>ソウグウ</t>
    </rPh>
    <rPh sb="3" eb="4">
      <t>マイ</t>
    </rPh>
    <phoneticPr fontId="1"/>
  </si>
  <si>
    <t>憤怒中
パワー
ストライク</t>
    <rPh sb="0" eb="2">
      <t>フンヌ</t>
    </rPh>
    <phoneticPr fontId="1"/>
  </si>
  <si>
    <t>憤怒中</t>
    <rPh sb="0" eb="2">
      <t>フンヌ</t>
    </rPh>
    <phoneticPr fontId="1"/>
  </si>
  <si>
    <t>憤怒ダイス</t>
    <rPh sb="0" eb="2">
      <t>フンヌ</t>
    </rPh>
    <phoneticPr fontId="1"/>
  </si>
  <si>
    <t>突撃ダイス</t>
    <rPh sb="0" eb="2">
      <t>トツゲキ</t>
    </rPh>
    <phoneticPr fontId="1"/>
  </si>
  <si>
    <t>※：ブラッド・フューリィ・ゴージ(宝Ⅱ23)</t>
    <phoneticPr fontId="1"/>
  </si>
  <si>
    <t>一日毎</t>
    <rPh sb="0" eb="2">
      <t>イチニチ</t>
    </rPh>
    <rPh sb="2" eb="3">
      <t>マイ</t>
    </rPh>
    <phoneticPr fontId="1"/>
  </si>
  <si>
    <t>クラス特徴</t>
    <rPh sb="3" eb="5">
      <t>トクチョウ</t>
    </rPh>
    <phoneticPr fontId="1"/>
  </si>
  <si>
    <t>詳細</t>
    <rPh sb="0" eb="2">
      <t>ショウサイ</t>
    </rPh>
    <phoneticPr fontId="1"/>
  </si>
  <si>
    <t>（妖精93）</t>
    <rPh sb="1" eb="3">
      <t>ヨウセイ</t>
    </rPh>
    <phoneticPr fontId="1"/>
  </si>
  <si>
    <t>[一日毎]</t>
    <rPh sb="1" eb="3">
      <t>イチニチ</t>
    </rPh>
    <phoneticPr fontId="1"/>
  </si>
  <si>
    <r>
      <rPr>
        <b/>
        <sz val="11"/>
        <color rgb="FFFF0000"/>
        <rFont val="ＭＳ Ｐゴシック"/>
        <family val="3"/>
        <charset val="128"/>
        <scheme val="minor"/>
      </rPr>
      <t>重傷時</t>
    </r>
    <r>
      <rPr>
        <sz val="11"/>
        <color theme="1"/>
        <rFont val="ＭＳ Ｐゴシック"/>
        <family val="2"/>
        <charset val="128"/>
        <scheme val="minor"/>
      </rPr>
      <t>のみ使用できる。</t>
    </r>
    <rPh sb="0" eb="2">
      <t>ジュウショウ</t>
    </rPh>
    <rPh sb="2" eb="3">
      <t>ジ</t>
    </rPh>
    <rPh sb="5" eb="7">
      <t>シヨウ</t>
    </rPh>
    <phoneticPr fontId="1"/>
  </si>
  <si>
    <r>
      <t>この遭遇が終了するまで、使用者の</t>
    </r>
    <r>
      <rPr>
        <b/>
        <sz val="11"/>
        <color rgb="FFFF0000"/>
        <rFont val="ＭＳ Ｐゴシック"/>
        <family val="3"/>
        <charset val="128"/>
        <scheme val="minor"/>
      </rPr>
      <t>近接基礎攻撃は1d8の追加ダメージ</t>
    </r>
    <r>
      <rPr>
        <sz val="11"/>
        <color theme="1"/>
        <rFont val="ＭＳ Ｐゴシック"/>
        <family val="2"/>
        <charset val="128"/>
        <scheme val="minor"/>
      </rPr>
      <t>を与える。</t>
    </r>
    <rPh sb="2" eb="4">
      <t>ソウグウ</t>
    </rPh>
    <rPh sb="5" eb="7">
      <t>シュウリョウ</t>
    </rPh>
    <rPh sb="12" eb="15">
      <t>シヨウシャ</t>
    </rPh>
    <rPh sb="16" eb="18">
      <t>キンセツ</t>
    </rPh>
    <rPh sb="18" eb="20">
      <t>キソ</t>
    </rPh>
    <rPh sb="20" eb="22">
      <t>コウゲキ</t>
    </rPh>
    <rPh sb="27" eb="29">
      <t>ツイカ</t>
    </rPh>
    <rPh sb="34" eb="35">
      <t>アタ</t>
    </rPh>
    <phoneticPr fontId="1"/>
  </si>
  <si>
    <t>　(Lv11:2d8 Lv21:3d8)</t>
    <phoneticPr fontId="1"/>
  </si>
  <si>
    <t>バーサーカーの憤怒</t>
    <rPh sb="7" eb="9">
      <t>フンヌ</t>
    </rPh>
    <phoneticPr fontId="1"/>
  </si>
  <si>
    <r>
      <t>第一ターン</t>
    </r>
    <r>
      <rPr>
        <b/>
        <sz val="14"/>
        <rFont val="HGP明朝E"/>
        <family val="1"/>
        <charset val="128"/>
      </rPr>
      <t>裏</t>
    </r>
    <r>
      <rPr>
        <b/>
        <sz val="11"/>
        <color rgb="FFFF0000"/>
        <rFont val="ＭＳ Ｐゴシック"/>
        <family val="3"/>
        <charset val="128"/>
        <scheme val="minor"/>
      </rPr>
      <t>行動手順</t>
    </r>
    <rPh sb="0" eb="2">
      <t>ダイイチ</t>
    </rPh>
    <rPh sb="5" eb="6">
      <t>ウラ</t>
    </rPh>
    <rPh sb="6" eb="8">
      <t>コウドウ</t>
    </rPh>
    <rPh sb="8" eb="10">
      <t>テジュン</t>
    </rPh>
    <phoneticPr fontId="1"/>
  </si>
  <si>
    <r>
      <t>②マイナーアクションで</t>
    </r>
    <r>
      <rPr>
        <b/>
        <sz val="11"/>
        <color rgb="FFFF0000"/>
        <rFont val="ＭＳ Ｐゴシック"/>
        <family val="3"/>
        <charset val="128"/>
        <scheme val="minor"/>
      </rPr>
      <t>バーサーカーの憤怒</t>
    </r>
    <r>
      <rPr>
        <b/>
        <sz val="11"/>
        <color theme="1"/>
        <rFont val="ＭＳ Ｐゴシック"/>
        <family val="3"/>
        <charset val="128"/>
        <scheme val="minor"/>
      </rPr>
      <t>を起動</t>
    </r>
    <rPh sb="21" eb="23">
      <t>キドウ</t>
    </rPh>
    <phoneticPr fontId="1"/>
  </si>
  <si>
    <t>　　本当は重傷になってないけど憤怒完了！</t>
    <rPh sb="2" eb="4">
      <t>ホントウ</t>
    </rPh>
    <rPh sb="5" eb="7">
      <t>ジュウショウ</t>
    </rPh>
    <rPh sb="15" eb="17">
      <t>フンヌ</t>
    </rPh>
    <rPh sb="17" eb="19">
      <t>カンリョウ</t>
    </rPh>
    <phoneticPr fontId="1"/>
  </si>
  <si>
    <t>第一ターンに変身するよりも憤怒の方がダメージＵＰする！</t>
    <rPh sb="0" eb="2">
      <t>ダイイチ</t>
    </rPh>
    <rPh sb="1" eb="2">
      <t>イチ</t>
    </rPh>
    <rPh sb="6" eb="8">
      <t>ヘンシン</t>
    </rPh>
    <rPh sb="13" eb="15">
      <t>フンヌ</t>
    </rPh>
    <rPh sb="16" eb="17">
      <t>ホウ</t>
    </rPh>
    <phoneticPr fontId="1"/>
  </si>
  <si>
    <t>その替わり第二ターンの開始時には再生をもらえないぞ！</t>
    <rPh sb="2" eb="3">
      <t>カ</t>
    </rPh>
    <rPh sb="5" eb="7">
      <t>ダイニ</t>
    </rPh>
    <rPh sb="11" eb="13">
      <t>カイシ</t>
    </rPh>
    <rPh sb="13" eb="14">
      <t>ジ</t>
    </rPh>
    <rPh sb="16" eb="18">
      <t>サイセイ</t>
    </rPh>
    <phoneticPr fontId="1"/>
  </si>
  <si>
    <t>遭遇開始時に強敵を確認できれば、憤怒でＧＯ！</t>
    <rPh sb="0" eb="2">
      <t>ソウグウ</t>
    </rPh>
    <rPh sb="2" eb="4">
      <t>カイシ</t>
    </rPh>
    <rPh sb="4" eb="5">
      <t>ジ</t>
    </rPh>
    <rPh sb="6" eb="7">
      <t>キョウ</t>
    </rPh>
    <rPh sb="7" eb="8">
      <t>テキ</t>
    </rPh>
    <rPh sb="9" eb="11">
      <t>カクニン</t>
    </rPh>
    <rPh sb="16" eb="18">
      <t>フンヌ</t>
    </rPh>
    <phoneticPr fontId="1"/>
  </si>
  <si>
    <t>ロングトゥース・シフティング</t>
    <phoneticPr fontId="1"/>
  </si>
  <si>
    <t>[遭遇毎]◆[回復]</t>
    <phoneticPr fontId="1"/>
  </si>
  <si>
    <t>マイナー・アクション</t>
    <phoneticPr fontId="1"/>
  </si>
  <si>
    <r>
      <t>③フリーアクションで</t>
    </r>
    <r>
      <rPr>
        <b/>
        <sz val="11"/>
        <color rgb="FFFF0000"/>
        <rFont val="ＭＳ Ｐゴシック"/>
        <family val="3"/>
        <charset val="128"/>
        <scheme val="minor"/>
      </rPr>
      <t>ブラッドフューリィ・ゴージ</t>
    </r>
    <r>
      <rPr>
        <b/>
        <sz val="11"/>
        <color theme="1"/>
        <rFont val="ＭＳ Ｐゴシック"/>
        <family val="3"/>
        <charset val="128"/>
        <scheme val="minor"/>
      </rPr>
      <t>をしまう</t>
    </r>
    <phoneticPr fontId="1"/>
  </si>
  <si>
    <t>第二ターンの間に変身する事も忘れずに。</t>
    <rPh sb="0" eb="2">
      <t>ダイニ</t>
    </rPh>
    <rPh sb="6" eb="7">
      <t>アイダ</t>
    </rPh>
    <rPh sb="8" eb="10">
      <t>ヘンシン</t>
    </rPh>
    <rPh sb="12" eb="13">
      <t>コト</t>
    </rPh>
    <rPh sb="14" eb="15">
      <t>ワス</t>
    </rPh>
    <phoneticPr fontId="1"/>
  </si>
  <si>
    <r>
      <t>　　</t>
    </r>
    <r>
      <rPr>
        <b/>
        <sz val="11"/>
        <color rgb="FFFF0000"/>
        <rFont val="ＭＳ Ｐゴシック"/>
        <family val="3"/>
        <charset val="128"/>
        <scheme val="minor"/>
      </rPr>
      <t>第二ターンの間に変身するのを忘れずに・・・</t>
    </r>
    <rPh sb="2" eb="4">
      <t>ダイニ</t>
    </rPh>
    <rPh sb="8" eb="9">
      <t>アイダ</t>
    </rPh>
    <rPh sb="10" eb="12">
      <t>ヘンシン</t>
    </rPh>
    <rPh sb="16" eb="17">
      <t>ワス</t>
    </rPh>
    <phoneticPr fontId="1"/>
  </si>
  <si>
    <t>③残りの手順は理想的行動手順と同じなので、下のを参照・・・</t>
    <rPh sb="1" eb="2">
      <t>ノコ</t>
    </rPh>
    <rPh sb="4" eb="6">
      <t>テジュン</t>
    </rPh>
    <rPh sb="7" eb="10">
      <t>リソウテキ</t>
    </rPh>
    <rPh sb="10" eb="12">
      <t>コウドウ</t>
    </rPh>
    <rPh sb="12" eb="14">
      <t>テジュン</t>
    </rPh>
    <rPh sb="15" eb="16">
      <t>オナ</t>
    </rPh>
    <rPh sb="21" eb="22">
      <t>シタ</t>
    </rPh>
    <rPh sb="24" eb="26">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</si>
</sst>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name val="ＭＳ Ｐゴシック"/>
      <family val="3"/>
      <charset val="128"/>
      <scheme val="minor"/>
    </font>
    <font>
      <b/>
      <sz val="14"/>
      <color rgb="FFFF0000"/>
      <name val="HGPｺﾞｼｯｸE"/>
      <family val="3"/>
      <charset val="128"/>
    </font>
    <font>
      <b/>
      <sz val="18"/>
      <color rgb="FFFF0000"/>
      <name val="HGPｺﾞｼｯｸE"/>
      <family val="3"/>
      <charset val="128"/>
    </font>
    <font>
      <b/>
      <sz val="14"/>
      <color rgb="FFFF0000"/>
      <name val="HGP創英角ｺﾞｼｯｸUB"/>
      <family val="3"/>
      <charset val="128"/>
    </font>
    <font>
      <sz val="12"/>
      <color theme="1"/>
      <name val="HGPｺﾞｼｯｸE"/>
      <family val="3"/>
      <charset val="128"/>
    </font>
    <font>
      <b/>
      <sz val="11"/>
      <color rgb="FF0070C0"/>
      <name val="ＭＳ Ｐゴシック"/>
      <family val="3"/>
      <charset val="128"/>
      <scheme val="minor"/>
    </font>
    <font>
      <sz val="11"/>
      <color rgb="FFFF0000"/>
      <name val="ＭＳ Ｐゴシック"/>
      <family val="3"/>
      <charset val="128"/>
      <scheme val="minor"/>
    </font>
    <font>
      <sz val="6"/>
      <color theme="1"/>
      <name val="ＭＳ Ｐゴシック"/>
      <family val="2"/>
      <charset val="128"/>
      <scheme val="minor"/>
    </font>
    <font>
      <b/>
      <sz val="9"/>
      <color theme="0"/>
      <name val="ＭＳ Ｐゴシック"/>
      <family val="3"/>
      <charset val="128"/>
      <scheme val="minor"/>
    </font>
    <font>
      <b/>
      <sz val="12"/>
      <color rgb="FFFF0000"/>
      <name val="ＭＳ Ｐゴシック"/>
      <family val="3"/>
      <charset val="128"/>
      <scheme val="minor"/>
    </font>
    <font>
      <sz val="14"/>
      <color rgb="FFFF0000"/>
      <name val="HGPｺﾞｼｯｸE"/>
      <family val="3"/>
      <charset val="128"/>
    </font>
    <font>
      <b/>
      <sz val="12"/>
      <color theme="3" tint="-0.249977111117893"/>
      <name val="HGP創英角ｺﾞｼｯｸUB"/>
      <family val="3"/>
      <charset val="128"/>
    </font>
    <font>
      <b/>
      <sz val="14"/>
      <color theme="1"/>
      <name val="ＭＳ Ｐゴシック"/>
      <family val="3"/>
      <charset val="128"/>
      <scheme val="minor"/>
    </font>
    <font>
      <sz val="6"/>
      <name val="ＭＳ Ｐゴシック"/>
      <family val="3"/>
      <charset val="128"/>
    </font>
    <font>
      <b/>
      <sz val="16"/>
      <color theme="0"/>
      <name val="ＭＳ Ｐゴシック"/>
      <family val="3"/>
      <charset val="128"/>
      <scheme val="minor"/>
    </font>
    <font>
      <b/>
      <sz val="14"/>
      <name val="HGP明朝E"/>
      <family val="1"/>
      <charset val="128"/>
    </font>
  </fonts>
  <fills count="19">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tint="0.3499862666707357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s>
  <cellStyleXfs count="1">
    <xf numFmtId="0" fontId="0" fillId="0" borderId="0">
      <alignment vertical="center"/>
    </xf>
  </cellStyleXfs>
  <cellXfs count="36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9" fillId="0" borderId="0" xfId="0" applyFont="1">
      <alignmen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3" fillId="8" borderId="21" xfId="0" applyFont="1" applyFill="1" applyBorder="1" applyAlignment="1">
      <alignment horizontal="center" vertical="center"/>
    </xf>
    <xf numFmtId="0" fontId="5" fillId="2" borderId="24" xfId="0" applyFont="1" applyFill="1" applyBorder="1" applyAlignment="1">
      <alignment horizontal="center" vertical="center" shrinkToFit="1"/>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1" fillId="9" borderId="12" xfId="0" applyFont="1" applyFill="1" applyBorder="1" applyAlignment="1">
      <alignment horizontal="center" vertical="center"/>
    </xf>
    <xf numFmtId="0" fontId="11" fillId="9"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2" xfId="0" applyFont="1" applyFill="1" applyBorder="1" applyAlignment="1">
      <alignment horizontal="center" vertical="center"/>
    </xf>
    <xf numFmtId="0" fontId="12" fillId="11"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0" borderId="19"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13" fillId="0" borderId="0" xfId="0" applyFont="1" applyAlignment="1">
      <alignment horizontal="left" vertical="center"/>
    </xf>
    <xf numFmtId="0" fontId="18"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4" fillId="3" borderId="29" xfId="0" applyFont="1" applyFill="1" applyBorder="1" applyAlignment="1">
      <alignment horizontal="center" vertical="center" wrapText="1"/>
    </xf>
    <xf numFmtId="0" fontId="3" fillId="8" borderId="3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13" fillId="0" borderId="0" xfId="0" applyFont="1" applyAlignment="1">
      <alignment horizontal="left" vertical="center"/>
    </xf>
    <xf numFmtId="0" fontId="7" fillId="13"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13" fillId="0" borderId="0" xfId="0" applyFont="1" applyAlignment="1">
      <alignment horizontal="left" vertical="center"/>
    </xf>
    <xf numFmtId="0" fontId="7" fillId="13" borderId="13"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4" fillId="17" borderId="26"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7" borderId="40"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28"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13" fillId="0" borderId="0" xfId="0" applyFont="1" applyAlignment="1">
      <alignment horizontal="left" vertical="center"/>
    </xf>
    <xf numFmtId="0" fontId="7" fillId="13" borderId="13" xfId="0" applyFont="1" applyFill="1" applyBorder="1" applyAlignment="1">
      <alignment horizontal="center" vertical="center" shrinkToFit="1"/>
    </xf>
    <xf numFmtId="0" fontId="0" fillId="0" borderId="0" xfId="0" applyBorder="1" applyAlignment="1">
      <alignment horizontal="center" vertical="center"/>
    </xf>
    <xf numFmtId="0" fontId="28" fillId="9" borderId="1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44" xfId="0" applyFont="1" applyFill="1" applyBorder="1" applyAlignment="1">
      <alignment horizontal="center" vertical="center" wrapText="1" shrinkToFit="1"/>
    </xf>
    <xf numFmtId="0" fontId="4" fillId="0" borderId="45" xfId="0" applyFont="1" applyFill="1" applyBorder="1" applyAlignment="1">
      <alignment horizontal="center" vertical="center" shrinkToFit="1"/>
    </xf>
    <xf numFmtId="0" fontId="2" fillId="5" borderId="1" xfId="0" applyFont="1" applyFill="1" applyBorder="1" applyAlignment="1">
      <alignment horizontal="center" vertical="center"/>
    </xf>
    <xf numFmtId="0" fontId="10" fillId="10" borderId="38" xfId="0" applyFont="1" applyFill="1" applyBorder="1" applyAlignment="1">
      <alignment horizontal="center" vertical="center" shrinkToFit="1"/>
    </xf>
    <xf numFmtId="0" fontId="10" fillId="10" borderId="47" xfId="0" applyFont="1" applyFill="1" applyBorder="1" applyAlignment="1">
      <alignment horizontal="center" vertical="center" shrinkToFit="1"/>
    </xf>
    <xf numFmtId="0" fontId="4" fillId="0" borderId="48" xfId="0" applyFont="1" applyFill="1" applyBorder="1" applyAlignment="1">
      <alignment horizontal="center" vertical="center" wrapText="1"/>
    </xf>
    <xf numFmtId="0" fontId="4" fillId="16" borderId="4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28"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18" fillId="0" borderId="25" xfId="0" applyFont="1"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0" xfId="0">
      <alignment vertical="center"/>
    </xf>
    <xf numFmtId="0" fontId="0" fillId="0" borderId="0" xfId="0">
      <alignment vertical="center"/>
    </xf>
    <xf numFmtId="0" fontId="0" fillId="0" borderId="25" xfId="0" applyBorder="1" applyAlignment="1">
      <alignment horizontal="center" vertical="center"/>
    </xf>
    <xf numFmtId="0" fontId="0" fillId="0" borderId="8" xfId="0" applyBorder="1">
      <alignment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0" xfId="0">
      <alignment vertical="center"/>
    </xf>
    <xf numFmtId="0" fontId="0" fillId="0" borderId="59" xfId="0" applyBorder="1" applyAlignment="1">
      <alignment horizontal="center" vertical="center"/>
    </xf>
    <xf numFmtId="0" fontId="0" fillId="0" borderId="0" xfId="0">
      <alignment vertical="center"/>
    </xf>
    <xf numFmtId="0" fontId="0" fillId="0" borderId="0" xfId="0">
      <alignment vertical="center"/>
    </xf>
    <xf numFmtId="0" fontId="16" fillId="0" borderId="0" xfId="0" applyFont="1" applyAlignment="1">
      <alignment horizontal="center" vertical="center"/>
    </xf>
    <xf numFmtId="0" fontId="16" fillId="0" borderId="0" xfId="0" applyFont="1">
      <alignment vertical="center"/>
    </xf>
    <xf numFmtId="0" fontId="3" fillId="7" borderId="50" xfId="0" applyFont="1" applyFill="1" applyBorder="1" applyAlignment="1">
      <alignment horizontal="center" vertical="center"/>
    </xf>
    <xf numFmtId="0" fontId="3" fillId="8" borderId="6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13" fillId="0" borderId="0" xfId="0" applyFont="1" applyAlignment="1">
      <alignment horizontal="left" vertical="center"/>
    </xf>
    <xf numFmtId="0" fontId="7" fillId="13" borderId="13" xfId="0" applyFont="1" applyFill="1" applyBorder="1" applyAlignment="1">
      <alignment horizontal="center" vertical="center" shrinkToFit="1"/>
    </xf>
    <xf numFmtId="0" fontId="5" fillId="4" borderId="61" xfId="0" applyFont="1" applyFill="1" applyBorder="1" applyAlignment="1">
      <alignment horizontal="center" vertical="center" shrinkToFit="1"/>
    </xf>
    <xf numFmtId="0" fontId="10" fillId="7" borderId="38" xfId="0" applyFont="1" applyFill="1" applyBorder="1" applyAlignment="1">
      <alignment horizontal="center" vertical="center" wrapText="1"/>
    </xf>
    <xf numFmtId="0" fontId="6" fillId="18" borderId="1" xfId="0" applyFont="1" applyFill="1" applyBorder="1" applyAlignment="1">
      <alignment horizontal="center" vertical="center"/>
    </xf>
    <xf numFmtId="0" fontId="8" fillId="18" borderId="1" xfId="0" applyFont="1" applyFill="1" applyBorder="1" applyAlignment="1">
      <alignment horizontal="center" vertical="center"/>
    </xf>
    <xf numFmtId="0" fontId="7" fillId="18" borderId="1" xfId="0" applyFont="1" applyFill="1" applyBorder="1" applyAlignment="1">
      <alignment horizontal="center" vertical="center"/>
    </xf>
    <xf numFmtId="0" fontId="6" fillId="18" borderId="1" xfId="0" applyFont="1" applyFill="1" applyBorder="1" applyAlignment="1">
      <alignment horizontal="center" vertical="center" shrinkToFit="1"/>
    </xf>
    <xf numFmtId="0" fontId="7" fillId="18" borderId="13" xfId="0" applyFont="1" applyFill="1" applyBorder="1" applyAlignment="1">
      <alignment horizontal="center" vertical="center" shrinkToFit="1"/>
    </xf>
    <xf numFmtId="0" fontId="8" fillId="18" borderId="1" xfId="0" applyFont="1" applyFill="1" applyBorder="1" applyAlignment="1">
      <alignment horizontal="center" vertical="center" shrinkToFit="1"/>
    </xf>
    <xf numFmtId="0" fontId="7" fillId="18" borderId="1" xfId="0" applyFont="1" applyFill="1" applyBorder="1" applyAlignment="1">
      <alignment horizontal="center" vertical="center" shrinkToFit="1"/>
    </xf>
    <xf numFmtId="176" fontId="9" fillId="0" borderId="0" xfId="0" applyNumberFormat="1" applyFont="1" applyAlignment="1">
      <alignment horizontal="center" vertical="center"/>
    </xf>
    <xf numFmtId="0" fontId="0" fillId="0" borderId="0" xfId="0">
      <alignment vertical="center"/>
    </xf>
    <xf numFmtId="0" fontId="13" fillId="0" borderId="41" xfId="0" applyFont="1" applyFill="1" applyBorder="1">
      <alignment vertical="center"/>
    </xf>
    <xf numFmtId="0" fontId="13" fillId="0" borderId="58" xfId="0" applyFont="1" applyFill="1" applyBorder="1">
      <alignment vertical="center"/>
    </xf>
    <xf numFmtId="0" fontId="13" fillId="0" borderId="56" xfId="0" applyFont="1" applyFill="1" applyBorder="1">
      <alignment vertical="center"/>
    </xf>
    <xf numFmtId="0" fontId="13" fillId="0" borderId="52" xfId="0" applyFont="1" applyFill="1" applyBorder="1">
      <alignment vertical="center"/>
    </xf>
    <xf numFmtId="0" fontId="13" fillId="0" borderId="0" xfId="0" applyFont="1" applyFill="1" applyBorder="1">
      <alignment vertical="center"/>
    </xf>
    <xf numFmtId="0" fontId="13" fillId="0" borderId="53" xfId="0" applyFont="1" applyFill="1" applyBorder="1">
      <alignment vertical="center"/>
    </xf>
    <xf numFmtId="0" fontId="9" fillId="0" borderId="52" xfId="0" applyFont="1" applyFill="1" applyBorder="1">
      <alignment vertical="center"/>
    </xf>
    <xf numFmtId="0" fontId="9" fillId="0" borderId="0" xfId="0" applyFont="1" applyFill="1" applyBorder="1">
      <alignment vertical="center"/>
    </xf>
    <xf numFmtId="0" fontId="9" fillId="0" borderId="53" xfId="0" applyFont="1" applyFill="1"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9" fillId="0" borderId="0" xfId="0" applyFont="1">
      <alignment vertical="center"/>
    </xf>
    <xf numFmtId="0" fontId="9" fillId="0" borderId="35"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1" xfId="0" applyFont="1" applyBorder="1" applyAlignment="1">
      <alignment horizontal="center" vertical="center"/>
    </xf>
    <xf numFmtId="0" fontId="9" fillId="0" borderId="56" xfId="0" applyFont="1"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3" fillId="0" borderId="35" xfId="0" applyFont="1" applyBorder="1" applyAlignment="1">
      <alignment horizontal="center" vertical="center"/>
    </xf>
    <xf numFmtId="0" fontId="33" fillId="0" borderId="57" xfId="0" applyFont="1" applyBorder="1" applyAlignment="1">
      <alignment horizontal="center" vertical="center"/>
    </xf>
    <xf numFmtId="0" fontId="33" fillId="0" borderId="41" xfId="0" applyFont="1" applyBorder="1" applyAlignment="1">
      <alignment horizontal="center" vertical="center"/>
    </xf>
    <xf numFmtId="0" fontId="33" fillId="0" borderId="58" xfId="0" applyFont="1" applyBorder="1" applyAlignment="1">
      <alignment horizontal="center" vertical="center"/>
    </xf>
    <xf numFmtId="0" fontId="18" fillId="0" borderId="35" xfId="0" applyFont="1" applyBorder="1">
      <alignment vertical="center"/>
    </xf>
    <xf numFmtId="0" fontId="18" fillId="0" borderId="57" xfId="0" applyFont="1" applyBorder="1">
      <alignment vertical="center"/>
    </xf>
    <xf numFmtId="0" fontId="18" fillId="0" borderId="51" xfId="0" applyFont="1" applyBorder="1">
      <alignment vertical="center"/>
    </xf>
    <xf numFmtId="0" fontId="0" fillId="0" borderId="52" xfId="0" applyBorder="1">
      <alignment vertical="center"/>
    </xf>
    <xf numFmtId="0" fontId="0" fillId="0" borderId="0" xfId="0" applyBorder="1">
      <alignment vertical="center"/>
    </xf>
    <xf numFmtId="0" fontId="0" fillId="0" borderId="53" xfId="0" applyBorder="1">
      <alignment vertical="center"/>
    </xf>
    <xf numFmtId="0" fontId="0" fillId="0" borderId="41" xfId="0" applyBorder="1">
      <alignment vertical="center"/>
    </xf>
    <xf numFmtId="0" fontId="0" fillId="0" borderId="58" xfId="0" applyBorder="1">
      <alignment vertical="center"/>
    </xf>
    <xf numFmtId="0" fontId="0" fillId="0" borderId="56" xfId="0" applyBorder="1">
      <alignment vertical="center"/>
    </xf>
    <xf numFmtId="0" fontId="9" fillId="0" borderId="52" xfId="0" applyFont="1" applyBorder="1">
      <alignment vertical="center"/>
    </xf>
    <xf numFmtId="0" fontId="9" fillId="0" borderId="0" xfId="0" applyFont="1" applyBorder="1">
      <alignment vertical="center"/>
    </xf>
    <xf numFmtId="0" fontId="9" fillId="0" borderId="53" xfId="0" applyFont="1" applyBorder="1">
      <alignment vertical="center"/>
    </xf>
    <xf numFmtId="0" fontId="0" fillId="0" borderId="52" xfId="0" applyFill="1" applyBorder="1">
      <alignment vertical="center"/>
    </xf>
    <xf numFmtId="0" fontId="0" fillId="0" borderId="0" xfId="0" applyFill="1" applyBorder="1">
      <alignment vertical="center"/>
    </xf>
    <xf numFmtId="0" fontId="0" fillId="0" borderId="53" xfId="0" applyFill="1" applyBorder="1">
      <alignment vertical="center"/>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27" fillId="5" borderId="13" xfId="0" applyFont="1" applyFill="1" applyBorder="1" applyAlignment="1">
      <alignment horizontal="center" vertical="center"/>
    </xf>
    <xf numFmtId="0" fontId="27" fillId="5" borderId="14" xfId="0" applyFont="1" applyFill="1" applyBorder="1" applyAlignment="1">
      <alignment horizontal="center" vertical="center"/>
    </xf>
    <xf numFmtId="0" fontId="27" fillId="5" borderId="15" xfId="0" applyFont="1" applyFill="1" applyBorder="1" applyAlignment="1">
      <alignment horizontal="center" vertical="center"/>
    </xf>
    <xf numFmtId="56" fontId="27" fillId="5" borderId="1" xfId="0" applyNumberFormat="1"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5" xfId="0" applyFont="1" applyFill="1" applyBorder="1" applyAlignment="1">
      <alignment horizontal="center" vertical="center"/>
    </xf>
    <xf numFmtId="0" fontId="7" fillId="6" borderId="1"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30" fillId="0" borderId="7" xfId="0" applyFont="1" applyBorder="1" applyAlignment="1">
      <alignment horizontal="left" vertical="center"/>
    </xf>
    <xf numFmtId="0" fontId="30" fillId="0" borderId="0" xfId="0" applyFont="1" applyBorder="1" applyAlignment="1">
      <alignment horizontal="left" vertical="center"/>
    </xf>
    <xf numFmtId="0" fontId="30"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9" fillId="9" borderId="13" xfId="0" applyFont="1" applyFill="1" applyBorder="1" applyAlignment="1">
      <alignment horizontal="center" vertical="center"/>
    </xf>
    <xf numFmtId="0" fontId="20" fillId="9" borderId="15" xfId="0" applyFont="1" applyFill="1" applyBorder="1" applyAlignment="1">
      <alignment horizontal="center" vertical="center"/>
    </xf>
    <xf numFmtId="0" fontId="0" fillId="0" borderId="0" xfId="0" applyAlignment="1">
      <alignment horizontal="left" vertical="center"/>
    </xf>
    <xf numFmtId="0" fontId="5" fillId="6" borderId="1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4" fillId="15" borderId="23"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4" fillId="0" borderId="35" xfId="0" applyFont="1" applyFill="1" applyBorder="1" applyAlignment="1">
      <alignment horizontal="center" vertical="center" wrapText="1" shrinkToFit="1"/>
    </xf>
    <xf numFmtId="0" fontId="4" fillId="0" borderId="41" xfId="0" applyFont="1" applyFill="1" applyBorder="1" applyAlignment="1">
      <alignment horizontal="center" vertical="center" shrinkToFit="1"/>
    </xf>
    <xf numFmtId="0" fontId="21" fillId="15" borderId="2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13" fillId="0" borderId="0" xfId="0" applyFont="1" applyAlignment="1">
      <alignment horizontal="left" vertical="center"/>
    </xf>
    <xf numFmtId="0" fontId="14" fillId="0" borderId="0" xfId="0" applyFont="1" applyBorder="1" applyAlignment="1">
      <alignment horizontal="left"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24" fillId="0" borderId="7" xfId="0" applyFont="1" applyBorder="1" applyAlignment="1">
      <alignment horizontal="left" vertical="center"/>
    </xf>
    <xf numFmtId="0" fontId="24" fillId="0" borderId="0" xfId="0" applyFont="1" applyBorder="1" applyAlignment="1">
      <alignment horizontal="left" vertical="center"/>
    </xf>
    <xf numFmtId="0" fontId="24" fillId="0" borderId="8"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13" fillId="0" borderId="4" xfId="0" applyFont="1" applyBorder="1" applyAlignment="1">
      <alignment horizontal="left" vertical="center"/>
    </xf>
    <xf numFmtId="0" fontId="29" fillId="2" borderId="2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5" fillId="14" borderId="13" xfId="0" applyFont="1" applyFill="1" applyBorder="1" applyAlignment="1">
      <alignment horizontal="left" vertical="center"/>
    </xf>
    <xf numFmtId="0" fontId="5" fillId="14" borderId="14" xfId="0" applyFont="1" applyFill="1" applyBorder="1" applyAlignment="1">
      <alignment horizontal="left" vertical="center"/>
    </xf>
    <xf numFmtId="0" fontId="5" fillId="14" borderId="15" xfId="0" applyFont="1" applyFill="1" applyBorder="1" applyAlignment="1">
      <alignment horizontal="left" vertical="center"/>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5" xfId="0" applyFont="1" applyFill="1" applyBorder="1" applyAlignment="1">
      <alignment horizontal="center" vertical="center"/>
    </xf>
    <xf numFmtId="0" fontId="7" fillId="13" borderId="1" xfId="0" applyFont="1" applyFill="1" applyBorder="1" applyAlignment="1">
      <alignment horizontal="left" vertical="center"/>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7" fillId="13" borderId="15" xfId="0" applyFont="1" applyFill="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5" fillId="13" borderId="16" xfId="0" applyFont="1" applyFill="1" applyBorder="1" applyAlignment="1">
      <alignment horizontal="center" vertical="center" shrinkToFit="1"/>
    </xf>
    <xf numFmtId="0" fontId="5" fillId="13" borderId="17" xfId="0" applyFont="1" applyFill="1" applyBorder="1" applyAlignment="1">
      <alignment horizontal="center" vertical="center" shrinkToFit="1"/>
    </xf>
    <xf numFmtId="0" fontId="0" fillId="0" borderId="9" xfId="0" applyBorder="1" applyAlignment="1">
      <alignment horizontal="left" vertical="center"/>
    </xf>
    <xf numFmtId="0" fontId="18" fillId="0" borderId="7" xfId="0" applyFont="1" applyBorder="1">
      <alignment vertical="center"/>
    </xf>
    <xf numFmtId="0" fontId="18" fillId="0" borderId="0" xfId="0" applyFont="1" applyBorder="1">
      <alignment vertical="center"/>
    </xf>
    <xf numFmtId="0" fontId="9" fillId="0" borderId="7" xfId="0" applyFont="1" applyBorder="1">
      <alignment vertical="center"/>
    </xf>
    <xf numFmtId="0" fontId="0" fillId="0" borderId="7" xfId="0" applyFill="1" applyBorder="1">
      <alignment vertical="center"/>
    </xf>
    <xf numFmtId="0" fontId="9" fillId="0" borderId="7" xfId="0" applyFont="1" applyFill="1" applyBorder="1">
      <alignment vertical="center"/>
    </xf>
    <xf numFmtId="0" fontId="13" fillId="0" borderId="7" xfId="0" applyFont="1" applyFill="1" applyBorder="1">
      <alignment vertical="center"/>
    </xf>
    <xf numFmtId="0" fontId="25" fillId="0" borderId="7" xfId="0" applyFont="1" applyBorder="1" applyAlignment="1">
      <alignment horizontal="left" vertical="center"/>
    </xf>
    <xf numFmtId="0" fontId="25" fillId="0" borderId="0" xfId="0" applyFont="1" applyBorder="1" applyAlignment="1">
      <alignment horizontal="left" vertical="center"/>
    </xf>
    <xf numFmtId="0" fontId="25" fillId="0" borderId="8"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3" fillId="0" borderId="13" xfId="0" applyFont="1" applyBorder="1" applyAlignment="1">
      <alignment horizontal="left" vertical="center"/>
    </xf>
    <xf numFmtId="0" fontId="35" fillId="18" borderId="13" xfId="0" applyFont="1" applyFill="1" applyBorder="1" applyAlignment="1">
      <alignment horizontal="center" vertical="center"/>
    </xf>
    <xf numFmtId="0" fontId="35" fillId="18" borderId="15" xfId="0" applyFont="1" applyFill="1" applyBorder="1" applyAlignment="1">
      <alignment horizontal="center" vertical="center"/>
    </xf>
    <xf numFmtId="0" fontId="8" fillId="18" borderId="13" xfId="0" applyFont="1" applyFill="1" applyBorder="1" applyAlignment="1">
      <alignment horizontal="center" vertical="center"/>
    </xf>
    <xf numFmtId="0" fontId="8" fillId="18" borderId="15" xfId="0" applyFont="1" applyFill="1" applyBorder="1" applyAlignment="1">
      <alignment horizontal="center" vertical="center"/>
    </xf>
    <xf numFmtId="0" fontId="7" fillId="18" borderId="1" xfId="0" applyFont="1" applyFill="1" applyBorder="1" applyAlignment="1">
      <alignment horizontal="left" vertical="center"/>
    </xf>
    <xf numFmtId="0" fontId="7" fillId="18" borderId="13" xfId="0" applyFont="1" applyFill="1" applyBorder="1" applyAlignment="1">
      <alignment horizontal="center" vertical="center" shrinkToFit="1"/>
    </xf>
    <xf numFmtId="0" fontId="7" fillId="18" borderId="14" xfId="0" applyFont="1" applyFill="1" applyBorder="1" applyAlignment="1">
      <alignment horizontal="center" vertical="center" shrinkToFit="1"/>
    </xf>
    <xf numFmtId="0" fontId="7" fillId="18" borderId="15" xfId="0" applyFont="1" applyFill="1" applyBorder="1" applyAlignment="1">
      <alignment horizontal="center" vertical="center" shrinkToFi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6" fillId="0" borderId="7" xfId="0" applyFont="1" applyBorder="1" applyAlignment="1">
      <alignment horizontal="left" vertical="center" wrapText="1"/>
    </xf>
    <xf numFmtId="0" fontId="22" fillId="0" borderId="7"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A61D02"/>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F1"/>
    </sheetView>
  </sheetViews>
  <sheetFormatPr defaultRowHeight="13.5"/>
  <cols>
    <col min="1" max="2" width="10" style="57" customWidth="1"/>
    <col min="3" max="6" width="17.25" style="57" customWidth="1"/>
    <col min="7" max="16384" width="9" style="57"/>
  </cols>
  <sheetData>
    <row r="1" spans="1:6" ht="18.75" customHeight="1">
      <c r="A1" s="178" t="s">
        <v>191</v>
      </c>
      <c r="B1" s="178"/>
      <c r="C1" s="178"/>
      <c r="D1" s="178"/>
      <c r="E1" s="178"/>
      <c r="F1" s="178"/>
    </row>
    <row r="2" spans="1:6" ht="14.25" thickBot="1"/>
    <row r="3" spans="1:6" s="137" customFormat="1">
      <c r="A3" s="189" t="s">
        <v>265</v>
      </c>
      <c r="B3" s="190"/>
      <c r="C3" s="173" t="s">
        <v>268</v>
      </c>
      <c r="D3" s="174"/>
      <c r="E3" s="173" t="s">
        <v>267</v>
      </c>
      <c r="F3" s="174"/>
    </row>
    <row r="4" spans="1:6" ht="14.25" thickBot="1">
      <c r="A4" s="191"/>
      <c r="B4" s="192"/>
      <c r="C4" s="136" t="s">
        <v>2</v>
      </c>
      <c r="D4" s="118" t="s">
        <v>269</v>
      </c>
      <c r="E4" s="136" t="s">
        <v>2</v>
      </c>
      <c r="F4" s="118" t="s">
        <v>269</v>
      </c>
    </row>
    <row r="5" spans="1:6" s="137" customFormat="1">
      <c r="A5" s="175" t="s">
        <v>2</v>
      </c>
      <c r="B5" s="121" t="s">
        <v>264</v>
      </c>
      <c r="C5" s="120">
        <f>基本!$B$16</f>
        <v>25</v>
      </c>
      <c r="D5" s="113">
        <f>1+基本!$B$16</f>
        <v>26</v>
      </c>
      <c r="E5" s="120">
        <f>1+基本!$B$16</f>
        <v>26</v>
      </c>
      <c r="F5" s="113">
        <f>1+1+基本!$B$16</f>
        <v>27</v>
      </c>
    </row>
    <row r="6" spans="1:6" s="137" customFormat="1">
      <c r="A6" s="176"/>
      <c r="B6" s="117" t="s">
        <v>19</v>
      </c>
      <c r="C6" s="135">
        <f>基本!$B$17</f>
        <v>26</v>
      </c>
      <c r="D6" s="115">
        <f>1+基本!$B$17</f>
        <v>27</v>
      </c>
      <c r="E6" s="135">
        <f>基本!$B$17</f>
        <v>26</v>
      </c>
      <c r="F6" s="115">
        <f>1+基本!$B$17</f>
        <v>27</v>
      </c>
    </row>
    <row r="7" spans="1:6" s="137" customFormat="1">
      <c r="A7" s="176"/>
      <c r="B7" s="117" t="s">
        <v>20</v>
      </c>
      <c r="C7" s="135">
        <f>基本!$B$18</f>
        <v>22</v>
      </c>
      <c r="D7" s="115">
        <f>1+基本!$B$18</f>
        <v>23</v>
      </c>
      <c r="E7" s="135">
        <f>基本!$B$18</f>
        <v>22</v>
      </c>
      <c r="F7" s="115">
        <f>1+基本!$B$18</f>
        <v>23</v>
      </c>
    </row>
    <row r="8" spans="1:6" s="137" customFormat="1" ht="14.25" thickBot="1">
      <c r="A8" s="177"/>
      <c r="B8" s="114" t="s">
        <v>21</v>
      </c>
      <c r="C8" s="136">
        <f>基本!$B$19</f>
        <v>20</v>
      </c>
      <c r="D8" s="118">
        <f>1+基本!$B$19</f>
        <v>21</v>
      </c>
      <c r="E8" s="136">
        <f>基本!$B$19</f>
        <v>20</v>
      </c>
      <c r="F8" s="118">
        <f>1+基本!$B$19</f>
        <v>21</v>
      </c>
    </row>
    <row r="9" spans="1:6">
      <c r="A9" s="175" t="s">
        <v>266</v>
      </c>
      <c r="B9" s="121" t="s">
        <v>264</v>
      </c>
      <c r="C9" s="120">
        <f>2+基本!$B$16</f>
        <v>27</v>
      </c>
      <c r="D9" s="113">
        <f>2+1+基本!$B$16</f>
        <v>28</v>
      </c>
      <c r="E9" s="120">
        <f>2+1+基本!$B$16</f>
        <v>28</v>
      </c>
      <c r="F9" s="113">
        <f>2+1+1+基本!$B$16</f>
        <v>29</v>
      </c>
    </row>
    <row r="10" spans="1:6">
      <c r="A10" s="176"/>
      <c r="B10" s="117" t="s">
        <v>19</v>
      </c>
      <c r="C10" s="135">
        <f>2+基本!$B$17</f>
        <v>28</v>
      </c>
      <c r="D10" s="115">
        <f>2+1+基本!$B$17</f>
        <v>29</v>
      </c>
      <c r="E10" s="135">
        <f>2+基本!$B$17</f>
        <v>28</v>
      </c>
      <c r="F10" s="115">
        <f>2+1+基本!$B$17</f>
        <v>29</v>
      </c>
    </row>
    <row r="11" spans="1:6">
      <c r="A11" s="176"/>
      <c r="B11" s="117" t="s">
        <v>20</v>
      </c>
      <c r="C11" s="135">
        <f>2+基本!$B$18</f>
        <v>24</v>
      </c>
      <c r="D11" s="115">
        <f>2+1+基本!$B$18</f>
        <v>25</v>
      </c>
      <c r="E11" s="135">
        <f>2+基本!$B$18</f>
        <v>24</v>
      </c>
      <c r="F11" s="115">
        <f>2+1+基本!$B$18</f>
        <v>25</v>
      </c>
    </row>
    <row r="12" spans="1:6" ht="14.25" thickBot="1">
      <c r="A12" s="177"/>
      <c r="B12" s="138" t="s">
        <v>21</v>
      </c>
      <c r="C12" s="136">
        <f>2+基本!$B$19</f>
        <v>22</v>
      </c>
      <c r="D12" s="118">
        <f>2+1+基本!$B$19</f>
        <v>23</v>
      </c>
      <c r="E12" s="136">
        <f>2+基本!$B$19</f>
        <v>22</v>
      </c>
      <c r="F12" s="118">
        <f>2+1+基本!$B$19</f>
        <v>23</v>
      </c>
    </row>
    <row r="13" spans="1:6" ht="14.25" thickBot="1">
      <c r="A13" s="31"/>
      <c r="B13" s="31"/>
      <c r="C13" s="31"/>
      <c r="D13" s="31"/>
      <c r="E13" s="31"/>
      <c r="F13" s="31"/>
    </row>
    <row r="14" spans="1:6">
      <c r="A14" s="179" t="s">
        <v>192</v>
      </c>
      <c r="B14" s="180"/>
      <c r="C14" s="185" t="s">
        <v>193</v>
      </c>
      <c r="D14" s="186"/>
      <c r="E14" s="185" t="s">
        <v>194</v>
      </c>
      <c r="F14" s="186"/>
    </row>
    <row r="15" spans="1:6">
      <c r="A15" s="181"/>
      <c r="B15" s="182"/>
      <c r="C15" s="187" t="s">
        <v>195</v>
      </c>
      <c r="D15" s="188"/>
      <c r="E15" s="187"/>
      <c r="F15" s="188"/>
    </row>
    <row r="16" spans="1:6" ht="14.25" thickBot="1">
      <c r="A16" s="183"/>
      <c r="B16" s="184"/>
      <c r="C16" s="125" t="s">
        <v>229</v>
      </c>
      <c r="D16" s="118" t="s">
        <v>196</v>
      </c>
      <c r="E16" s="125" t="s">
        <v>229</v>
      </c>
      <c r="F16" s="118" t="s">
        <v>196</v>
      </c>
    </row>
    <row r="17" spans="1:6">
      <c r="A17" s="175" t="s">
        <v>197</v>
      </c>
      <c r="B17" s="113" t="s">
        <v>198</v>
      </c>
      <c r="C17" s="120">
        <v>7</v>
      </c>
      <c r="D17" s="113">
        <v>7</v>
      </c>
      <c r="E17" s="120">
        <v>5</v>
      </c>
      <c r="F17" s="113">
        <v>5</v>
      </c>
    </row>
    <row r="18" spans="1:6">
      <c r="A18" s="176"/>
      <c r="B18" s="115" t="s">
        <v>199</v>
      </c>
      <c r="C18" s="116">
        <v>9</v>
      </c>
      <c r="D18" s="115">
        <v>9</v>
      </c>
      <c r="E18" s="116">
        <v>7</v>
      </c>
      <c r="F18" s="115">
        <v>7</v>
      </c>
    </row>
    <row r="19" spans="1:6" ht="14.25" thickBot="1">
      <c r="A19" s="177"/>
      <c r="B19" s="118" t="s">
        <v>111</v>
      </c>
      <c r="C19" s="119">
        <v>9</v>
      </c>
      <c r="D19" s="118">
        <v>7</v>
      </c>
      <c r="E19" s="119">
        <v>7</v>
      </c>
      <c r="F19" s="118">
        <v>5</v>
      </c>
    </row>
    <row r="20" spans="1:6">
      <c r="A20" s="175" t="s">
        <v>200</v>
      </c>
      <c r="B20" s="113" t="s">
        <v>198</v>
      </c>
      <c r="C20" s="120">
        <v>2</v>
      </c>
      <c r="D20" s="113">
        <v>2</v>
      </c>
      <c r="E20" s="120">
        <v>2</v>
      </c>
      <c r="F20" s="113">
        <v>2</v>
      </c>
    </row>
    <row r="21" spans="1:6">
      <c r="A21" s="176"/>
      <c r="B21" s="115" t="s">
        <v>199</v>
      </c>
      <c r="C21" s="116">
        <v>4</v>
      </c>
      <c r="D21" s="115">
        <v>4</v>
      </c>
      <c r="E21" s="116">
        <v>4</v>
      </c>
      <c r="F21" s="115">
        <v>4</v>
      </c>
    </row>
    <row r="22" spans="1:6" ht="14.25" thickBot="1">
      <c r="A22" s="177"/>
      <c r="B22" s="118" t="s">
        <v>111</v>
      </c>
      <c r="C22" s="122">
        <v>2</v>
      </c>
      <c r="D22" s="118">
        <v>2</v>
      </c>
      <c r="E22" s="122">
        <v>2</v>
      </c>
      <c r="F22" s="118">
        <v>2</v>
      </c>
    </row>
    <row r="23" spans="1:6" ht="14.25" thickBot="1"/>
    <row r="24" spans="1:6" ht="17.25" customHeight="1">
      <c r="A24" s="193" t="s">
        <v>201</v>
      </c>
      <c r="B24" s="194"/>
      <c r="C24" s="194"/>
      <c r="D24" s="194"/>
      <c r="E24" s="194"/>
      <c r="F24" s="195"/>
    </row>
    <row r="25" spans="1:6">
      <c r="A25" s="196" t="s">
        <v>202</v>
      </c>
      <c r="B25" s="197"/>
      <c r="C25" s="197"/>
      <c r="D25" s="197"/>
      <c r="E25" s="197"/>
      <c r="F25" s="198"/>
    </row>
    <row r="26" spans="1:6" ht="14.25" thickBot="1">
      <c r="A26" s="199" t="s">
        <v>203</v>
      </c>
      <c r="B26" s="200"/>
      <c r="C26" s="200"/>
      <c r="D26" s="200"/>
      <c r="E26" s="200"/>
      <c r="F26" s="201"/>
    </row>
    <row r="27" spans="1:6" ht="14.25" thickBot="1">
      <c r="A27" s="163"/>
      <c r="B27" s="163"/>
      <c r="C27" s="163"/>
      <c r="D27" s="163"/>
      <c r="E27" s="163"/>
      <c r="F27" s="163"/>
    </row>
    <row r="28" spans="1:6" s="147" customFormat="1" ht="17.25" customHeight="1">
      <c r="A28" s="193" t="s">
        <v>324</v>
      </c>
      <c r="B28" s="194"/>
      <c r="C28" s="194"/>
      <c r="D28" s="194"/>
      <c r="E28" s="194"/>
      <c r="F28" s="195"/>
    </row>
    <row r="29" spans="1:6" s="147" customFormat="1">
      <c r="A29" s="202" t="s">
        <v>251</v>
      </c>
      <c r="B29" s="203"/>
      <c r="C29" s="203"/>
      <c r="D29" s="203"/>
      <c r="E29" s="203"/>
      <c r="F29" s="204"/>
    </row>
    <row r="30" spans="1:6" s="147" customFormat="1">
      <c r="A30" s="205" t="s">
        <v>292</v>
      </c>
      <c r="B30" s="206"/>
      <c r="C30" s="206"/>
      <c r="D30" s="206"/>
      <c r="E30" s="206"/>
      <c r="F30" s="207"/>
    </row>
    <row r="31" spans="1:6" s="147" customFormat="1">
      <c r="A31" s="170" t="s">
        <v>325</v>
      </c>
      <c r="B31" s="171"/>
      <c r="C31" s="171"/>
      <c r="D31" s="171"/>
      <c r="E31" s="171"/>
      <c r="F31" s="172"/>
    </row>
    <row r="32" spans="1:6" s="147" customFormat="1">
      <c r="A32" s="167" t="s">
        <v>326</v>
      </c>
      <c r="B32" s="168"/>
      <c r="C32" s="168"/>
      <c r="D32" s="168"/>
      <c r="E32" s="168"/>
      <c r="F32" s="169"/>
    </row>
    <row r="33" spans="1:6" s="147" customFormat="1">
      <c r="A33" s="170" t="s">
        <v>336</v>
      </c>
      <c r="B33" s="171"/>
      <c r="C33" s="171"/>
      <c r="D33" s="171"/>
      <c r="E33" s="171"/>
      <c r="F33" s="172"/>
    </row>
    <row r="34" spans="1:6" s="147" customFormat="1" ht="14.25" thickBot="1">
      <c r="A34" s="164" t="s">
        <v>335</v>
      </c>
      <c r="B34" s="165"/>
      <c r="C34" s="165"/>
      <c r="D34" s="165"/>
      <c r="E34" s="165"/>
      <c r="F34" s="166"/>
    </row>
    <row r="35" spans="1:6" s="147" customFormat="1" ht="14.25" thickBot="1">
      <c r="A35" s="163"/>
      <c r="B35" s="163"/>
      <c r="C35" s="163"/>
      <c r="D35" s="163"/>
      <c r="E35" s="163"/>
      <c r="F35" s="163"/>
    </row>
    <row r="36" spans="1:6" ht="17.25" customHeight="1">
      <c r="A36" s="193" t="s">
        <v>204</v>
      </c>
      <c r="B36" s="194"/>
      <c r="C36" s="194"/>
      <c r="D36" s="194"/>
      <c r="E36" s="194"/>
      <c r="F36" s="195"/>
    </row>
    <row r="37" spans="1:6">
      <c r="A37" s="202" t="s">
        <v>251</v>
      </c>
      <c r="B37" s="203"/>
      <c r="C37" s="203"/>
      <c r="D37" s="203"/>
      <c r="E37" s="203"/>
      <c r="F37" s="204"/>
    </row>
    <row r="38" spans="1:6">
      <c r="A38" s="205" t="s">
        <v>205</v>
      </c>
      <c r="B38" s="206"/>
      <c r="C38" s="206"/>
      <c r="D38" s="206"/>
      <c r="E38" s="206"/>
      <c r="F38" s="207"/>
    </row>
    <row r="39" spans="1:6">
      <c r="A39" s="170" t="s">
        <v>206</v>
      </c>
      <c r="B39" s="171"/>
      <c r="C39" s="171"/>
      <c r="D39" s="171"/>
      <c r="E39" s="171"/>
      <c r="F39" s="172"/>
    </row>
    <row r="40" spans="1:6">
      <c r="A40" s="167" t="s">
        <v>207</v>
      </c>
      <c r="B40" s="168"/>
      <c r="C40" s="168"/>
      <c r="D40" s="168"/>
      <c r="E40" s="168"/>
      <c r="F40" s="169"/>
    </row>
    <row r="41" spans="1:6">
      <c r="A41" s="170" t="s">
        <v>252</v>
      </c>
      <c r="B41" s="171"/>
      <c r="C41" s="171"/>
      <c r="D41" s="171"/>
      <c r="E41" s="171"/>
      <c r="F41" s="172"/>
    </row>
    <row r="42" spans="1:6">
      <c r="A42" s="167" t="s">
        <v>208</v>
      </c>
      <c r="B42" s="168"/>
      <c r="C42" s="168"/>
      <c r="D42" s="168"/>
      <c r="E42" s="168"/>
      <c r="F42" s="169"/>
    </row>
    <row r="43" spans="1:6">
      <c r="A43" s="170" t="s">
        <v>209</v>
      </c>
      <c r="B43" s="171"/>
      <c r="C43" s="171"/>
      <c r="D43" s="171"/>
      <c r="E43" s="171"/>
      <c r="F43" s="172"/>
    </row>
    <row r="44" spans="1:6">
      <c r="A44" s="167" t="s">
        <v>253</v>
      </c>
      <c r="B44" s="168"/>
      <c r="C44" s="168"/>
      <c r="D44" s="168"/>
      <c r="E44" s="168"/>
      <c r="F44" s="169"/>
    </row>
    <row r="45" spans="1:6">
      <c r="A45" s="170" t="s">
        <v>210</v>
      </c>
      <c r="B45" s="171"/>
      <c r="C45" s="171"/>
      <c r="D45" s="171"/>
      <c r="E45" s="171"/>
      <c r="F45" s="172"/>
    </row>
    <row r="46" spans="1:6" ht="14.25" thickBot="1">
      <c r="A46" s="164" t="s">
        <v>211</v>
      </c>
      <c r="B46" s="165"/>
      <c r="C46" s="165"/>
      <c r="D46" s="165"/>
      <c r="E46" s="165"/>
      <c r="F46" s="166"/>
    </row>
    <row r="47" spans="1:6" ht="14.25" thickBot="1"/>
    <row r="48" spans="1:6" ht="17.25" customHeight="1">
      <c r="A48" s="193" t="s">
        <v>212</v>
      </c>
      <c r="B48" s="194"/>
      <c r="C48" s="194"/>
      <c r="D48" s="194"/>
      <c r="E48" s="194"/>
      <c r="F48" s="195"/>
    </row>
    <row r="49" spans="1:6">
      <c r="A49" s="202" t="s">
        <v>213</v>
      </c>
      <c r="B49" s="203"/>
      <c r="C49" s="203"/>
      <c r="D49" s="203"/>
      <c r="E49" s="203"/>
      <c r="F49" s="204"/>
    </row>
    <row r="50" spans="1:6">
      <c r="A50" s="205" t="s">
        <v>214</v>
      </c>
      <c r="B50" s="206"/>
      <c r="C50" s="206"/>
      <c r="D50" s="206"/>
      <c r="E50" s="206"/>
      <c r="F50" s="207"/>
    </row>
    <row r="51" spans="1:6">
      <c r="A51" s="170" t="s">
        <v>258</v>
      </c>
      <c r="B51" s="171"/>
      <c r="C51" s="171"/>
      <c r="D51" s="171"/>
      <c r="E51" s="171"/>
      <c r="F51" s="172"/>
    </row>
    <row r="52" spans="1:6">
      <c r="A52" s="167" t="s">
        <v>215</v>
      </c>
      <c r="B52" s="168"/>
      <c r="C52" s="168"/>
      <c r="D52" s="168"/>
      <c r="E52" s="168"/>
      <c r="F52" s="169"/>
    </row>
    <row r="53" spans="1:6">
      <c r="A53" s="170" t="s">
        <v>259</v>
      </c>
      <c r="B53" s="171"/>
      <c r="C53" s="171"/>
      <c r="D53" s="171"/>
      <c r="E53" s="171"/>
      <c r="F53" s="172"/>
    </row>
    <row r="54" spans="1:6" ht="14.25" thickBot="1">
      <c r="A54" s="164" t="s">
        <v>260</v>
      </c>
      <c r="B54" s="165"/>
      <c r="C54" s="165"/>
      <c r="D54" s="165"/>
      <c r="E54" s="165"/>
      <c r="F54" s="166"/>
    </row>
  </sheetData>
  <mergeCells count="42">
    <mergeCell ref="A54:F54"/>
    <mergeCell ref="A44:F44"/>
    <mergeCell ref="A45:F45"/>
    <mergeCell ref="A46:F46"/>
    <mergeCell ref="A48:F48"/>
    <mergeCell ref="A49:F49"/>
    <mergeCell ref="A50:F50"/>
    <mergeCell ref="A51:F51"/>
    <mergeCell ref="A52:F52"/>
    <mergeCell ref="A53:F53"/>
    <mergeCell ref="A43:F43"/>
    <mergeCell ref="A24:F24"/>
    <mergeCell ref="A25:F25"/>
    <mergeCell ref="A26:F26"/>
    <mergeCell ref="A27:F27"/>
    <mergeCell ref="A36:F36"/>
    <mergeCell ref="A37:F37"/>
    <mergeCell ref="A38:F38"/>
    <mergeCell ref="A39:F39"/>
    <mergeCell ref="A40:F40"/>
    <mergeCell ref="A41:F41"/>
    <mergeCell ref="A42:F42"/>
    <mergeCell ref="A28:F28"/>
    <mergeCell ref="A29:F29"/>
    <mergeCell ref="A30:F30"/>
    <mergeCell ref="A31:F31"/>
    <mergeCell ref="A1:F1"/>
    <mergeCell ref="A14:B16"/>
    <mergeCell ref="C14:D14"/>
    <mergeCell ref="E14:F15"/>
    <mergeCell ref="C15:D15"/>
    <mergeCell ref="A3:B4"/>
    <mergeCell ref="A5:A8"/>
    <mergeCell ref="A9:A12"/>
    <mergeCell ref="A35:F35"/>
    <mergeCell ref="A34:F34"/>
    <mergeCell ref="A32:F32"/>
    <mergeCell ref="A33:F33"/>
    <mergeCell ref="C3:D3"/>
    <mergeCell ref="E3:F3"/>
    <mergeCell ref="A20:A22"/>
    <mergeCell ref="A17:A19"/>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9"/>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49" t="s">
        <v>32</v>
      </c>
      <c r="B1" s="296">
        <v>2</v>
      </c>
      <c r="C1" s="297"/>
      <c r="D1" s="50" t="s">
        <v>40</v>
      </c>
      <c r="E1" s="51" t="s">
        <v>57</v>
      </c>
      <c r="F1" s="298"/>
      <c r="G1" s="299"/>
      <c r="H1" s="14" t="s">
        <v>55</v>
      </c>
    </row>
    <row r="2" spans="1:13" ht="24.75" customHeight="1">
      <c r="A2" s="50" t="s">
        <v>0</v>
      </c>
      <c r="B2" s="300" t="s">
        <v>270</v>
      </c>
      <c r="C2" s="300"/>
      <c r="D2" s="300"/>
      <c r="E2" s="300"/>
      <c r="F2" s="300"/>
      <c r="G2" s="300"/>
      <c r="H2" s="14" t="s">
        <v>56</v>
      </c>
    </row>
    <row r="3" spans="1:13" ht="19.5" customHeight="1">
      <c r="A3" s="23" t="s">
        <v>48</v>
      </c>
      <c r="B3" s="1"/>
      <c r="C3" s="1"/>
      <c r="D3" s="1"/>
      <c r="I3" s="14"/>
    </row>
    <row r="4" spans="1:13">
      <c r="A4" s="107" t="s">
        <v>46</v>
      </c>
      <c r="B4" s="233" t="s">
        <v>271</v>
      </c>
      <c r="C4" s="234"/>
      <c r="D4" s="234"/>
      <c r="E4" s="234"/>
      <c r="F4" s="234"/>
      <c r="G4" s="235"/>
    </row>
    <row r="5" spans="1:13">
      <c r="A5" s="108" t="s">
        <v>39</v>
      </c>
      <c r="B5" s="233" t="s">
        <v>309</v>
      </c>
      <c r="C5" s="234"/>
      <c r="D5" s="234"/>
      <c r="E5" s="234"/>
      <c r="F5" s="234"/>
      <c r="G5" s="235"/>
    </row>
    <row r="6" spans="1:13">
      <c r="A6" s="108" t="s">
        <v>7</v>
      </c>
      <c r="B6" s="325" t="s">
        <v>272</v>
      </c>
      <c r="C6" s="326"/>
      <c r="D6" s="327"/>
      <c r="E6" s="65" t="s">
        <v>43</v>
      </c>
      <c r="F6" s="64" t="str">
        <f>IF($I$6 = 0,"", $I$6)</f>
        <v>使用者</v>
      </c>
      <c r="G6" s="64" t="str">
        <f>IF($J$6 = 0,"", $J$6)</f>
        <v/>
      </c>
      <c r="H6" s="74" t="s">
        <v>43</v>
      </c>
      <c r="I6" s="75" t="s">
        <v>87</v>
      </c>
      <c r="J6" s="75"/>
      <c r="K6" s="31"/>
      <c r="L6" s="57"/>
    </row>
    <row r="7" spans="1:13">
      <c r="A7" s="109"/>
      <c r="B7" s="233"/>
      <c r="C7" s="234"/>
      <c r="D7" s="235"/>
      <c r="E7" s="65" t="s">
        <v>65</v>
      </c>
      <c r="F7" s="64" t="str">
        <f>IF($I$7 = 0,"", $I$7)</f>
        <v/>
      </c>
      <c r="G7" s="64" t="str">
        <f>IF($J$7 = 0,"", $J$7)</f>
        <v/>
      </c>
      <c r="H7" s="74" t="s">
        <v>65</v>
      </c>
      <c r="I7" s="75"/>
      <c r="J7" s="75"/>
      <c r="K7" s="31"/>
      <c r="L7" s="57"/>
    </row>
    <row r="8" spans="1:13" ht="13.5" customHeight="1">
      <c r="A8" s="109" t="s">
        <v>181</v>
      </c>
      <c r="B8" s="337"/>
      <c r="C8" s="338"/>
      <c r="D8" s="338"/>
      <c r="E8" s="338"/>
      <c r="F8" s="338"/>
      <c r="G8" s="339"/>
      <c r="H8" s="74" t="s">
        <v>84</v>
      </c>
      <c r="I8" s="75" t="s">
        <v>108</v>
      </c>
      <c r="J8" s="35" t="s">
        <v>62</v>
      </c>
      <c r="K8" s="31"/>
      <c r="L8" s="57"/>
    </row>
    <row r="9" spans="1:13" ht="13.5" customHeight="1">
      <c r="A9" s="109" t="s">
        <v>177</v>
      </c>
      <c r="B9" s="233"/>
      <c r="C9" s="234"/>
      <c r="D9" s="234"/>
      <c r="E9" s="234"/>
      <c r="F9" s="234"/>
      <c r="G9" s="235"/>
      <c r="H9" s="74" t="s">
        <v>51</v>
      </c>
      <c r="I9" s="75" t="s">
        <v>16</v>
      </c>
      <c r="J9" s="73">
        <f>IF($I$9 = "筋力",基本!$C$5,IF($I$9 = "耐久力",基本!$C$6,IF($I$9 = "敏捷力",基本!$C$7,IF($I$9 = "知力",基本!$C$8,IF($I$9 = "判断力",基本!$C$9,IF($I$9 = "魅力",基本!$C$10,""))))))</f>
        <v>2</v>
      </c>
      <c r="K9" s="75" t="s">
        <v>89</v>
      </c>
      <c r="L9" s="57"/>
    </row>
    <row r="10" spans="1:13" ht="13.5" customHeight="1">
      <c r="A10" s="110" t="s">
        <v>182</v>
      </c>
      <c r="B10" s="236" t="s">
        <v>274</v>
      </c>
      <c r="C10" s="237"/>
      <c r="D10" s="237"/>
      <c r="E10" s="237"/>
      <c r="F10" s="237"/>
      <c r="G10" s="238"/>
      <c r="H10" s="74" t="s">
        <v>58</v>
      </c>
      <c r="I10" s="75">
        <v>1</v>
      </c>
      <c r="J10" s="215" t="s">
        <v>53</v>
      </c>
      <c r="K10" s="217"/>
      <c r="L10" s="73">
        <f>IF($I$8=基本!$F$4,基本!$P$7,IF($I$8=基本!$F$13,基本!$P$16,IF($I$8=基本!$F$22,基本!$P$25,IF($I$8=基本!$F$31,基本!$P$34,IF($I$8=基本!$F$40,基本!$P$43,0)))))</f>
        <v>0</v>
      </c>
    </row>
    <row r="11" spans="1:13" ht="13.5" customHeight="1">
      <c r="A11" s="111"/>
      <c r="B11" s="276" t="s">
        <v>275</v>
      </c>
      <c r="C11" s="277"/>
      <c r="D11" s="277"/>
      <c r="E11" s="277"/>
      <c r="F11" s="277"/>
      <c r="G11" s="278"/>
      <c r="H11" s="43" t="s">
        <v>52</v>
      </c>
      <c r="I11" s="75" t="s">
        <v>16</v>
      </c>
      <c r="J11" s="45">
        <f>IF($I$9 = "筋力",基本!$C$5,IF($I$11 = "耐久力",基本!$C$6,IF($I$11 = "敏捷力",基本!$C$7,IF($I$11 = "知力",基本!$C$8,IF($I$11 = "判断力",基本!$C$9,IF($I$11 = "魅力",基本!$C$10,""))))))</f>
        <v>2</v>
      </c>
      <c r="K11" s="31"/>
      <c r="L11" s="31"/>
    </row>
    <row r="12" spans="1:13" ht="13.5" customHeight="1">
      <c r="A12" s="111"/>
      <c r="B12" s="276" t="s">
        <v>276</v>
      </c>
      <c r="C12" s="277"/>
      <c r="D12" s="277"/>
      <c r="E12" s="277"/>
      <c r="F12" s="277"/>
      <c r="G12" s="278"/>
      <c r="H12" s="74" t="s">
        <v>59</v>
      </c>
      <c r="I12" s="75">
        <v>0</v>
      </c>
      <c r="J12" s="215" t="s">
        <v>54</v>
      </c>
      <c r="K12" s="217"/>
      <c r="L12" s="73">
        <f>IF($I$8=基本!$F$4,基本!$P$9,IF($I$8=基本!$F$13,基本!$P$18,IF($I$8=基本!$F$22,基本!$P$27,IF($I$8=基本!$F$31,基本!$P$36,IF($I$8=基本!$F$40,基本!$P$45,0)))))</f>
        <v>0</v>
      </c>
    </row>
    <row r="13" spans="1:13" ht="13.5" customHeight="1">
      <c r="A13" s="111"/>
      <c r="B13" s="276" t="s">
        <v>273</v>
      </c>
      <c r="C13" s="277"/>
      <c r="D13" s="277"/>
      <c r="E13" s="277"/>
      <c r="F13" s="277"/>
      <c r="G13" s="278"/>
      <c r="H13" s="44" t="s">
        <v>85</v>
      </c>
      <c r="I13" s="75">
        <v>2</v>
      </c>
      <c r="J13" s="74" t="s">
        <v>44</v>
      </c>
      <c r="K13" s="75">
        <v>10</v>
      </c>
      <c r="L13" s="75">
        <v>5</v>
      </c>
      <c r="M13" s="63" t="s">
        <v>101</v>
      </c>
    </row>
    <row r="14" spans="1:13" ht="13.5" customHeight="1">
      <c r="A14" s="111"/>
      <c r="B14" s="270"/>
      <c r="C14" s="271"/>
      <c r="D14" s="271"/>
      <c r="E14" s="271"/>
      <c r="F14" s="271"/>
      <c r="G14" s="272"/>
      <c r="H14" s="74" t="s">
        <v>50</v>
      </c>
      <c r="I14" s="75">
        <v>3</v>
      </c>
      <c r="J14" s="74" t="s">
        <v>44</v>
      </c>
      <c r="K14" s="75">
        <v>8</v>
      </c>
      <c r="L14" s="75">
        <v>12</v>
      </c>
    </row>
    <row r="15" spans="1:13" ht="13.5" customHeight="1">
      <c r="A15" s="111"/>
      <c r="B15" s="270"/>
      <c r="C15" s="271"/>
      <c r="D15" s="271"/>
      <c r="E15" s="271"/>
      <c r="F15" s="271"/>
      <c r="G15" s="272"/>
      <c r="H15" s="74" t="s">
        <v>60</v>
      </c>
      <c r="I15" s="75"/>
      <c r="J15" s="31"/>
      <c r="K15" s="31"/>
      <c r="L15" s="57"/>
    </row>
    <row r="16" spans="1:13" ht="13.5" customHeight="1">
      <c r="A16" s="111"/>
      <c r="B16" s="270"/>
      <c r="C16" s="271"/>
      <c r="D16" s="271"/>
      <c r="E16" s="271"/>
      <c r="F16" s="271"/>
      <c r="G16" s="272"/>
      <c r="H16" s="31"/>
      <c r="I16" s="31"/>
      <c r="J16" s="31"/>
      <c r="K16" s="31"/>
      <c r="L16" s="57"/>
    </row>
    <row r="17" spans="1:12" ht="13.5" customHeight="1">
      <c r="A17" s="111"/>
      <c r="B17" s="270"/>
      <c r="C17" s="271"/>
      <c r="D17" s="271"/>
      <c r="E17" s="271"/>
      <c r="F17" s="271"/>
      <c r="G17" s="272"/>
      <c r="J17"/>
      <c r="K17"/>
    </row>
    <row r="18" spans="1:12" ht="13.5" customHeight="1">
      <c r="A18" s="112"/>
      <c r="B18" s="309"/>
      <c r="C18" s="279"/>
      <c r="D18" s="279"/>
      <c r="E18" s="279"/>
      <c r="F18" s="279"/>
      <c r="G18" s="280"/>
      <c r="J18"/>
      <c r="K18"/>
    </row>
    <row r="19" spans="1:12" s="57" customFormat="1" ht="17.25" customHeight="1">
      <c r="A19" s="261"/>
      <c r="B19" s="261"/>
      <c r="C19" s="261"/>
      <c r="D19" s="261"/>
      <c r="E19" s="261"/>
      <c r="F19" s="261"/>
      <c r="G19" s="261"/>
      <c r="H19" s="31"/>
    </row>
    <row r="20" spans="1:12" s="57" customFormat="1" ht="13.5" customHeight="1">
      <c r="A20" s="247"/>
      <c r="B20" s="247"/>
      <c r="C20" s="247"/>
      <c r="D20" s="247"/>
      <c r="E20" s="247"/>
      <c r="F20" s="247"/>
      <c r="G20" s="247"/>
      <c r="H20" s="31"/>
      <c r="I20" s="31"/>
      <c r="J20" s="31"/>
      <c r="K20" s="31"/>
    </row>
    <row r="21" spans="1:12" s="57" customFormat="1" ht="13.5" customHeight="1">
      <c r="A21" s="247"/>
      <c r="B21" s="247"/>
      <c r="C21" s="247"/>
      <c r="D21" s="247"/>
      <c r="E21" s="247"/>
      <c r="F21" s="247"/>
      <c r="G21" s="247"/>
      <c r="H21" s="31"/>
      <c r="I21" s="31"/>
      <c r="J21" s="31"/>
      <c r="K21" s="31"/>
    </row>
    <row r="22" spans="1:12">
      <c r="A22" s="279"/>
      <c r="B22" s="279"/>
      <c r="C22" s="279"/>
      <c r="D22" s="279"/>
      <c r="E22" s="279"/>
      <c r="F22" s="279"/>
      <c r="G22" s="279"/>
    </row>
    <row r="23" spans="1:12" ht="13.5" customHeight="1">
      <c r="A23" s="265" t="s">
        <v>49</v>
      </c>
      <c r="B23" s="266"/>
      <c r="C23" s="266"/>
      <c r="D23" s="266"/>
      <c r="E23" s="266"/>
      <c r="F23" s="266"/>
      <c r="G23" s="267"/>
    </row>
    <row r="24" spans="1:12" s="1" customFormat="1" ht="13.5" customHeight="1">
      <c r="A24" s="268"/>
      <c r="B24" s="261"/>
      <c r="C24" s="261"/>
      <c r="D24" s="261"/>
      <c r="E24" s="261"/>
      <c r="F24" s="261"/>
      <c r="G24" s="269"/>
      <c r="L24"/>
    </row>
    <row r="25" spans="1:12" s="141" customFormat="1" ht="13.5" customHeight="1">
      <c r="A25" s="276" t="s">
        <v>277</v>
      </c>
      <c r="B25" s="277"/>
      <c r="C25" s="277"/>
      <c r="D25" s="277"/>
      <c r="E25" s="277"/>
      <c r="F25" s="277"/>
      <c r="G25" s="278"/>
      <c r="L25" s="142"/>
    </row>
    <row r="26" spans="1:12" s="141" customFormat="1" ht="13.5" customHeight="1">
      <c r="A26" s="276" t="s">
        <v>278</v>
      </c>
      <c r="B26" s="277"/>
      <c r="C26" s="277"/>
      <c r="D26" s="277"/>
      <c r="E26" s="277"/>
      <c r="F26" s="277"/>
      <c r="G26" s="278"/>
      <c r="L26" s="142"/>
    </row>
    <row r="27" spans="1:12" s="141" customFormat="1" ht="13.5" customHeight="1">
      <c r="A27" s="276" t="s">
        <v>279</v>
      </c>
      <c r="B27" s="277"/>
      <c r="C27" s="277"/>
      <c r="D27" s="277"/>
      <c r="E27" s="277"/>
      <c r="F27" s="277"/>
      <c r="G27" s="278"/>
      <c r="L27" s="142"/>
    </row>
    <row r="28" spans="1:12" s="142" customFormat="1" ht="13.5" customHeight="1">
      <c r="A28" s="276"/>
      <c r="B28" s="277"/>
      <c r="C28" s="277"/>
      <c r="D28" s="277"/>
      <c r="E28" s="277"/>
      <c r="F28" s="277"/>
      <c r="G28" s="278"/>
      <c r="H28" s="141"/>
      <c r="I28" s="141"/>
      <c r="J28" s="141"/>
      <c r="K28" s="141"/>
    </row>
    <row r="29" spans="1:12" s="141" customFormat="1" ht="13.5" customHeight="1">
      <c r="A29" s="276" t="s">
        <v>280</v>
      </c>
      <c r="B29" s="277"/>
      <c r="C29" s="277"/>
      <c r="D29" s="277"/>
      <c r="E29" s="277"/>
      <c r="F29" s="277"/>
      <c r="G29" s="278"/>
      <c r="L29" s="142"/>
    </row>
    <row r="30" spans="1:12" s="141" customFormat="1" ht="13.5" customHeight="1">
      <c r="A30" s="276" t="s">
        <v>281</v>
      </c>
      <c r="B30" s="277"/>
      <c r="C30" s="277"/>
      <c r="D30" s="277"/>
      <c r="E30" s="277"/>
      <c r="F30" s="277"/>
      <c r="G30" s="278"/>
      <c r="L30" s="142"/>
    </row>
    <row r="31" spans="1:12" s="141" customFormat="1" ht="13.5" customHeight="1">
      <c r="A31" s="276" t="s">
        <v>282</v>
      </c>
      <c r="B31" s="277"/>
      <c r="C31" s="277"/>
      <c r="D31" s="277"/>
      <c r="E31" s="277"/>
      <c r="F31" s="277"/>
      <c r="G31" s="278"/>
      <c r="L31" s="142"/>
    </row>
    <row r="32" spans="1:12" s="141" customFormat="1" ht="13.5" customHeight="1">
      <c r="A32" s="276" t="s">
        <v>283</v>
      </c>
      <c r="B32" s="277"/>
      <c r="C32" s="277"/>
      <c r="D32" s="277"/>
      <c r="E32" s="277"/>
      <c r="F32" s="277"/>
      <c r="G32" s="278"/>
      <c r="L32" s="142"/>
    </row>
    <row r="33" spans="1:12" s="141" customFormat="1" ht="13.5" customHeight="1">
      <c r="A33" s="276"/>
      <c r="B33" s="277"/>
      <c r="C33" s="277"/>
      <c r="D33" s="277"/>
      <c r="E33" s="277"/>
      <c r="F33" s="277"/>
      <c r="G33" s="278"/>
      <c r="L33" s="142"/>
    </row>
    <row r="34" spans="1:12" s="141" customFormat="1" ht="13.5" customHeight="1">
      <c r="A34" s="276" t="s">
        <v>284</v>
      </c>
      <c r="B34" s="277"/>
      <c r="C34" s="277"/>
      <c r="D34" s="277"/>
      <c r="E34" s="277"/>
      <c r="F34" s="277"/>
      <c r="G34" s="278"/>
      <c r="L34" s="142"/>
    </row>
    <row r="35" spans="1:12" s="141" customFormat="1" ht="13.5" customHeight="1">
      <c r="A35" s="276" t="s">
        <v>285</v>
      </c>
      <c r="B35" s="277"/>
      <c r="C35" s="277"/>
      <c r="D35" s="277"/>
      <c r="E35" s="277"/>
      <c r="F35" s="277"/>
      <c r="G35" s="278"/>
      <c r="L35" s="142"/>
    </row>
    <row r="36" spans="1:12" s="141" customFormat="1" ht="13.5" customHeight="1">
      <c r="A36" s="276" t="s">
        <v>286</v>
      </c>
      <c r="B36" s="277"/>
      <c r="C36" s="277"/>
      <c r="D36" s="277"/>
      <c r="E36" s="277"/>
      <c r="F36" s="277"/>
      <c r="G36" s="278"/>
      <c r="L36" s="142"/>
    </row>
    <row r="37" spans="1:12" s="141" customFormat="1" ht="13.5" customHeight="1">
      <c r="A37" s="276"/>
      <c r="B37" s="277"/>
      <c r="C37" s="277"/>
      <c r="D37" s="277"/>
      <c r="E37" s="277"/>
      <c r="F37" s="277"/>
      <c r="G37" s="278"/>
      <c r="L37" s="142"/>
    </row>
    <row r="38" spans="1:12" s="141" customFormat="1" ht="13.5" customHeight="1">
      <c r="A38" s="276" t="s">
        <v>287</v>
      </c>
      <c r="B38" s="277"/>
      <c r="C38" s="277"/>
      <c r="D38" s="277"/>
      <c r="E38" s="277"/>
      <c r="F38" s="277"/>
      <c r="G38" s="278"/>
      <c r="L38" s="142"/>
    </row>
    <row r="39" spans="1:12" s="141" customFormat="1" ht="13.5" customHeight="1">
      <c r="A39" s="276" t="s">
        <v>288</v>
      </c>
      <c r="B39" s="277"/>
      <c r="C39" s="277"/>
      <c r="D39" s="277"/>
      <c r="E39" s="277"/>
      <c r="F39" s="277"/>
      <c r="G39" s="278"/>
      <c r="L39" s="142"/>
    </row>
    <row r="40" spans="1:12" s="141" customFormat="1" ht="13.5" customHeight="1">
      <c r="A40" s="276" t="s">
        <v>289</v>
      </c>
      <c r="B40" s="277"/>
      <c r="C40" s="277"/>
      <c r="D40" s="277"/>
      <c r="E40" s="277"/>
      <c r="F40" s="277"/>
      <c r="G40" s="278"/>
      <c r="L40" s="142"/>
    </row>
    <row r="41" spans="1:12" s="141" customFormat="1" ht="13.5" customHeight="1">
      <c r="A41" s="276" t="s">
        <v>290</v>
      </c>
      <c r="B41" s="277"/>
      <c r="C41" s="277"/>
      <c r="D41" s="277"/>
      <c r="E41" s="277"/>
      <c r="F41" s="277"/>
      <c r="G41" s="278"/>
      <c r="L41" s="142"/>
    </row>
    <row r="42" spans="1:12" s="31" customFormat="1" ht="13.5" customHeight="1">
      <c r="A42" s="270"/>
      <c r="B42" s="271"/>
      <c r="C42" s="271"/>
      <c r="D42" s="271"/>
      <c r="E42" s="271"/>
      <c r="F42" s="271"/>
      <c r="G42" s="272"/>
      <c r="L42" s="57"/>
    </row>
    <row r="43" spans="1:12" s="31" customFormat="1" ht="13.5" customHeight="1">
      <c r="A43" s="270"/>
      <c r="B43" s="271"/>
      <c r="C43" s="271"/>
      <c r="D43" s="271"/>
      <c r="E43" s="271"/>
      <c r="F43" s="271"/>
      <c r="G43" s="272"/>
      <c r="L43" s="140"/>
    </row>
    <row r="44" spans="1:12" s="31" customFormat="1" ht="13.5" customHeight="1">
      <c r="A44" s="270"/>
      <c r="B44" s="271"/>
      <c r="C44" s="271"/>
      <c r="D44" s="271"/>
      <c r="E44" s="271"/>
      <c r="F44" s="271"/>
      <c r="G44" s="272"/>
      <c r="L44" s="57"/>
    </row>
    <row r="45" spans="1:12" s="31" customFormat="1" ht="13.5" customHeight="1">
      <c r="A45" s="340"/>
      <c r="B45" s="341"/>
      <c r="C45" s="341"/>
      <c r="D45" s="341"/>
      <c r="E45" s="341"/>
      <c r="F45" s="341"/>
      <c r="G45" s="342"/>
      <c r="L45" s="57"/>
    </row>
    <row r="46" spans="1:12" s="31" customFormat="1" ht="13.5" customHeight="1">
      <c r="A46" s="270"/>
      <c r="B46" s="271"/>
      <c r="C46" s="271"/>
      <c r="D46" s="271"/>
      <c r="E46" s="271"/>
      <c r="F46" s="271"/>
      <c r="G46" s="272"/>
      <c r="L46" s="140"/>
    </row>
    <row r="47" spans="1:12" s="31" customFormat="1" ht="13.5" customHeight="1">
      <c r="A47" s="270"/>
      <c r="B47" s="271"/>
      <c r="C47" s="271"/>
      <c r="D47" s="271"/>
      <c r="E47" s="271"/>
      <c r="F47" s="271"/>
      <c r="G47" s="272"/>
      <c r="L47" s="140"/>
    </row>
    <row r="48" spans="1:12" s="31" customFormat="1" ht="13.5" customHeight="1">
      <c r="A48" s="270"/>
      <c r="B48" s="271"/>
      <c r="C48" s="271"/>
      <c r="D48" s="271"/>
      <c r="E48" s="271"/>
      <c r="F48" s="271"/>
      <c r="G48" s="272"/>
      <c r="L48" s="140"/>
    </row>
    <row r="49" spans="1:12" s="140" customFormat="1" ht="13.5" customHeight="1">
      <c r="A49" s="270"/>
      <c r="B49" s="271"/>
      <c r="C49" s="271"/>
      <c r="D49" s="271"/>
      <c r="E49" s="271"/>
      <c r="F49" s="271"/>
      <c r="G49" s="272"/>
      <c r="H49" s="31"/>
      <c r="I49" s="31"/>
      <c r="J49" s="31"/>
      <c r="K49" s="31"/>
    </row>
    <row r="50" spans="1:12" s="31" customFormat="1" ht="13.5" customHeight="1">
      <c r="A50" s="270"/>
      <c r="B50" s="271"/>
      <c r="C50" s="271"/>
      <c r="D50" s="271"/>
      <c r="E50" s="271"/>
      <c r="F50" s="271"/>
      <c r="G50" s="272"/>
      <c r="L50" s="140"/>
    </row>
    <row r="51" spans="1:12" s="31" customFormat="1" ht="13.5" customHeight="1">
      <c r="A51" s="270"/>
      <c r="B51" s="271"/>
      <c r="C51" s="271"/>
      <c r="D51" s="271"/>
      <c r="E51" s="271"/>
      <c r="F51" s="271"/>
      <c r="G51" s="272"/>
      <c r="L51" s="57"/>
    </row>
    <row r="52" spans="1:12" s="31" customFormat="1" ht="13.5" customHeight="1">
      <c r="A52" s="270"/>
      <c r="B52" s="271"/>
      <c r="C52" s="271"/>
      <c r="D52" s="271"/>
      <c r="E52" s="271"/>
      <c r="F52" s="271"/>
      <c r="G52" s="272"/>
      <c r="L52" s="57"/>
    </row>
    <row r="53" spans="1:12" s="31" customFormat="1" ht="13.5" customHeight="1">
      <c r="A53" s="270"/>
      <c r="B53" s="271"/>
      <c r="C53" s="271"/>
      <c r="D53" s="271"/>
      <c r="E53" s="271"/>
      <c r="F53" s="271"/>
      <c r="G53" s="272"/>
      <c r="L53" s="57"/>
    </row>
    <row r="54" spans="1:12" ht="13.5" customHeight="1">
      <c r="A54" s="270"/>
      <c r="B54" s="271"/>
      <c r="C54" s="271"/>
      <c r="D54" s="271"/>
      <c r="E54" s="271"/>
      <c r="F54" s="271"/>
      <c r="G54" s="272"/>
    </row>
    <row r="55" spans="1:12" s="1" customFormat="1" ht="13.5" customHeight="1">
      <c r="A55" s="270"/>
      <c r="B55" s="271"/>
      <c r="C55" s="271"/>
      <c r="D55" s="271"/>
      <c r="E55" s="271"/>
      <c r="F55" s="271"/>
      <c r="G55" s="272"/>
      <c r="L55"/>
    </row>
    <row r="56" spans="1:12" s="1" customFormat="1" ht="13.5" customHeight="1">
      <c r="A56" s="270"/>
      <c r="B56" s="271"/>
      <c r="C56" s="271"/>
      <c r="D56" s="271"/>
      <c r="E56" s="271"/>
      <c r="F56" s="271"/>
      <c r="G56" s="272"/>
      <c r="L56"/>
    </row>
    <row r="57" spans="1:12" s="1" customFormat="1" ht="13.5" customHeight="1">
      <c r="A57" s="270"/>
      <c r="B57" s="271"/>
      <c r="C57" s="271"/>
      <c r="D57" s="271"/>
      <c r="E57" s="271"/>
      <c r="F57" s="271"/>
      <c r="G57" s="272"/>
      <c r="L57"/>
    </row>
    <row r="58" spans="1:12" s="1" customFormat="1" ht="13.5" customHeight="1">
      <c r="A58" s="309"/>
      <c r="B58" s="279"/>
      <c r="C58" s="279"/>
      <c r="D58" s="279"/>
      <c r="E58" s="279"/>
      <c r="F58" s="279"/>
      <c r="G58" s="280"/>
      <c r="L58"/>
    </row>
    <row r="59" spans="1:12" s="1" customFormat="1" ht="21">
      <c r="A59" s="46" t="s">
        <v>32</v>
      </c>
      <c r="B59" s="77">
        <f>$B$1</f>
        <v>2</v>
      </c>
      <c r="C59" s="47" t="s">
        <v>40</v>
      </c>
      <c r="D59" s="48" t="str">
        <f>$E$1</f>
        <v>遭遇毎</v>
      </c>
      <c r="E59" s="301" t="str">
        <f>$B$2</f>
        <v>バランシング・ステップ</v>
      </c>
      <c r="F59" s="302"/>
      <c r="G59" s="303"/>
      <c r="L59"/>
    </row>
  </sheetData>
  <mergeCells count="61">
    <mergeCell ref="A41:G41"/>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53:G53"/>
    <mergeCell ref="A42:G42"/>
    <mergeCell ref="A44:G44"/>
    <mergeCell ref="A45:G45"/>
    <mergeCell ref="A51:G51"/>
    <mergeCell ref="A52:G52"/>
    <mergeCell ref="A58:G58"/>
    <mergeCell ref="E59:G59"/>
    <mergeCell ref="A54:G54"/>
    <mergeCell ref="A56:G56"/>
    <mergeCell ref="A57:G57"/>
    <mergeCell ref="A55:G55"/>
    <mergeCell ref="B17:G17"/>
    <mergeCell ref="B18:G18"/>
    <mergeCell ref="A48:G48"/>
    <mergeCell ref="A49:G49"/>
    <mergeCell ref="A50:G50"/>
    <mergeCell ref="A47:G47"/>
    <mergeCell ref="A20:G20"/>
    <mergeCell ref="A21:G21"/>
    <mergeCell ref="A22:G22"/>
    <mergeCell ref="A24:G24"/>
    <mergeCell ref="A19:G19"/>
    <mergeCell ref="A23:G23"/>
    <mergeCell ref="A43:G43"/>
    <mergeCell ref="A39:G39"/>
    <mergeCell ref="A46:G46"/>
    <mergeCell ref="A40:G40"/>
    <mergeCell ref="J10:K10"/>
    <mergeCell ref="B11:G11"/>
    <mergeCell ref="J12:K12"/>
    <mergeCell ref="B13:G13"/>
    <mergeCell ref="B14:G14"/>
    <mergeCell ref="B12:G12"/>
    <mergeCell ref="B1:C1"/>
    <mergeCell ref="F1:G1"/>
    <mergeCell ref="B2:G2"/>
    <mergeCell ref="B5:G5"/>
    <mergeCell ref="B6:D6"/>
    <mergeCell ref="B4:G4"/>
    <mergeCell ref="B7:D7"/>
    <mergeCell ref="B8:G8"/>
    <mergeCell ref="B9:G9"/>
    <mergeCell ref="B10:G10"/>
    <mergeCell ref="B16:G16"/>
    <mergeCell ref="B15:G1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8"/>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49" t="s">
        <v>32</v>
      </c>
      <c r="B1" s="296">
        <v>6</v>
      </c>
      <c r="C1" s="297"/>
      <c r="D1" s="50" t="s">
        <v>40</v>
      </c>
      <c r="E1" s="51" t="s">
        <v>183</v>
      </c>
      <c r="F1" s="298"/>
      <c r="G1" s="299"/>
      <c r="H1" s="14" t="s">
        <v>55</v>
      </c>
    </row>
    <row r="2" spans="1:13" ht="24.75" customHeight="1">
      <c r="A2" s="50" t="s">
        <v>0</v>
      </c>
      <c r="B2" s="300" t="s">
        <v>184</v>
      </c>
      <c r="C2" s="300"/>
      <c r="D2" s="300"/>
      <c r="E2" s="300"/>
      <c r="F2" s="300"/>
      <c r="G2" s="300"/>
      <c r="H2" s="14" t="s">
        <v>56</v>
      </c>
    </row>
    <row r="3" spans="1:13" ht="19.5" customHeight="1">
      <c r="A3" s="23" t="s">
        <v>48</v>
      </c>
      <c r="B3" s="1"/>
      <c r="C3" s="1"/>
      <c r="D3" s="1"/>
      <c r="I3" s="14"/>
    </row>
    <row r="4" spans="1:13">
      <c r="A4" s="107" t="s">
        <v>46</v>
      </c>
      <c r="B4" s="233" t="s">
        <v>185</v>
      </c>
      <c r="C4" s="234"/>
      <c r="D4" s="234"/>
      <c r="E4" s="234"/>
      <c r="F4" s="234"/>
      <c r="G4" s="235"/>
    </row>
    <row r="5" spans="1:13">
      <c r="A5" s="108" t="s">
        <v>39</v>
      </c>
      <c r="B5" s="233" t="s">
        <v>186</v>
      </c>
      <c r="C5" s="234"/>
      <c r="D5" s="234"/>
      <c r="E5" s="234"/>
      <c r="F5" s="234"/>
      <c r="G5" s="235"/>
    </row>
    <row r="6" spans="1:13">
      <c r="A6" s="108" t="s">
        <v>7</v>
      </c>
      <c r="B6" s="352" t="s">
        <v>112</v>
      </c>
      <c r="C6" s="353"/>
      <c r="D6" s="354"/>
      <c r="E6" s="65" t="s">
        <v>43</v>
      </c>
      <c r="F6" s="64" t="str">
        <f>IF($I$6 = 0,"", $I$6)</f>
        <v>使用者</v>
      </c>
      <c r="G6" s="64" t="str">
        <f>IF($J$6 = 0,"", $J$6)</f>
        <v/>
      </c>
      <c r="H6" s="74" t="s">
        <v>43</v>
      </c>
      <c r="I6" s="75" t="s">
        <v>87</v>
      </c>
      <c r="J6" s="75"/>
      <c r="K6" s="31"/>
      <c r="L6" s="57"/>
    </row>
    <row r="7" spans="1:13">
      <c r="A7" s="109" t="s">
        <v>6</v>
      </c>
      <c r="B7" s="233"/>
      <c r="C7" s="234"/>
      <c r="D7" s="235"/>
      <c r="E7" s="65" t="s">
        <v>65</v>
      </c>
      <c r="F7" s="64" t="str">
        <f>IF($I$7 = 0,"", $I$7)</f>
        <v/>
      </c>
      <c r="G7" s="52" t="str">
        <f>IF($J$7 = 0,"", $J$7)</f>
        <v/>
      </c>
      <c r="H7" s="74" t="s">
        <v>65</v>
      </c>
      <c r="I7" s="75"/>
      <c r="J7" s="75"/>
      <c r="K7" s="31"/>
      <c r="L7" s="57"/>
    </row>
    <row r="8" spans="1:13" ht="13.5" customHeight="1">
      <c r="A8" s="109" t="s">
        <v>181</v>
      </c>
      <c r="B8" s="337" t="s">
        <v>188</v>
      </c>
      <c r="C8" s="338"/>
      <c r="D8" s="338"/>
      <c r="E8" s="338"/>
      <c r="F8" s="338"/>
      <c r="G8" s="339"/>
      <c r="H8" s="74" t="s">
        <v>84</v>
      </c>
      <c r="I8" s="75" t="s">
        <v>108</v>
      </c>
      <c r="J8" s="35" t="s">
        <v>62</v>
      </c>
      <c r="K8" s="31"/>
      <c r="L8" s="57"/>
    </row>
    <row r="9" spans="1:13" ht="13.5" customHeight="1">
      <c r="A9" s="110" t="s">
        <v>187</v>
      </c>
      <c r="B9" s="346" t="s">
        <v>189</v>
      </c>
      <c r="C9" s="347"/>
      <c r="D9" s="347"/>
      <c r="E9" s="347"/>
      <c r="F9" s="347"/>
      <c r="G9" s="348"/>
      <c r="H9" s="74" t="s">
        <v>51</v>
      </c>
      <c r="I9" s="75" t="s">
        <v>105</v>
      </c>
      <c r="J9" s="73">
        <f>IF($I$9 = "筋力",基本!$C$5,IF($I$9 = "耐久力",基本!$C$6,IF($I$9 = "敏捷力",基本!$C$7,IF($I$9 = "知力",基本!$C$8,IF($I$9 = "判断力",基本!$C$9,IF($I$9 = "魅力",基本!$C$10,""))))))</f>
        <v>5</v>
      </c>
      <c r="K9" s="75" t="s">
        <v>89</v>
      </c>
      <c r="L9" s="57"/>
    </row>
    <row r="10" spans="1:13" ht="13.5" customHeight="1">
      <c r="A10" s="111"/>
      <c r="B10" s="276" t="s">
        <v>223</v>
      </c>
      <c r="C10" s="277"/>
      <c r="D10" s="277"/>
      <c r="E10" s="277"/>
      <c r="F10" s="277"/>
      <c r="G10" s="278"/>
      <c r="H10" s="74" t="s">
        <v>58</v>
      </c>
      <c r="I10" s="75">
        <v>0</v>
      </c>
      <c r="J10" s="215" t="s">
        <v>53</v>
      </c>
      <c r="K10" s="217"/>
      <c r="L10" s="73">
        <f>IF($I$8=基本!$F$4,基本!$P$7,IF($I$8=基本!$F$13,基本!$P$16,IF($I$8=基本!$F$22,基本!$P$25,IF($I$8=基本!$F$31,基本!$P$34,IF($I$8=基本!$F$40,基本!$P$43,0)))))</f>
        <v>0</v>
      </c>
    </row>
    <row r="11" spans="1:13" ht="13.5" customHeight="1">
      <c r="A11" s="112"/>
      <c r="B11" s="309" t="s">
        <v>190</v>
      </c>
      <c r="C11" s="279"/>
      <c r="D11" s="279"/>
      <c r="E11" s="279"/>
      <c r="F11" s="279"/>
      <c r="G11" s="280"/>
      <c r="H11" s="43" t="s">
        <v>52</v>
      </c>
      <c r="I11" s="75" t="s">
        <v>105</v>
      </c>
      <c r="J11" s="45">
        <f>IF($I$9 = "筋力",基本!$C$5,IF($I$11 = "耐久力",基本!$C$6,IF($I$11 = "敏捷力",基本!$C$7,IF($I$11 = "知力",基本!$C$8,IF($I$11 = "判断力",基本!$C$9,IF($I$11 = "魅力",基本!$C$10,""))))))</f>
        <v>5</v>
      </c>
      <c r="K11" s="31"/>
      <c r="L11" s="31"/>
    </row>
    <row r="12" spans="1:13" ht="13.5" customHeight="1">
      <c r="A12" s="111" t="s">
        <v>61</v>
      </c>
      <c r="B12" s="349" t="s">
        <v>226</v>
      </c>
      <c r="C12" s="350"/>
      <c r="D12" s="350"/>
      <c r="E12" s="350"/>
      <c r="F12" s="350"/>
      <c r="G12" s="351"/>
      <c r="H12" s="74" t="s">
        <v>59</v>
      </c>
      <c r="I12" s="75">
        <v>0</v>
      </c>
      <c r="J12" s="215" t="s">
        <v>54</v>
      </c>
      <c r="K12" s="217"/>
      <c r="L12" s="73">
        <f>IF($I$8=基本!$F$4,基本!$P$9,IF($I$8=基本!$F$13,基本!$P$18,IF($I$8=基本!$F$22,基本!$P$27,IF($I$8=基本!$F$31,基本!$P$36,IF($I$8=基本!$F$40,基本!$P$45,0)))))</f>
        <v>0</v>
      </c>
    </row>
    <row r="13" spans="1:13" ht="13.5" customHeight="1">
      <c r="A13" s="111"/>
      <c r="B13" s="355"/>
      <c r="C13" s="356"/>
      <c r="D13" s="356"/>
      <c r="E13" s="356"/>
      <c r="F13" s="356"/>
      <c r="G13" s="357"/>
      <c r="H13" s="44" t="s">
        <v>85</v>
      </c>
      <c r="I13" s="75">
        <v>2</v>
      </c>
      <c r="J13" s="74" t="s">
        <v>44</v>
      </c>
      <c r="K13" s="75">
        <v>10</v>
      </c>
      <c r="L13" s="75">
        <v>5</v>
      </c>
      <c r="M13" s="63" t="s">
        <v>101</v>
      </c>
    </row>
    <row r="14" spans="1:13" ht="13.5" customHeight="1">
      <c r="A14" s="111"/>
      <c r="B14" s="270"/>
      <c r="C14" s="271"/>
      <c r="D14" s="271"/>
      <c r="E14" s="271"/>
      <c r="F14" s="271"/>
      <c r="G14" s="272"/>
      <c r="H14" s="74" t="s">
        <v>50</v>
      </c>
      <c r="I14" s="75">
        <v>3</v>
      </c>
      <c r="J14" s="74" t="s">
        <v>44</v>
      </c>
      <c r="K14" s="75">
        <v>8</v>
      </c>
      <c r="L14" s="75">
        <v>12</v>
      </c>
    </row>
    <row r="15" spans="1:13" ht="13.5" customHeight="1">
      <c r="A15" s="111"/>
      <c r="B15" s="270"/>
      <c r="C15" s="271"/>
      <c r="D15" s="271"/>
      <c r="E15" s="271"/>
      <c r="F15" s="271"/>
      <c r="G15" s="272"/>
      <c r="H15" s="74" t="s">
        <v>60</v>
      </c>
      <c r="I15" s="75"/>
      <c r="J15" s="31"/>
      <c r="K15" s="31"/>
      <c r="L15" s="57"/>
    </row>
    <row r="16" spans="1:13" ht="13.5" customHeight="1">
      <c r="A16" s="111"/>
      <c r="B16" s="270"/>
      <c r="C16" s="271"/>
      <c r="D16" s="271"/>
      <c r="E16" s="271"/>
      <c r="F16" s="271"/>
      <c r="G16" s="272"/>
      <c r="H16" s="31"/>
      <c r="I16" s="31"/>
      <c r="J16" s="31"/>
      <c r="K16" s="31"/>
      <c r="L16" s="57"/>
    </row>
    <row r="17" spans="1:12" ht="13.5" customHeight="1">
      <c r="A17" s="111"/>
      <c r="B17" s="270"/>
      <c r="C17" s="271"/>
      <c r="D17" s="271"/>
      <c r="E17" s="271"/>
      <c r="F17" s="271"/>
      <c r="G17" s="272"/>
      <c r="H17" s="31"/>
      <c r="I17" s="31"/>
      <c r="J17" s="31"/>
      <c r="K17" s="31"/>
      <c r="L17" s="57"/>
    </row>
    <row r="18" spans="1:12" ht="13.5" customHeight="1">
      <c r="A18" s="111"/>
      <c r="B18" s="358"/>
      <c r="C18" s="277"/>
      <c r="D18" s="277"/>
      <c r="E18" s="277"/>
      <c r="F18" s="277"/>
      <c r="G18" s="278"/>
      <c r="H18" s="31"/>
      <c r="I18" s="31"/>
      <c r="J18" s="31"/>
      <c r="K18" s="31"/>
      <c r="L18" s="57"/>
    </row>
    <row r="19" spans="1:12" ht="13.5" customHeight="1">
      <c r="A19" s="111"/>
      <c r="B19" s="270"/>
      <c r="C19" s="271"/>
      <c r="D19" s="271"/>
      <c r="E19" s="271"/>
      <c r="F19" s="271"/>
      <c r="G19" s="272"/>
      <c r="H19" s="31"/>
      <c r="I19" s="31"/>
      <c r="J19" s="31"/>
      <c r="K19" s="57"/>
      <c r="L19" s="57"/>
    </row>
    <row r="20" spans="1:12" ht="13.5" customHeight="1">
      <c r="A20" s="111"/>
      <c r="B20" s="359"/>
      <c r="C20" s="360"/>
      <c r="D20" s="360"/>
      <c r="E20" s="360"/>
      <c r="F20" s="360"/>
      <c r="G20" s="361"/>
      <c r="J20"/>
      <c r="K20"/>
    </row>
    <row r="21" spans="1:12" ht="13.5" customHeight="1">
      <c r="A21" s="111"/>
      <c r="B21" s="270"/>
      <c r="C21" s="271"/>
      <c r="D21" s="271"/>
      <c r="E21" s="271"/>
      <c r="F21" s="271"/>
      <c r="G21" s="272"/>
      <c r="J21"/>
      <c r="K21"/>
    </row>
    <row r="22" spans="1:12" ht="13.5" customHeight="1">
      <c r="A22" s="112"/>
      <c r="B22" s="309"/>
      <c r="C22" s="279"/>
      <c r="D22" s="279"/>
      <c r="E22" s="279"/>
      <c r="F22" s="279"/>
      <c r="G22" s="280"/>
      <c r="J22"/>
      <c r="K22"/>
    </row>
    <row r="23" spans="1:12" s="57" customFormat="1" ht="24" customHeight="1">
      <c r="A23" s="261"/>
      <c r="B23" s="261"/>
      <c r="C23" s="261"/>
      <c r="D23" s="261"/>
      <c r="E23" s="261"/>
      <c r="F23" s="261"/>
      <c r="G23" s="261"/>
      <c r="H23" s="31"/>
    </row>
    <row r="24" spans="1:12" s="57" customFormat="1" ht="13.5" customHeight="1">
      <c r="A24" s="247"/>
      <c r="B24" s="247"/>
      <c r="C24" s="247"/>
      <c r="D24" s="247"/>
      <c r="E24" s="247"/>
      <c r="F24" s="247"/>
      <c r="G24" s="247"/>
      <c r="H24" s="31"/>
      <c r="I24" s="31"/>
      <c r="J24" s="31"/>
      <c r="K24" s="31"/>
    </row>
    <row r="25" spans="1:12" s="57" customFormat="1" ht="13.5" customHeight="1">
      <c r="A25" s="247"/>
      <c r="B25" s="247"/>
      <c r="C25" s="247"/>
      <c r="D25" s="247"/>
      <c r="E25" s="247"/>
      <c r="F25" s="247"/>
      <c r="G25" s="247"/>
      <c r="H25" s="31"/>
      <c r="I25" s="31"/>
      <c r="J25" s="31"/>
      <c r="K25" s="31"/>
    </row>
    <row r="26" spans="1:12">
      <c r="A26" s="279"/>
      <c r="B26" s="279"/>
      <c r="C26" s="279"/>
      <c r="D26" s="279"/>
      <c r="E26" s="279"/>
      <c r="F26" s="279"/>
      <c r="G26" s="279"/>
    </row>
    <row r="27" spans="1:12" ht="13.5" customHeight="1">
      <c r="A27" s="265" t="s">
        <v>49</v>
      </c>
      <c r="B27" s="266"/>
      <c r="C27" s="266"/>
      <c r="D27" s="266"/>
      <c r="E27" s="266"/>
      <c r="F27" s="266"/>
      <c r="G27" s="267"/>
    </row>
    <row r="28" spans="1:12" s="1" customFormat="1" ht="13.5" customHeight="1">
      <c r="A28" s="268"/>
      <c r="B28" s="261"/>
      <c r="C28" s="261"/>
      <c r="D28" s="261"/>
      <c r="E28" s="261"/>
      <c r="F28" s="261"/>
      <c r="G28" s="269"/>
      <c r="L28"/>
    </row>
    <row r="29" spans="1:12" s="31" customFormat="1" ht="13.5" customHeight="1">
      <c r="A29" s="270" t="s">
        <v>225</v>
      </c>
      <c r="B29" s="271"/>
      <c r="C29" s="271"/>
      <c r="D29" s="271"/>
      <c r="E29" s="271"/>
      <c r="F29" s="271"/>
      <c r="G29" s="272"/>
      <c r="L29" s="57"/>
    </row>
    <row r="30" spans="1:12" s="1" customFormat="1" ht="13.5" customHeight="1">
      <c r="A30" s="270" t="s">
        <v>227</v>
      </c>
      <c r="B30" s="271"/>
      <c r="C30" s="271"/>
      <c r="D30" s="271"/>
      <c r="E30" s="271"/>
      <c r="F30" s="271"/>
      <c r="G30" s="272"/>
      <c r="L30"/>
    </row>
    <row r="31" spans="1:12" ht="13.5" customHeight="1">
      <c r="A31" s="270" t="s">
        <v>228</v>
      </c>
      <c r="B31" s="271"/>
      <c r="C31" s="271"/>
      <c r="D31" s="271"/>
      <c r="E31" s="271"/>
      <c r="F31" s="271"/>
      <c r="G31" s="272"/>
    </row>
    <row r="32" spans="1:12" s="31" customFormat="1" ht="13.5" customHeight="1">
      <c r="A32" s="343"/>
      <c r="B32" s="344"/>
      <c r="C32" s="344"/>
      <c r="D32" s="344"/>
      <c r="E32" s="344"/>
      <c r="F32" s="344"/>
      <c r="G32" s="345"/>
      <c r="L32" s="57"/>
    </row>
    <row r="33" spans="1:12" s="31" customFormat="1" ht="13.5" customHeight="1">
      <c r="A33" s="270"/>
      <c r="B33" s="271"/>
      <c r="C33" s="271"/>
      <c r="D33" s="271"/>
      <c r="E33" s="271"/>
      <c r="F33" s="271"/>
      <c r="G33" s="272"/>
      <c r="L33" s="57"/>
    </row>
    <row r="34" spans="1:12" s="31" customFormat="1" ht="13.5" customHeight="1">
      <c r="A34" s="270"/>
      <c r="B34" s="271"/>
      <c r="C34" s="271"/>
      <c r="D34" s="271"/>
      <c r="E34" s="271"/>
      <c r="F34" s="271"/>
      <c r="G34" s="272"/>
      <c r="L34" s="57"/>
    </row>
    <row r="35" spans="1:12" s="31" customFormat="1" ht="13.5" customHeight="1">
      <c r="A35" s="270"/>
      <c r="B35" s="271"/>
      <c r="C35" s="271"/>
      <c r="D35" s="271"/>
      <c r="E35" s="271"/>
      <c r="F35" s="271"/>
      <c r="G35" s="272"/>
      <c r="L35" s="57"/>
    </row>
    <row r="36" spans="1:12" s="1" customFormat="1" ht="13.5" customHeight="1">
      <c r="A36" s="343"/>
      <c r="B36" s="344"/>
      <c r="C36" s="344"/>
      <c r="D36" s="344"/>
      <c r="E36" s="344"/>
      <c r="F36" s="344"/>
      <c r="G36" s="345"/>
      <c r="L36"/>
    </row>
    <row r="37" spans="1:12" s="1" customFormat="1" ht="13.5" customHeight="1">
      <c r="A37" s="270"/>
      <c r="B37" s="271"/>
      <c r="C37" s="271"/>
      <c r="D37" s="271"/>
      <c r="E37" s="271"/>
      <c r="F37" s="271"/>
      <c r="G37" s="272"/>
      <c r="L37"/>
    </row>
    <row r="38" spans="1:12" s="31" customFormat="1" ht="13.5" customHeight="1">
      <c r="A38" s="270"/>
      <c r="B38" s="271"/>
      <c r="C38" s="271"/>
      <c r="D38" s="271"/>
      <c r="E38" s="271"/>
      <c r="F38" s="271"/>
      <c r="G38" s="272"/>
      <c r="L38" s="57"/>
    </row>
    <row r="39" spans="1:12" s="1" customFormat="1" ht="13.5" customHeight="1">
      <c r="A39" s="270"/>
      <c r="B39" s="271"/>
      <c r="C39" s="271"/>
      <c r="D39" s="271"/>
      <c r="E39" s="271"/>
      <c r="F39" s="271"/>
      <c r="G39" s="272"/>
      <c r="L39"/>
    </row>
    <row r="40" spans="1:12" s="1" customFormat="1" ht="13.5" customHeight="1">
      <c r="A40" s="270"/>
      <c r="B40" s="271"/>
      <c r="C40" s="271"/>
      <c r="D40" s="271"/>
      <c r="E40" s="271"/>
      <c r="F40" s="271"/>
      <c r="G40" s="272"/>
      <c r="L40"/>
    </row>
    <row r="41" spans="1:12" s="1" customFormat="1" ht="13.5" customHeight="1">
      <c r="A41" s="340"/>
      <c r="B41" s="341"/>
      <c r="C41" s="341"/>
      <c r="D41" s="341"/>
      <c r="E41" s="341"/>
      <c r="F41" s="341"/>
      <c r="G41" s="342"/>
      <c r="L41"/>
    </row>
    <row r="42" spans="1:12" s="139" customFormat="1" ht="13.5" customHeight="1">
      <c r="A42" s="270"/>
      <c r="B42" s="271"/>
      <c r="C42" s="271"/>
      <c r="D42" s="271"/>
      <c r="E42" s="271"/>
      <c r="F42" s="271"/>
      <c r="G42" s="272"/>
      <c r="H42" s="31"/>
      <c r="I42" s="31"/>
      <c r="J42" s="31"/>
      <c r="K42" s="31"/>
    </row>
    <row r="43" spans="1:12" s="31" customFormat="1" ht="13.5" customHeight="1">
      <c r="A43" s="270"/>
      <c r="B43" s="271"/>
      <c r="C43" s="271"/>
      <c r="D43" s="271"/>
      <c r="E43" s="271"/>
      <c r="F43" s="271"/>
      <c r="G43" s="272"/>
      <c r="L43" s="139"/>
    </row>
    <row r="44" spans="1:12" s="31" customFormat="1" ht="13.5" customHeight="1">
      <c r="A44" s="270"/>
      <c r="B44" s="271"/>
      <c r="C44" s="271"/>
      <c r="D44" s="271"/>
      <c r="E44" s="271"/>
      <c r="F44" s="271"/>
      <c r="G44" s="272"/>
      <c r="L44" s="139"/>
    </row>
    <row r="45" spans="1:12" ht="13.5" customHeight="1">
      <c r="A45" s="270"/>
      <c r="B45" s="271"/>
      <c r="C45" s="271"/>
      <c r="D45" s="271"/>
      <c r="E45" s="271"/>
      <c r="F45" s="271"/>
      <c r="G45" s="272"/>
    </row>
    <row r="46" spans="1:12" s="1" customFormat="1" ht="13.5" customHeight="1">
      <c r="A46" s="270"/>
      <c r="B46" s="271"/>
      <c r="C46" s="271"/>
      <c r="D46" s="271"/>
      <c r="E46" s="271"/>
      <c r="F46" s="271"/>
      <c r="G46" s="272"/>
      <c r="L46"/>
    </row>
    <row r="47" spans="1:12" s="1" customFormat="1" ht="13.5" customHeight="1">
      <c r="A47" s="270"/>
      <c r="B47" s="271"/>
      <c r="C47" s="271"/>
      <c r="D47" s="271"/>
      <c r="E47" s="271"/>
      <c r="F47" s="271"/>
      <c r="G47" s="272"/>
      <c r="L47"/>
    </row>
    <row r="48" spans="1:12" s="31" customFormat="1" ht="13.5" customHeight="1">
      <c r="A48" s="270"/>
      <c r="B48" s="271"/>
      <c r="C48" s="271"/>
      <c r="D48" s="271"/>
      <c r="E48" s="271"/>
      <c r="F48" s="271"/>
      <c r="G48" s="272"/>
      <c r="L48" s="57"/>
    </row>
    <row r="49" spans="1:12" s="31" customFormat="1" ht="13.5" customHeight="1">
      <c r="A49" s="340"/>
      <c r="B49" s="341"/>
      <c r="C49" s="341"/>
      <c r="D49" s="341"/>
      <c r="E49" s="341"/>
      <c r="F49" s="341"/>
      <c r="G49" s="342"/>
      <c r="L49" s="57"/>
    </row>
    <row r="50" spans="1:12" s="31" customFormat="1" ht="13.5" customHeight="1">
      <c r="A50" s="270"/>
      <c r="B50" s="271"/>
      <c r="C50" s="271"/>
      <c r="D50" s="271"/>
      <c r="E50" s="271"/>
      <c r="F50" s="271"/>
      <c r="G50" s="272"/>
      <c r="L50" s="57"/>
    </row>
    <row r="51" spans="1:12" s="31" customFormat="1" ht="13.5" customHeight="1">
      <c r="A51" s="270"/>
      <c r="B51" s="271"/>
      <c r="C51" s="271"/>
      <c r="D51" s="271"/>
      <c r="E51" s="271"/>
      <c r="F51" s="271"/>
      <c r="G51" s="272"/>
      <c r="L51" s="57"/>
    </row>
    <row r="52" spans="1:12" s="1" customFormat="1" ht="13.5" customHeight="1">
      <c r="A52" s="270"/>
      <c r="B52" s="271"/>
      <c r="C52" s="271"/>
      <c r="D52" s="271"/>
      <c r="E52" s="271"/>
      <c r="F52" s="271"/>
      <c r="G52" s="272"/>
      <c r="L52"/>
    </row>
    <row r="53" spans="1:12" s="1" customFormat="1" ht="13.5" customHeight="1">
      <c r="A53" s="270"/>
      <c r="B53" s="271"/>
      <c r="C53" s="271"/>
      <c r="D53" s="271"/>
      <c r="E53" s="271"/>
      <c r="F53" s="271"/>
      <c r="G53" s="272"/>
      <c r="L53"/>
    </row>
    <row r="54" spans="1:12" s="1" customFormat="1" ht="13.5" customHeight="1">
      <c r="A54" s="340"/>
      <c r="B54" s="341"/>
      <c r="C54" s="341"/>
      <c r="D54" s="341"/>
      <c r="E54" s="341"/>
      <c r="F54" s="341"/>
      <c r="G54" s="342"/>
      <c r="L54"/>
    </row>
    <row r="55" spans="1:12" s="1" customFormat="1" ht="13.5" customHeight="1">
      <c r="A55" s="270"/>
      <c r="B55" s="271"/>
      <c r="C55" s="271"/>
      <c r="D55" s="271"/>
      <c r="E55" s="271"/>
      <c r="F55" s="271"/>
      <c r="G55" s="272"/>
      <c r="L55"/>
    </row>
    <row r="56" spans="1:12" s="1" customFormat="1" ht="13.5" customHeight="1">
      <c r="A56" s="270"/>
      <c r="B56" s="271"/>
      <c r="C56" s="271"/>
      <c r="D56" s="271"/>
      <c r="E56" s="271"/>
      <c r="F56" s="271"/>
      <c r="G56" s="272"/>
      <c r="L56"/>
    </row>
    <row r="57" spans="1:12" s="1" customFormat="1" ht="13.5" customHeight="1">
      <c r="A57" s="309"/>
      <c r="B57" s="279"/>
      <c r="C57" s="279"/>
      <c r="D57" s="279"/>
      <c r="E57" s="279"/>
      <c r="F57" s="279"/>
      <c r="G57" s="280"/>
      <c r="L57"/>
    </row>
    <row r="58" spans="1:12" s="1" customFormat="1" ht="21">
      <c r="A58" s="46" t="s">
        <v>32</v>
      </c>
      <c r="B58" s="92">
        <f>$B$1</f>
        <v>6</v>
      </c>
      <c r="C58" s="47" t="s">
        <v>40</v>
      </c>
      <c r="D58" s="48" t="str">
        <f>$E$1</f>
        <v>遭遇毎</v>
      </c>
      <c r="E58" s="301" t="str">
        <f>$B$2</f>
        <v>イグノア・ウィークネス</v>
      </c>
      <c r="F58" s="302"/>
      <c r="G58" s="303"/>
      <c r="L58"/>
    </row>
  </sheetData>
  <mergeCells count="60">
    <mergeCell ref="A40:G40"/>
    <mergeCell ref="A41:G41"/>
    <mergeCell ref="A47:G47"/>
    <mergeCell ref="A46:G46"/>
    <mergeCell ref="A38:G38"/>
    <mergeCell ref="A39:G39"/>
    <mergeCell ref="A45:G45"/>
    <mergeCell ref="A42:G42"/>
    <mergeCell ref="A43:G43"/>
    <mergeCell ref="A44:G44"/>
    <mergeCell ref="A37:G37"/>
    <mergeCell ref="A24:G24"/>
    <mergeCell ref="A25:G25"/>
    <mergeCell ref="A28:G28"/>
    <mergeCell ref="B17:G17"/>
    <mergeCell ref="B18:G18"/>
    <mergeCell ref="B19:G19"/>
    <mergeCell ref="B20:G20"/>
    <mergeCell ref="A26:G26"/>
    <mergeCell ref="A27:G27"/>
    <mergeCell ref="B21:G21"/>
    <mergeCell ref="B22:G22"/>
    <mergeCell ref="A23:G23"/>
    <mergeCell ref="A30:G30"/>
    <mergeCell ref="A31:G31"/>
    <mergeCell ref="A36:G36"/>
    <mergeCell ref="J10:K10"/>
    <mergeCell ref="B11:G11"/>
    <mergeCell ref="B16:G16"/>
    <mergeCell ref="J12:K12"/>
    <mergeCell ref="B13:G13"/>
    <mergeCell ref="B14:G14"/>
    <mergeCell ref="B15:G15"/>
    <mergeCell ref="B1:C1"/>
    <mergeCell ref="F1:G1"/>
    <mergeCell ref="B2:G2"/>
    <mergeCell ref="B5:G5"/>
    <mergeCell ref="B6:D6"/>
    <mergeCell ref="B4:G4"/>
    <mergeCell ref="B7:D7"/>
    <mergeCell ref="B8:G8"/>
    <mergeCell ref="B9:G9"/>
    <mergeCell ref="B10:G10"/>
    <mergeCell ref="B12:G12"/>
    <mergeCell ref="A29:G29"/>
    <mergeCell ref="A32:G32"/>
    <mergeCell ref="A34:G34"/>
    <mergeCell ref="A33:G33"/>
    <mergeCell ref="A35:G35"/>
    <mergeCell ref="A48:G48"/>
    <mergeCell ref="A49:G49"/>
    <mergeCell ref="A50:G50"/>
    <mergeCell ref="A51:G51"/>
    <mergeCell ref="E58:G58"/>
    <mergeCell ref="A52:G52"/>
    <mergeCell ref="A53:G53"/>
    <mergeCell ref="A54:G54"/>
    <mergeCell ref="A55:G55"/>
    <mergeCell ref="A56:G56"/>
    <mergeCell ref="A57:G5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8"/>
  <sheetViews>
    <sheetView workbookViewId="0"/>
  </sheetViews>
  <sheetFormatPr defaultRowHeight="13.5"/>
  <cols>
    <col min="1" max="1" width="7.875" style="147" customWidth="1"/>
    <col min="2" max="2" width="8.5" style="147" customWidth="1"/>
    <col min="3" max="3" width="6.625" style="147" customWidth="1"/>
    <col min="4" max="4" width="15.75" style="14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147" customWidth="1"/>
    <col min="13" max="13" width="9.25" style="147" customWidth="1"/>
    <col min="14" max="14" width="12.375" style="147" customWidth="1"/>
    <col min="15" max="16384" width="9" style="147"/>
  </cols>
  <sheetData>
    <row r="1" spans="1:13" ht="21">
      <c r="A1" s="49" t="s">
        <v>299</v>
      </c>
      <c r="B1" s="296">
        <v>10</v>
      </c>
      <c r="C1" s="297"/>
      <c r="D1" s="50" t="s">
        <v>40</v>
      </c>
      <c r="E1" s="51" t="s">
        <v>183</v>
      </c>
      <c r="F1" s="298"/>
      <c r="G1" s="299"/>
      <c r="H1" s="35" t="s">
        <v>55</v>
      </c>
    </row>
    <row r="2" spans="1:13" ht="24.75" customHeight="1">
      <c r="A2" s="50" t="s">
        <v>0</v>
      </c>
      <c r="B2" s="300" t="s">
        <v>300</v>
      </c>
      <c r="C2" s="300"/>
      <c r="D2" s="300"/>
      <c r="E2" s="300"/>
      <c r="F2" s="300"/>
      <c r="G2" s="300"/>
      <c r="H2" s="35" t="s">
        <v>56</v>
      </c>
    </row>
    <row r="3" spans="1:13" ht="19.5" customHeight="1">
      <c r="A3" s="34" t="s">
        <v>48</v>
      </c>
      <c r="B3" s="31"/>
      <c r="C3" s="31"/>
      <c r="D3" s="31"/>
      <c r="I3" s="35"/>
    </row>
    <row r="4" spans="1:13">
      <c r="A4" s="107" t="s">
        <v>46</v>
      </c>
      <c r="B4" s="233" t="s">
        <v>301</v>
      </c>
      <c r="C4" s="234"/>
      <c r="D4" s="234"/>
      <c r="E4" s="234"/>
      <c r="F4" s="234"/>
      <c r="G4" s="235"/>
    </row>
    <row r="5" spans="1:13">
      <c r="A5" s="108" t="s">
        <v>302</v>
      </c>
      <c r="B5" s="233" t="s">
        <v>186</v>
      </c>
      <c r="C5" s="234"/>
      <c r="D5" s="234"/>
      <c r="E5" s="234"/>
      <c r="F5" s="234"/>
      <c r="G5" s="235"/>
    </row>
    <row r="6" spans="1:13">
      <c r="A6" s="108" t="s">
        <v>303</v>
      </c>
      <c r="B6" s="352" t="s">
        <v>112</v>
      </c>
      <c r="C6" s="353"/>
      <c r="D6" s="354"/>
      <c r="E6" s="149" t="s">
        <v>43</v>
      </c>
      <c r="F6" s="148" t="str">
        <f>IF($I$6 = 0,"", $I$6)</f>
        <v>使用者</v>
      </c>
      <c r="G6" s="148" t="str">
        <f>IF($J$6 = 0,"", $J$6)</f>
        <v/>
      </c>
      <c r="H6" s="149" t="s">
        <v>43</v>
      </c>
      <c r="I6" s="150" t="s">
        <v>87</v>
      </c>
      <c r="J6" s="150"/>
    </row>
    <row r="7" spans="1:13">
      <c r="A7" s="109" t="s">
        <v>6</v>
      </c>
      <c r="B7" s="233"/>
      <c r="C7" s="234"/>
      <c r="D7" s="235"/>
      <c r="E7" s="149" t="s">
        <v>65</v>
      </c>
      <c r="F7" s="148" t="str">
        <f>IF($I$7 = 0,"", $I$7)</f>
        <v/>
      </c>
      <c r="G7" s="52" t="str">
        <f>IF($J$7 = 0,"", $J$7)</f>
        <v/>
      </c>
      <c r="H7" s="149" t="s">
        <v>65</v>
      </c>
      <c r="I7" s="150"/>
      <c r="J7" s="150"/>
    </row>
    <row r="8" spans="1:13" ht="13.5" customHeight="1">
      <c r="A8" s="109" t="s">
        <v>181</v>
      </c>
      <c r="B8" s="337" t="s">
        <v>188</v>
      </c>
      <c r="C8" s="338"/>
      <c r="D8" s="338"/>
      <c r="E8" s="338"/>
      <c r="F8" s="338"/>
      <c r="G8" s="339"/>
      <c r="H8" s="149" t="s">
        <v>84</v>
      </c>
      <c r="I8" s="150" t="s">
        <v>108</v>
      </c>
      <c r="J8" s="35" t="s">
        <v>62</v>
      </c>
    </row>
    <row r="9" spans="1:13" ht="13.5" customHeight="1">
      <c r="A9" s="110" t="s">
        <v>304</v>
      </c>
      <c r="B9" s="346" t="s">
        <v>189</v>
      </c>
      <c r="C9" s="347"/>
      <c r="D9" s="347"/>
      <c r="E9" s="347"/>
      <c r="F9" s="347"/>
      <c r="G9" s="348"/>
      <c r="H9" s="149" t="s">
        <v>51</v>
      </c>
      <c r="I9" s="150" t="s">
        <v>105</v>
      </c>
      <c r="J9" s="148">
        <f>IF($I$9 = "筋力",基本!$C$5,IF($I$9 = "耐久力",基本!$C$6,IF($I$9 = "敏捷力",基本!$C$7,IF($I$9 = "知力",基本!$C$8,IF($I$9 = "判断力",基本!$C$9,IF($I$9 = "魅力",基本!$C$10,""))))))</f>
        <v>5</v>
      </c>
      <c r="K9" s="150" t="s">
        <v>89</v>
      </c>
    </row>
    <row r="10" spans="1:13" ht="13.5" customHeight="1">
      <c r="A10" s="111"/>
      <c r="B10" s="276" t="s">
        <v>305</v>
      </c>
      <c r="C10" s="277"/>
      <c r="D10" s="277"/>
      <c r="E10" s="277"/>
      <c r="F10" s="277"/>
      <c r="G10" s="278"/>
      <c r="H10" s="149" t="s">
        <v>58</v>
      </c>
      <c r="I10" s="150">
        <v>0</v>
      </c>
      <c r="J10" s="215" t="s">
        <v>53</v>
      </c>
      <c r="K10" s="217"/>
      <c r="L10" s="148">
        <f>IF($I$8=基本!$F$4,基本!$P$7,IF($I$8=基本!$F$13,基本!$P$16,IF($I$8=基本!$F$22,基本!$P$25,IF($I$8=基本!$F$31,基本!$P$34,IF($I$8=基本!$F$40,基本!$P$43,0)))))</f>
        <v>0</v>
      </c>
    </row>
    <row r="11" spans="1:13" ht="13.5" customHeight="1">
      <c r="A11" s="112"/>
      <c r="B11" s="309" t="s">
        <v>190</v>
      </c>
      <c r="C11" s="279"/>
      <c r="D11" s="279"/>
      <c r="E11" s="279"/>
      <c r="F11" s="279"/>
      <c r="G11" s="280"/>
      <c r="H11" s="43" t="s">
        <v>52</v>
      </c>
      <c r="I11" s="150" t="s">
        <v>105</v>
      </c>
      <c r="J11" s="45">
        <f>IF($I$9 = "筋力",基本!$C$5,IF($I$11 = "耐久力",基本!$C$6,IF($I$11 = "敏捷力",基本!$C$7,IF($I$11 = "知力",基本!$C$8,IF($I$11 = "判断力",基本!$C$9,IF($I$11 = "魅力",基本!$C$10,""))))))</f>
        <v>5</v>
      </c>
      <c r="L11" s="31"/>
    </row>
    <row r="12" spans="1:13" ht="13.5" customHeight="1">
      <c r="A12" s="111" t="s">
        <v>61</v>
      </c>
      <c r="B12" s="349" t="s">
        <v>226</v>
      </c>
      <c r="C12" s="350"/>
      <c r="D12" s="350"/>
      <c r="E12" s="350"/>
      <c r="F12" s="350"/>
      <c r="G12" s="351"/>
      <c r="H12" s="149" t="s">
        <v>59</v>
      </c>
      <c r="I12" s="150">
        <v>0</v>
      </c>
      <c r="J12" s="215" t="s">
        <v>54</v>
      </c>
      <c r="K12" s="217"/>
      <c r="L12" s="148">
        <f>IF($I$8=基本!$F$4,基本!$P$9,IF($I$8=基本!$F$13,基本!$P$18,IF($I$8=基本!$F$22,基本!$P$27,IF($I$8=基本!$F$31,基本!$P$36,IF($I$8=基本!$F$40,基本!$P$45,0)))))</f>
        <v>0</v>
      </c>
    </row>
    <row r="13" spans="1:13" ht="13.5" customHeight="1">
      <c r="A13" s="111"/>
      <c r="B13" s="355"/>
      <c r="C13" s="356"/>
      <c r="D13" s="356"/>
      <c r="E13" s="356"/>
      <c r="F13" s="356"/>
      <c r="G13" s="357"/>
      <c r="H13" s="44" t="s">
        <v>85</v>
      </c>
      <c r="I13" s="150">
        <v>2</v>
      </c>
      <c r="J13" s="149" t="s">
        <v>44</v>
      </c>
      <c r="K13" s="150">
        <v>10</v>
      </c>
      <c r="L13" s="150">
        <v>5</v>
      </c>
      <c r="M13" s="63" t="s">
        <v>101</v>
      </c>
    </row>
    <row r="14" spans="1:13" ht="13.5" customHeight="1">
      <c r="A14" s="111"/>
      <c r="B14" s="270"/>
      <c r="C14" s="271"/>
      <c r="D14" s="271"/>
      <c r="E14" s="271"/>
      <c r="F14" s="271"/>
      <c r="G14" s="272"/>
      <c r="H14" s="149" t="s">
        <v>50</v>
      </c>
      <c r="I14" s="150">
        <v>3</v>
      </c>
      <c r="J14" s="149" t="s">
        <v>44</v>
      </c>
      <c r="K14" s="150">
        <v>8</v>
      </c>
      <c r="L14" s="150">
        <v>12</v>
      </c>
    </row>
    <row r="15" spans="1:13" ht="13.5" customHeight="1">
      <c r="A15" s="111"/>
      <c r="B15" s="270"/>
      <c r="C15" s="271"/>
      <c r="D15" s="271"/>
      <c r="E15" s="271"/>
      <c r="F15" s="271"/>
      <c r="G15" s="272"/>
      <c r="H15" s="149" t="s">
        <v>60</v>
      </c>
      <c r="I15" s="150"/>
    </row>
    <row r="16" spans="1:13" ht="13.5" customHeight="1">
      <c r="A16" s="111"/>
      <c r="B16" s="270"/>
      <c r="C16" s="271"/>
      <c r="D16" s="271"/>
      <c r="E16" s="271"/>
      <c r="F16" s="271"/>
      <c r="G16" s="272"/>
    </row>
    <row r="17" spans="1:12" ht="13.5" customHeight="1">
      <c r="A17" s="111"/>
      <c r="B17" s="270"/>
      <c r="C17" s="271"/>
      <c r="D17" s="271"/>
      <c r="E17" s="271"/>
      <c r="F17" s="271"/>
      <c r="G17" s="272"/>
    </row>
    <row r="18" spans="1:12" ht="13.5" customHeight="1">
      <c r="A18" s="111"/>
      <c r="B18" s="358"/>
      <c r="C18" s="277"/>
      <c r="D18" s="277"/>
      <c r="E18" s="277"/>
      <c r="F18" s="277"/>
      <c r="G18" s="278"/>
    </row>
    <row r="19" spans="1:12" ht="13.5" customHeight="1">
      <c r="A19" s="111"/>
      <c r="B19" s="270"/>
      <c r="C19" s="271"/>
      <c r="D19" s="271"/>
      <c r="E19" s="271"/>
      <c r="F19" s="271"/>
      <c r="G19" s="272"/>
      <c r="K19" s="147"/>
    </row>
    <row r="20" spans="1:12" ht="13.5" customHeight="1">
      <c r="A20" s="111"/>
      <c r="B20" s="359"/>
      <c r="C20" s="360"/>
      <c r="D20" s="360"/>
      <c r="E20" s="360"/>
      <c r="F20" s="360"/>
      <c r="G20" s="361"/>
      <c r="J20" s="147"/>
      <c r="K20" s="147"/>
    </row>
    <row r="21" spans="1:12" ht="13.5" customHeight="1">
      <c r="A21" s="111"/>
      <c r="B21" s="270"/>
      <c r="C21" s="271"/>
      <c r="D21" s="271"/>
      <c r="E21" s="271"/>
      <c r="F21" s="271"/>
      <c r="G21" s="272"/>
      <c r="J21" s="147"/>
      <c r="K21" s="147"/>
    </row>
    <row r="22" spans="1:12" ht="13.5" customHeight="1">
      <c r="A22" s="112"/>
      <c r="B22" s="309"/>
      <c r="C22" s="279"/>
      <c r="D22" s="279"/>
      <c r="E22" s="279"/>
      <c r="F22" s="279"/>
      <c r="G22" s="280"/>
      <c r="J22" s="147"/>
      <c r="K22" s="147"/>
    </row>
    <row r="23" spans="1:12" ht="24" customHeight="1">
      <c r="A23" s="261"/>
      <c r="B23" s="261"/>
      <c r="C23" s="261"/>
      <c r="D23" s="261"/>
      <c r="E23" s="261"/>
      <c r="F23" s="261"/>
      <c r="G23" s="261"/>
      <c r="I23" s="147"/>
      <c r="J23" s="147"/>
      <c r="K23" s="147"/>
    </row>
    <row r="24" spans="1:12" ht="13.5" customHeight="1">
      <c r="A24" s="247"/>
      <c r="B24" s="247"/>
      <c r="C24" s="247"/>
      <c r="D24" s="247"/>
      <c r="E24" s="247"/>
      <c r="F24" s="247"/>
      <c r="G24" s="247"/>
    </row>
    <row r="25" spans="1:12" ht="13.5" customHeight="1">
      <c r="A25" s="247"/>
      <c r="B25" s="247"/>
      <c r="C25" s="247"/>
      <c r="D25" s="247"/>
      <c r="E25" s="247"/>
      <c r="F25" s="247"/>
      <c r="G25" s="247"/>
    </row>
    <row r="26" spans="1:12">
      <c r="A26" s="279"/>
      <c r="B26" s="279"/>
      <c r="C26" s="279"/>
      <c r="D26" s="279"/>
      <c r="E26" s="279"/>
      <c r="F26" s="279"/>
      <c r="G26" s="279"/>
    </row>
    <row r="27" spans="1:12" ht="13.5" customHeight="1">
      <c r="A27" s="265" t="s">
        <v>49</v>
      </c>
      <c r="B27" s="266"/>
      <c r="C27" s="266"/>
      <c r="D27" s="266"/>
      <c r="E27" s="266"/>
      <c r="F27" s="266"/>
      <c r="G27" s="267"/>
    </row>
    <row r="28" spans="1:12" s="31" customFormat="1" ht="13.5" customHeight="1">
      <c r="A28" s="268"/>
      <c r="B28" s="261"/>
      <c r="C28" s="261"/>
      <c r="D28" s="261"/>
      <c r="E28" s="261"/>
      <c r="F28" s="261"/>
      <c r="G28" s="269"/>
      <c r="L28" s="147"/>
    </row>
    <row r="29" spans="1:12" s="31" customFormat="1" ht="13.5" customHeight="1">
      <c r="A29" s="270" t="s">
        <v>225</v>
      </c>
      <c r="B29" s="271"/>
      <c r="C29" s="271"/>
      <c r="D29" s="271"/>
      <c r="E29" s="271"/>
      <c r="F29" s="271"/>
      <c r="G29" s="272"/>
      <c r="L29" s="147"/>
    </row>
    <row r="30" spans="1:12" s="31" customFormat="1" ht="13.5" customHeight="1">
      <c r="A30" s="270" t="s">
        <v>306</v>
      </c>
      <c r="B30" s="271"/>
      <c r="C30" s="271"/>
      <c r="D30" s="271"/>
      <c r="E30" s="271"/>
      <c r="F30" s="271"/>
      <c r="G30" s="272"/>
      <c r="L30" s="147"/>
    </row>
    <row r="31" spans="1:12" ht="13.5" customHeight="1">
      <c r="A31" s="270" t="s">
        <v>307</v>
      </c>
      <c r="B31" s="271"/>
      <c r="C31" s="271"/>
      <c r="D31" s="271"/>
      <c r="E31" s="271"/>
      <c r="F31" s="271"/>
      <c r="G31" s="272"/>
    </row>
    <row r="32" spans="1:12" s="31" customFormat="1" ht="13.5" customHeight="1">
      <c r="A32" s="270" t="s">
        <v>308</v>
      </c>
      <c r="B32" s="271"/>
      <c r="C32" s="271"/>
      <c r="D32" s="271"/>
      <c r="E32" s="271"/>
      <c r="F32" s="271"/>
      <c r="G32" s="272"/>
      <c r="L32" s="147"/>
    </row>
    <row r="33" spans="1:12" s="31" customFormat="1" ht="13.5" customHeight="1">
      <c r="A33" s="270"/>
      <c r="B33" s="271"/>
      <c r="C33" s="271"/>
      <c r="D33" s="271"/>
      <c r="E33" s="271"/>
      <c r="F33" s="271"/>
      <c r="G33" s="272"/>
      <c r="L33" s="147"/>
    </row>
    <row r="34" spans="1:12" s="31" customFormat="1" ht="13.5" customHeight="1">
      <c r="A34" s="270"/>
      <c r="B34" s="271"/>
      <c r="C34" s="271"/>
      <c r="D34" s="271"/>
      <c r="E34" s="271"/>
      <c r="F34" s="271"/>
      <c r="G34" s="272"/>
      <c r="L34" s="147"/>
    </row>
    <row r="35" spans="1:12" s="31" customFormat="1" ht="13.5" customHeight="1">
      <c r="A35" s="270"/>
      <c r="B35" s="271"/>
      <c r="C35" s="271"/>
      <c r="D35" s="271"/>
      <c r="E35" s="271"/>
      <c r="F35" s="271"/>
      <c r="G35" s="272"/>
      <c r="L35" s="147"/>
    </row>
    <row r="36" spans="1:12" s="31" customFormat="1" ht="13.5" customHeight="1">
      <c r="A36" s="343"/>
      <c r="B36" s="344"/>
      <c r="C36" s="344"/>
      <c r="D36" s="344"/>
      <c r="E36" s="344"/>
      <c r="F36" s="344"/>
      <c r="G36" s="345"/>
      <c r="L36" s="147"/>
    </row>
    <row r="37" spans="1:12" s="31" customFormat="1" ht="13.5" customHeight="1">
      <c r="A37" s="270"/>
      <c r="B37" s="271"/>
      <c r="C37" s="271"/>
      <c r="D37" s="271"/>
      <c r="E37" s="271"/>
      <c r="F37" s="271"/>
      <c r="G37" s="272"/>
      <c r="L37" s="147"/>
    </row>
    <row r="38" spans="1:12" s="31" customFormat="1" ht="13.5" customHeight="1">
      <c r="A38" s="270"/>
      <c r="B38" s="271"/>
      <c r="C38" s="271"/>
      <c r="D38" s="271"/>
      <c r="E38" s="271"/>
      <c r="F38" s="271"/>
      <c r="G38" s="272"/>
      <c r="L38" s="147"/>
    </row>
    <row r="39" spans="1:12" s="31" customFormat="1" ht="13.5" customHeight="1">
      <c r="A39" s="270"/>
      <c r="B39" s="271"/>
      <c r="C39" s="271"/>
      <c r="D39" s="271"/>
      <c r="E39" s="271"/>
      <c r="F39" s="271"/>
      <c r="G39" s="272"/>
      <c r="L39" s="147"/>
    </row>
    <row r="40" spans="1:12" s="31" customFormat="1" ht="13.5" customHeight="1">
      <c r="A40" s="270"/>
      <c r="B40" s="271"/>
      <c r="C40" s="271"/>
      <c r="D40" s="271"/>
      <c r="E40" s="271"/>
      <c r="F40" s="271"/>
      <c r="G40" s="272"/>
      <c r="L40" s="147"/>
    </row>
    <row r="41" spans="1:12" s="31" customFormat="1" ht="13.5" customHeight="1">
      <c r="A41" s="340"/>
      <c r="B41" s="341"/>
      <c r="C41" s="341"/>
      <c r="D41" s="341"/>
      <c r="E41" s="341"/>
      <c r="F41" s="341"/>
      <c r="G41" s="342"/>
      <c r="L41" s="147"/>
    </row>
    <row r="42" spans="1:12" ht="13.5" customHeight="1">
      <c r="A42" s="270"/>
      <c r="B42" s="271"/>
      <c r="C42" s="271"/>
      <c r="D42" s="271"/>
      <c r="E42" s="271"/>
      <c r="F42" s="271"/>
      <c r="G42" s="272"/>
    </row>
    <row r="43" spans="1:12" s="31" customFormat="1" ht="13.5" customHeight="1">
      <c r="A43" s="270"/>
      <c r="B43" s="271"/>
      <c r="C43" s="271"/>
      <c r="D43" s="271"/>
      <c r="E43" s="271"/>
      <c r="F43" s="271"/>
      <c r="G43" s="272"/>
      <c r="L43" s="147"/>
    </row>
    <row r="44" spans="1:12" s="31" customFormat="1" ht="13.5" customHeight="1">
      <c r="A44" s="270"/>
      <c r="B44" s="271"/>
      <c r="C44" s="271"/>
      <c r="D44" s="271"/>
      <c r="E44" s="271"/>
      <c r="F44" s="271"/>
      <c r="G44" s="272"/>
      <c r="L44" s="147"/>
    </row>
    <row r="45" spans="1:12" ht="13.5" customHeight="1">
      <c r="A45" s="270"/>
      <c r="B45" s="271"/>
      <c r="C45" s="271"/>
      <c r="D45" s="271"/>
      <c r="E45" s="271"/>
      <c r="F45" s="271"/>
      <c r="G45" s="272"/>
    </row>
    <row r="46" spans="1:12" s="31" customFormat="1" ht="13.5" customHeight="1">
      <c r="A46" s="270"/>
      <c r="B46" s="271"/>
      <c r="C46" s="271"/>
      <c r="D46" s="271"/>
      <c r="E46" s="271"/>
      <c r="F46" s="271"/>
      <c r="G46" s="272"/>
      <c r="L46" s="147"/>
    </row>
    <row r="47" spans="1:12" s="31" customFormat="1" ht="13.5" customHeight="1">
      <c r="A47" s="270"/>
      <c r="B47" s="271"/>
      <c r="C47" s="271"/>
      <c r="D47" s="271"/>
      <c r="E47" s="271"/>
      <c r="F47" s="271"/>
      <c r="G47" s="272"/>
      <c r="L47" s="147"/>
    </row>
    <row r="48" spans="1:12" s="31" customFormat="1" ht="13.5" customHeight="1">
      <c r="A48" s="270"/>
      <c r="B48" s="271"/>
      <c r="C48" s="271"/>
      <c r="D48" s="271"/>
      <c r="E48" s="271"/>
      <c r="F48" s="271"/>
      <c r="G48" s="272"/>
      <c r="L48" s="147"/>
    </row>
    <row r="49" spans="1:12" s="31" customFormat="1" ht="13.5" customHeight="1">
      <c r="A49" s="340"/>
      <c r="B49" s="341"/>
      <c r="C49" s="341"/>
      <c r="D49" s="341"/>
      <c r="E49" s="341"/>
      <c r="F49" s="341"/>
      <c r="G49" s="342"/>
      <c r="L49" s="147"/>
    </row>
    <row r="50" spans="1:12" s="31" customFormat="1" ht="13.5" customHeight="1">
      <c r="A50" s="270"/>
      <c r="B50" s="271"/>
      <c r="C50" s="271"/>
      <c r="D50" s="271"/>
      <c r="E50" s="271"/>
      <c r="F50" s="271"/>
      <c r="G50" s="272"/>
      <c r="L50" s="147"/>
    </row>
    <row r="51" spans="1:12" s="31" customFormat="1" ht="13.5" customHeight="1">
      <c r="A51" s="270"/>
      <c r="B51" s="271"/>
      <c r="C51" s="271"/>
      <c r="D51" s="271"/>
      <c r="E51" s="271"/>
      <c r="F51" s="271"/>
      <c r="G51" s="272"/>
      <c r="L51" s="147"/>
    </row>
    <row r="52" spans="1:12" s="31" customFormat="1" ht="13.5" customHeight="1">
      <c r="A52" s="270"/>
      <c r="B52" s="271"/>
      <c r="C52" s="271"/>
      <c r="D52" s="271"/>
      <c r="E52" s="271"/>
      <c r="F52" s="271"/>
      <c r="G52" s="272"/>
      <c r="L52" s="147"/>
    </row>
    <row r="53" spans="1:12" s="31" customFormat="1" ht="13.5" customHeight="1">
      <c r="A53" s="270"/>
      <c r="B53" s="271"/>
      <c r="C53" s="271"/>
      <c r="D53" s="271"/>
      <c r="E53" s="271"/>
      <c r="F53" s="271"/>
      <c r="G53" s="272"/>
      <c r="L53" s="147"/>
    </row>
    <row r="54" spans="1:12" s="31" customFormat="1" ht="13.5" customHeight="1">
      <c r="A54" s="340"/>
      <c r="B54" s="341"/>
      <c r="C54" s="341"/>
      <c r="D54" s="341"/>
      <c r="E54" s="341"/>
      <c r="F54" s="341"/>
      <c r="G54" s="342"/>
      <c r="L54" s="147"/>
    </row>
    <row r="55" spans="1:12" s="31" customFormat="1" ht="13.5" customHeight="1">
      <c r="A55" s="270"/>
      <c r="B55" s="271"/>
      <c r="C55" s="271"/>
      <c r="D55" s="271"/>
      <c r="E55" s="271"/>
      <c r="F55" s="271"/>
      <c r="G55" s="272"/>
      <c r="L55" s="147"/>
    </row>
    <row r="56" spans="1:12" s="31" customFormat="1" ht="13.5" customHeight="1">
      <c r="A56" s="270"/>
      <c r="B56" s="271"/>
      <c r="C56" s="271"/>
      <c r="D56" s="271"/>
      <c r="E56" s="271"/>
      <c r="F56" s="271"/>
      <c r="G56" s="272"/>
      <c r="L56" s="147"/>
    </row>
    <row r="57" spans="1:12" s="31" customFormat="1" ht="13.5" customHeight="1">
      <c r="A57" s="309"/>
      <c r="B57" s="279"/>
      <c r="C57" s="279"/>
      <c r="D57" s="279"/>
      <c r="E57" s="279"/>
      <c r="F57" s="279"/>
      <c r="G57" s="280"/>
      <c r="L57" s="147"/>
    </row>
    <row r="58" spans="1:12" s="31" customFormat="1" ht="21">
      <c r="A58" s="46" t="s">
        <v>32</v>
      </c>
      <c r="B58" s="152">
        <f>$B$1</f>
        <v>10</v>
      </c>
      <c r="C58" s="47" t="s">
        <v>40</v>
      </c>
      <c r="D58" s="48" t="str">
        <f>$E$1</f>
        <v>遭遇毎</v>
      </c>
      <c r="E58" s="301" t="str">
        <f>$B$2</f>
        <v>クリアヘッデッド</v>
      </c>
      <c r="F58" s="302"/>
      <c r="G58" s="303"/>
      <c r="L58" s="147"/>
    </row>
  </sheetData>
  <mergeCells count="60">
    <mergeCell ref="B6:D6"/>
    <mergeCell ref="B7:D7"/>
    <mergeCell ref="B8:G8"/>
    <mergeCell ref="B9:G9"/>
    <mergeCell ref="B10:G10"/>
    <mergeCell ref="B1:C1"/>
    <mergeCell ref="F1:G1"/>
    <mergeCell ref="B2:G2"/>
    <mergeCell ref="B4:G4"/>
    <mergeCell ref="B5:G5"/>
    <mergeCell ref="J10:K10"/>
    <mergeCell ref="B22:G22"/>
    <mergeCell ref="B12:G12"/>
    <mergeCell ref="J12:K12"/>
    <mergeCell ref="B13:G13"/>
    <mergeCell ref="B14:G14"/>
    <mergeCell ref="B15:G15"/>
    <mergeCell ref="B16:G16"/>
    <mergeCell ref="B17:G17"/>
    <mergeCell ref="B18:G18"/>
    <mergeCell ref="B19:G19"/>
    <mergeCell ref="B20:G20"/>
    <mergeCell ref="B21:G21"/>
    <mergeCell ref="B11:G11"/>
    <mergeCell ref="A34:G34"/>
    <mergeCell ref="A23:G23"/>
    <mergeCell ref="A24:G24"/>
    <mergeCell ref="A25:G25"/>
    <mergeCell ref="A26:G26"/>
    <mergeCell ref="A27:G27"/>
    <mergeCell ref="A28:G28"/>
    <mergeCell ref="A29:G29"/>
    <mergeCell ref="A30:G30"/>
    <mergeCell ref="A31:G31"/>
    <mergeCell ref="A32:G32"/>
    <mergeCell ref="A33:G33"/>
    <mergeCell ref="A46:G46"/>
    <mergeCell ref="A35:G35"/>
    <mergeCell ref="A36:G36"/>
    <mergeCell ref="A37:G37"/>
    <mergeCell ref="A38:G38"/>
    <mergeCell ref="A39:G39"/>
    <mergeCell ref="A40:G40"/>
    <mergeCell ref="A41:G41"/>
    <mergeCell ref="A42:G42"/>
    <mergeCell ref="A43:G43"/>
    <mergeCell ref="A44:G44"/>
    <mergeCell ref="A45:G45"/>
    <mergeCell ref="E58:G58"/>
    <mergeCell ref="A47:G47"/>
    <mergeCell ref="A48:G48"/>
    <mergeCell ref="A49:G49"/>
    <mergeCell ref="A50:G50"/>
    <mergeCell ref="A51:G51"/>
    <mergeCell ref="A52:G52"/>
    <mergeCell ref="A53:G53"/>
    <mergeCell ref="A54:G54"/>
    <mergeCell ref="A55:G55"/>
    <mergeCell ref="A56:G56"/>
    <mergeCell ref="A57:G5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activeCell="N1" sqref="N1"/>
    </sheetView>
  </sheetViews>
  <sheetFormatPr defaultRowHeight="13.5"/>
  <cols>
    <col min="1" max="1" width="8" customWidth="1"/>
    <col min="3" max="3" width="9.75" customWidth="1"/>
    <col min="5" max="5" width="9.5" bestFit="1" customWidth="1"/>
    <col min="15" max="15" width="9" style="57"/>
    <col min="16" max="16" width="7.375" customWidth="1"/>
  </cols>
  <sheetData>
    <row r="1" spans="1:16">
      <c r="A1" s="8" t="s">
        <v>30</v>
      </c>
      <c r="B1" s="213" t="s">
        <v>115</v>
      </c>
      <c r="C1" s="213"/>
      <c r="D1" s="213"/>
      <c r="E1" s="85" t="s">
        <v>117</v>
      </c>
      <c r="F1" s="85" t="s">
        <v>118</v>
      </c>
      <c r="G1" s="85" t="s">
        <v>120</v>
      </c>
      <c r="H1" s="85" t="s">
        <v>119</v>
      </c>
      <c r="I1" s="85" t="s">
        <v>121</v>
      </c>
      <c r="J1" s="94" t="s">
        <v>126</v>
      </c>
      <c r="M1" s="16" t="s">
        <v>63</v>
      </c>
      <c r="N1" s="162">
        <v>3.01</v>
      </c>
      <c r="O1" s="17"/>
    </row>
    <row r="2" spans="1:16">
      <c r="A2" s="8" t="s">
        <v>31</v>
      </c>
      <c r="B2" s="213" t="s">
        <v>116</v>
      </c>
      <c r="C2" s="213"/>
      <c r="D2" s="213"/>
      <c r="E2" s="86">
        <v>15</v>
      </c>
      <c r="F2" s="86">
        <v>6</v>
      </c>
      <c r="G2" s="86">
        <v>0</v>
      </c>
      <c r="H2" s="86">
        <v>9</v>
      </c>
      <c r="I2" s="86">
        <v>0</v>
      </c>
      <c r="J2" s="86">
        <v>2</v>
      </c>
      <c r="N2" t="s">
        <v>88</v>
      </c>
    </row>
    <row r="3" spans="1:16" ht="14.25" thickBot="1">
      <c r="A3" s="9" t="s">
        <v>32</v>
      </c>
      <c r="B3" s="54">
        <v>10</v>
      </c>
    </row>
    <row r="4" spans="1:16" ht="14.25" thickBot="1">
      <c r="A4" s="7"/>
      <c r="B4" s="6" t="s">
        <v>10</v>
      </c>
      <c r="C4" s="6" t="s">
        <v>11</v>
      </c>
      <c r="D4" s="6"/>
      <c r="F4" s="208" t="s">
        <v>38</v>
      </c>
      <c r="G4" s="209"/>
    </row>
    <row r="5" spans="1:16">
      <c r="A5" s="8" t="s">
        <v>12</v>
      </c>
      <c r="B5" s="5">
        <v>21</v>
      </c>
      <c r="C5" s="15">
        <f>INT(($B$5-10)/2)</f>
        <v>5</v>
      </c>
      <c r="D5" s="4">
        <f t="shared" ref="D5:D10" si="0">INT($B$3/2)+$C5</f>
        <v>10</v>
      </c>
      <c r="F5" s="210" t="s">
        <v>293</v>
      </c>
      <c r="G5" s="210"/>
      <c r="H5" s="211"/>
      <c r="I5" s="211"/>
      <c r="J5" s="211"/>
      <c r="K5" s="211"/>
      <c r="L5" s="211"/>
      <c r="M5" s="211"/>
      <c r="N5" s="211"/>
      <c r="O5" s="93"/>
    </row>
    <row r="6" spans="1:16">
      <c r="A6" s="8" t="s">
        <v>13</v>
      </c>
      <c r="B6" s="5">
        <v>11</v>
      </c>
      <c r="C6" s="15">
        <f>INT(($B$6-10)/2)</f>
        <v>0</v>
      </c>
      <c r="D6" s="25">
        <f t="shared" si="0"/>
        <v>5</v>
      </c>
      <c r="F6" s="56" t="s">
        <v>22</v>
      </c>
      <c r="G6" s="6" t="s">
        <v>23</v>
      </c>
      <c r="H6" s="6" t="s">
        <v>24</v>
      </c>
      <c r="I6" s="6" t="s">
        <v>25</v>
      </c>
      <c r="J6" s="6" t="s">
        <v>26</v>
      </c>
      <c r="K6" s="6" t="s">
        <v>27</v>
      </c>
      <c r="L6" s="6" t="s">
        <v>83</v>
      </c>
      <c r="M6" s="6" t="s">
        <v>28</v>
      </c>
      <c r="N6" s="6" t="s">
        <v>29</v>
      </c>
      <c r="O6" s="133" t="s">
        <v>127</v>
      </c>
      <c r="P6" s="133" t="s">
        <v>34</v>
      </c>
    </row>
    <row r="7" spans="1:16">
      <c r="A7" s="8" t="s">
        <v>14</v>
      </c>
      <c r="B7" s="5">
        <v>17</v>
      </c>
      <c r="C7" s="15">
        <f>INT(($B$7-10)/2)</f>
        <v>3</v>
      </c>
      <c r="D7" s="25">
        <f t="shared" si="0"/>
        <v>8</v>
      </c>
      <c r="F7" s="86" t="s">
        <v>125</v>
      </c>
      <c r="G7" s="2">
        <f>I7+P7</f>
        <v>16</v>
      </c>
      <c r="H7" s="19" t="s">
        <v>12</v>
      </c>
      <c r="I7" s="21">
        <f>IF($H7 = "筋力",基本!$C$5,IF($H7 = "耐久力",基本!$C$6,IF($H7 = "敏捷力",基本!$C$7,IF($H7 = "知力",基本!$C$8,IF($H7 = "判断力",基本!$C$9,IF($H7 = "魅力",基本!$C$10,""))))))</f>
        <v>5</v>
      </c>
      <c r="J7" s="25">
        <f>INT($B$3/2)</f>
        <v>5</v>
      </c>
      <c r="K7" s="5">
        <v>2</v>
      </c>
      <c r="L7" s="5">
        <v>1</v>
      </c>
      <c r="M7" s="5">
        <v>2</v>
      </c>
      <c r="N7" s="5">
        <v>0</v>
      </c>
      <c r="O7" s="134">
        <v>1</v>
      </c>
      <c r="P7" s="132">
        <f>SUM(J7:O7)</f>
        <v>11</v>
      </c>
    </row>
    <row r="8" spans="1:16">
      <c r="A8" s="8" t="s">
        <v>15</v>
      </c>
      <c r="B8" s="5">
        <v>8</v>
      </c>
      <c r="C8" s="15">
        <f>INT(($B$8-10)/2)</f>
        <v>-1</v>
      </c>
      <c r="D8" s="25">
        <f t="shared" si="0"/>
        <v>4</v>
      </c>
      <c r="F8" s="212" t="s">
        <v>33</v>
      </c>
      <c r="G8" s="212"/>
      <c r="H8" s="212" t="s">
        <v>34</v>
      </c>
      <c r="I8" s="212"/>
      <c r="J8" s="6" t="s">
        <v>24</v>
      </c>
      <c r="K8" s="6" t="s">
        <v>25</v>
      </c>
      <c r="L8" s="20" t="s">
        <v>83</v>
      </c>
      <c r="M8" s="6" t="s">
        <v>28</v>
      </c>
      <c r="N8" s="6" t="s">
        <v>29</v>
      </c>
      <c r="O8" s="133" t="s">
        <v>127</v>
      </c>
      <c r="P8" s="133" t="s">
        <v>34</v>
      </c>
    </row>
    <row r="9" spans="1:16">
      <c r="A9" s="8" t="s">
        <v>16</v>
      </c>
      <c r="B9" s="5">
        <v>14</v>
      </c>
      <c r="C9" s="15">
        <f>INT(($B$9-10)/2)</f>
        <v>2</v>
      </c>
      <c r="D9" s="25">
        <f t="shared" si="0"/>
        <v>7</v>
      </c>
      <c r="F9" s="213" t="s">
        <v>256</v>
      </c>
      <c r="G9" s="214"/>
      <c r="H9" s="211">
        <f>K9+P9</f>
        <v>14</v>
      </c>
      <c r="I9" s="211"/>
      <c r="J9" s="53" t="s">
        <v>12</v>
      </c>
      <c r="K9" s="21">
        <f>IF($J9 = "筋力",基本!$C$5,IF($J9 = "耐久力",基本!$C$6,IF($J9 = "敏捷力",基本!$C$7,IF($J9 = "知力",基本!$C$8,IF($J9 = "判断力",基本!$C$9,IF($J9 = "魅力",基本!$C$10,""))))))</f>
        <v>5</v>
      </c>
      <c r="L9" s="5">
        <v>0</v>
      </c>
      <c r="M9" s="5">
        <v>2</v>
      </c>
      <c r="N9" s="5">
        <v>2</v>
      </c>
      <c r="O9" s="52">
        <f>$J$2+$C$7</f>
        <v>5</v>
      </c>
      <c r="P9" s="132">
        <f>SUM(L9:O9)</f>
        <v>9</v>
      </c>
    </row>
    <row r="10" spans="1:16">
      <c r="A10" s="8" t="s">
        <v>17</v>
      </c>
      <c r="B10" s="5">
        <v>10</v>
      </c>
      <c r="C10" s="15">
        <f>INT(($B$10-10)/2)</f>
        <v>0</v>
      </c>
      <c r="D10" s="25">
        <f t="shared" si="0"/>
        <v>5</v>
      </c>
      <c r="F10" s="212" t="s">
        <v>35</v>
      </c>
      <c r="G10" s="212"/>
      <c r="H10" s="212" t="s">
        <v>36</v>
      </c>
      <c r="I10" s="212"/>
      <c r="J10" s="212"/>
      <c r="K10" s="212"/>
      <c r="L10" s="212" t="s">
        <v>37</v>
      </c>
      <c r="M10" s="212"/>
      <c r="N10" s="212"/>
      <c r="O10"/>
    </row>
    <row r="11" spans="1:16">
      <c r="A11" s="57"/>
      <c r="B11" s="57"/>
      <c r="C11" s="57"/>
      <c r="D11" s="57"/>
      <c r="F11" s="213" t="s">
        <v>18</v>
      </c>
      <c r="G11" s="214"/>
      <c r="H11" s="222" t="s">
        <v>294</v>
      </c>
      <c r="I11" s="223"/>
      <c r="J11" s="223"/>
      <c r="K11" s="224"/>
      <c r="L11" s="5">
        <v>2</v>
      </c>
      <c r="M11" s="4" t="s">
        <v>64</v>
      </c>
      <c r="N11" s="5">
        <v>6</v>
      </c>
      <c r="O11"/>
    </row>
    <row r="12" spans="1:16" ht="14.25" thickBot="1">
      <c r="A12" s="85" t="s">
        <v>86</v>
      </c>
      <c r="B12" s="33" t="s">
        <v>93</v>
      </c>
      <c r="C12" s="33" t="s">
        <v>94</v>
      </c>
      <c r="D12" s="85" t="s">
        <v>122</v>
      </c>
      <c r="F12" s="1"/>
      <c r="G12" s="1"/>
      <c r="H12" s="1"/>
      <c r="I12" s="1"/>
      <c r="J12" s="1"/>
      <c r="K12" s="1"/>
      <c r="L12" s="1"/>
      <c r="M12" s="1"/>
      <c r="N12" s="1"/>
      <c r="O12" s="31"/>
    </row>
    <row r="13" spans="1:16" ht="14.25" thickBot="1">
      <c r="A13" s="52">
        <f>E2+B6+(B3*F2)-F2</f>
        <v>80</v>
      </c>
      <c r="B13" s="42">
        <f>INT($A$13/2)</f>
        <v>40</v>
      </c>
      <c r="C13" s="42">
        <f>INT($A$13/4)</f>
        <v>20</v>
      </c>
      <c r="D13" s="42">
        <f>H2+C6</f>
        <v>9</v>
      </c>
      <c r="F13" s="208" t="s">
        <v>95</v>
      </c>
      <c r="G13" s="209"/>
      <c r="H13" s="1"/>
      <c r="I13" s="1"/>
      <c r="J13" s="1"/>
      <c r="K13" s="1"/>
      <c r="L13" s="1"/>
      <c r="M13" s="1"/>
      <c r="N13" s="1"/>
      <c r="O13" s="31"/>
    </row>
    <row r="14" spans="1:16">
      <c r="F14" s="210" t="s">
        <v>255</v>
      </c>
      <c r="G14" s="210"/>
      <c r="H14" s="211"/>
      <c r="I14" s="211"/>
      <c r="J14" s="211"/>
      <c r="K14" s="211"/>
      <c r="L14" s="211"/>
      <c r="M14" s="211"/>
      <c r="N14" s="211"/>
      <c r="O14" s="93"/>
    </row>
    <row r="15" spans="1:16">
      <c r="A15" s="85" t="s">
        <v>92</v>
      </c>
      <c r="B15" s="32">
        <v>5</v>
      </c>
      <c r="F15" s="6" t="s">
        <v>22</v>
      </c>
      <c r="G15" s="6" t="s">
        <v>23</v>
      </c>
      <c r="H15" s="6" t="s">
        <v>24</v>
      </c>
      <c r="I15" s="6" t="s">
        <v>25</v>
      </c>
      <c r="J15" s="6" t="s">
        <v>26</v>
      </c>
      <c r="K15" s="6" t="s">
        <v>27</v>
      </c>
      <c r="L15" s="20" t="s">
        <v>83</v>
      </c>
      <c r="M15" s="6" t="s">
        <v>28</v>
      </c>
      <c r="N15" s="6" t="s">
        <v>29</v>
      </c>
      <c r="O15" s="133" t="s">
        <v>127</v>
      </c>
      <c r="P15" s="133" t="s">
        <v>34</v>
      </c>
    </row>
    <row r="16" spans="1:16">
      <c r="A16" s="85" t="s">
        <v>91</v>
      </c>
      <c r="B16" s="24">
        <v>25</v>
      </c>
      <c r="F16" s="86" t="s">
        <v>125</v>
      </c>
      <c r="G16" s="84">
        <f>I16+P16</f>
        <v>15</v>
      </c>
      <c r="H16" s="19" t="s">
        <v>12</v>
      </c>
      <c r="I16" s="21">
        <f>IF($H16 = "筋力",基本!$C$5,IF($H16 = "耐久力",基本!$C$6,IF($H16 = "敏捷力",基本!$C$7,IF($H16 = "知力",基本!$C$8,IF($H16 = "判断力",基本!$C$9,IF($H16 = "魅力",基本!$C$10,""))))))</f>
        <v>5</v>
      </c>
      <c r="J16" s="2">
        <f>INT($B$3/2)</f>
        <v>5</v>
      </c>
      <c r="K16" s="5">
        <v>2</v>
      </c>
      <c r="L16" s="5">
        <v>1</v>
      </c>
      <c r="M16" s="5">
        <v>1</v>
      </c>
      <c r="N16" s="5">
        <v>0</v>
      </c>
      <c r="O16" s="134">
        <v>1</v>
      </c>
      <c r="P16" s="132">
        <f>SUM(J16:O16)</f>
        <v>10</v>
      </c>
    </row>
    <row r="17" spans="1:16">
      <c r="A17" s="85" t="s">
        <v>19</v>
      </c>
      <c r="B17" s="24">
        <v>26</v>
      </c>
      <c r="F17" s="212" t="s">
        <v>33</v>
      </c>
      <c r="G17" s="212"/>
      <c r="H17" s="212" t="s">
        <v>34</v>
      </c>
      <c r="I17" s="212"/>
      <c r="J17" s="6" t="s">
        <v>24</v>
      </c>
      <c r="K17" s="6" t="s">
        <v>25</v>
      </c>
      <c r="L17" s="20" t="s">
        <v>83</v>
      </c>
      <c r="M17" s="6" t="s">
        <v>28</v>
      </c>
      <c r="N17" s="6" t="s">
        <v>29</v>
      </c>
      <c r="O17" s="133" t="s">
        <v>127</v>
      </c>
      <c r="P17" s="133" t="s">
        <v>34</v>
      </c>
    </row>
    <row r="18" spans="1:16">
      <c r="A18" s="85" t="s">
        <v>20</v>
      </c>
      <c r="B18" s="24">
        <v>22</v>
      </c>
      <c r="F18" s="213" t="s">
        <v>256</v>
      </c>
      <c r="G18" s="214"/>
      <c r="H18" s="211">
        <f>K18+P18</f>
        <v>11</v>
      </c>
      <c r="I18" s="211"/>
      <c r="J18" s="19" t="s">
        <v>12</v>
      </c>
      <c r="K18" s="21">
        <f>IF($J18 = "筋力",基本!$C$5,IF($J18 = "耐久力",基本!$C$6,IF($J18 = "敏捷力",基本!$C$7,IF($J18 = "知力",基本!$C$8,IF($J18 = "判断力",基本!$C$9,IF($J18 = "魅力",基本!$C$10,""))))))</f>
        <v>5</v>
      </c>
      <c r="L18" s="5">
        <v>0</v>
      </c>
      <c r="M18" s="5">
        <v>1</v>
      </c>
      <c r="N18" s="5">
        <v>0</v>
      </c>
      <c r="O18" s="52">
        <f>$J$2+$C$7</f>
        <v>5</v>
      </c>
      <c r="P18" s="132">
        <f>SUM(L18:O18)</f>
        <v>6</v>
      </c>
    </row>
    <row r="19" spans="1:16">
      <c r="A19" s="85" t="s">
        <v>21</v>
      </c>
      <c r="B19" s="24">
        <v>20</v>
      </c>
      <c r="F19" s="212" t="s">
        <v>35</v>
      </c>
      <c r="G19" s="212"/>
      <c r="H19" s="212" t="s">
        <v>36</v>
      </c>
      <c r="I19" s="212"/>
      <c r="J19" s="212"/>
      <c r="K19" s="212"/>
      <c r="L19" s="212" t="s">
        <v>37</v>
      </c>
      <c r="M19" s="212"/>
      <c r="N19" s="212"/>
    </row>
    <row r="20" spans="1:16">
      <c r="F20" s="214" t="s">
        <v>18</v>
      </c>
      <c r="G20" s="214"/>
      <c r="H20" s="221" t="s">
        <v>295</v>
      </c>
      <c r="I20" s="214"/>
      <c r="J20" s="214"/>
      <c r="K20" s="214"/>
      <c r="L20" s="5">
        <v>1</v>
      </c>
      <c r="M20" s="4" t="s">
        <v>45</v>
      </c>
      <c r="N20" s="5">
        <v>6</v>
      </c>
    </row>
    <row r="21" spans="1:16" ht="14.25" thickBot="1">
      <c r="F21" s="1"/>
      <c r="G21" s="1"/>
      <c r="H21" s="1"/>
      <c r="I21" s="1"/>
      <c r="J21" s="1"/>
      <c r="K21" s="1"/>
      <c r="L21" s="1"/>
      <c r="M21" s="1"/>
      <c r="N21" s="1"/>
      <c r="O21" s="31"/>
    </row>
    <row r="22" spans="1:16" ht="14.25" thickBot="1">
      <c r="B22" s="57"/>
      <c r="C22" s="57"/>
      <c r="D22" s="57"/>
      <c r="F22" s="208" t="s">
        <v>123</v>
      </c>
      <c r="G22" s="209"/>
      <c r="H22" s="1"/>
      <c r="I22" s="1"/>
      <c r="J22" s="1"/>
      <c r="K22" s="1"/>
      <c r="L22" s="1"/>
      <c r="M22" s="1"/>
      <c r="N22" s="1"/>
      <c r="O22" s="31"/>
    </row>
    <row r="23" spans="1:16">
      <c r="B23" s="57"/>
      <c r="C23" s="57"/>
      <c r="D23" s="57"/>
      <c r="F23" s="210" t="s">
        <v>296</v>
      </c>
      <c r="G23" s="210"/>
      <c r="H23" s="211"/>
      <c r="I23" s="211"/>
      <c r="J23" s="211"/>
      <c r="K23" s="211"/>
      <c r="L23" s="211"/>
      <c r="M23" s="211"/>
      <c r="N23" s="211"/>
      <c r="O23" s="93"/>
    </row>
    <row r="24" spans="1:16">
      <c r="B24" s="57"/>
      <c r="C24" s="57"/>
      <c r="D24" s="57"/>
      <c r="F24" s="6" t="s">
        <v>22</v>
      </c>
      <c r="G24" s="6" t="s">
        <v>23</v>
      </c>
      <c r="H24" s="6" t="s">
        <v>24</v>
      </c>
      <c r="I24" s="6" t="s">
        <v>25</v>
      </c>
      <c r="J24" s="6" t="s">
        <v>26</v>
      </c>
      <c r="K24" s="6" t="s">
        <v>27</v>
      </c>
      <c r="L24" s="20" t="s">
        <v>83</v>
      </c>
      <c r="M24" s="6" t="s">
        <v>28</v>
      </c>
      <c r="N24" s="6" t="s">
        <v>29</v>
      </c>
      <c r="O24" s="133" t="s">
        <v>127</v>
      </c>
      <c r="P24" s="133" t="s">
        <v>34</v>
      </c>
    </row>
    <row r="25" spans="1:16">
      <c r="B25" s="57"/>
      <c r="C25" s="57"/>
      <c r="D25" s="57"/>
      <c r="F25" s="131" t="s">
        <v>125</v>
      </c>
      <c r="G25" s="84">
        <f>I25+P25</f>
        <v>16</v>
      </c>
      <c r="H25" s="19" t="s">
        <v>12</v>
      </c>
      <c r="I25" s="21">
        <f>IF($H25 = "筋力",基本!$C$5,IF($H25 = "耐久力",基本!$C$6,IF($H25 = "敏捷力",基本!$C$7,IF($H25 = "知力",基本!$C$8,IF($H25 = "判断力",基本!$C$9,IF($H25 = "魅力",基本!$C$10,""))))))</f>
        <v>5</v>
      </c>
      <c r="J25" s="2">
        <f>INT($B$3/2)</f>
        <v>5</v>
      </c>
      <c r="K25" s="5">
        <v>2</v>
      </c>
      <c r="L25" s="5">
        <v>1</v>
      </c>
      <c r="M25" s="5">
        <v>2</v>
      </c>
      <c r="N25" s="5">
        <v>0</v>
      </c>
      <c r="O25" s="134">
        <v>1</v>
      </c>
      <c r="P25" s="132">
        <f>SUM(J25:O25)</f>
        <v>11</v>
      </c>
    </row>
    <row r="26" spans="1:16">
      <c r="F26" s="212" t="s">
        <v>33</v>
      </c>
      <c r="G26" s="212"/>
      <c r="H26" s="212" t="s">
        <v>34</v>
      </c>
      <c r="I26" s="212"/>
      <c r="J26" s="6" t="s">
        <v>24</v>
      </c>
      <c r="K26" s="6" t="s">
        <v>25</v>
      </c>
      <c r="L26" s="20" t="s">
        <v>83</v>
      </c>
      <c r="M26" s="6" t="s">
        <v>28</v>
      </c>
      <c r="N26" s="6" t="s">
        <v>29</v>
      </c>
      <c r="O26" s="133" t="s">
        <v>127</v>
      </c>
      <c r="P26" s="133" t="s">
        <v>34</v>
      </c>
    </row>
    <row r="27" spans="1:16">
      <c r="A27" s="22" t="s">
        <v>68</v>
      </c>
      <c r="B27" s="22" t="s">
        <v>66</v>
      </c>
      <c r="C27" s="22" t="s">
        <v>73</v>
      </c>
      <c r="D27" s="22" t="str">
        <f>IF($F$4="","",$F$4)</f>
        <v>近接基礎</v>
      </c>
      <c r="F27" s="213" t="s">
        <v>256</v>
      </c>
      <c r="G27" s="214"/>
      <c r="H27" s="211">
        <f>K27+P27</f>
        <v>14</v>
      </c>
      <c r="I27" s="211"/>
      <c r="J27" s="19" t="s">
        <v>12</v>
      </c>
      <c r="K27" s="21">
        <f>IF($J27 = "筋力",基本!$C$5,IF($J27 = "耐久力",基本!$C$6,IF($J27 = "敏捷力",基本!$C$7,IF($J27 = "知力",基本!$C$8,IF($J27 = "判断力",基本!$C$9,IF($J27 = "魅力",基本!$C$10,""))))))</f>
        <v>5</v>
      </c>
      <c r="L27" s="53">
        <v>0</v>
      </c>
      <c r="M27" s="53">
        <v>2</v>
      </c>
      <c r="N27" s="53">
        <v>2</v>
      </c>
      <c r="O27" s="52">
        <f>$J$2+$C$7</f>
        <v>5</v>
      </c>
      <c r="P27" s="132">
        <f>SUM(L27:O27)</f>
        <v>9</v>
      </c>
    </row>
    <row r="28" spans="1:16">
      <c r="A28" s="22" t="s">
        <v>69</v>
      </c>
      <c r="B28" s="22" t="s">
        <v>71</v>
      </c>
      <c r="C28" s="22" t="s">
        <v>74</v>
      </c>
      <c r="D28" s="22" t="str">
        <f>IF($F$13="","",$F$13)</f>
        <v>遠隔基礎</v>
      </c>
      <c r="F28" s="212" t="s">
        <v>35</v>
      </c>
      <c r="G28" s="212"/>
      <c r="H28" s="212" t="s">
        <v>36</v>
      </c>
      <c r="I28" s="212"/>
      <c r="J28" s="212"/>
      <c r="K28" s="212"/>
      <c r="L28" s="212" t="s">
        <v>37</v>
      </c>
      <c r="M28" s="212"/>
      <c r="N28" s="212"/>
    </row>
    <row r="29" spans="1:16">
      <c r="A29" s="22" t="s">
        <v>70</v>
      </c>
      <c r="B29" s="22" t="s">
        <v>72</v>
      </c>
      <c r="C29" s="22" t="s">
        <v>75</v>
      </c>
      <c r="D29" s="22" t="str">
        <f>IF($F$22="","",$F$22)</f>
        <v>予備(近)</v>
      </c>
      <c r="F29" s="214" t="s">
        <v>18</v>
      </c>
      <c r="G29" s="214"/>
      <c r="H29" s="218" t="s">
        <v>297</v>
      </c>
      <c r="I29" s="219"/>
      <c r="J29" s="219"/>
      <c r="K29" s="220"/>
      <c r="L29" s="5">
        <v>2</v>
      </c>
      <c r="M29" s="4" t="s">
        <v>45</v>
      </c>
      <c r="N29" s="5">
        <v>6</v>
      </c>
    </row>
    <row r="30" spans="1:16" ht="14.25" thickBot="1">
      <c r="A30" s="22" t="s">
        <v>82</v>
      </c>
      <c r="B30" s="22" t="s">
        <v>97</v>
      </c>
      <c r="C30" s="22" t="s">
        <v>76</v>
      </c>
      <c r="D30" s="22" t="str">
        <f>IF($F$31="","",$F$31)</f>
        <v>予備(遠)</v>
      </c>
    </row>
    <row r="31" spans="1:16" ht="14.25" thickBot="1">
      <c r="A31" s="22" t="s">
        <v>96</v>
      </c>
      <c r="B31" s="22"/>
      <c r="C31" s="22" t="s">
        <v>77</v>
      </c>
      <c r="D31" s="22" t="str">
        <f>IF($F$40="","",$F$40)</f>
        <v>素手</v>
      </c>
      <c r="F31" s="208" t="s">
        <v>124</v>
      </c>
      <c r="G31" s="209"/>
      <c r="H31" s="1"/>
      <c r="I31" s="1"/>
      <c r="J31" s="1"/>
      <c r="K31" s="1"/>
      <c r="L31" s="1"/>
      <c r="M31" s="1"/>
      <c r="N31" s="1"/>
      <c r="O31" s="31"/>
    </row>
    <row r="32" spans="1:16">
      <c r="A32" s="22" t="s">
        <v>102</v>
      </c>
      <c r="C32" s="22" t="s">
        <v>78</v>
      </c>
      <c r="F32" s="210"/>
      <c r="G32" s="210"/>
      <c r="H32" s="211"/>
      <c r="I32" s="211"/>
      <c r="J32" s="211"/>
      <c r="K32" s="211"/>
      <c r="L32" s="211"/>
      <c r="M32" s="211"/>
      <c r="N32" s="211"/>
      <c r="O32" s="93"/>
    </row>
    <row r="33" spans="1:16">
      <c r="A33" s="22"/>
      <c r="C33" s="22" t="s">
        <v>67</v>
      </c>
      <c r="F33" s="6" t="s">
        <v>22</v>
      </c>
      <c r="G33" s="6" t="s">
        <v>23</v>
      </c>
      <c r="H33" s="6" t="s">
        <v>24</v>
      </c>
      <c r="I33" s="6" t="s">
        <v>25</v>
      </c>
      <c r="J33" s="6" t="s">
        <v>26</v>
      </c>
      <c r="K33" s="6" t="s">
        <v>27</v>
      </c>
      <c r="L33" s="20" t="s">
        <v>83</v>
      </c>
      <c r="M33" s="6" t="s">
        <v>28</v>
      </c>
      <c r="N33" s="6" t="s">
        <v>29</v>
      </c>
      <c r="O33" s="85" t="s">
        <v>127</v>
      </c>
      <c r="P33" s="18" t="s">
        <v>34</v>
      </c>
    </row>
    <row r="34" spans="1:16">
      <c r="C34" s="22" t="s">
        <v>79</v>
      </c>
      <c r="F34" s="131" t="s">
        <v>125</v>
      </c>
      <c r="G34" s="84">
        <f>I34+P34</f>
        <v>15</v>
      </c>
      <c r="H34" s="19" t="s">
        <v>12</v>
      </c>
      <c r="I34" s="21">
        <f>IF($H34 = "筋力",基本!$C$5,IF($H34 = "耐久力",基本!$C$6,IF($H34 = "敏捷力",基本!$C$7,IF($H34 = "知力",基本!$C$8,IF($H34 = "判断力",基本!$C$9,IF($H34 = "魅力",基本!$C$10,""))))))</f>
        <v>5</v>
      </c>
      <c r="J34" s="4">
        <f>INT($B$3/2)</f>
        <v>5</v>
      </c>
      <c r="K34" s="5">
        <v>2</v>
      </c>
      <c r="L34" s="5">
        <v>1</v>
      </c>
      <c r="M34" s="5">
        <v>1</v>
      </c>
      <c r="N34" s="5">
        <v>0</v>
      </c>
      <c r="O34" s="86">
        <v>1</v>
      </c>
      <c r="P34" s="84">
        <f>SUM(J34:O34)</f>
        <v>10</v>
      </c>
    </row>
    <row r="35" spans="1:16">
      <c r="C35" s="22" t="s">
        <v>80</v>
      </c>
      <c r="F35" s="212" t="s">
        <v>4</v>
      </c>
      <c r="G35" s="212"/>
      <c r="H35" s="212" t="s">
        <v>34</v>
      </c>
      <c r="I35" s="212"/>
      <c r="J35" s="6" t="s">
        <v>24</v>
      </c>
      <c r="K35" s="6" t="s">
        <v>25</v>
      </c>
      <c r="L35" s="20" t="s">
        <v>83</v>
      </c>
      <c r="M35" s="6" t="s">
        <v>28</v>
      </c>
      <c r="N35" s="6" t="s">
        <v>29</v>
      </c>
      <c r="O35" s="85" t="s">
        <v>127</v>
      </c>
      <c r="P35" s="18" t="s">
        <v>34</v>
      </c>
    </row>
    <row r="36" spans="1:16">
      <c r="C36" s="22" t="s">
        <v>81</v>
      </c>
      <c r="F36" s="213" t="s">
        <v>256</v>
      </c>
      <c r="G36" s="214"/>
      <c r="H36" s="211">
        <f>K36+P36</f>
        <v>11</v>
      </c>
      <c r="I36" s="211"/>
      <c r="J36" s="19" t="s">
        <v>12</v>
      </c>
      <c r="K36" s="21">
        <f>IF($J36 = "筋力",基本!$C$5,IF($J36 = "耐久力",基本!$C$6,IF($J36 = "敏捷力",基本!$C$7,IF($J36 = "知力",基本!$C$8,IF($J36 = "判断力",基本!$C$9,IF($J36 = "魅力",基本!$C$10,""))))))</f>
        <v>5</v>
      </c>
      <c r="L36" s="5">
        <v>0</v>
      </c>
      <c r="M36" s="5">
        <v>1</v>
      </c>
      <c r="N36" s="5">
        <v>0</v>
      </c>
      <c r="O36" s="52">
        <f>$J$2+$C$7</f>
        <v>5</v>
      </c>
      <c r="P36" s="84">
        <f>SUM(L36:O36)</f>
        <v>6</v>
      </c>
    </row>
    <row r="37" spans="1:16">
      <c r="C37" s="22"/>
      <c r="F37" s="212" t="s">
        <v>35</v>
      </c>
      <c r="G37" s="212"/>
      <c r="H37" s="212" t="s">
        <v>36</v>
      </c>
      <c r="I37" s="212"/>
      <c r="J37" s="212"/>
      <c r="K37" s="212"/>
      <c r="L37" s="212" t="s">
        <v>3</v>
      </c>
      <c r="M37" s="212"/>
      <c r="N37" s="212"/>
    </row>
    <row r="38" spans="1:16">
      <c r="F38" s="214" t="s">
        <v>18</v>
      </c>
      <c r="G38" s="214"/>
      <c r="H38" s="214"/>
      <c r="I38" s="214"/>
      <c r="J38" s="214"/>
      <c r="K38" s="214"/>
      <c r="L38" s="5">
        <v>1</v>
      </c>
      <c r="M38" s="4" t="s">
        <v>128</v>
      </c>
      <c r="N38" s="5">
        <v>6</v>
      </c>
    </row>
    <row r="39" spans="1:16" ht="14.25" thickBot="1"/>
    <row r="40" spans="1:16" ht="14.25" thickBot="1">
      <c r="F40" s="208" t="s">
        <v>145</v>
      </c>
      <c r="G40" s="209"/>
      <c r="H40" s="1"/>
      <c r="I40" s="1"/>
      <c r="J40" s="1"/>
      <c r="K40" s="1"/>
      <c r="L40" s="1"/>
      <c r="M40" s="1"/>
      <c r="N40" s="1"/>
      <c r="O40" s="31"/>
    </row>
    <row r="41" spans="1:16">
      <c r="F41" s="210" t="s">
        <v>298</v>
      </c>
      <c r="G41" s="210"/>
      <c r="H41" s="211"/>
      <c r="I41" s="211"/>
      <c r="J41" s="211"/>
      <c r="K41" s="211"/>
      <c r="L41" s="211"/>
      <c r="M41" s="211"/>
      <c r="N41" s="211"/>
      <c r="O41" s="93"/>
    </row>
    <row r="42" spans="1:16">
      <c r="F42" s="20" t="s">
        <v>22</v>
      </c>
      <c r="G42" s="20" t="s">
        <v>23</v>
      </c>
      <c r="H42" s="20" t="s">
        <v>24</v>
      </c>
      <c r="I42" s="20" t="s">
        <v>25</v>
      </c>
      <c r="J42" s="20" t="s">
        <v>26</v>
      </c>
      <c r="K42" s="20" t="s">
        <v>27</v>
      </c>
      <c r="L42" s="20" t="s">
        <v>83</v>
      </c>
      <c r="M42" s="20" t="s">
        <v>28</v>
      </c>
      <c r="N42" s="20" t="s">
        <v>29</v>
      </c>
      <c r="O42" s="133" t="s">
        <v>127</v>
      </c>
      <c r="P42" s="133" t="s">
        <v>34</v>
      </c>
    </row>
    <row r="43" spans="1:16">
      <c r="F43" s="131" t="s">
        <v>257</v>
      </c>
      <c r="G43" s="84">
        <f>I43+P43</f>
        <v>15</v>
      </c>
      <c r="H43" s="60" t="s">
        <v>12</v>
      </c>
      <c r="I43" s="21">
        <f>IF($H43 = "筋力",基本!$C$5,IF($H43 = "耐久力",基本!$C$6,IF($H43 = "敏捷力",基本!$C$7,IF($H43 = "知力",基本!$C$8,IF($H43 = "判断力",基本!$C$9,IF($H43 = "魅力",基本!$C$10,""))))))</f>
        <v>5</v>
      </c>
      <c r="J43" s="21">
        <f>INT($B$3/2)</f>
        <v>5</v>
      </c>
      <c r="K43" s="19">
        <v>2</v>
      </c>
      <c r="L43" s="19">
        <v>0</v>
      </c>
      <c r="M43" s="19">
        <v>2</v>
      </c>
      <c r="N43" s="19">
        <v>0</v>
      </c>
      <c r="O43" s="134">
        <v>1</v>
      </c>
      <c r="P43" s="132">
        <f>SUM(J43:O43)</f>
        <v>10</v>
      </c>
    </row>
    <row r="44" spans="1:16">
      <c r="F44" s="215" t="s">
        <v>4</v>
      </c>
      <c r="G44" s="217"/>
      <c r="H44" s="215" t="s">
        <v>34</v>
      </c>
      <c r="I44" s="217"/>
      <c r="J44" s="20" t="s">
        <v>24</v>
      </c>
      <c r="K44" s="20" t="s">
        <v>25</v>
      </c>
      <c r="L44" s="20" t="s">
        <v>83</v>
      </c>
      <c r="M44" s="20" t="s">
        <v>28</v>
      </c>
      <c r="N44" s="20" t="s">
        <v>29</v>
      </c>
      <c r="O44" s="133" t="s">
        <v>127</v>
      </c>
      <c r="P44" s="133" t="s">
        <v>34</v>
      </c>
    </row>
    <row r="45" spans="1:16">
      <c r="F45" s="214" t="s">
        <v>146</v>
      </c>
      <c r="G45" s="214"/>
      <c r="H45" s="211">
        <f>K45+P45</f>
        <v>14</v>
      </c>
      <c r="I45" s="211"/>
      <c r="J45" s="60" t="s">
        <v>12</v>
      </c>
      <c r="K45" s="21">
        <f>IF($J45 = "筋力",基本!$C$5,IF($J45 = "耐久力",基本!$C$6,IF($J45 = "敏捷力",基本!$C$7,IF($J45 = "知力",基本!$C$8,IF($J45 = "判断力",基本!$C$9,IF($J45 = "魅力",基本!$C$10,""))))))</f>
        <v>5</v>
      </c>
      <c r="L45" s="19">
        <v>0</v>
      </c>
      <c r="M45" s="19">
        <v>2</v>
      </c>
      <c r="N45" s="19">
        <v>2</v>
      </c>
      <c r="O45" s="52">
        <f>$J$2+$C$7</f>
        <v>5</v>
      </c>
      <c r="P45" s="132">
        <f>SUM(L45:O45)</f>
        <v>9</v>
      </c>
    </row>
    <row r="46" spans="1:16">
      <c r="F46" s="212" t="s">
        <v>35</v>
      </c>
      <c r="G46" s="212"/>
      <c r="H46" s="215" t="s">
        <v>36</v>
      </c>
      <c r="I46" s="216"/>
      <c r="J46" s="216"/>
      <c r="K46" s="217"/>
      <c r="L46" s="215" t="s">
        <v>3</v>
      </c>
      <c r="M46" s="216"/>
      <c r="N46" s="217"/>
    </row>
    <row r="47" spans="1:16">
      <c r="F47" s="214" t="s">
        <v>18</v>
      </c>
      <c r="G47" s="214"/>
      <c r="H47" s="214"/>
      <c r="I47" s="214"/>
      <c r="J47" s="214"/>
      <c r="K47" s="214"/>
      <c r="L47" s="19">
        <v>2</v>
      </c>
      <c r="M47" s="21" t="s">
        <v>147</v>
      </c>
      <c r="N47" s="19">
        <v>6</v>
      </c>
    </row>
  </sheetData>
  <mergeCells count="57">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 ref="F13:G13"/>
    <mergeCell ref="B1:D1"/>
    <mergeCell ref="B2:D2"/>
    <mergeCell ref="F37:G37"/>
    <mergeCell ref="H37:K37"/>
    <mergeCell ref="F29:G29"/>
    <mergeCell ref="H29:K29"/>
    <mergeCell ref="F23:N23"/>
    <mergeCell ref="F26:G26"/>
    <mergeCell ref="H26:I26"/>
    <mergeCell ref="F27:G27"/>
    <mergeCell ref="H27:I27"/>
    <mergeCell ref="F28:G28"/>
    <mergeCell ref="H28:K28"/>
    <mergeCell ref="L28:N28"/>
    <mergeCell ref="F20:G20"/>
    <mergeCell ref="F4:G4"/>
    <mergeCell ref="F41:N41"/>
    <mergeCell ref="F46:G46"/>
    <mergeCell ref="H46:K46"/>
    <mergeCell ref="L46:N46"/>
    <mergeCell ref="F47:G47"/>
    <mergeCell ref="H47:K47"/>
    <mergeCell ref="H45:I45"/>
    <mergeCell ref="F45:G45"/>
    <mergeCell ref="H44:I44"/>
    <mergeCell ref="F44:G44"/>
    <mergeCell ref="F22:G22"/>
    <mergeCell ref="F31:G31"/>
    <mergeCell ref="F40:G40"/>
    <mergeCell ref="F5:N5"/>
    <mergeCell ref="F8:G8"/>
    <mergeCell ref="F9:G9"/>
    <mergeCell ref="H8:I8"/>
    <mergeCell ref="H9:I9"/>
    <mergeCell ref="L37:N37"/>
    <mergeCell ref="F38:G38"/>
    <mergeCell ref="H38:K38"/>
    <mergeCell ref="F32:N32"/>
    <mergeCell ref="F35:G35"/>
    <mergeCell ref="H35:I35"/>
    <mergeCell ref="F36:G36"/>
    <mergeCell ref="H36:I36"/>
  </mergeCells>
  <phoneticPr fontId="1"/>
  <dataValidations count="1">
    <dataValidation type="list" allowBlank="1" showInputMessage="1" showErrorMessage="1" sqref="H7 J9 J18 H16 H25 J27 J36 H34 H43 J45">
      <formula1>$A$5:$A$10</formula1>
    </dataValidation>
  </dataValidations>
  <pageMargins left="0.25" right="0.25"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9"/>
  <sheetViews>
    <sheetView workbookViewId="0"/>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8" ht="21">
      <c r="A1" s="10"/>
      <c r="B1" s="228"/>
      <c r="C1" s="229"/>
      <c r="D1" s="12" t="s">
        <v>40</v>
      </c>
      <c r="E1" s="11" t="s">
        <v>41</v>
      </c>
      <c r="F1" s="230"/>
      <c r="G1" s="231"/>
      <c r="H1" s="35" t="s">
        <v>55</v>
      </c>
    </row>
    <row r="2" spans="1:18" ht="24.75" customHeight="1">
      <c r="A2" s="12" t="s">
        <v>0</v>
      </c>
      <c r="B2" s="232" t="s">
        <v>104</v>
      </c>
      <c r="C2" s="232"/>
      <c r="D2" s="232"/>
      <c r="E2" s="232"/>
      <c r="F2" s="232"/>
      <c r="G2" s="232"/>
      <c r="H2" s="35" t="s">
        <v>56</v>
      </c>
    </row>
    <row r="3" spans="1:18" ht="19.5" customHeight="1">
      <c r="A3" s="34" t="s">
        <v>48</v>
      </c>
      <c r="B3" s="31"/>
      <c r="C3" s="31"/>
      <c r="D3" s="31"/>
      <c r="I3" s="35"/>
    </row>
    <row r="4" spans="1:18">
      <c r="A4" s="36" t="s">
        <v>46</v>
      </c>
      <c r="B4" s="233"/>
      <c r="C4" s="234"/>
      <c r="D4" s="234"/>
      <c r="E4" s="234"/>
      <c r="F4" s="234"/>
      <c r="G4" s="235"/>
    </row>
    <row r="5" spans="1:18">
      <c r="A5" s="37" t="s">
        <v>39</v>
      </c>
      <c r="B5" s="233"/>
      <c r="C5" s="234"/>
      <c r="D5" s="234"/>
      <c r="E5" s="234"/>
      <c r="F5" s="234"/>
      <c r="G5" s="235"/>
    </row>
    <row r="6" spans="1:18">
      <c r="A6" s="37" t="s">
        <v>7</v>
      </c>
      <c r="B6" s="233" t="s">
        <v>5</v>
      </c>
      <c r="C6" s="234"/>
      <c r="D6" s="235"/>
      <c r="E6" s="88" t="s">
        <v>43</v>
      </c>
      <c r="F6" s="87" t="str">
        <f>$I$6</f>
        <v>近接</v>
      </c>
      <c r="G6" s="87" t="str">
        <f>$J$6</f>
        <v>武器</v>
      </c>
      <c r="H6" s="58" t="s">
        <v>43</v>
      </c>
      <c r="I6" s="60" t="s">
        <v>68</v>
      </c>
      <c r="J6" s="60" t="s">
        <v>103</v>
      </c>
      <c r="N6" s="128" t="s">
        <v>43</v>
      </c>
      <c r="O6" s="130" t="s">
        <v>70</v>
      </c>
      <c r="P6" s="130" t="s">
        <v>99</v>
      </c>
      <c r="Q6" s="31"/>
      <c r="R6" s="127"/>
    </row>
    <row r="7" spans="1:18">
      <c r="A7" s="38" t="s">
        <v>6</v>
      </c>
      <c r="B7" s="233" t="s">
        <v>90</v>
      </c>
      <c r="C7" s="234"/>
      <c r="D7" s="235"/>
      <c r="E7" s="88" t="s">
        <v>65</v>
      </c>
      <c r="F7" s="87" t="str">
        <f>IF($I$7 = 0,"", $I$7)</f>
        <v/>
      </c>
      <c r="G7" s="87" t="str">
        <f>IF($J$7 = 0,"", $J$7)</f>
        <v/>
      </c>
      <c r="H7" s="58" t="s">
        <v>65</v>
      </c>
      <c r="I7" s="60"/>
      <c r="J7" s="60"/>
      <c r="N7" s="128" t="s">
        <v>65</v>
      </c>
      <c r="O7" s="130"/>
      <c r="P7" s="130"/>
      <c r="Q7" s="31"/>
      <c r="R7" s="127"/>
    </row>
    <row r="8" spans="1:18">
      <c r="A8" s="38" t="s">
        <v>8</v>
      </c>
      <c r="B8" s="233" t="s">
        <v>107</v>
      </c>
      <c r="C8" s="234"/>
      <c r="D8" s="234"/>
      <c r="E8" s="234"/>
      <c r="F8" s="234"/>
      <c r="G8" s="235"/>
      <c r="H8" s="58" t="s">
        <v>84</v>
      </c>
      <c r="I8" s="60" t="s">
        <v>100</v>
      </c>
      <c r="J8" s="35" t="s">
        <v>62</v>
      </c>
      <c r="N8" s="128" t="s">
        <v>84</v>
      </c>
      <c r="O8" s="130" t="s">
        <v>250</v>
      </c>
      <c r="P8" s="35" t="s">
        <v>62</v>
      </c>
      <c r="Q8" s="31"/>
      <c r="R8" s="127"/>
    </row>
    <row r="9" spans="1:18" ht="14.25" customHeight="1">
      <c r="A9" s="40" t="s">
        <v>9</v>
      </c>
      <c r="B9" s="236" t="s">
        <v>106</v>
      </c>
      <c r="C9" s="237"/>
      <c r="D9" s="237"/>
      <c r="E9" s="237"/>
      <c r="F9" s="237"/>
      <c r="G9" s="238"/>
      <c r="H9" s="58" t="s">
        <v>51</v>
      </c>
      <c r="I9" s="60" t="s">
        <v>105</v>
      </c>
      <c r="J9" s="59">
        <f>IF($I$9 = "筋力",基本!$C$5,IF($I$9 = "耐久力",基本!$C$6,IF($I$9 = "敏捷力",基本!$C$7,IF($I$9 = "知力",基本!$C$8,IF($I$9 = "判断力",基本!$C$9,IF($I$9 = "魅力",基本!$C$10,""))))))</f>
        <v>5</v>
      </c>
      <c r="K9" s="60" t="s">
        <v>89</v>
      </c>
      <c r="N9" s="128" t="s">
        <v>51</v>
      </c>
      <c r="O9" s="130" t="s">
        <v>105</v>
      </c>
      <c r="P9" s="129">
        <f>IF($I$9 = "筋力",基本!$C$5,IF($I$9 = "耐久力",基本!$C$6,IF($I$9 = "敏捷力",基本!$C$7,IF($I$9 = "知力",基本!$C$8,IF($I$9 = "判断力",基本!$C$9,IF($I$9 = "魅力",基本!$C$10,""))))))</f>
        <v>5</v>
      </c>
      <c r="Q9" s="130" t="s">
        <v>89</v>
      </c>
      <c r="R9" s="127"/>
    </row>
    <row r="10" spans="1:18" ht="14.25" customHeight="1">
      <c r="A10" s="39"/>
      <c r="B10" s="239"/>
      <c r="C10" s="240"/>
      <c r="D10" s="240"/>
      <c r="E10" s="240"/>
      <c r="F10" s="240"/>
      <c r="G10" s="241"/>
      <c r="H10" s="58" t="s">
        <v>58</v>
      </c>
      <c r="I10" s="60">
        <v>0</v>
      </c>
      <c r="J10" s="215" t="s">
        <v>53</v>
      </c>
      <c r="K10" s="217"/>
      <c r="L10" s="59">
        <f>IF($I$8=基本!$F$4,基本!$P$7,IF($I$8=基本!$F$13,基本!$P$16,IF($I$8=基本!$F$22,基本!$P$25,IF($I$8=基本!$F$31,基本!$P$34,IF($I$8=基本!$F$40,基本!$P$43,0)))))</f>
        <v>11</v>
      </c>
      <c r="N10" s="128" t="s">
        <v>58</v>
      </c>
      <c r="O10" s="130">
        <v>0</v>
      </c>
      <c r="P10" s="215" t="s">
        <v>53</v>
      </c>
      <c r="Q10" s="217"/>
      <c r="R10" s="129">
        <f>IF($O$8=基本!$F$4,基本!$P$7,IF($O$8=基本!$F$13,基本!$P$16,IF($O$8=基本!$F$22,基本!$P$25,IF($O$8=基本!$F$31,基本!$P$34,IF($O$8=基本!$F$40,基本!$P$43,0)))))</f>
        <v>10</v>
      </c>
    </row>
    <row r="11" spans="1:18" ht="14.25" customHeight="1">
      <c r="A11" s="39"/>
      <c r="B11" s="225"/>
      <c r="C11" s="226"/>
      <c r="D11" s="226"/>
      <c r="E11" s="226"/>
      <c r="F11" s="226"/>
      <c r="G11" s="227"/>
      <c r="H11" s="43" t="s">
        <v>52</v>
      </c>
      <c r="I11" s="60" t="s">
        <v>105</v>
      </c>
      <c r="J11" s="45">
        <f>IF($I$11 = "筋力",基本!$C$5,IF($I$11 = "耐久力",基本!$C$6,IF($I$11 = "敏捷力",基本!$C$7,IF($I$11 = "知力",基本!$C$8,IF($I$11 = "判断力",基本!$C$9,IF($I$11 = "魅力",基本!$C$10,""))))))</f>
        <v>5</v>
      </c>
      <c r="L11" s="31"/>
      <c r="N11" s="43" t="s">
        <v>52</v>
      </c>
      <c r="O11" s="130" t="s">
        <v>105</v>
      </c>
      <c r="P11" s="45">
        <f>IF($I$11 = "筋力",基本!$C$5,IF($I$11 = "耐久力",基本!$C$6,IF($I$11 = "敏捷力",基本!$C$7,IF($I$11 = "知力",基本!$C$8,IF($I$11 = "判断力",基本!$C$9,IF($I$11 = "魅力",基本!$C$10,""))))))</f>
        <v>5</v>
      </c>
      <c r="Q11" s="31"/>
      <c r="R11" s="31"/>
    </row>
    <row r="12" spans="1:18" ht="14.25" customHeight="1">
      <c r="A12" s="39"/>
      <c r="B12" s="225"/>
      <c r="C12" s="226"/>
      <c r="D12" s="226"/>
      <c r="E12" s="226"/>
      <c r="F12" s="226"/>
      <c r="G12" s="227"/>
      <c r="H12" s="58" t="s">
        <v>59</v>
      </c>
      <c r="I12" s="60">
        <v>0</v>
      </c>
      <c r="J12" s="215" t="s">
        <v>54</v>
      </c>
      <c r="K12" s="217"/>
      <c r="L12" s="59">
        <f>IF($I$8=基本!$F$4,基本!$P$9,IF($I$8=基本!$F$13,基本!$P$18,IF($I$8=基本!$F$22,基本!$P$27,IF($I$8=基本!$F$31,基本!$P$36,IF($I$8=基本!$F$40,基本!$P$45,0)))))</f>
        <v>9</v>
      </c>
      <c r="N12" s="128" t="s">
        <v>59</v>
      </c>
      <c r="O12" s="130">
        <v>0</v>
      </c>
      <c r="P12" s="215" t="s">
        <v>54</v>
      </c>
      <c r="Q12" s="217"/>
      <c r="R12" s="129">
        <f>IF($O$8=基本!$F$4,基本!$P$9,IF($O$8=基本!$F$13,基本!$P$18,IF($O$8=基本!$F$22,基本!$P$27,IF($O$8=基本!$F$31,基本!$P$36,IF($O$8=基本!$F$40,基本!$P$45,0)))))</f>
        <v>6</v>
      </c>
    </row>
    <row r="13" spans="1:18" ht="14.25" customHeight="1">
      <c r="A13" s="39"/>
      <c r="B13" s="225"/>
      <c r="C13" s="226"/>
      <c r="D13" s="226"/>
      <c r="E13" s="226"/>
      <c r="F13" s="226"/>
      <c r="G13" s="227"/>
      <c r="H13" s="44" t="s">
        <v>85</v>
      </c>
      <c r="I13" s="60">
        <v>2</v>
      </c>
      <c r="J13" s="58" t="s">
        <v>44</v>
      </c>
      <c r="K13" s="60">
        <v>6</v>
      </c>
      <c r="L13" s="60">
        <v>10</v>
      </c>
      <c r="M13" s="63" t="s">
        <v>130</v>
      </c>
      <c r="N13" s="44" t="s">
        <v>85</v>
      </c>
      <c r="O13" s="130">
        <v>2</v>
      </c>
      <c r="P13" s="128" t="s">
        <v>44</v>
      </c>
      <c r="Q13" s="130">
        <v>6</v>
      </c>
      <c r="R13" s="130">
        <v>10</v>
      </c>
    </row>
    <row r="14" spans="1:18" ht="14.25" customHeight="1">
      <c r="A14" s="39"/>
      <c r="B14" s="239" t="s">
        <v>149</v>
      </c>
      <c r="C14" s="240"/>
      <c r="D14" s="240"/>
      <c r="E14" s="240"/>
      <c r="F14" s="240"/>
      <c r="G14" s="241"/>
      <c r="H14" s="58" t="s">
        <v>50</v>
      </c>
      <c r="I14" s="60">
        <v>2</v>
      </c>
      <c r="J14" s="58" t="s">
        <v>44</v>
      </c>
      <c r="K14" s="60">
        <v>6</v>
      </c>
      <c r="L14" s="70">
        <v>6</v>
      </c>
      <c r="M14" s="63" t="s">
        <v>130</v>
      </c>
      <c r="N14" s="128" t="s">
        <v>50</v>
      </c>
      <c r="O14" s="130">
        <v>1</v>
      </c>
      <c r="P14" s="128" t="s">
        <v>44</v>
      </c>
      <c r="Q14" s="130">
        <v>6</v>
      </c>
      <c r="R14" s="130">
        <v>6</v>
      </c>
    </row>
    <row r="15" spans="1:18" ht="14.25" customHeight="1">
      <c r="A15" s="41"/>
      <c r="B15" s="242"/>
      <c r="C15" s="243"/>
      <c r="D15" s="243"/>
      <c r="E15" s="243"/>
      <c r="F15" s="243"/>
      <c r="G15" s="244"/>
      <c r="H15" s="58" t="s">
        <v>60</v>
      </c>
      <c r="I15" s="60"/>
      <c r="J15" s="245" t="s">
        <v>134</v>
      </c>
      <c r="K15" s="246"/>
      <c r="L15" s="86">
        <v>2</v>
      </c>
    </row>
    <row r="16" spans="1:18" ht="14.25" thickBot="1">
      <c r="A16" s="13" t="s">
        <v>47</v>
      </c>
      <c r="E16" s="3"/>
      <c r="H16" s="44" t="s">
        <v>313</v>
      </c>
      <c r="I16" s="150">
        <v>1</v>
      </c>
      <c r="J16" s="149" t="s">
        <v>44</v>
      </c>
      <c r="K16" s="150">
        <v>6</v>
      </c>
    </row>
    <row r="17" spans="1:11" ht="18.75" customHeight="1" thickBot="1">
      <c r="A17" s="248" t="str">
        <f>$B$2</f>
        <v>近接基礎攻撃</v>
      </c>
      <c r="B17" s="249"/>
      <c r="C17" s="249"/>
      <c r="D17" s="104" t="s">
        <v>2</v>
      </c>
      <c r="E17" s="66" t="s">
        <v>131</v>
      </c>
      <c r="F17" s="105" t="s">
        <v>111</v>
      </c>
      <c r="G17" s="79" t="s">
        <v>70</v>
      </c>
      <c r="H17" s="44" t="s">
        <v>312</v>
      </c>
      <c r="I17" s="150">
        <v>1</v>
      </c>
      <c r="J17" s="149" t="s">
        <v>44</v>
      </c>
      <c r="K17" s="150">
        <v>8</v>
      </c>
    </row>
    <row r="18" spans="1:11" ht="23.25" customHeight="1">
      <c r="A18" s="254" t="s">
        <v>42</v>
      </c>
      <c r="B18" s="99" t="s">
        <v>2</v>
      </c>
      <c r="C18" s="102" t="str">
        <f>$K$9</f>
        <v>AC</v>
      </c>
      <c r="D18" s="95" t="str">
        <f>$J$9+$L$10+$I$10 &amp; "+1d20"</f>
        <v>16+1d20</v>
      </c>
      <c r="E18" s="95" t="str">
        <f>$J$9+$L$10+$I$10+1 &amp; "+1d20"</f>
        <v>17+1d20</v>
      </c>
      <c r="F18" s="95" t="str">
        <f>$J$9+$L$10+$I$10+1 &amp; "+1d20"</f>
        <v>17+1d20</v>
      </c>
      <c r="G18" s="96" t="str">
        <f>$J$9+$R$10+$I$10 &amp; "+1d20"</f>
        <v>15+1d20</v>
      </c>
    </row>
    <row r="19" spans="1:11" ht="23.25" customHeight="1" thickBot="1">
      <c r="A19" s="255"/>
      <c r="B19" s="100" t="s">
        <v>129</v>
      </c>
      <c r="C19" s="103" t="str">
        <f>$K$9</f>
        <v>AC</v>
      </c>
      <c r="D19" s="97" t="str">
        <f>$J$9+$L$10+2+$I$10 &amp; "+1d20"</f>
        <v>18+1d20</v>
      </c>
      <c r="E19" s="97" t="str">
        <f>$J$9+$L$10+2+$I$10+1 &amp; "+1d20"</f>
        <v>19+1d20</v>
      </c>
      <c r="F19" s="97" t="str">
        <f>$J$9+$L$10+2+$I$10+1 &amp; "+1d20"</f>
        <v>19+1d20</v>
      </c>
      <c r="G19" s="98" t="str">
        <f>$J$9+$R$10+2+$I$10 &amp; "+1d20"</f>
        <v>17+1d20</v>
      </c>
    </row>
    <row r="20" spans="1:11" ht="23.25" customHeight="1">
      <c r="A20" s="250" t="s">
        <v>132</v>
      </c>
      <c r="B20" s="78" t="s">
        <v>4</v>
      </c>
      <c r="C20" s="81" t="str">
        <f t="shared" ref="C20:C27" si="0">IF($I$15 = 0,"", $I$15)</f>
        <v/>
      </c>
      <c r="D20" s="82" t="str">
        <f>$J$11+$L$12+$I$12+2 &amp; "+" &amp; $I$13 &amp; "d" &amp; $K$13</f>
        <v>16+2d6</v>
      </c>
      <c r="E20" s="82" t="str">
        <f>$J$11+$L$12+$I$12+2 &amp; "+" &amp; $I$13 &amp; "d" &amp; $K$13</f>
        <v>16+2d6</v>
      </c>
      <c r="F20" s="82" t="str">
        <f>$J$11+$L$12+$I$12+基本!$L$7+2 &amp; "+" &amp; $I$13 &amp; "d" &amp; $K$13 &amp; "+" &amp; $I$16 &amp; "d" &amp; $K$16</f>
        <v>17+2d6+1d6</v>
      </c>
      <c r="G20" s="83" t="str">
        <f>$J$11+$R$12+$O$12+2 &amp; "+" &amp; $O$13 &amp; "d" &amp; $Q$13</f>
        <v>13+2d6</v>
      </c>
    </row>
    <row r="21" spans="1:11" ht="23.25" customHeight="1" thickBot="1">
      <c r="A21" s="251"/>
      <c r="B21" s="30" t="s">
        <v>3</v>
      </c>
      <c r="C21" s="80" t="str">
        <f t="shared" si="0"/>
        <v/>
      </c>
      <c r="D21" s="67" t="str">
        <f>$J$11+$L$12+$I$12+($I$13*$K$13)+2 &amp; IF($I$14 = 0,"","+" &amp; $I$14 &amp; "d" &amp; $L$14)</f>
        <v>28+2d6</v>
      </c>
      <c r="E21" s="67" t="str">
        <f>$J$11+$L$12+$I$12+($I$13*$K$13)+2 &amp; IF($I$14 = 0,"","+" &amp; $I$14 &amp; "d" &amp; $L$14)</f>
        <v>28+2d6</v>
      </c>
      <c r="F21" s="67" t="str">
        <f>$J$11+$L$12+$I$12+($I$13*$K$13)+基本!$L$7+2+($I$16*$K$16) &amp; IF($I$14 = 0,"","+" &amp; ($I$14 &amp; "d" &amp; $L$14))</f>
        <v>35+2d6</v>
      </c>
      <c r="G21" s="29" t="str">
        <f>$J$11+$R$12+$O$12+($O$13*$Q$13)+2 &amp; IF($O$14 = 0,"","+" &amp; $O$14 &amp; "d" &amp; $R$14)</f>
        <v>25+1d6</v>
      </c>
    </row>
    <row r="22" spans="1:11" ht="23.25" customHeight="1">
      <c r="A22" s="256" t="s">
        <v>133</v>
      </c>
      <c r="B22" s="78" t="s">
        <v>4</v>
      </c>
      <c r="C22" s="81" t="str">
        <f t="shared" si="0"/>
        <v/>
      </c>
      <c r="D22" s="82" t="str">
        <f>$J$11+$L$12+$I$12+2 &amp; "+" &amp; $I$13+$L$15 &amp; "d" &amp; $K$13</f>
        <v>16+4d6</v>
      </c>
      <c r="E22" s="143" t="str">
        <f>$J$11+$L$12+$I$12+2 &amp; "+" &amp; $I$13+$L$15 &amp; "d" &amp; $K$13</f>
        <v>16+4d6</v>
      </c>
      <c r="F22" s="83" t="str">
        <f>$J$11+$L$12+$I$12+基本!$L$7+2 &amp; "+" &amp; $I$13+$L$15 &amp; "d" &amp; $K$13 &amp; "+" &amp; $I$16 &amp; "d" &amp; $K$16</f>
        <v>17+4d6+1d6</v>
      </c>
      <c r="G22" s="145"/>
    </row>
    <row r="23" spans="1:11" ht="23.25" customHeight="1" thickBot="1">
      <c r="A23" s="257"/>
      <c r="B23" s="30" t="s">
        <v>3</v>
      </c>
      <c r="C23" s="80" t="str">
        <f t="shared" si="0"/>
        <v/>
      </c>
      <c r="D23" s="67" t="str">
        <f>$J$11+$L$12+$I$12+(($I$13+$L$15)*$K$13)+2 &amp; IF($I$14 = 0,"","+" &amp; $I$14 &amp; "d" &amp; $L$14)</f>
        <v>40+2d6</v>
      </c>
      <c r="E23" s="144" t="str">
        <f>$J$11+$L$12+$I$12+(($I$13+$L$15)*$K$13)+2 &amp; IF($I$14 = 0,"","+" &amp; $I$14 &amp; "d" &amp; $L$14)</f>
        <v>40+2d6</v>
      </c>
      <c r="F23" s="29" t="str">
        <f>$J$11+$L$12+$I$12+(($I$13+$L$15)*$K$13)+基本!$L$7+2+($I$16*$K$16) &amp; IF($I$14 = 0,"","+" &amp; $I$14 &amp; "d" &amp; $L$14)</f>
        <v>47+2d6</v>
      </c>
      <c r="G23" s="146"/>
    </row>
    <row r="24" spans="1:11" ht="23.25" customHeight="1">
      <c r="A24" s="258" t="s">
        <v>311</v>
      </c>
      <c r="B24" s="78" t="s">
        <v>4</v>
      </c>
      <c r="C24" s="81" t="str">
        <f t="shared" si="0"/>
        <v/>
      </c>
      <c r="D24" s="82" t="str">
        <f>$J$11+$L$12+$I$12+2 &amp; "+" &amp; $I$13 &amp; "d" &amp; $K$13 &amp; "+" &amp; $I$17 &amp; "d" &amp; $K$17</f>
        <v>16+2d6+1d8</v>
      </c>
      <c r="E24" s="143" t="str">
        <f>$J$11+$L$12+$I$12+2 &amp; "+" &amp; $I$13 &amp; "d" &amp; $K$13 &amp; "+" &amp; $I$17 &amp; "d" &amp; $K$17</f>
        <v>16+2d6+1d8</v>
      </c>
      <c r="F24" s="83" t="str">
        <f>$J$11+$L$12+$I$12+基本!$L$7+2 &amp; "+" &amp; $I$13 &amp; "d" &amp; $K$13 &amp; "+" &amp; $I$17 &amp; "d" &amp; $K$17 &amp; "+" &amp; $I$16 &amp; "d" &amp; $K$16</f>
        <v>17+2d6+1d8+1d6</v>
      </c>
      <c r="G24" s="146"/>
    </row>
    <row r="25" spans="1:11" ht="23.25" customHeight="1" thickBot="1">
      <c r="A25" s="259"/>
      <c r="B25" s="30" t="s">
        <v>3</v>
      </c>
      <c r="C25" s="80" t="str">
        <f t="shared" si="0"/>
        <v/>
      </c>
      <c r="D25" s="67" t="str">
        <f>$J$11+$L$12+$I$12+($I$13*$K$13)+2+($I$17*$K$17) &amp; IF($I$14 = 0,"","+" &amp; $I$14 &amp; "d" &amp; $L$14)</f>
        <v>36+2d6</v>
      </c>
      <c r="E25" s="144" t="str">
        <f>$J$11+$L$12+$I$12+($I$13*$K$13)+2+($I$17*$K$17) &amp; IF($I$14 = 0,"","+" &amp; $I$14 &amp; "d" &amp; $L$14)</f>
        <v>36+2d6</v>
      </c>
      <c r="F25" s="29" t="str">
        <f>$J$11+$L$12+$I$12+($I$13*$K$13)+2+基本!$L$7+($I$17*$K$17)+($I$16*$K$16) &amp; IF($I$14 = 0,"","+" &amp; ($I$14 &amp; "d" &amp; $L$14))</f>
        <v>43+2d6</v>
      </c>
      <c r="G25" s="146"/>
    </row>
    <row r="26" spans="1:11" ht="23.25" customHeight="1">
      <c r="A26" s="252" t="s">
        <v>310</v>
      </c>
      <c r="B26" s="78" t="s">
        <v>4</v>
      </c>
      <c r="C26" s="81" t="str">
        <f t="shared" si="0"/>
        <v/>
      </c>
      <c r="D26" s="82" t="str">
        <f>$J$11+$L$12+$I$12+2 &amp; "+" &amp; $I$13+$L$15 &amp; "d" &amp; $K$13 &amp; "+" &amp; $I$17 &amp; "d" &amp; $K$17</f>
        <v>16+4d6+1d8</v>
      </c>
      <c r="E26" s="143" t="str">
        <f>$J$11+$L$12+$I$12+2 &amp; "+" &amp; $I$13+$L$15 &amp; "d" &amp; $K$13 &amp; "+" &amp; $I$17 &amp; "d" &amp; $K$17</f>
        <v>16+4d6+1d8</v>
      </c>
      <c r="F26" s="83" t="str">
        <f>$J$11+$L$12+$I$12+基本!$L$7+2 &amp; "+" &amp; $I$13+$L$15 &amp; "d" &amp; $K$13 &amp; "+" &amp; $I$17 &amp; "d" &amp; $K$17 &amp; "+" &amp; $I$16 &amp; "d" &amp; $K$16</f>
        <v>17+4d6+1d8+1d6</v>
      </c>
      <c r="G26" s="146"/>
      <c r="H26" s="57"/>
      <c r="I26" s="57"/>
      <c r="J26" s="57"/>
      <c r="K26" s="57"/>
    </row>
    <row r="27" spans="1:11" ht="23.25" customHeight="1" thickBot="1">
      <c r="A27" s="253"/>
      <c r="B27" s="30" t="s">
        <v>3</v>
      </c>
      <c r="C27" s="80" t="str">
        <f t="shared" si="0"/>
        <v/>
      </c>
      <c r="D27" s="67" t="str">
        <f>$J$11+$L$12+$I$12+(($I$13+$L$15)*$K$13)+2+($I$17*$K$17) &amp; IF($I$14 = 0,"","+" &amp; $I$14 &amp; "d" &amp; $L$14)</f>
        <v>48+2d6</v>
      </c>
      <c r="E27" s="144" t="str">
        <f>$J$11+$L$12+$I$12+(($I$13+$L$15)*$K$13)+2+($I$17*$K$17) &amp; IF($I$14 = 0,"","+" &amp; $I$14 &amp; "d" &amp; $L$14)</f>
        <v>48+2d6</v>
      </c>
      <c r="F27" s="29" t="str">
        <f>$J$11+$L$12+$I$12+(($I$13+$L$15)*$K$13)+2+基本!$L$7+($I$17*$K$17)+($I$16*$K$16) &amp; IF($I$14 = 0,"","+" &amp; $I$14 &amp; "d" &amp; $L$14)</f>
        <v>55+2d6</v>
      </c>
      <c r="G27" s="146"/>
      <c r="H27" s="57"/>
      <c r="I27" s="57"/>
      <c r="J27" s="57"/>
      <c r="K27" s="57"/>
    </row>
    <row r="28" spans="1:11" ht="18.75" customHeight="1">
      <c r="A28" s="261" t="s">
        <v>135</v>
      </c>
      <c r="B28" s="261"/>
      <c r="C28" s="261"/>
      <c r="D28" s="261"/>
      <c r="E28" s="261"/>
      <c r="F28" s="261"/>
      <c r="G28" s="261"/>
      <c r="I28" s="57"/>
      <c r="J28" s="57"/>
      <c r="K28" s="57"/>
    </row>
    <row r="29" spans="1:11" ht="13.5" customHeight="1">
      <c r="A29" s="247" t="s">
        <v>136</v>
      </c>
      <c r="B29" s="247"/>
      <c r="C29" s="247"/>
      <c r="D29" s="247"/>
      <c r="E29" s="247"/>
      <c r="F29" s="247"/>
      <c r="G29" s="247"/>
    </row>
    <row r="30" spans="1:11" ht="18.75" customHeight="1">
      <c r="A30" s="261" t="s">
        <v>140</v>
      </c>
      <c r="B30" s="261"/>
      <c r="C30" s="261"/>
      <c r="D30" s="261"/>
      <c r="E30" s="261"/>
      <c r="F30" s="261"/>
      <c r="G30" s="261"/>
      <c r="I30" s="57"/>
      <c r="J30" s="57"/>
      <c r="K30" s="57"/>
    </row>
    <row r="31" spans="1:11" ht="13.5" customHeight="1">
      <c r="A31" s="247" t="s">
        <v>141</v>
      </c>
      <c r="B31" s="247"/>
      <c r="C31" s="247"/>
      <c r="D31" s="247"/>
      <c r="E31" s="247"/>
      <c r="F31" s="247"/>
      <c r="G31" s="247"/>
    </row>
    <row r="32" spans="1:11" ht="13.5" customHeight="1">
      <c r="A32" s="247" t="s">
        <v>216</v>
      </c>
      <c r="B32" s="247"/>
      <c r="C32" s="247"/>
      <c r="D32" s="247"/>
      <c r="E32" s="247"/>
      <c r="F32" s="247"/>
      <c r="G32" s="247"/>
    </row>
    <row r="33" spans="1:12" ht="13.5" customHeight="1">
      <c r="A33" s="260" t="s">
        <v>144</v>
      </c>
      <c r="B33" s="260"/>
      <c r="C33" s="260"/>
      <c r="D33" s="260"/>
      <c r="E33" s="260"/>
      <c r="F33" s="260"/>
      <c r="G33" s="260"/>
      <c r="I33" s="57"/>
      <c r="J33" s="57"/>
      <c r="K33" s="57"/>
    </row>
    <row r="34" spans="1:12" ht="18.75" customHeight="1">
      <c r="A34" s="261" t="s">
        <v>254</v>
      </c>
      <c r="B34" s="261"/>
      <c r="C34" s="261"/>
      <c r="D34" s="261"/>
      <c r="E34" s="261"/>
      <c r="F34" s="261"/>
      <c r="G34" s="261"/>
      <c r="I34" s="57"/>
      <c r="J34" s="57"/>
      <c r="K34" s="57"/>
    </row>
    <row r="35" spans="1:12" ht="13.5" customHeight="1">
      <c r="A35" s="247" t="s">
        <v>142</v>
      </c>
      <c r="B35" s="247"/>
      <c r="C35" s="247"/>
      <c r="D35" s="247"/>
      <c r="E35" s="247"/>
      <c r="F35" s="247"/>
      <c r="G35" s="247"/>
    </row>
    <row r="36" spans="1:12" ht="13.5" customHeight="1">
      <c r="A36" s="247" t="s">
        <v>137</v>
      </c>
      <c r="B36" s="247"/>
      <c r="C36" s="247"/>
      <c r="D36" s="247"/>
      <c r="E36" s="247"/>
      <c r="F36" s="247"/>
      <c r="G36" s="247"/>
    </row>
    <row r="37" spans="1:12" ht="13.5" customHeight="1">
      <c r="A37" s="260" t="s">
        <v>138</v>
      </c>
      <c r="B37" s="260"/>
      <c r="C37" s="260"/>
      <c r="D37" s="260"/>
      <c r="E37" s="260"/>
      <c r="F37" s="260"/>
      <c r="G37" s="260"/>
      <c r="I37" s="57"/>
      <c r="J37" s="57"/>
      <c r="K37" s="57"/>
    </row>
    <row r="38" spans="1:12" ht="13.5" customHeight="1">
      <c r="A38" s="260" t="s">
        <v>139</v>
      </c>
      <c r="B38" s="260"/>
      <c r="C38" s="260"/>
      <c r="D38" s="260"/>
      <c r="E38" s="260"/>
      <c r="F38" s="260"/>
      <c r="G38" s="260"/>
      <c r="I38" s="57"/>
      <c r="J38" s="57"/>
      <c r="K38" s="57"/>
    </row>
    <row r="39" spans="1:12">
      <c r="A39" s="62"/>
      <c r="B39" s="62"/>
      <c r="C39" s="62"/>
      <c r="D39" s="62"/>
      <c r="E39" s="62"/>
      <c r="F39" s="62"/>
      <c r="G39" s="62"/>
    </row>
    <row r="40" spans="1:12">
      <c r="A40" s="265" t="s">
        <v>49</v>
      </c>
      <c r="B40" s="266"/>
      <c r="C40" s="266"/>
      <c r="D40" s="266"/>
      <c r="E40" s="266"/>
      <c r="F40" s="266"/>
      <c r="G40" s="267"/>
    </row>
    <row r="41" spans="1:12" s="31" customFormat="1" ht="13.5" customHeight="1">
      <c r="A41" s="268"/>
      <c r="B41" s="261"/>
      <c r="C41" s="261"/>
      <c r="D41" s="261"/>
      <c r="E41" s="261"/>
      <c r="F41" s="261"/>
      <c r="G41" s="269"/>
      <c r="L41" s="57"/>
    </row>
    <row r="42" spans="1:12" s="31" customFormat="1" ht="13.5" customHeight="1">
      <c r="A42" s="270" t="s">
        <v>217</v>
      </c>
      <c r="B42" s="271"/>
      <c r="C42" s="271"/>
      <c r="D42" s="271"/>
      <c r="E42" s="271"/>
      <c r="F42" s="271"/>
      <c r="G42" s="272"/>
      <c r="L42" s="57"/>
    </row>
    <row r="43" spans="1:12" s="31" customFormat="1" ht="13.5" customHeight="1">
      <c r="A43" s="273"/>
      <c r="B43" s="274"/>
      <c r="C43" s="274"/>
      <c r="D43" s="274"/>
      <c r="E43" s="274"/>
      <c r="F43" s="274"/>
      <c r="G43" s="275"/>
      <c r="L43" s="57"/>
    </row>
    <row r="44" spans="1:12" s="31" customFormat="1" ht="13.5" customHeight="1">
      <c r="A44" s="270"/>
      <c r="B44" s="271"/>
      <c r="C44" s="271"/>
      <c r="D44" s="271"/>
      <c r="E44" s="271"/>
      <c r="F44" s="271"/>
      <c r="G44" s="272"/>
      <c r="L44" s="57"/>
    </row>
    <row r="45" spans="1:12" s="31" customFormat="1" ht="13.5" customHeight="1">
      <c r="A45" s="276"/>
      <c r="B45" s="277"/>
      <c r="C45" s="277"/>
      <c r="D45" s="277"/>
      <c r="E45" s="277"/>
      <c r="F45" s="277"/>
      <c r="G45" s="278"/>
      <c r="L45" s="57"/>
    </row>
    <row r="46" spans="1:12" s="31" customFormat="1" ht="13.5" customHeight="1">
      <c r="A46" s="270"/>
      <c r="B46" s="271"/>
      <c r="C46" s="271"/>
      <c r="D46" s="271"/>
      <c r="E46" s="271"/>
      <c r="F46" s="271"/>
      <c r="G46" s="272"/>
      <c r="L46" s="57"/>
    </row>
    <row r="47" spans="1:12" s="31" customFormat="1" ht="13.5" customHeight="1">
      <c r="A47" s="270"/>
      <c r="B47" s="271"/>
      <c r="C47" s="271"/>
      <c r="D47" s="271"/>
      <c r="E47" s="271"/>
      <c r="F47" s="271"/>
      <c r="G47" s="272"/>
      <c r="L47" s="57"/>
    </row>
    <row r="48" spans="1:12" s="31" customFormat="1" ht="13.5" customHeight="1">
      <c r="A48" s="270"/>
      <c r="B48" s="271"/>
      <c r="C48" s="271"/>
      <c r="D48" s="271"/>
      <c r="E48" s="271"/>
      <c r="F48" s="271"/>
      <c r="G48" s="272"/>
      <c r="L48" s="57"/>
    </row>
    <row r="49" spans="1:12" s="31" customFormat="1" ht="21">
      <c r="A49" s="26"/>
      <c r="B49" s="61"/>
      <c r="C49" s="27"/>
      <c r="D49" s="28"/>
      <c r="E49" s="262" t="str">
        <f>$B$2</f>
        <v>近接基礎攻撃</v>
      </c>
      <c r="F49" s="263"/>
      <c r="G49" s="264"/>
      <c r="L49" s="57"/>
    </row>
  </sheetData>
  <mergeCells count="47">
    <mergeCell ref="P10:Q10"/>
    <mergeCell ref="P12:Q12"/>
    <mergeCell ref="E49:G49"/>
    <mergeCell ref="A40:G40"/>
    <mergeCell ref="A41:G41"/>
    <mergeCell ref="A46:G46"/>
    <mergeCell ref="A48:G48"/>
    <mergeCell ref="A43:G43"/>
    <mergeCell ref="A45:G45"/>
    <mergeCell ref="A44:G44"/>
    <mergeCell ref="A47:G47"/>
    <mergeCell ref="A42:G42"/>
    <mergeCell ref="A37:G37"/>
    <mergeCell ref="A38:G38"/>
    <mergeCell ref="A30:G30"/>
    <mergeCell ref="A31:G31"/>
    <mergeCell ref="A35:G35"/>
    <mergeCell ref="A36:G36"/>
    <mergeCell ref="A17:C17"/>
    <mergeCell ref="A20:A21"/>
    <mergeCell ref="A26:A27"/>
    <mergeCell ref="A18:A19"/>
    <mergeCell ref="A22:A23"/>
    <mergeCell ref="A24:A25"/>
    <mergeCell ref="A32:G32"/>
    <mergeCell ref="A33:G33"/>
    <mergeCell ref="A28:G28"/>
    <mergeCell ref="A29:G29"/>
    <mergeCell ref="A34:G34"/>
    <mergeCell ref="B12:G12"/>
    <mergeCell ref="J12:K12"/>
    <mergeCell ref="B13:G13"/>
    <mergeCell ref="B14:G14"/>
    <mergeCell ref="B15:G15"/>
    <mergeCell ref="J15:K15"/>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50"/>
  <sheetViews>
    <sheetView workbookViewId="0"/>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8" ht="21">
      <c r="A1" s="10"/>
      <c r="B1" s="228"/>
      <c r="C1" s="229"/>
      <c r="D1" s="12" t="s">
        <v>40</v>
      </c>
      <c r="E1" s="11" t="s">
        <v>41</v>
      </c>
      <c r="F1" s="230"/>
      <c r="G1" s="231"/>
      <c r="H1" s="35" t="s">
        <v>55</v>
      </c>
    </row>
    <row r="2" spans="1:18" ht="24.75" customHeight="1">
      <c r="A2" s="12" t="s">
        <v>0</v>
      </c>
      <c r="B2" s="232" t="s">
        <v>150</v>
      </c>
      <c r="C2" s="232"/>
      <c r="D2" s="232"/>
      <c r="E2" s="232"/>
      <c r="F2" s="232"/>
      <c r="G2" s="232"/>
      <c r="H2" s="35" t="s">
        <v>56</v>
      </c>
    </row>
    <row r="3" spans="1:18" ht="19.5" customHeight="1">
      <c r="A3" s="34" t="s">
        <v>48</v>
      </c>
      <c r="B3" s="31"/>
      <c r="C3" s="31"/>
      <c r="D3" s="31"/>
      <c r="I3" s="35"/>
    </row>
    <row r="4" spans="1:18">
      <c r="A4" s="36" t="s">
        <v>46</v>
      </c>
      <c r="B4" s="233" t="s">
        <v>151</v>
      </c>
      <c r="C4" s="234"/>
      <c r="D4" s="234"/>
      <c r="E4" s="234"/>
      <c r="F4" s="234"/>
      <c r="G4" s="235"/>
    </row>
    <row r="5" spans="1:18">
      <c r="A5" s="37" t="s">
        <v>39</v>
      </c>
      <c r="B5" s="233" t="s">
        <v>152</v>
      </c>
      <c r="C5" s="234"/>
      <c r="D5" s="234"/>
      <c r="E5" s="234"/>
      <c r="F5" s="234"/>
      <c r="G5" s="235"/>
    </row>
    <row r="6" spans="1:18">
      <c r="A6" s="37" t="s">
        <v>7</v>
      </c>
      <c r="B6" s="233" t="s">
        <v>153</v>
      </c>
      <c r="C6" s="234"/>
      <c r="D6" s="235"/>
      <c r="E6" s="88"/>
      <c r="F6" s="87"/>
      <c r="G6" s="87"/>
      <c r="H6" s="149" t="s">
        <v>43</v>
      </c>
      <c r="I6" s="150" t="s">
        <v>68</v>
      </c>
      <c r="J6" s="150" t="s">
        <v>99</v>
      </c>
      <c r="L6" s="147"/>
      <c r="M6" s="147"/>
      <c r="N6" s="149" t="s">
        <v>43</v>
      </c>
      <c r="O6" s="150" t="s">
        <v>70</v>
      </c>
      <c r="P6" s="150" t="s">
        <v>99</v>
      </c>
      <c r="Q6" s="31"/>
      <c r="R6" s="147"/>
    </row>
    <row r="7" spans="1:18">
      <c r="A7" s="40" t="s">
        <v>61</v>
      </c>
      <c r="B7" s="281" t="s">
        <v>170</v>
      </c>
      <c r="C7" s="282"/>
      <c r="D7" s="282"/>
      <c r="E7" s="282"/>
      <c r="F7" s="282"/>
      <c r="G7" s="283"/>
      <c r="H7" s="149" t="s">
        <v>65</v>
      </c>
      <c r="I7" s="150"/>
      <c r="J7" s="150"/>
      <c r="L7" s="147"/>
      <c r="M7" s="147"/>
      <c r="N7" s="149" t="s">
        <v>65</v>
      </c>
      <c r="O7" s="150"/>
      <c r="P7" s="150"/>
      <c r="Q7" s="31"/>
      <c r="R7" s="147"/>
    </row>
    <row r="8" spans="1:18">
      <c r="A8" s="39"/>
      <c r="B8" s="276" t="s">
        <v>160</v>
      </c>
      <c r="C8" s="277"/>
      <c r="D8" s="277"/>
      <c r="E8" s="277"/>
      <c r="F8" s="277"/>
      <c r="G8" s="278"/>
      <c r="H8" s="149" t="s">
        <v>84</v>
      </c>
      <c r="I8" s="150" t="s">
        <v>100</v>
      </c>
      <c r="J8" s="35" t="s">
        <v>62</v>
      </c>
      <c r="L8" s="147"/>
      <c r="M8" s="147"/>
      <c r="N8" s="149" t="s">
        <v>84</v>
      </c>
      <c r="O8" s="150" t="s">
        <v>250</v>
      </c>
      <c r="P8" s="35" t="s">
        <v>62</v>
      </c>
      <c r="Q8" s="31"/>
      <c r="R8" s="147"/>
    </row>
    <row r="9" spans="1:18" ht="14.25" customHeight="1">
      <c r="A9" s="39"/>
      <c r="B9" s="276" t="s">
        <v>154</v>
      </c>
      <c r="C9" s="277"/>
      <c r="D9" s="277"/>
      <c r="E9" s="277"/>
      <c r="F9" s="277"/>
      <c r="G9" s="278"/>
      <c r="H9" s="149" t="s">
        <v>51</v>
      </c>
      <c r="I9" s="150" t="s">
        <v>105</v>
      </c>
      <c r="J9" s="148">
        <f>IF($I$9 = "筋力",基本!$C$5,IF($I$9 = "耐久力",基本!$C$6,IF($I$9 = "敏捷力",基本!$C$7,IF($I$9 = "知力",基本!$C$8,IF($I$9 = "判断力",基本!$C$9,IF($I$9 = "魅力",基本!$C$10,""))))))</f>
        <v>5</v>
      </c>
      <c r="K9" s="150" t="s">
        <v>89</v>
      </c>
      <c r="L9" s="147"/>
      <c r="M9" s="147"/>
      <c r="N9" s="149" t="s">
        <v>51</v>
      </c>
      <c r="O9" s="150" t="s">
        <v>105</v>
      </c>
      <c r="P9" s="148">
        <f>IF($I$9 = "筋力",基本!$C$5,IF($I$9 = "耐久力",基本!$C$6,IF($I$9 = "敏捷力",基本!$C$7,IF($I$9 = "知力",基本!$C$8,IF($I$9 = "判断力",基本!$C$9,IF($I$9 = "魅力",基本!$C$10,""))))))</f>
        <v>5</v>
      </c>
      <c r="Q9" s="150" t="s">
        <v>89</v>
      </c>
      <c r="R9" s="147"/>
    </row>
    <row r="10" spans="1:18" ht="14.25" customHeight="1">
      <c r="A10" s="39"/>
      <c r="B10" s="239"/>
      <c r="C10" s="240"/>
      <c r="D10" s="240"/>
      <c r="E10" s="240"/>
      <c r="F10" s="240"/>
      <c r="G10" s="241"/>
      <c r="H10" s="149" t="s">
        <v>58</v>
      </c>
      <c r="I10" s="150">
        <v>0</v>
      </c>
      <c r="J10" s="215" t="s">
        <v>53</v>
      </c>
      <c r="K10" s="217"/>
      <c r="L10" s="148">
        <f>IF($I$8=基本!$F$4,基本!$P$7,IF($I$8=基本!$F$13,基本!$P$16,IF($I$8=基本!$F$22,基本!$P$25,IF($I$8=基本!$F$31,基本!$P$34,IF($I$8=基本!$F$40,基本!$P$43,0)))))</f>
        <v>11</v>
      </c>
      <c r="M10" s="147"/>
      <c r="N10" s="149" t="s">
        <v>58</v>
      </c>
      <c r="O10" s="150">
        <v>0</v>
      </c>
      <c r="P10" s="215" t="s">
        <v>53</v>
      </c>
      <c r="Q10" s="217"/>
      <c r="R10" s="148">
        <f>IF($O$8=基本!$F$4,基本!$P$7,IF($O$8=基本!$F$13,基本!$P$16,IF($O$8=基本!$F$22,基本!$P$25,IF($O$8=基本!$F$31,基本!$P$34,IF($O$8=基本!$F$40,基本!$P$43,0)))))</f>
        <v>10</v>
      </c>
    </row>
    <row r="11" spans="1:18" ht="14.25" customHeight="1">
      <c r="A11" s="39"/>
      <c r="B11" s="225"/>
      <c r="C11" s="271"/>
      <c r="D11" s="271"/>
      <c r="E11" s="271"/>
      <c r="F11" s="271"/>
      <c r="G11" s="272"/>
      <c r="H11" s="43" t="s">
        <v>52</v>
      </c>
      <c r="I11" s="150" t="s">
        <v>105</v>
      </c>
      <c r="J11" s="45">
        <f>IF($I$11 = "筋力",基本!$C$5,IF($I$11 = "耐久力",基本!$C$6,IF($I$11 = "敏捷力",基本!$C$7,IF($I$11 = "知力",基本!$C$8,IF($I$11 = "判断力",基本!$C$9,IF($I$11 = "魅力",基本!$C$10,""))))))</f>
        <v>5</v>
      </c>
      <c r="L11" s="31"/>
      <c r="M11" s="147"/>
      <c r="N11" s="43" t="s">
        <v>52</v>
      </c>
      <c r="O11" s="150" t="s">
        <v>105</v>
      </c>
      <c r="P11" s="45">
        <f>IF($I$11 = "筋力",基本!$C$5,IF($I$11 = "耐久力",基本!$C$6,IF($I$11 = "敏捷力",基本!$C$7,IF($I$11 = "知力",基本!$C$8,IF($I$11 = "判断力",基本!$C$9,IF($I$11 = "魅力",基本!$C$10,""))))))</f>
        <v>5</v>
      </c>
      <c r="Q11" s="31"/>
      <c r="R11" s="31"/>
    </row>
    <row r="12" spans="1:18" ht="14.25" customHeight="1">
      <c r="A12" s="39"/>
      <c r="B12" s="225"/>
      <c r="C12" s="271"/>
      <c r="D12" s="271"/>
      <c r="E12" s="271"/>
      <c r="F12" s="271"/>
      <c r="G12" s="272"/>
      <c r="H12" s="149" t="s">
        <v>59</v>
      </c>
      <c r="I12" s="150">
        <v>2</v>
      </c>
      <c r="J12" s="215" t="s">
        <v>54</v>
      </c>
      <c r="K12" s="217"/>
      <c r="L12" s="148">
        <f>IF($I$8=基本!$F$4,基本!$P$9,IF($I$8=基本!$F$13,基本!$P$18,IF($I$8=基本!$F$22,基本!$P$27,IF($I$8=基本!$F$31,基本!$P$36,IF($I$8=基本!$F$40,基本!$P$45,0)))))</f>
        <v>9</v>
      </c>
      <c r="M12" s="147"/>
      <c r="N12" s="149" t="s">
        <v>59</v>
      </c>
      <c r="O12" s="150">
        <v>2</v>
      </c>
      <c r="P12" s="215" t="s">
        <v>54</v>
      </c>
      <c r="Q12" s="217"/>
      <c r="R12" s="148">
        <f>IF($O$8=基本!$F$4,基本!$P$9,IF($O$8=基本!$F$13,基本!$P$18,IF($O$8=基本!$F$22,基本!$P$27,IF($O$8=基本!$F$31,基本!$P$36,IF($O$8=基本!$F$40,基本!$P$45,0)))))</f>
        <v>6</v>
      </c>
    </row>
    <row r="13" spans="1:18" ht="14.25" customHeight="1">
      <c r="A13" s="39"/>
      <c r="B13" s="225"/>
      <c r="C13" s="271"/>
      <c r="D13" s="271"/>
      <c r="E13" s="271"/>
      <c r="F13" s="271"/>
      <c r="G13" s="272"/>
      <c r="H13" s="44" t="s">
        <v>85</v>
      </c>
      <c r="I13" s="150">
        <v>2</v>
      </c>
      <c r="J13" s="149" t="s">
        <v>44</v>
      </c>
      <c r="K13" s="150">
        <v>6</v>
      </c>
      <c r="L13" s="150">
        <v>10</v>
      </c>
      <c r="M13" s="63" t="s">
        <v>130</v>
      </c>
      <c r="N13" s="44" t="s">
        <v>85</v>
      </c>
      <c r="O13" s="150">
        <v>2</v>
      </c>
      <c r="P13" s="149" t="s">
        <v>44</v>
      </c>
      <c r="Q13" s="150">
        <v>6</v>
      </c>
      <c r="R13" s="150">
        <v>10</v>
      </c>
    </row>
    <row r="14" spans="1:18" ht="14.25" customHeight="1">
      <c r="A14" s="39"/>
      <c r="B14" s="239" t="s">
        <v>149</v>
      </c>
      <c r="C14" s="240"/>
      <c r="D14" s="240"/>
      <c r="E14" s="240"/>
      <c r="F14" s="240"/>
      <c r="G14" s="241"/>
      <c r="H14" s="149" t="s">
        <v>50</v>
      </c>
      <c r="I14" s="150">
        <v>2</v>
      </c>
      <c r="J14" s="149" t="s">
        <v>44</v>
      </c>
      <c r="K14" s="150">
        <v>6</v>
      </c>
      <c r="L14" s="150">
        <v>6</v>
      </c>
      <c r="M14" s="63" t="s">
        <v>130</v>
      </c>
      <c r="N14" s="149" t="s">
        <v>50</v>
      </c>
      <c r="O14" s="150">
        <v>1</v>
      </c>
      <c r="P14" s="149" t="s">
        <v>44</v>
      </c>
      <c r="Q14" s="150">
        <v>6</v>
      </c>
      <c r="R14" s="150">
        <v>6</v>
      </c>
    </row>
    <row r="15" spans="1:18" ht="14.25" customHeight="1">
      <c r="A15" s="41"/>
      <c r="B15" s="242"/>
      <c r="C15" s="279"/>
      <c r="D15" s="279"/>
      <c r="E15" s="279"/>
      <c r="F15" s="279"/>
      <c r="G15" s="280"/>
      <c r="H15" s="149" t="s">
        <v>60</v>
      </c>
      <c r="I15" s="150"/>
      <c r="J15" s="245" t="s">
        <v>134</v>
      </c>
      <c r="K15" s="246"/>
      <c r="L15" s="150">
        <v>2</v>
      </c>
      <c r="M15" s="147"/>
      <c r="N15" s="147"/>
      <c r="O15" s="147"/>
      <c r="P15" s="147"/>
      <c r="Q15" s="147"/>
    </row>
    <row r="16" spans="1:18" ht="14.25" thickBot="1">
      <c r="A16" s="13" t="s">
        <v>47</v>
      </c>
      <c r="E16" s="3"/>
      <c r="H16" s="44" t="s">
        <v>313</v>
      </c>
      <c r="I16" s="150">
        <v>1</v>
      </c>
      <c r="J16" s="149" t="s">
        <v>44</v>
      </c>
      <c r="K16" s="150">
        <v>6</v>
      </c>
      <c r="L16" s="147"/>
      <c r="M16" s="147"/>
      <c r="N16" s="147"/>
      <c r="O16" s="147"/>
      <c r="P16" s="147"/>
      <c r="Q16" s="147"/>
    </row>
    <row r="17" spans="1:13" ht="18.75" customHeight="1" thickBot="1">
      <c r="A17" s="248" t="str">
        <f>$B$2</f>
        <v>バトル・ラス[構え]</v>
      </c>
      <c r="B17" s="249"/>
      <c r="C17" s="249"/>
      <c r="D17" s="104" t="s">
        <v>2</v>
      </c>
      <c r="E17" s="66" t="s">
        <v>131</v>
      </c>
      <c r="F17" s="105" t="s">
        <v>111</v>
      </c>
      <c r="G17" s="79" t="s">
        <v>70</v>
      </c>
      <c r="H17" s="44" t="s">
        <v>312</v>
      </c>
      <c r="I17" s="150">
        <v>1</v>
      </c>
      <c r="J17" s="149" t="s">
        <v>44</v>
      </c>
      <c r="K17" s="150">
        <v>8</v>
      </c>
      <c r="L17"/>
      <c r="M17"/>
    </row>
    <row r="18" spans="1:13" ht="23.25" customHeight="1">
      <c r="A18" s="254" t="s">
        <v>42</v>
      </c>
      <c r="B18" s="99" t="s">
        <v>2</v>
      </c>
      <c r="C18" s="102" t="str">
        <f>$K$9</f>
        <v>AC</v>
      </c>
      <c r="D18" s="95" t="str">
        <f>$J$9+$L$10+$I$10 &amp; "+1d20"</f>
        <v>16+1d20</v>
      </c>
      <c r="E18" s="95" t="str">
        <f>$J$9+$L$10+$I$10+1 &amp; "+1d20"</f>
        <v>17+1d20</v>
      </c>
      <c r="F18" s="95" t="str">
        <f>$J$9+$L$10+$I$10+1 &amp; "+1d20"</f>
        <v>17+1d20</v>
      </c>
      <c r="G18" s="96" t="str">
        <f>$J$9+$R$10+$I$10 &amp; "+1d20"</f>
        <v>15+1d20</v>
      </c>
      <c r="H18"/>
      <c r="I18"/>
      <c r="J18"/>
      <c r="K18"/>
      <c r="L18"/>
      <c r="M18"/>
    </row>
    <row r="19" spans="1:13" ht="23.25" customHeight="1" thickBot="1">
      <c r="A19" s="255"/>
      <c r="B19" s="100" t="s">
        <v>1</v>
      </c>
      <c r="C19" s="103" t="str">
        <f>$K$9</f>
        <v>AC</v>
      </c>
      <c r="D19" s="97" t="str">
        <f>$J$9+$L$10+2+$I$10 &amp; "+1d20"</f>
        <v>18+1d20</v>
      </c>
      <c r="E19" s="97" t="str">
        <f>$J$9+$L$10+2+$I$10+1 &amp; "+1d20"</f>
        <v>19+1d20</v>
      </c>
      <c r="F19" s="97" t="str">
        <f>$J$9+$L$10+2+$I$10+1 &amp; "+1d20"</f>
        <v>19+1d20</v>
      </c>
      <c r="G19" s="98" t="str">
        <f>$J$9+$R$10+2+$I$10 &amp; "+1d20"</f>
        <v>17+1d20</v>
      </c>
      <c r="H19"/>
      <c r="I19"/>
      <c r="J19"/>
      <c r="K19"/>
      <c r="L19"/>
      <c r="M19"/>
    </row>
    <row r="20" spans="1:13" ht="23.25" customHeight="1">
      <c r="A20" s="250" t="s">
        <v>132</v>
      </c>
      <c r="B20" s="78" t="s">
        <v>4</v>
      </c>
      <c r="C20" s="81" t="str">
        <f t="shared" ref="C20:C27" si="0">IF($I$15 = 0,"", $I$15)</f>
        <v/>
      </c>
      <c r="D20" s="82" t="str">
        <f>$J$11+$L$12+$I$12+2 &amp; "+" &amp; $I$13 &amp; "d" &amp; $K$13</f>
        <v>18+2d6</v>
      </c>
      <c r="E20" s="82" t="str">
        <f>$J$11+$L$12+$I$12+2 &amp; "+" &amp; $I$13 &amp; "d" &amp; $K$13</f>
        <v>18+2d6</v>
      </c>
      <c r="F20" s="82" t="str">
        <f>$J$11+$L$12+$I$12+基本!$L$7+2 &amp; "+" &amp; $I$13 &amp; "d" &amp; $K$13 &amp; "+" &amp;  "1d6"</f>
        <v>19+2d6+1d6</v>
      </c>
      <c r="G20" s="83" t="str">
        <f>$J$11+$R$12+$O$12+2 &amp; "+" &amp; $O$13 &amp; "d" &amp; $Q$13</f>
        <v>15+2d6</v>
      </c>
      <c r="H20"/>
      <c r="I20"/>
      <c r="J20"/>
      <c r="K20"/>
      <c r="L20"/>
      <c r="M20"/>
    </row>
    <row r="21" spans="1:13" ht="23.25" customHeight="1" thickBot="1">
      <c r="A21" s="251"/>
      <c r="B21" s="30" t="s">
        <v>3</v>
      </c>
      <c r="C21" s="80" t="str">
        <f t="shared" si="0"/>
        <v/>
      </c>
      <c r="D21" s="67" t="str">
        <f>$J$11+$L$12+$I$12+($I$13*$K$13)+2 &amp; IF($I$14 = 0,"","+" &amp; $I$14 &amp; "d" &amp; $L$14)</f>
        <v>30+2d6</v>
      </c>
      <c r="E21" s="67" t="str">
        <f>$J$11+$L$12+$I$12+($I$13*$K$13)+2 &amp; IF($I$14 = 0,"","+" &amp; $I$14 &amp; "d" &amp; $L$14)</f>
        <v>30+2d6</v>
      </c>
      <c r="F21" s="67" t="str">
        <f>$J$11+$L$12+$I$12+($I$13*$K$13)+基本!$L$7+2+6 &amp; IF($I$14 = 0,"","+" &amp; ($I$14 &amp; "d" &amp; $L$14))</f>
        <v>37+2d6</v>
      </c>
      <c r="G21" s="29" t="str">
        <f>$J$11+$R$12+$O$12+($O$13*$Q$13)+2 &amp; IF($O$14 = 0,"","+" &amp; $O$14 &amp; "d" &amp; $R$14)</f>
        <v>27+1d6</v>
      </c>
      <c r="H21"/>
      <c r="I21"/>
      <c r="J21"/>
      <c r="K21"/>
      <c r="L21"/>
      <c r="M21"/>
    </row>
    <row r="22" spans="1:13" ht="23.25" customHeight="1">
      <c r="A22" s="256" t="s">
        <v>133</v>
      </c>
      <c r="B22" s="153" t="s">
        <v>4</v>
      </c>
      <c r="C22" s="154" t="str">
        <f t="shared" si="0"/>
        <v/>
      </c>
      <c r="D22" s="82" t="str">
        <f>$J$11+$L$12+$I$12+2 &amp; "+" &amp; $I$13+$L$15 &amp; "d" &amp; $K$13</f>
        <v>18+4d6</v>
      </c>
      <c r="E22" s="82" t="str">
        <f>$J$11+$L$12+$I$12+2 &amp; "+" &amp; $I$13+$L$15 &amp; "d" &amp; $K$13</f>
        <v>18+4d6</v>
      </c>
      <c r="F22" s="83" t="str">
        <f>$J$11+$L$12+$I$12+基本!$L$7+2 &amp; "+" &amp; $I$13+$L$15 &amp; "d" &amp; $K$13 &amp;"+1ｄ6"</f>
        <v>19+4d6+1ｄ6</v>
      </c>
      <c r="G22" s="145"/>
      <c r="H22"/>
      <c r="I22"/>
      <c r="J22"/>
      <c r="K22"/>
      <c r="L22"/>
      <c r="M22"/>
    </row>
    <row r="23" spans="1:13" ht="23.25" customHeight="1" thickBot="1">
      <c r="A23" s="257"/>
      <c r="B23" s="30" t="s">
        <v>3</v>
      </c>
      <c r="C23" s="80" t="str">
        <f t="shared" si="0"/>
        <v/>
      </c>
      <c r="D23" s="67" t="str">
        <f>$J$11+$L$12+$I$12+(($I$13+$L$15)*$K$13)+2 &amp; IF($I$14 = 0,"","+" &amp; $I$14 &amp; "d" &amp; $L$14)</f>
        <v>42+2d6</v>
      </c>
      <c r="E23" s="67" t="str">
        <f>$J$11+$L$12+$I$12+(($I$13+$L$15)*$K$13)+2 &amp; IF($I$14 = 0,"","+" &amp; $I$14 &amp; "d" &amp; $L$14)</f>
        <v>42+2d6</v>
      </c>
      <c r="F23" s="29" t="str">
        <f>$J$11+$L$12+$I$12+(($I$13+$L$15)*$K$13)+基本!$L$7+2+6 &amp; IF($I$14 = 0,"","+" &amp; $I$14 &amp; "d" &amp; $L$14)</f>
        <v>49+2d6</v>
      </c>
      <c r="G23" s="146"/>
      <c r="H23"/>
      <c r="I23"/>
      <c r="J23"/>
      <c r="K23"/>
      <c r="L23"/>
      <c r="M23"/>
    </row>
    <row r="24" spans="1:13" ht="23.25" customHeight="1">
      <c r="A24" s="258" t="s">
        <v>311</v>
      </c>
      <c r="B24" s="78" t="s">
        <v>4</v>
      </c>
      <c r="C24" s="81" t="str">
        <f t="shared" si="0"/>
        <v/>
      </c>
      <c r="D24" s="82" t="str">
        <f>$J$11+$L$12+$I$12+2 &amp; "+" &amp; $I$13 &amp; "d" &amp; $K$13 &amp; "+" &amp; $I$17 &amp; "d" &amp; $K$17</f>
        <v>18+2d6+1d8</v>
      </c>
      <c r="E24" s="143" t="str">
        <f>$J$11+$L$12+$I$12+2 &amp; "+" &amp; $I$13 &amp; "d" &amp; $K$13 &amp; "+" &amp; $I$17 &amp; "d" &amp; $K$17</f>
        <v>18+2d6+1d8</v>
      </c>
      <c r="F24" s="83" t="str">
        <f>$J$11+$L$12+$I$12+基本!$L$7+2 &amp; "+" &amp; $I$13 &amp; "d" &amp; $K$13 &amp; "+" &amp; $I$17 &amp; "d" &amp; $K$17 &amp; "+" &amp; $I$16 &amp; "d" &amp; $K$16</f>
        <v>19+2d6+1d8+1d6</v>
      </c>
      <c r="G24" s="146"/>
      <c r="H24"/>
      <c r="I24"/>
      <c r="J24"/>
      <c r="K24"/>
      <c r="L24"/>
      <c r="M24"/>
    </row>
    <row r="25" spans="1:13" ht="23.25" customHeight="1" thickBot="1">
      <c r="A25" s="259"/>
      <c r="B25" s="30" t="s">
        <v>3</v>
      </c>
      <c r="C25" s="80" t="str">
        <f t="shared" si="0"/>
        <v/>
      </c>
      <c r="D25" s="67" t="str">
        <f>$J$11+$L$12+$I$12+($I$13*$K$13)+2+($I$17*$K$17) &amp; IF($I$14 = 0,"","+" &amp; $I$14 &amp; "d" &amp; $L$14)</f>
        <v>38+2d6</v>
      </c>
      <c r="E25" s="144" t="str">
        <f>$J$11+$L$12+$I$12+($I$13*$K$13)+2+($I$17*$K$17) &amp; IF($I$14 = 0,"","+" &amp; $I$14 &amp; "d" &amp; $L$14)</f>
        <v>38+2d6</v>
      </c>
      <c r="F25" s="29" t="str">
        <f>$J$11+$L$12+$I$12+($I$13*$K$13)+2+基本!$L$7+($I$17*$K$17)+($I$16*$K$16) &amp; IF($I$14 = 0,"","+" &amp; ($I$14 &amp; "d" &amp; $L$14))</f>
        <v>45+2d6</v>
      </c>
      <c r="G25" s="146"/>
      <c r="H25"/>
      <c r="I25"/>
      <c r="J25"/>
      <c r="K25"/>
      <c r="L25"/>
      <c r="M25"/>
    </row>
    <row r="26" spans="1:13" ht="23.25" customHeight="1">
      <c r="A26" s="252" t="s">
        <v>310</v>
      </c>
      <c r="B26" s="78" t="s">
        <v>4</v>
      </c>
      <c r="C26" s="81" t="str">
        <f t="shared" si="0"/>
        <v/>
      </c>
      <c r="D26" s="82" t="str">
        <f>$J$11+$L$12+$I$12+2 &amp; "+" &amp; $I$13+$L$15 &amp; "d" &amp; $K$13 &amp; "+" &amp; $I$17 &amp; "d" &amp; $K$17</f>
        <v>18+4d6+1d8</v>
      </c>
      <c r="E26" s="143" t="str">
        <f>$J$11+$L$12+$I$12+2 &amp; "+" &amp; $I$13+$L$15 &amp; "d" &amp; $K$13 &amp; "+" &amp; $I$17 &amp; "d" &amp; $K$17</f>
        <v>18+4d6+1d8</v>
      </c>
      <c r="F26" s="83" t="str">
        <f>$J$11+$L$12+$I$12+基本!$L$7+2 &amp; "+" &amp; $I$13+$L$15 &amp; "d" &amp; $K$13 &amp; "+" &amp; $I$17 &amp; "d" &amp; $K$17 &amp; "+" &amp; $I$16 &amp; "d" &amp; $K$16</f>
        <v>19+4d6+1d8+1d6</v>
      </c>
      <c r="G26" s="146"/>
      <c r="H26" s="57"/>
      <c r="I26" s="57"/>
      <c r="J26" s="57"/>
      <c r="K26" s="57"/>
    </row>
    <row r="27" spans="1:13" ht="23.25" customHeight="1" thickBot="1">
      <c r="A27" s="253"/>
      <c r="B27" s="30" t="s">
        <v>3</v>
      </c>
      <c r="C27" s="80" t="str">
        <f t="shared" si="0"/>
        <v/>
      </c>
      <c r="D27" s="67" t="str">
        <f>$J$11+$L$12+$I$12+(($I$13+$L$15)*$K$13)+2+($I$17*$K$17) &amp; IF($I$14 = 0,"","+" &amp; $I$14 &amp; "d" &amp; $L$14)</f>
        <v>50+2d6</v>
      </c>
      <c r="E27" s="144" t="str">
        <f>$J$11+$L$12+$I$12+(($I$13+$L$15)*$K$13)+2+($I$17*$K$17) &amp; IF($I$14 = 0,"","+" &amp; $I$14 &amp; "d" &amp; $L$14)</f>
        <v>50+2d6</v>
      </c>
      <c r="F27" s="29" t="str">
        <f>$J$11+$L$12+$I$12+(($I$13+$L$15)*$K$13)+2+基本!$L$7+($I$17*$K$17)+($I$16*$K$16) &amp; IF($I$14 = 0,"","+" &amp; $I$14 &amp; "d" &amp; $L$14)</f>
        <v>57+2d6</v>
      </c>
      <c r="G27" s="146"/>
      <c r="H27" s="57"/>
      <c r="I27" s="57"/>
      <c r="J27" s="57"/>
      <c r="K27" s="57"/>
    </row>
    <row r="28" spans="1:13" ht="18.75" customHeight="1">
      <c r="A28" s="261" t="s">
        <v>135</v>
      </c>
      <c r="B28" s="261"/>
      <c r="C28" s="261"/>
      <c r="D28" s="261"/>
      <c r="E28" s="261"/>
      <c r="F28" s="261"/>
      <c r="G28" s="261"/>
      <c r="I28" s="57"/>
      <c r="J28" s="57"/>
      <c r="K28" s="57"/>
    </row>
    <row r="29" spans="1:13" ht="13.5" customHeight="1">
      <c r="A29" s="247" t="s">
        <v>136</v>
      </c>
      <c r="B29" s="247"/>
      <c r="C29" s="247"/>
      <c r="D29" s="247"/>
      <c r="E29" s="247"/>
      <c r="F29" s="247"/>
      <c r="G29" s="247"/>
    </row>
    <row r="30" spans="1:13" ht="18.75" customHeight="1">
      <c r="A30" s="261" t="s">
        <v>140</v>
      </c>
      <c r="B30" s="261"/>
      <c r="C30" s="261"/>
      <c r="D30" s="261"/>
      <c r="E30" s="261"/>
      <c r="F30" s="261"/>
      <c r="G30" s="261"/>
      <c r="I30" s="57"/>
      <c r="J30" s="57"/>
      <c r="K30" s="57"/>
    </row>
    <row r="31" spans="1:13" ht="13.5" customHeight="1">
      <c r="A31" s="247" t="s">
        <v>141</v>
      </c>
      <c r="B31" s="247"/>
      <c r="C31" s="247"/>
      <c r="D31" s="247"/>
      <c r="E31" s="247"/>
      <c r="F31" s="247"/>
      <c r="G31" s="247"/>
    </row>
    <row r="32" spans="1:13" ht="13.5" customHeight="1">
      <c r="A32" s="247" t="s">
        <v>143</v>
      </c>
      <c r="B32" s="247"/>
      <c r="C32" s="247"/>
      <c r="D32" s="247"/>
      <c r="E32" s="247"/>
      <c r="F32" s="247"/>
      <c r="G32" s="247"/>
    </row>
    <row r="33" spans="1:12" ht="13.5" customHeight="1">
      <c r="A33" s="260" t="s">
        <v>144</v>
      </c>
      <c r="B33" s="260"/>
      <c r="C33" s="260"/>
      <c r="D33" s="260"/>
      <c r="E33" s="260"/>
      <c r="F33" s="260"/>
      <c r="G33" s="260"/>
      <c r="I33" s="57"/>
      <c r="J33" s="57"/>
      <c r="K33" s="57"/>
    </row>
    <row r="34" spans="1:12" ht="18.75" customHeight="1">
      <c r="A34" s="261" t="s">
        <v>254</v>
      </c>
      <c r="B34" s="261"/>
      <c r="C34" s="261"/>
      <c r="D34" s="261"/>
      <c r="E34" s="261"/>
      <c r="F34" s="261"/>
      <c r="G34" s="261"/>
      <c r="I34" s="57"/>
      <c r="J34" s="57"/>
      <c r="K34" s="57"/>
    </row>
    <row r="35" spans="1:12" ht="13.5" customHeight="1">
      <c r="A35" s="247" t="s">
        <v>142</v>
      </c>
      <c r="B35" s="247"/>
      <c r="C35" s="247"/>
      <c r="D35" s="247"/>
      <c r="E35" s="247"/>
      <c r="F35" s="247"/>
      <c r="G35" s="247"/>
    </row>
    <row r="36" spans="1:12" ht="13.5" customHeight="1">
      <c r="A36" s="247" t="s">
        <v>137</v>
      </c>
      <c r="B36" s="247"/>
      <c r="C36" s="247"/>
      <c r="D36" s="247"/>
      <c r="E36" s="247"/>
      <c r="F36" s="247"/>
      <c r="G36" s="247"/>
    </row>
    <row r="37" spans="1:12" ht="13.5" customHeight="1">
      <c r="A37" s="260" t="s">
        <v>138</v>
      </c>
      <c r="B37" s="260"/>
      <c r="C37" s="260"/>
      <c r="D37" s="260"/>
      <c r="E37" s="260"/>
      <c r="F37" s="260"/>
      <c r="G37" s="260"/>
      <c r="I37" s="57"/>
      <c r="J37" s="57"/>
      <c r="K37" s="57"/>
    </row>
    <row r="38" spans="1:12" ht="13.5" customHeight="1">
      <c r="A38" s="260" t="s">
        <v>139</v>
      </c>
      <c r="B38" s="260"/>
      <c r="C38" s="260"/>
      <c r="D38" s="260"/>
      <c r="E38" s="260"/>
      <c r="F38" s="260"/>
      <c r="G38" s="260"/>
      <c r="I38" s="57"/>
      <c r="J38" s="57"/>
      <c r="K38" s="57"/>
    </row>
    <row r="39" spans="1:12">
      <c r="A39" s="91"/>
      <c r="B39" s="91"/>
      <c r="C39" s="91"/>
      <c r="D39" s="91"/>
      <c r="E39" s="91"/>
      <c r="F39" s="91"/>
      <c r="G39" s="91"/>
    </row>
    <row r="40" spans="1:12">
      <c r="A40" s="265" t="s">
        <v>49</v>
      </c>
      <c r="B40" s="266"/>
      <c r="C40" s="266"/>
      <c r="D40" s="266"/>
      <c r="E40" s="266"/>
      <c r="F40" s="266"/>
      <c r="G40" s="267"/>
    </row>
    <row r="41" spans="1:12" s="31" customFormat="1" ht="13.5" customHeight="1">
      <c r="A41" s="268"/>
      <c r="B41" s="261"/>
      <c r="C41" s="261"/>
      <c r="D41" s="261"/>
      <c r="E41" s="261"/>
      <c r="F41" s="261"/>
      <c r="G41" s="269"/>
      <c r="L41" s="57"/>
    </row>
    <row r="42" spans="1:12" s="31" customFormat="1" ht="13.5" customHeight="1">
      <c r="A42" s="270" t="s">
        <v>232</v>
      </c>
      <c r="B42" s="271"/>
      <c r="C42" s="271"/>
      <c r="D42" s="271"/>
      <c r="E42" s="271"/>
      <c r="F42" s="271"/>
      <c r="G42" s="272"/>
      <c r="L42" s="57"/>
    </row>
    <row r="43" spans="1:12" s="31" customFormat="1" ht="13.5" customHeight="1">
      <c r="A43" s="270" t="s">
        <v>249</v>
      </c>
      <c r="B43" s="271"/>
      <c r="C43" s="271"/>
      <c r="D43" s="271"/>
      <c r="E43" s="271"/>
      <c r="F43" s="271"/>
      <c r="G43" s="272"/>
      <c r="L43" s="57"/>
    </row>
    <row r="44" spans="1:12" s="31" customFormat="1" ht="13.5" customHeight="1">
      <c r="A44" s="276" t="s">
        <v>231</v>
      </c>
      <c r="B44" s="277"/>
      <c r="C44" s="277"/>
      <c r="D44" s="277"/>
      <c r="E44" s="277"/>
      <c r="F44" s="277"/>
      <c r="G44" s="278"/>
      <c r="L44" s="57"/>
    </row>
    <row r="45" spans="1:12" s="31" customFormat="1" ht="13.5" customHeight="1">
      <c r="A45" s="270"/>
      <c r="B45" s="271"/>
      <c r="C45" s="271"/>
      <c r="D45" s="271"/>
      <c r="E45" s="271"/>
      <c r="F45" s="271"/>
      <c r="G45" s="272"/>
      <c r="L45" s="124"/>
    </row>
    <row r="46" spans="1:12" s="31" customFormat="1" ht="13.5" customHeight="1">
      <c r="A46" s="276"/>
      <c r="B46" s="277"/>
      <c r="C46" s="277"/>
      <c r="D46" s="277"/>
      <c r="E46" s="277"/>
      <c r="F46" s="277"/>
      <c r="G46" s="278"/>
      <c r="L46" s="124"/>
    </row>
    <row r="47" spans="1:12" s="31" customFormat="1" ht="13.5" customHeight="1">
      <c r="A47" s="270"/>
      <c r="B47" s="271"/>
      <c r="C47" s="271"/>
      <c r="D47" s="271"/>
      <c r="E47" s="271"/>
      <c r="F47" s="271"/>
      <c r="G47" s="272"/>
      <c r="L47" s="57"/>
    </row>
    <row r="48" spans="1:12" s="31" customFormat="1" ht="13.5" customHeight="1">
      <c r="A48" s="270"/>
      <c r="B48" s="271"/>
      <c r="C48" s="271"/>
      <c r="D48" s="271"/>
      <c r="E48" s="271"/>
      <c r="F48" s="271"/>
      <c r="G48" s="272"/>
      <c r="L48" s="57"/>
    </row>
    <row r="49" spans="1:12" s="31" customFormat="1" ht="13.5" customHeight="1">
      <c r="A49" s="270"/>
      <c r="B49" s="271"/>
      <c r="C49" s="271"/>
      <c r="D49" s="271"/>
      <c r="E49" s="271"/>
      <c r="F49" s="271"/>
      <c r="G49" s="272"/>
      <c r="L49" s="57"/>
    </row>
    <row r="50" spans="1:12" s="31" customFormat="1" ht="21">
      <c r="A50" s="26"/>
      <c r="B50" s="90"/>
      <c r="C50" s="27" t="s">
        <v>40</v>
      </c>
      <c r="D50" s="28" t="str">
        <f>$E$1</f>
        <v>無限回</v>
      </c>
      <c r="E50" s="262" t="str">
        <f>$B$2</f>
        <v>バトル・ラス[構え]</v>
      </c>
      <c r="F50" s="263"/>
      <c r="G50" s="264"/>
      <c r="L50" s="57"/>
    </row>
  </sheetData>
  <mergeCells count="48">
    <mergeCell ref="A45:G45"/>
    <mergeCell ref="A46:G46"/>
    <mergeCell ref="A47:G47"/>
    <mergeCell ref="A48:G48"/>
    <mergeCell ref="A49:G49"/>
    <mergeCell ref="E50:G50"/>
    <mergeCell ref="B7:G7"/>
    <mergeCell ref="A42:G42"/>
    <mergeCell ref="A38:G38"/>
    <mergeCell ref="A40:G40"/>
    <mergeCell ref="A41:G41"/>
    <mergeCell ref="A43:G43"/>
    <mergeCell ref="A44:G44"/>
    <mergeCell ref="A32:G32"/>
    <mergeCell ref="A33:G33"/>
    <mergeCell ref="A34:G34"/>
    <mergeCell ref="A35:G35"/>
    <mergeCell ref="A36:G36"/>
    <mergeCell ref="A37:G37"/>
    <mergeCell ref="A28:G28"/>
    <mergeCell ref="A29:G29"/>
    <mergeCell ref="A30:G30"/>
    <mergeCell ref="A31:G31"/>
    <mergeCell ref="A26:A27"/>
    <mergeCell ref="B12:G12"/>
    <mergeCell ref="J12:K12"/>
    <mergeCell ref="B13:G13"/>
    <mergeCell ref="B14:G14"/>
    <mergeCell ref="B15:G15"/>
    <mergeCell ref="J15:K15"/>
    <mergeCell ref="A17:C17"/>
    <mergeCell ref="A18:A19"/>
    <mergeCell ref="A20:A21"/>
    <mergeCell ref="A22:A23"/>
    <mergeCell ref="A24:A25"/>
    <mergeCell ref="P10:Q10"/>
    <mergeCell ref="P12:Q12"/>
    <mergeCell ref="B6:D6"/>
    <mergeCell ref="B1:C1"/>
    <mergeCell ref="F1:G1"/>
    <mergeCell ref="B2:G2"/>
    <mergeCell ref="B4:G4"/>
    <mergeCell ref="B5:G5"/>
    <mergeCell ref="B8:G8"/>
    <mergeCell ref="B9:G9"/>
    <mergeCell ref="B10:G10"/>
    <mergeCell ref="J10:K10"/>
    <mergeCell ref="B11:G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50"/>
  <sheetViews>
    <sheetView workbookViewId="0"/>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8" ht="21">
      <c r="A1" s="10"/>
      <c r="B1" s="228"/>
      <c r="C1" s="229"/>
      <c r="D1" s="12" t="s">
        <v>40</v>
      </c>
      <c r="E1" s="11" t="s">
        <v>41</v>
      </c>
      <c r="F1" s="230"/>
      <c r="G1" s="231"/>
      <c r="H1" s="35" t="s">
        <v>55</v>
      </c>
    </row>
    <row r="2" spans="1:18" ht="24.75" customHeight="1">
      <c r="A2" s="12" t="s">
        <v>0</v>
      </c>
      <c r="B2" s="232" t="s">
        <v>230</v>
      </c>
      <c r="C2" s="232"/>
      <c r="D2" s="232"/>
      <c r="E2" s="232"/>
      <c r="F2" s="232"/>
      <c r="G2" s="232"/>
      <c r="H2" s="35" t="s">
        <v>56</v>
      </c>
    </row>
    <row r="3" spans="1:18" ht="19.5" customHeight="1">
      <c r="A3" s="34" t="s">
        <v>48</v>
      </c>
      <c r="B3" s="31"/>
      <c r="C3" s="31"/>
      <c r="D3" s="31"/>
      <c r="I3" s="35"/>
    </row>
    <row r="4" spans="1:18">
      <c r="A4" s="36" t="s">
        <v>46</v>
      </c>
      <c r="B4" s="233" t="s">
        <v>151</v>
      </c>
      <c r="C4" s="234"/>
      <c r="D4" s="234"/>
      <c r="E4" s="234"/>
      <c r="F4" s="234"/>
      <c r="G4" s="235"/>
    </row>
    <row r="5" spans="1:18">
      <c r="A5" s="37" t="s">
        <v>39</v>
      </c>
      <c r="B5" s="233" t="s">
        <v>152</v>
      </c>
      <c r="C5" s="234"/>
      <c r="D5" s="234"/>
      <c r="E5" s="234"/>
      <c r="F5" s="234"/>
      <c r="G5" s="235"/>
    </row>
    <row r="6" spans="1:18">
      <c r="A6" s="37" t="s">
        <v>7</v>
      </c>
      <c r="B6" s="233" t="s">
        <v>153</v>
      </c>
      <c r="C6" s="234"/>
      <c r="D6" s="235"/>
      <c r="E6" s="88"/>
      <c r="F6" s="87"/>
      <c r="G6" s="87"/>
      <c r="H6" s="88" t="s">
        <v>43</v>
      </c>
      <c r="I6" s="89" t="s">
        <v>68</v>
      </c>
      <c r="J6" s="89" t="s">
        <v>99</v>
      </c>
      <c r="N6" s="128" t="s">
        <v>43</v>
      </c>
      <c r="O6" s="130" t="s">
        <v>70</v>
      </c>
      <c r="P6" s="130" t="s">
        <v>99</v>
      </c>
      <c r="Q6" s="31"/>
      <c r="R6" s="127"/>
    </row>
    <row r="7" spans="1:18">
      <c r="A7" s="40" t="s">
        <v>61</v>
      </c>
      <c r="B7" s="281" t="s">
        <v>161</v>
      </c>
      <c r="C7" s="282"/>
      <c r="D7" s="282"/>
      <c r="E7" s="282"/>
      <c r="F7" s="282"/>
      <c r="G7" s="283"/>
      <c r="H7" s="88" t="s">
        <v>65</v>
      </c>
      <c r="I7" s="89"/>
      <c r="J7" s="89"/>
      <c r="N7" s="128" t="s">
        <v>65</v>
      </c>
      <c r="O7" s="130"/>
      <c r="P7" s="130"/>
      <c r="Q7" s="31"/>
      <c r="R7" s="127"/>
    </row>
    <row r="8" spans="1:18">
      <c r="A8" s="39"/>
      <c r="B8" s="276" t="s">
        <v>233</v>
      </c>
      <c r="C8" s="277"/>
      <c r="D8" s="277"/>
      <c r="E8" s="277"/>
      <c r="F8" s="277"/>
      <c r="G8" s="278"/>
      <c r="H8" s="88" t="s">
        <v>84</v>
      </c>
      <c r="I8" s="89" t="s">
        <v>100</v>
      </c>
      <c r="J8" s="35" t="s">
        <v>62</v>
      </c>
      <c r="N8" s="128" t="s">
        <v>84</v>
      </c>
      <c r="O8" s="130" t="s">
        <v>250</v>
      </c>
      <c r="P8" s="35" t="s">
        <v>62</v>
      </c>
      <c r="Q8" s="31"/>
      <c r="R8" s="127"/>
    </row>
    <row r="9" spans="1:18" ht="14.25" customHeight="1">
      <c r="A9" s="39"/>
      <c r="B9" s="276" t="s">
        <v>234</v>
      </c>
      <c r="C9" s="277"/>
      <c r="D9" s="277"/>
      <c r="E9" s="277"/>
      <c r="F9" s="277"/>
      <c r="G9" s="278"/>
      <c r="H9" s="88" t="s">
        <v>51</v>
      </c>
      <c r="I9" s="89" t="s">
        <v>105</v>
      </c>
      <c r="J9" s="87">
        <f>IF($I$9 = "筋力",基本!$C$5,IF($I$9 = "耐久力",基本!$C$6,IF($I$9 = "敏捷力",基本!$C$7,IF($I$9 = "知力",基本!$C$8,IF($I$9 = "判断力",基本!$C$9,IF($I$9 = "魅力",基本!$C$10,""))))))</f>
        <v>5</v>
      </c>
      <c r="K9" s="89" t="s">
        <v>89</v>
      </c>
      <c r="N9" s="128" t="s">
        <v>51</v>
      </c>
      <c r="O9" s="130" t="s">
        <v>105</v>
      </c>
      <c r="P9" s="129">
        <f>IF($I$9 = "筋力",基本!$C$5,IF($I$9 = "耐久力",基本!$C$6,IF($I$9 = "敏捷力",基本!$C$7,IF($I$9 = "知力",基本!$C$8,IF($I$9 = "判断力",基本!$C$9,IF($I$9 = "魅力",基本!$C$10,""))))))</f>
        <v>5</v>
      </c>
      <c r="Q9" s="130" t="s">
        <v>89</v>
      </c>
      <c r="R9" s="127"/>
    </row>
    <row r="10" spans="1:18" ht="14.25" customHeight="1">
      <c r="A10" s="39"/>
      <c r="B10" s="239"/>
      <c r="C10" s="240"/>
      <c r="D10" s="240"/>
      <c r="E10" s="240"/>
      <c r="F10" s="240"/>
      <c r="G10" s="241"/>
      <c r="H10" s="88" t="s">
        <v>58</v>
      </c>
      <c r="I10" s="89">
        <v>0</v>
      </c>
      <c r="J10" s="215" t="s">
        <v>53</v>
      </c>
      <c r="K10" s="217"/>
      <c r="L10" s="87">
        <f>IF($I$8=基本!$F$4,基本!$P$7,IF($I$8=基本!$F$13,基本!$P$16,IF($I$8=基本!$F$22,基本!$P$25,IF($I$8=基本!$F$31,基本!$P$34,IF($I$8=基本!$F$40,基本!$P$43,0)))))</f>
        <v>11</v>
      </c>
      <c r="N10" s="128" t="s">
        <v>58</v>
      </c>
      <c r="O10" s="130">
        <v>0</v>
      </c>
      <c r="P10" s="215" t="s">
        <v>53</v>
      </c>
      <c r="Q10" s="217"/>
      <c r="R10" s="129">
        <f>IF($O$8=基本!$F$4,基本!$P$7,IF($O$8=基本!$F$13,基本!$P$16,IF($O$8=基本!$F$22,基本!$P$25,IF($O$8=基本!$F$31,基本!$P$34,IF($O$8=基本!$F$40,基本!$P$43,0)))))</f>
        <v>10</v>
      </c>
    </row>
    <row r="11" spans="1:18" ht="14.25" customHeight="1">
      <c r="A11" s="39"/>
      <c r="B11" s="225"/>
      <c r="C11" s="271"/>
      <c r="D11" s="271"/>
      <c r="E11" s="271"/>
      <c r="F11" s="271"/>
      <c r="G11" s="272"/>
      <c r="H11" s="43" t="s">
        <v>52</v>
      </c>
      <c r="I11" s="89" t="s">
        <v>105</v>
      </c>
      <c r="J11" s="45">
        <f>IF($I$11 = "筋力",基本!$C$5,IF($I$11 = "耐久力",基本!$C$6,IF($I$11 = "敏捷力",基本!$C$7,IF($I$11 = "知力",基本!$C$8,IF($I$11 = "判断力",基本!$C$9,IF($I$11 = "魅力",基本!$C$10,""))))))</f>
        <v>5</v>
      </c>
      <c r="L11" s="31"/>
      <c r="N11" s="43" t="s">
        <v>52</v>
      </c>
      <c r="O11" s="130" t="s">
        <v>105</v>
      </c>
      <c r="P11" s="45">
        <f>IF($I$11 = "筋力",基本!$C$5,IF($I$11 = "耐久力",基本!$C$6,IF($I$11 = "敏捷力",基本!$C$7,IF($I$11 = "知力",基本!$C$8,IF($I$11 = "判断力",基本!$C$9,IF($I$11 = "魅力",基本!$C$10,""))))))</f>
        <v>5</v>
      </c>
      <c r="Q11" s="31"/>
      <c r="R11" s="31"/>
    </row>
    <row r="12" spans="1:18" ht="14.25" customHeight="1">
      <c r="A12" s="39"/>
      <c r="B12" s="225"/>
      <c r="C12" s="271"/>
      <c r="D12" s="271"/>
      <c r="E12" s="271"/>
      <c r="F12" s="271"/>
      <c r="G12" s="272"/>
      <c r="H12" s="88" t="s">
        <v>59</v>
      </c>
      <c r="I12" s="89">
        <v>0</v>
      </c>
      <c r="J12" s="215" t="s">
        <v>54</v>
      </c>
      <c r="K12" s="217"/>
      <c r="L12" s="87">
        <f>IF($I$8=基本!$F$4,基本!$P$9,IF($I$8=基本!$F$13,基本!$P$18,IF($I$8=基本!$F$22,基本!$P$27,IF($I$8=基本!$F$31,基本!$P$36,IF($I$8=基本!$F$40,基本!$P$45,0)))))</f>
        <v>9</v>
      </c>
      <c r="N12" s="128" t="s">
        <v>59</v>
      </c>
      <c r="O12" s="130">
        <v>0</v>
      </c>
      <c r="P12" s="215" t="s">
        <v>54</v>
      </c>
      <c r="Q12" s="217"/>
      <c r="R12" s="129">
        <f>IF($O$8=基本!$F$4,基本!$P$9,IF($O$8=基本!$F$13,基本!$P$18,IF($O$8=基本!$F$22,基本!$P$27,IF($O$8=基本!$F$31,基本!$P$36,IF($O$8=基本!$F$40,基本!$P$45,0)))))</f>
        <v>6</v>
      </c>
    </row>
    <row r="13" spans="1:18" ht="14.25" customHeight="1">
      <c r="A13" s="39"/>
      <c r="B13" s="225"/>
      <c r="C13" s="271"/>
      <c r="D13" s="271"/>
      <c r="E13" s="271"/>
      <c r="F13" s="271"/>
      <c r="G13" s="272"/>
      <c r="H13" s="44" t="s">
        <v>85</v>
      </c>
      <c r="I13" s="89">
        <v>2</v>
      </c>
      <c r="J13" s="88" t="s">
        <v>44</v>
      </c>
      <c r="K13" s="89">
        <v>6</v>
      </c>
      <c r="L13" s="89">
        <v>10</v>
      </c>
      <c r="M13" s="63" t="s">
        <v>130</v>
      </c>
      <c r="N13" s="44" t="s">
        <v>85</v>
      </c>
      <c r="O13" s="130">
        <v>2</v>
      </c>
      <c r="P13" s="128" t="s">
        <v>44</v>
      </c>
      <c r="Q13" s="130">
        <v>6</v>
      </c>
      <c r="R13" s="130">
        <v>10</v>
      </c>
    </row>
    <row r="14" spans="1:18" ht="14.25" customHeight="1">
      <c r="A14" s="39"/>
      <c r="B14" s="239" t="s">
        <v>149</v>
      </c>
      <c r="C14" s="240"/>
      <c r="D14" s="240"/>
      <c r="E14" s="240"/>
      <c r="F14" s="240"/>
      <c r="G14" s="241"/>
      <c r="H14" s="88" t="s">
        <v>50</v>
      </c>
      <c r="I14" s="89">
        <v>2</v>
      </c>
      <c r="J14" s="88" t="s">
        <v>44</v>
      </c>
      <c r="K14" s="89">
        <v>6</v>
      </c>
      <c r="L14" s="89">
        <v>6</v>
      </c>
      <c r="M14" s="63" t="s">
        <v>130</v>
      </c>
      <c r="N14" s="128" t="s">
        <v>50</v>
      </c>
      <c r="O14" s="130">
        <v>1</v>
      </c>
      <c r="P14" s="128" t="s">
        <v>44</v>
      </c>
      <c r="Q14" s="130">
        <v>6</v>
      </c>
      <c r="R14" s="130">
        <v>6</v>
      </c>
    </row>
    <row r="15" spans="1:18" ht="14.25" customHeight="1">
      <c r="A15" s="41"/>
      <c r="B15" s="242"/>
      <c r="C15" s="279"/>
      <c r="D15" s="279"/>
      <c r="E15" s="279"/>
      <c r="F15" s="279"/>
      <c r="G15" s="280"/>
      <c r="H15" s="88" t="s">
        <v>60</v>
      </c>
      <c r="I15" s="89"/>
      <c r="J15" s="245" t="s">
        <v>134</v>
      </c>
      <c r="K15" s="246"/>
      <c r="L15" s="89">
        <v>2</v>
      </c>
    </row>
    <row r="16" spans="1:18" ht="14.25" thickBot="1">
      <c r="A16" s="13" t="s">
        <v>47</v>
      </c>
      <c r="E16" s="3"/>
      <c r="H16" s="44" t="s">
        <v>313</v>
      </c>
      <c r="I16" s="150">
        <v>1</v>
      </c>
      <c r="J16" s="149" t="s">
        <v>44</v>
      </c>
      <c r="K16" s="150">
        <v>6</v>
      </c>
    </row>
    <row r="17" spans="1:11" ht="18.75" customHeight="1" thickBot="1">
      <c r="A17" s="248" t="str">
        <f>$B$2</f>
        <v>バーサーカーズ・チャージ[構え]</v>
      </c>
      <c r="B17" s="249"/>
      <c r="C17" s="249"/>
      <c r="D17" s="104" t="s">
        <v>2</v>
      </c>
      <c r="E17" s="66" t="s">
        <v>131</v>
      </c>
      <c r="F17" s="105" t="s">
        <v>111</v>
      </c>
      <c r="G17" s="79" t="s">
        <v>70</v>
      </c>
      <c r="H17" s="44" t="s">
        <v>312</v>
      </c>
      <c r="I17" s="150">
        <v>1</v>
      </c>
      <c r="J17" s="149" t="s">
        <v>44</v>
      </c>
      <c r="K17" s="150">
        <v>8</v>
      </c>
    </row>
    <row r="18" spans="1:11" ht="23.25" customHeight="1">
      <c r="A18" s="254" t="s">
        <v>42</v>
      </c>
      <c r="B18" s="99" t="s">
        <v>2</v>
      </c>
      <c r="C18" s="102" t="str">
        <f>$K$9</f>
        <v>AC</v>
      </c>
      <c r="D18" s="95" t="str">
        <f>$J$9+$L$10+$I$10 &amp; "+1d20"</f>
        <v>16+1d20</v>
      </c>
      <c r="E18" s="95" t="str">
        <f>$J$9+$L$10+$I$10+1 &amp; "+1d20"</f>
        <v>17+1d20</v>
      </c>
      <c r="F18" s="95" t="str">
        <f>$J$9+$L$10+$I$10+1+2 &amp; "+1d20"</f>
        <v>19+1d20</v>
      </c>
      <c r="G18" s="96" t="str">
        <f>$J$9+$R$10+$I$10 &amp; "+1d20"</f>
        <v>15+1d20</v>
      </c>
    </row>
    <row r="19" spans="1:11" ht="23.25" customHeight="1" thickBot="1">
      <c r="A19" s="255"/>
      <c r="B19" s="100" t="s">
        <v>1</v>
      </c>
      <c r="C19" s="103" t="str">
        <f>$K$9</f>
        <v>AC</v>
      </c>
      <c r="D19" s="97" t="str">
        <f>$J$9+$L$10+2+$I$10 &amp; "+1d20"</f>
        <v>18+1d20</v>
      </c>
      <c r="E19" s="97" t="str">
        <f>$J$9+$L$10+2+$I$10+1 &amp; "+1d20"</f>
        <v>19+1d20</v>
      </c>
      <c r="F19" s="97" t="str">
        <f>$J$9+$L$10+2+$I$10+1+2 &amp; "+1d20"</f>
        <v>21+1d20</v>
      </c>
      <c r="G19" s="98" t="str">
        <f>$J$9+$R$10+2+$I$10 &amp; "+1d20"</f>
        <v>17+1d20</v>
      </c>
    </row>
    <row r="20" spans="1:11" ht="23.25" customHeight="1">
      <c r="A20" s="250" t="s">
        <v>132</v>
      </c>
      <c r="B20" s="78" t="s">
        <v>4</v>
      </c>
      <c r="C20" s="81" t="str">
        <f t="shared" ref="C20:C27" si="0">IF($I$15 = 0,"", $I$15)</f>
        <v/>
      </c>
      <c r="D20" s="82" t="str">
        <f>$J$11+$L$12+$I$12+2 &amp; "+" &amp; $I$13 &amp; "d" &amp; $K$13</f>
        <v>16+2d6</v>
      </c>
      <c r="E20" s="82" t="str">
        <f>$J$11+$L$12+$I$12+2 &amp; "+" &amp; $I$13 &amp; "d" &amp; $K$13</f>
        <v>16+2d6</v>
      </c>
      <c r="F20" s="82" t="str">
        <f>$J$11+$L$12+$I$12+基本!$L$7+2 &amp; "+" &amp; $I$13 &amp; "d" &amp; $K$13 &amp; "+" &amp;  "1d6"</f>
        <v>17+2d6+1d6</v>
      </c>
      <c r="G20" s="83" t="str">
        <f>$J$11+$R$12+$O$12+2 &amp; "+" &amp; $O$13 &amp; "d" &amp; $Q$13</f>
        <v>13+2d6</v>
      </c>
    </row>
    <row r="21" spans="1:11" ht="23.25" customHeight="1" thickBot="1">
      <c r="A21" s="251"/>
      <c r="B21" s="30" t="s">
        <v>3</v>
      </c>
      <c r="C21" s="80" t="str">
        <f t="shared" si="0"/>
        <v/>
      </c>
      <c r="D21" s="67" t="str">
        <f>$J$11+$L$12+$I$12+($I$13*$K$13)+2 &amp; IF($I$14 = 0,"","+" &amp; $I$14 &amp; "d" &amp; $L$14)</f>
        <v>28+2d6</v>
      </c>
      <c r="E21" s="67" t="str">
        <f>$J$11+$L$12+$I$12+($I$13*$K$13)+2 &amp; IF($I$14 = 0,"","+" &amp; $I$14 &amp; "d" &amp; $L$14)</f>
        <v>28+2d6</v>
      </c>
      <c r="F21" s="67" t="str">
        <f>$J$11+$L$12+$I$12+($I$13*$K$13)+基本!$L$7+2+6 &amp; IF($I$14 = 0,"","+" &amp; ($I$14 &amp; "d" &amp; $L$14))</f>
        <v>35+2d6</v>
      </c>
      <c r="G21" s="29" t="str">
        <f>$J$11+$R$12+$O$12+($O$13*$Q$13)+2 &amp; IF($O$14 = 0,"","+" &amp; $O$14 &amp; "d" &amp; $R$14)</f>
        <v>25+1d6</v>
      </c>
    </row>
    <row r="22" spans="1:11" ht="23.25" customHeight="1">
      <c r="A22" s="256" t="s">
        <v>133</v>
      </c>
      <c r="B22" s="153" t="s">
        <v>4</v>
      </c>
      <c r="C22" s="154" t="str">
        <f t="shared" si="0"/>
        <v/>
      </c>
      <c r="D22" s="82" t="str">
        <f>$J$11+$L$12+$I$12+2 &amp; "+" &amp; $I$13+$L$15 &amp; "d" &amp; $K$13</f>
        <v>16+4d6</v>
      </c>
      <c r="E22" s="82" t="str">
        <f>$J$11+$L$12+$I$12+2 &amp; "+" &amp; $I$13+$L$15 &amp; "d" &amp; $K$13</f>
        <v>16+4d6</v>
      </c>
      <c r="F22" s="83" t="str">
        <f>$J$11+$L$12+$I$12+基本!$L$7+2 &amp; "+" &amp; $I$13+$L$15 &amp; "d" &amp; $K$13 &amp;"+1ｄ6"</f>
        <v>17+4d6+1ｄ6</v>
      </c>
      <c r="G22" s="145"/>
    </row>
    <row r="23" spans="1:11" ht="23.25" customHeight="1" thickBot="1">
      <c r="A23" s="257"/>
      <c r="B23" s="30" t="s">
        <v>3</v>
      </c>
      <c r="C23" s="80" t="str">
        <f t="shared" si="0"/>
        <v/>
      </c>
      <c r="D23" s="67" t="str">
        <f>$J$11+$L$12+$I$12+(($I$13+$L$15)*$K$13)+2 &amp; IF($I$14 = 0,"","+" &amp; $I$14 &amp; "d" &amp; $L$14)</f>
        <v>40+2d6</v>
      </c>
      <c r="E23" s="67" t="str">
        <f>$J$11+$L$12+$I$12+(($I$13+$L$15)*$K$13)+2 &amp; IF($I$14 = 0,"","+" &amp; $I$14 &amp; "d" &amp; $L$14)</f>
        <v>40+2d6</v>
      </c>
      <c r="F23" s="29" t="str">
        <f>$J$11+$L$12+$I$12+(($I$13+$L$15)*$K$13)+基本!$L$7+2+6 &amp; IF($I$14 = 0,"","+" &amp; $I$14 &amp; "d" &amp; $L$14)</f>
        <v>47+2d6</v>
      </c>
      <c r="G23" s="146"/>
    </row>
    <row r="24" spans="1:11" ht="23.25" customHeight="1">
      <c r="A24" s="258" t="s">
        <v>311</v>
      </c>
      <c r="B24" s="78" t="s">
        <v>4</v>
      </c>
      <c r="C24" s="81" t="str">
        <f t="shared" si="0"/>
        <v/>
      </c>
      <c r="D24" s="82" t="str">
        <f>$J$11+$L$12+$I$12+2 &amp; "+" &amp; $I$13 &amp; "d" &amp; $K$13 &amp; "+" &amp; $I$17 &amp; "d" &amp; $K$17</f>
        <v>16+2d6+1d8</v>
      </c>
      <c r="E24" s="143" t="str">
        <f>$J$11+$L$12+$I$12+2 &amp; "+" &amp; $I$13 &amp; "d" &amp; $K$13 &amp; "+" &amp; $I$17 &amp; "d" &amp; $K$17</f>
        <v>16+2d6+1d8</v>
      </c>
      <c r="F24" s="83" t="str">
        <f>$J$11+$L$12+$I$12+基本!$L$7+2 &amp; "+" &amp; $I$13 &amp; "d" &amp; $K$13 &amp; "+" &amp; $I$17 &amp; "d" &amp; $K$17 &amp; "+" &amp; $I$16 &amp; "d" &amp; $K$16</f>
        <v>17+2d6+1d8+1d6</v>
      </c>
      <c r="G24" s="146"/>
    </row>
    <row r="25" spans="1:11" ht="23.25" customHeight="1" thickBot="1">
      <c r="A25" s="259"/>
      <c r="B25" s="30" t="s">
        <v>3</v>
      </c>
      <c r="C25" s="80" t="str">
        <f t="shared" si="0"/>
        <v/>
      </c>
      <c r="D25" s="67" t="str">
        <f>$J$11+$L$12+$I$12+($I$13*$K$13)+2+($I$17*$K$17) &amp; IF($I$14 = 0,"","+" &amp; $I$14 &amp; "d" &amp; $L$14)</f>
        <v>36+2d6</v>
      </c>
      <c r="E25" s="144" t="str">
        <f>$J$11+$L$12+$I$12+($I$13*$K$13)+2+($I$17*$K$17) &amp; IF($I$14 = 0,"","+" &amp; $I$14 &amp; "d" &amp; $L$14)</f>
        <v>36+2d6</v>
      </c>
      <c r="F25" s="29" t="str">
        <f>$J$11+$L$12+$I$12+($I$13*$K$13)+2+基本!$L$7+($I$17*$K$17)+($I$16*$K$16) &amp; IF($I$14 = 0,"","+" &amp; ($I$14 &amp; "d" &amp; $L$14))</f>
        <v>43+2d6</v>
      </c>
      <c r="G25" s="146"/>
    </row>
    <row r="26" spans="1:11" ht="23.25" customHeight="1">
      <c r="A26" s="252" t="s">
        <v>310</v>
      </c>
      <c r="B26" s="78" t="s">
        <v>4</v>
      </c>
      <c r="C26" s="81" t="str">
        <f t="shared" si="0"/>
        <v/>
      </c>
      <c r="D26" s="82" t="str">
        <f>$J$11+$L$12+$I$12+2 &amp; "+" &amp; $I$13+$L$15 &amp; "d" &amp; $K$13 &amp; "+" &amp; $I$17 &amp; "d" &amp; $K$17</f>
        <v>16+4d6+1d8</v>
      </c>
      <c r="E26" s="143" t="str">
        <f>$J$11+$L$12+$I$12+2 &amp; "+" &amp; $I$13+$L$15 &amp; "d" &amp; $K$13 &amp; "+" &amp; $I$17 &amp; "d" &amp; $K$17</f>
        <v>16+4d6+1d8</v>
      </c>
      <c r="F26" s="83" t="str">
        <f>$J$11+$L$12+$I$12+基本!$L$7+2 &amp; "+" &amp; $I$13+$L$15 &amp; "d" &amp; $K$13 &amp; "+" &amp; $I$17 &amp; "d" &amp; $K$17 &amp; "+" &amp; $I$16 &amp; "d" &amp; $K$16</f>
        <v>17+4d6+1d8+1d6</v>
      </c>
      <c r="G26" s="146"/>
      <c r="H26" s="57"/>
      <c r="I26" s="57"/>
      <c r="J26" s="57"/>
      <c r="K26" s="57"/>
    </row>
    <row r="27" spans="1:11" ht="23.25" customHeight="1" thickBot="1">
      <c r="A27" s="253"/>
      <c r="B27" s="30" t="s">
        <v>3</v>
      </c>
      <c r="C27" s="80" t="str">
        <f t="shared" si="0"/>
        <v/>
      </c>
      <c r="D27" s="67" t="str">
        <f>$J$11+$L$12+$I$12+(($I$13+$L$15)*$K$13)+2+($I$17*$K$17) &amp; IF($I$14 = 0,"","+" &amp; $I$14 &amp; "d" &amp; $L$14)</f>
        <v>48+2d6</v>
      </c>
      <c r="E27" s="144" t="str">
        <f>$J$11+$L$12+$I$12+(($I$13+$L$15)*$K$13)+2+($I$17*$K$17) &amp; IF($I$14 = 0,"","+" &amp; $I$14 &amp; "d" &amp; $L$14)</f>
        <v>48+2d6</v>
      </c>
      <c r="F27" s="29" t="str">
        <f>$J$11+$L$12+$I$12+(($I$13+$L$15)*$K$13)+2+基本!$L$7+($I$17*$K$17)+($I$16*$K$16) &amp; IF($I$14 = 0,"","+" &amp; $I$14 &amp; "d" &amp; $L$14)</f>
        <v>55+2d6</v>
      </c>
      <c r="G27" s="146"/>
      <c r="H27" s="57"/>
      <c r="I27" s="57"/>
      <c r="J27" s="57"/>
      <c r="K27" s="57"/>
    </row>
    <row r="28" spans="1:11" ht="18.75" customHeight="1">
      <c r="A28" s="261" t="s">
        <v>135</v>
      </c>
      <c r="B28" s="261"/>
      <c r="C28" s="261"/>
      <c r="D28" s="261"/>
      <c r="E28" s="261"/>
      <c r="F28" s="261"/>
      <c r="G28" s="261"/>
      <c r="I28" s="57"/>
      <c r="J28" s="57"/>
      <c r="K28" s="57"/>
    </row>
    <row r="29" spans="1:11" ht="13.5" customHeight="1">
      <c r="A29" s="247" t="s">
        <v>136</v>
      </c>
      <c r="B29" s="247"/>
      <c r="C29" s="247"/>
      <c r="D29" s="247"/>
      <c r="E29" s="247"/>
      <c r="F29" s="247"/>
      <c r="G29" s="247"/>
    </row>
    <row r="30" spans="1:11" ht="18.75" customHeight="1">
      <c r="A30" s="261" t="s">
        <v>140</v>
      </c>
      <c r="B30" s="261"/>
      <c r="C30" s="261"/>
      <c r="D30" s="261"/>
      <c r="E30" s="261"/>
      <c r="F30" s="261"/>
      <c r="G30" s="261"/>
      <c r="I30" s="57"/>
      <c r="J30" s="57"/>
      <c r="K30" s="57"/>
    </row>
    <row r="31" spans="1:11" ht="13.5" customHeight="1">
      <c r="A31" s="247" t="s">
        <v>141</v>
      </c>
      <c r="B31" s="247"/>
      <c r="C31" s="247"/>
      <c r="D31" s="247"/>
      <c r="E31" s="247"/>
      <c r="F31" s="247"/>
      <c r="G31" s="247"/>
    </row>
    <row r="32" spans="1:11" ht="13.5" customHeight="1">
      <c r="A32" s="247" t="s">
        <v>143</v>
      </c>
      <c r="B32" s="247"/>
      <c r="C32" s="247"/>
      <c r="D32" s="247"/>
      <c r="E32" s="247"/>
      <c r="F32" s="247"/>
      <c r="G32" s="247"/>
    </row>
    <row r="33" spans="1:12" ht="13.5" customHeight="1">
      <c r="A33" s="260" t="s">
        <v>144</v>
      </c>
      <c r="B33" s="260"/>
      <c r="C33" s="260"/>
      <c r="D33" s="260"/>
      <c r="E33" s="260"/>
      <c r="F33" s="260"/>
      <c r="G33" s="260"/>
      <c r="I33" s="57"/>
      <c r="J33" s="57"/>
      <c r="K33" s="57"/>
    </row>
    <row r="34" spans="1:12" ht="18.75" customHeight="1">
      <c r="A34" s="261" t="s">
        <v>254</v>
      </c>
      <c r="B34" s="261"/>
      <c r="C34" s="261"/>
      <c r="D34" s="261"/>
      <c r="E34" s="261"/>
      <c r="F34" s="261"/>
      <c r="G34" s="261"/>
      <c r="I34" s="57"/>
      <c r="J34" s="57"/>
      <c r="K34" s="57"/>
    </row>
    <row r="35" spans="1:12" ht="13.5" customHeight="1">
      <c r="A35" s="247" t="s">
        <v>142</v>
      </c>
      <c r="B35" s="247"/>
      <c r="C35" s="247"/>
      <c r="D35" s="247"/>
      <c r="E35" s="247"/>
      <c r="F35" s="247"/>
      <c r="G35" s="247"/>
    </row>
    <row r="36" spans="1:12" ht="13.5" customHeight="1">
      <c r="A36" s="247" t="s">
        <v>137</v>
      </c>
      <c r="B36" s="247"/>
      <c r="C36" s="247"/>
      <c r="D36" s="247"/>
      <c r="E36" s="247"/>
      <c r="F36" s="247"/>
      <c r="G36" s="247"/>
    </row>
    <row r="37" spans="1:12" ht="13.5" customHeight="1">
      <c r="A37" s="260" t="s">
        <v>138</v>
      </c>
      <c r="B37" s="260"/>
      <c r="C37" s="260"/>
      <c r="D37" s="260"/>
      <c r="E37" s="260"/>
      <c r="F37" s="260"/>
      <c r="G37" s="260"/>
      <c r="I37" s="57"/>
      <c r="J37" s="57"/>
      <c r="K37" s="57"/>
    </row>
    <row r="38" spans="1:12" ht="13.5" customHeight="1">
      <c r="A38" s="260" t="s">
        <v>139</v>
      </c>
      <c r="B38" s="260"/>
      <c r="C38" s="260"/>
      <c r="D38" s="260"/>
      <c r="E38" s="260"/>
      <c r="F38" s="260"/>
      <c r="G38" s="260"/>
      <c r="I38" s="57"/>
      <c r="J38" s="57"/>
      <c r="K38" s="57"/>
    </row>
    <row r="39" spans="1:12">
      <c r="A39" s="91"/>
      <c r="B39" s="91"/>
      <c r="C39" s="91"/>
      <c r="D39" s="91"/>
      <c r="E39" s="91"/>
      <c r="F39" s="91"/>
      <c r="G39" s="91"/>
    </row>
    <row r="40" spans="1:12">
      <c r="A40" s="265" t="s">
        <v>49</v>
      </c>
      <c r="B40" s="266"/>
      <c r="C40" s="266"/>
      <c r="D40" s="266"/>
      <c r="E40" s="266"/>
      <c r="F40" s="266"/>
      <c r="G40" s="267"/>
    </row>
    <row r="41" spans="1:12" s="31" customFormat="1" ht="13.5" customHeight="1">
      <c r="A41" s="268"/>
      <c r="B41" s="261"/>
      <c r="C41" s="261"/>
      <c r="D41" s="261"/>
      <c r="E41" s="261"/>
      <c r="F41" s="261"/>
      <c r="G41" s="269"/>
      <c r="L41" s="57"/>
    </row>
    <row r="42" spans="1:12" s="31" customFormat="1" ht="13.5" customHeight="1">
      <c r="A42" s="270" t="s">
        <v>235</v>
      </c>
      <c r="B42" s="271"/>
      <c r="C42" s="271"/>
      <c r="D42" s="271"/>
      <c r="E42" s="271"/>
      <c r="F42" s="271"/>
      <c r="G42" s="272"/>
      <c r="L42" s="57"/>
    </row>
    <row r="43" spans="1:12" s="31" customFormat="1" ht="13.5" customHeight="1">
      <c r="A43" s="270" t="s">
        <v>236</v>
      </c>
      <c r="B43" s="271"/>
      <c r="C43" s="271"/>
      <c r="D43" s="271"/>
      <c r="E43" s="271"/>
      <c r="F43" s="271"/>
      <c r="G43" s="272"/>
      <c r="L43" s="57"/>
    </row>
    <row r="44" spans="1:12" s="31" customFormat="1" ht="13.5" customHeight="1">
      <c r="A44" s="276" t="s">
        <v>237</v>
      </c>
      <c r="B44" s="277"/>
      <c r="C44" s="277"/>
      <c r="D44" s="277"/>
      <c r="E44" s="277"/>
      <c r="F44" s="277"/>
      <c r="G44" s="278"/>
      <c r="L44" s="57"/>
    </row>
    <row r="45" spans="1:12" s="31" customFormat="1" ht="13.5" customHeight="1">
      <c r="A45" s="270" t="s">
        <v>238</v>
      </c>
      <c r="B45" s="271"/>
      <c r="C45" s="271"/>
      <c r="D45" s="271"/>
      <c r="E45" s="271"/>
      <c r="F45" s="271"/>
      <c r="G45" s="272"/>
      <c r="L45" s="57"/>
    </row>
    <row r="46" spans="1:12" s="31" customFormat="1" ht="13.5" customHeight="1">
      <c r="A46" s="276" t="s">
        <v>261</v>
      </c>
      <c r="B46" s="277"/>
      <c r="C46" s="277"/>
      <c r="D46" s="277"/>
      <c r="E46" s="277"/>
      <c r="F46" s="277"/>
      <c r="G46" s="278"/>
      <c r="L46" s="124"/>
    </row>
    <row r="47" spans="1:12" s="31" customFormat="1" ht="13.5" customHeight="1">
      <c r="A47" s="270" t="s">
        <v>239</v>
      </c>
      <c r="B47" s="271"/>
      <c r="C47" s="271"/>
      <c r="D47" s="271"/>
      <c r="E47" s="271"/>
      <c r="F47" s="271"/>
      <c r="G47" s="272"/>
      <c r="L47" s="124"/>
    </row>
    <row r="48" spans="1:12" s="31" customFormat="1" ht="13.5" customHeight="1">
      <c r="A48" s="270"/>
      <c r="B48" s="271"/>
      <c r="C48" s="271"/>
      <c r="D48" s="271"/>
      <c r="E48" s="271"/>
      <c r="F48" s="271"/>
      <c r="G48" s="272"/>
      <c r="L48" s="57"/>
    </row>
    <row r="49" spans="1:12" s="31" customFormat="1" ht="13.5" customHeight="1">
      <c r="A49" s="270"/>
      <c r="B49" s="271"/>
      <c r="C49" s="271"/>
      <c r="D49" s="271"/>
      <c r="E49" s="271"/>
      <c r="F49" s="271"/>
      <c r="G49" s="272"/>
      <c r="L49" s="57"/>
    </row>
    <row r="50" spans="1:12" s="31" customFormat="1" ht="21">
      <c r="A50" s="26"/>
      <c r="B50" s="90"/>
      <c r="C50" s="27" t="s">
        <v>40</v>
      </c>
      <c r="D50" s="28" t="str">
        <f>$E$1</f>
        <v>無限回</v>
      </c>
      <c r="E50" s="262" t="str">
        <f>$B$2</f>
        <v>バーサーカーズ・チャージ[構え]</v>
      </c>
      <c r="F50" s="263"/>
      <c r="G50" s="264"/>
      <c r="L50" s="57"/>
    </row>
  </sheetData>
  <mergeCells count="48">
    <mergeCell ref="A45:G45"/>
    <mergeCell ref="A48:G48"/>
    <mergeCell ref="A49:G49"/>
    <mergeCell ref="E50:G50"/>
    <mergeCell ref="A41:G41"/>
    <mergeCell ref="A42:G42"/>
    <mergeCell ref="A43:G43"/>
    <mergeCell ref="A44:G44"/>
    <mergeCell ref="A46:G46"/>
    <mergeCell ref="A47:G47"/>
    <mergeCell ref="P10:Q10"/>
    <mergeCell ref="P12:Q12"/>
    <mergeCell ref="A40:G40"/>
    <mergeCell ref="A28:G28"/>
    <mergeCell ref="A29:G29"/>
    <mergeCell ref="A30:G30"/>
    <mergeCell ref="A31:G31"/>
    <mergeCell ref="A32:G32"/>
    <mergeCell ref="A33:G33"/>
    <mergeCell ref="A34:G34"/>
    <mergeCell ref="A35:G35"/>
    <mergeCell ref="A36:G36"/>
    <mergeCell ref="A37:G37"/>
    <mergeCell ref="A38:G38"/>
    <mergeCell ref="J10:K10"/>
    <mergeCell ref="A26:A27"/>
    <mergeCell ref="B12:G12"/>
    <mergeCell ref="J12:K12"/>
    <mergeCell ref="B13:G13"/>
    <mergeCell ref="B14:G14"/>
    <mergeCell ref="B15:G15"/>
    <mergeCell ref="J15:K15"/>
    <mergeCell ref="A17:C17"/>
    <mergeCell ref="A18:A19"/>
    <mergeCell ref="A20:A21"/>
    <mergeCell ref="A22:A23"/>
    <mergeCell ref="A24:A25"/>
    <mergeCell ref="B11:G11"/>
    <mergeCell ref="B1:C1"/>
    <mergeCell ref="F1:G1"/>
    <mergeCell ref="B2:G2"/>
    <mergeCell ref="B4:G4"/>
    <mergeCell ref="B5:G5"/>
    <mergeCell ref="B6:D6"/>
    <mergeCell ref="B7:G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50"/>
  <sheetViews>
    <sheetView workbookViewId="0"/>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8" ht="21">
      <c r="A1" s="10"/>
      <c r="B1" s="228"/>
      <c r="C1" s="229"/>
      <c r="D1" s="12" t="s">
        <v>40</v>
      </c>
      <c r="E1" s="11" t="s">
        <v>41</v>
      </c>
      <c r="F1" s="230"/>
      <c r="G1" s="231"/>
      <c r="H1" s="35" t="s">
        <v>55</v>
      </c>
    </row>
    <row r="2" spans="1:18" ht="24.75" customHeight="1">
      <c r="A2" s="12" t="s">
        <v>0</v>
      </c>
      <c r="B2" s="232" t="s">
        <v>155</v>
      </c>
      <c r="C2" s="232"/>
      <c r="D2" s="232"/>
      <c r="E2" s="232"/>
      <c r="F2" s="232"/>
      <c r="G2" s="232"/>
      <c r="H2" s="35" t="s">
        <v>56</v>
      </c>
    </row>
    <row r="3" spans="1:18" ht="19.5" customHeight="1">
      <c r="A3" s="34" t="s">
        <v>48</v>
      </c>
      <c r="B3" s="31"/>
      <c r="C3" s="31"/>
      <c r="D3" s="31"/>
      <c r="I3" s="35"/>
    </row>
    <row r="4" spans="1:18">
      <c r="A4" s="36" t="s">
        <v>46</v>
      </c>
      <c r="B4" s="233" t="s">
        <v>156</v>
      </c>
      <c r="C4" s="234"/>
      <c r="D4" s="234"/>
      <c r="E4" s="234"/>
      <c r="F4" s="234"/>
      <c r="G4" s="235"/>
    </row>
    <row r="5" spans="1:18">
      <c r="A5" s="37" t="s">
        <v>39</v>
      </c>
      <c r="B5" s="233" t="s">
        <v>152</v>
      </c>
      <c r="C5" s="234"/>
      <c r="D5" s="234"/>
      <c r="E5" s="234"/>
      <c r="F5" s="234"/>
      <c r="G5" s="235"/>
    </row>
    <row r="6" spans="1:18">
      <c r="A6" s="37" t="s">
        <v>7</v>
      </c>
      <c r="B6" s="233" t="s">
        <v>153</v>
      </c>
      <c r="C6" s="234"/>
      <c r="D6" s="235"/>
      <c r="E6" s="88"/>
      <c r="F6" s="87"/>
      <c r="G6" s="87"/>
      <c r="H6" s="88" t="s">
        <v>43</v>
      </c>
      <c r="I6" s="89" t="s">
        <v>68</v>
      </c>
      <c r="J6" s="89" t="s">
        <v>99</v>
      </c>
      <c r="N6" s="128" t="s">
        <v>43</v>
      </c>
      <c r="O6" s="130" t="s">
        <v>70</v>
      </c>
      <c r="P6" s="130" t="s">
        <v>99</v>
      </c>
      <c r="Q6" s="31"/>
      <c r="R6" s="127"/>
    </row>
    <row r="7" spans="1:18">
      <c r="A7" s="40" t="s">
        <v>61</v>
      </c>
      <c r="B7" s="281" t="s">
        <v>157</v>
      </c>
      <c r="C7" s="282"/>
      <c r="D7" s="282"/>
      <c r="E7" s="282"/>
      <c r="F7" s="282"/>
      <c r="G7" s="283"/>
      <c r="H7" s="88" t="s">
        <v>65</v>
      </c>
      <c r="I7" s="89"/>
      <c r="J7" s="89"/>
      <c r="N7" s="128" t="s">
        <v>65</v>
      </c>
      <c r="O7" s="130"/>
      <c r="P7" s="130"/>
      <c r="Q7" s="31"/>
      <c r="R7" s="127"/>
    </row>
    <row r="8" spans="1:18">
      <c r="A8" s="39"/>
      <c r="B8" s="276" t="s">
        <v>159</v>
      </c>
      <c r="C8" s="277"/>
      <c r="D8" s="277"/>
      <c r="E8" s="277"/>
      <c r="F8" s="277"/>
      <c r="G8" s="278"/>
      <c r="H8" s="88" t="s">
        <v>84</v>
      </c>
      <c r="I8" s="89" t="s">
        <v>100</v>
      </c>
      <c r="J8" s="35" t="s">
        <v>62</v>
      </c>
      <c r="N8" s="128" t="s">
        <v>84</v>
      </c>
      <c r="O8" s="130" t="s">
        <v>250</v>
      </c>
      <c r="P8" s="35" t="s">
        <v>62</v>
      </c>
      <c r="Q8" s="31"/>
      <c r="R8" s="127"/>
    </row>
    <row r="9" spans="1:18" ht="14.25" customHeight="1">
      <c r="A9" s="39"/>
      <c r="B9" s="276" t="s">
        <v>224</v>
      </c>
      <c r="C9" s="277"/>
      <c r="D9" s="277"/>
      <c r="E9" s="277"/>
      <c r="F9" s="277"/>
      <c r="G9" s="278"/>
      <c r="H9" s="88" t="s">
        <v>51</v>
      </c>
      <c r="I9" s="89" t="s">
        <v>105</v>
      </c>
      <c r="J9" s="87">
        <f>IF($I$9 = "筋力",基本!$C$5,IF($I$9 = "耐久力",基本!$C$6,IF($I$9 = "敏捷力",基本!$C$7,IF($I$9 = "知力",基本!$C$8,IF($I$9 = "判断力",基本!$C$9,IF($I$9 = "魅力",基本!$C$10,""))))))</f>
        <v>5</v>
      </c>
      <c r="K9" s="89" t="s">
        <v>89</v>
      </c>
      <c r="N9" s="128" t="s">
        <v>51</v>
      </c>
      <c r="O9" s="130" t="s">
        <v>105</v>
      </c>
      <c r="P9" s="129">
        <f>IF($I$9 = "筋力",基本!$C$5,IF($I$9 = "耐久力",基本!$C$6,IF($I$9 = "敏捷力",基本!$C$7,IF($I$9 = "知力",基本!$C$8,IF($I$9 = "判断力",基本!$C$9,IF($I$9 = "魅力",基本!$C$10,""))))))</f>
        <v>5</v>
      </c>
      <c r="Q9" s="130" t="s">
        <v>89</v>
      </c>
      <c r="R9" s="127"/>
    </row>
    <row r="10" spans="1:18" ht="14.25" customHeight="1">
      <c r="A10" s="39"/>
      <c r="B10" s="284" t="s">
        <v>158</v>
      </c>
      <c r="C10" s="285"/>
      <c r="D10" s="285"/>
      <c r="E10" s="285"/>
      <c r="F10" s="285"/>
      <c r="G10" s="286"/>
      <c r="H10" s="88" t="s">
        <v>58</v>
      </c>
      <c r="I10" s="89">
        <v>0</v>
      </c>
      <c r="J10" s="215" t="s">
        <v>53</v>
      </c>
      <c r="K10" s="217"/>
      <c r="L10" s="87">
        <f>IF($I$8=基本!$F$4,基本!$P$7,IF($I$8=基本!$F$13,基本!$P$16,IF($I$8=基本!$F$22,基本!$P$25,IF($I$8=基本!$F$31,基本!$P$34,IF($I$8=基本!$F$40,基本!$P$43,0)))))</f>
        <v>11</v>
      </c>
      <c r="N10" s="128" t="s">
        <v>58</v>
      </c>
      <c r="O10" s="130">
        <v>0</v>
      </c>
      <c r="P10" s="215" t="s">
        <v>53</v>
      </c>
      <c r="Q10" s="217"/>
      <c r="R10" s="129">
        <f>IF($O$8=基本!$F$4,基本!$P$7,IF($O$8=基本!$F$13,基本!$P$16,IF($O$8=基本!$F$22,基本!$P$25,IF($O$8=基本!$F$31,基本!$P$34,IF($O$8=基本!$F$40,基本!$P$43,0)))))</f>
        <v>10</v>
      </c>
    </row>
    <row r="11" spans="1:18" ht="14.25" customHeight="1">
      <c r="A11" s="39"/>
      <c r="B11" s="225"/>
      <c r="C11" s="271"/>
      <c r="D11" s="271"/>
      <c r="E11" s="271"/>
      <c r="F11" s="271"/>
      <c r="G11" s="272"/>
      <c r="H11" s="43" t="s">
        <v>52</v>
      </c>
      <c r="I11" s="89" t="s">
        <v>105</v>
      </c>
      <c r="J11" s="45">
        <f>IF($I$11 = "筋力",基本!$C$5,IF($I$11 = "耐久力",基本!$C$6,IF($I$11 = "敏捷力",基本!$C$7,IF($I$11 = "知力",基本!$C$8,IF($I$11 = "判断力",基本!$C$9,IF($I$11 = "魅力",基本!$C$10,""))))))</f>
        <v>5</v>
      </c>
      <c r="L11" s="31"/>
      <c r="N11" s="43" t="s">
        <v>52</v>
      </c>
      <c r="O11" s="130" t="s">
        <v>105</v>
      </c>
      <c r="P11" s="45">
        <f>IF($I$11 = "筋力",基本!$C$5,IF($I$11 = "耐久力",基本!$C$6,IF($I$11 = "敏捷力",基本!$C$7,IF($I$11 = "知力",基本!$C$8,IF($I$11 = "判断力",基本!$C$9,IF($I$11 = "魅力",基本!$C$10,""))))))</f>
        <v>5</v>
      </c>
      <c r="Q11" s="31"/>
      <c r="R11" s="31"/>
    </row>
    <row r="12" spans="1:18" ht="14.25" customHeight="1">
      <c r="A12" s="39"/>
      <c r="B12" s="239"/>
      <c r="C12" s="240"/>
      <c r="D12" s="240"/>
      <c r="E12" s="240"/>
      <c r="F12" s="240"/>
      <c r="G12" s="241"/>
      <c r="H12" s="88" t="s">
        <v>59</v>
      </c>
      <c r="I12" s="89">
        <v>4</v>
      </c>
      <c r="J12" s="215" t="s">
        <v>54</v>
      </c>
      <c r="K12" s="217"/>
      <c r="L12" s="87">
        <f>IF($I$8=基本!$F$4,基本!$P$9,IF($I$8=基本!$F$13,基本!$P$18,IF($I$8=基本!$F$22,基本!$P$27,IF($I$8=基本!$F$31,基本!$P$36,IF($I$8=基本!$F$40,基本!$P$45,0)))))</f>
        <v>9</v>
      </c>
      <c r="N12" s="128" t="s">
        <v>59</v>
      </c>
      <c r="O12" s="130">
        <v>0</v>
      </c>
      <c r="P12" s="215" t="s">
        <v>54</v>
      </c>
      <c r="Q12" s="217"/>
      <c r="R12" s="129">
        <f>IF($O$8=基本!$F$4,基本!$P$9,IF($O$8=基本!$F$13,基本!$P$18,IF($O$8=基本!$F$22,基本!$P$27,IF($O$8=基本!$F$31,基本!$P$36,IF($O$8=基本!$F$40,基本!$P$45,0)))))</f>
        <v>6</v>
      </c>
    </row>
    <row r="13" spans="1:18" ht="14.25" customHeight="1">
      <c r="A13" s="39"/>
      <c r="B13" s="239" t="s">
        <v>149</v>
      </c>
      <c r="C13" s="240"/>
      <c r="D13" s="240"/>
      <c r="E13" s="240"/>
      <c r="F13" s="240"/>
      <c r="G13" s="241"/>
      <c r="H13" s="44" t="s">
        <v>85</v>
      </c>
      <c r="I13" s="89">
        <v>2</v>
      </c>
      <c r="J13" s="88" t="s">
        <v>44</v>
      </c>
      <c r="K13" s="89">
        <v>6</v>
      </c>
      <c r="L13" s="89">
        <v>10</v>
      </c>
      <c r="M13" s="63" t="s">
        <v>130</v>
      </c>
      <c r="N13" s="44" t="s">
        <v>85</v>
      </c>
      <c r="O13" s="130">
        <v>2</v>
      </c>
      <c r="P13" s="128" t="s">
        <v>44</v>
      </c>
      <c r="Q13" s="130">
        <v>6</v>
      </c>
      <c r="R13" s="130">
        <v>10</v>
      </c>
    </row>
    <row r="14" spans="1:18" ht="14.25" customHeight="1">
      <c r="A14" s="39"/>
      <c r="B14" s="239" t="s">
        <v>240</v>
      </c>
      <c r="C14" s="240"/>
      <c r="D14" s="240"/>
      <c r="E14" s="240"/>
      <c r="F14" s="240"/>
      <c r="G14" s="241"/>
      <c r="H14" s="88" t="s">
        <v>50</v>
      </c>
      <c r="I14" s="89">
        <v>2</v>
      </c>
      <c r="J14" s="88" t="s">
        <v>44</v>
      </c>
      <c r="K14" s="89">
        <v>6</v>
      </c>
      <c r="L14" s="89">
        <v>6</v>
      </c>
      <c r="M14" s="63" t="s">
        <v>130</v>
      </c>
      <c r="N14" s="128" t="s">
        <v>50</v>
      </c>
      <c r="O14" s="130">
        <v>1</v>
      </c>
      <c r="P14" s="128" t="s">
        <v>44</v>
      </c>
      <c r="Q14" s="130">
        <v>6</v>
      </c>
      <c r="R14" s="130">
        <v>6</v>
      </c>
    </row>
    <row r="15" spans="1:18" ht="14.25" customHeight="1">
      <c r="A15" s="41"/>
      <c r="B15" s="242"/>
      <c r="C15" s="279"/>
      <c r="D15" s="279"/>
      <c r="E15" s="279"/>
      <c r="F15" s="279"/>
      <c r="G15" s="280"/>
      <c r="H15" s="88" t="s">
        <v>60</v>
      </c>
      <c r="I15" s="89"/>
      <c r="J15" s="245" t="s">
        <v>134</v>
      </c>
      <c r="K15" s="246"/>
      <c r="L15" s="89">
        <v>2</v>
      </c>
    </row>
    <row r="16" spans="1:18" ht="14.25" thickBot="1">
      <c r="A16" s="13" t="s">
        <v>47</v>
      </c>
      <c r="E16" s="3"/>
      <c r="H16" s="44" t="s">
        <v>313</v>
      </c>
      <c r="I16" s="150">
        <v>1</v>
      </c>
      <c r="J16" s="149" t="s">
        <v>44</v>
      </c>
      <c r="K16" s="150">
        <v>6</v>
      </c>
    </row>
    <row r="17" spans="1:11" ht="18.75" customHeight="1" thickBot="1">
      <c r="A17" s="248" t="str">
        <f>$B$2</f>
        <v>デュエリスツ・アソールト[構え]</v>
      </c>
      <c r="B17" s="249"/>
      <c r="C17" s="249"/>
      <c r="D17" s="104" t="s">
        <v>2</v>
      </c>
      <c r="E17" s="66" t="s">
        <v>131</v>
      </c>
      <c r="F17" s="105" t="s">
        <v>111</v>
      </c>
      <c r="G17" s="79" t="s">
        <v>70</v>
      </c>
      <c r="H17" s="44" t="s">
        <v>312</v>
      </c>
      <c r="I17" s="150">
        <v>1</v>
      </c>
      <c r="J17" s="149" t="s">
        <v>44</v>
      </c>
      <c r="K17" s="150">
        <v>8</v>
      </c>
    </row>
    <row r="18" spans="1:11" ht="23.25" customHeight="1">
      <c r="A18" s="254" t="s">
        <v>42</v>
      </c>
      <c r="B18" s="99" t="s">
        <v>2</v>
      </c>
      <c r="C18" s="102" t="str">
        <f>$K$9</f>
        <v>AC</v>
      </c>
      <c r="D18" s="95" t="str">
        <f>$J$9+$L$10+$I$10 &amp; "+1d20"</f>
        <v>16+1d20</v>
      </c>
      <c r="E18" s="95" t="str">
        <f>$J$9+$L$10+$I$10+1 &amp; "+1d20"</f>
        <v>17+1d20</v>
      </c>
      <c r="F18" s="95" t="str">
        <f>$J$9+$L$10+$I$10+1 &amp; "+1d20"</f>
        <v>17+1d20</v>
      </c>
      <c r="G18" s="96" t="str">
        <f>$J$9+$R$10+$I$10 &amp; "+1d20"</f>
        <v>15+1d20</v>
      </c>
    </row>
    <row r="19" spans="1:11" ht="23.25" customHeight="1" thickBot="1">
      <c r="A19" s="255"/>
      <c r="B19" s="100" t="s">
        <v>1</v>
      </c>
      <c r="C19" s="103" t="str">
        <f>$K$9</f>
        <v>AC</v>
      </c>
      <c r="D19" s="97" t="str">
        <f>$J$9+$L$10+2+$I$10 &amp; "+1d20"</f>
        <v>18+1d20</v>
      </c>
      <c r="E19" s="97" t="str">
        <f>$J$9+$L$10+2+$I$10+1 &amp; "+1d20"</f>
        <v>19+1d20</v>
      </c>
      <c r="F19" s="97" t="str">
        <f>$J$9+$L$10+2+$I$10+1 &amp; "+1d20"</f>
        <v>19+1d20</v>
      </c>
      <c r="G19" s="98" t="str">
        <f>$J$9+$R$10+2+$I$10 &amp; "+1d20"</f>
        <v>17+1d20</v>
      </c>
    </row>
    <row r="20" spans="1:11" ht="23.25" customHeight="1">
      <c r="A20" s="250" t="s">
        <v>132</v>
      </c>
      <c r="B20" s="78" t="s">
        <v>4</v>
      </c>
      <c r="C20" s="81" t="str">
        <f t="shared" ref="C20:C27" si="0">IF($I$15 = 0,"", $I$15)</f>
        <v/>
      </c>
      <c r="D20" s="82" t="str">
        <f>$J$11+$L$12+$I$12+2 &amp; "+" &amp; $I$13 &amp; "d" &amp; $K$13</f>
        <v>20+2d6</v>
      </c>
      <c r="E20" s="82" t="str">
        <f>$J$11+$L$12+$I$12+2 &amp; "+" &amp; $I$13 &amp; "d" &amp; $K$13</f>
        <v>20+2d6</v>
      </c>
      <c r="F20" s="82" t="str">
        <f>$J$11+$L$12+$I$12+基本!$L$7+2 &amp; "+" &amp; $I$13 &amp; "d" &amp; $K$13 &amp; "+" &amp;  "1d6"</f>
        <v>21+2d6+1d6</v>
      </c>
      <c r="G20" s="83" t="str">
        <f>$J$11+$R$12+$O$12+2-$O$12 &amp; "+" &amp; $O$13 &amp; "d" &amp; $Q$13</f>
        <v>13+2d6</v>
      </c>
    </row>
    <row r="21" spans="1:11" ht="23.25" customHeight="1" thickBot="1">
      <c r="A21" s="251"/>
      <c r="B21" s="30" t="s">
        <v>3</v>
      </c>
      <c r="C21" s="80" t="str">
        <f t="shared" si="0"/>
        <v/>
      </c>
      <c r="D21" s="67" t="str">
        <f>$J$11+$L$12+$I$12+($I$13*$K$13)+2 &amp; IF($I$14 = 0,"","+" &amp; $I$14 &amp; "d" &amp; $L$14)</f>
        <v>32+2d6</v>
      </c>
      <c r="E21" s="67" t="str">
        <f>$J$11+$L$12+$I$12+($I$13*$K$13)+2 &amp; IF($I$14 = 0,"","+" &amp; $I$14 &amp; "d" &amp; $L$14)</f>
        <v>32+2d6</v>
      </c>
      <c r="F21" s="67" t="str">
        <f>$J$11+$L$12+$I$12+($I$13*$K$13)+基本!$L$7+2+6 &amp; IF($I$14 = 0,"","+" &amp; ($I$14 &amp; "d" &amp; $L$14))</f>
        <v>39+2d6</v>
      </c>
      <c r="G21" s="29" t="str">
        <f>$J$11+$R$12+$O$12+($O$13*$Q$13)+2-$O$12 &amp; IF($O$14 = 0,"","+" &amp; $O$14 &amp; "d" &amp; $R$14)</f>
        <v>25+1d6</v>
      </c>
    </row>
    <row r="22" spans="1:11" ht="23.25" customHeight="1">
      <c r="A22" s="256" t="s">
        <v>133</v>
      </c>
      <c r="B22" s="153" t="s">
        <v>4</v>
      </c>
      <c r="C22" s="154" t="str">
        <f t="shared" si="0"/>
        <v/>
      </c>
      <c r="D22" s="82" t="str">
        <f>$J$11+$L$12+$I$12+2 &amp; "+" &amp; $I$13+$L$15 &amp; "d" &amp; $K$13</f>
        <v>20+4d6</v>
      </c>
      <c r="E22" s="82" t="str">
        <f>$J$11+$L$12+$I$12+2 &amp; "+" &amp; $I$13+$L$15 &amp; "d" &amp; $K$13</f>
        <v>20+4d6</v>
      </c>
      <c r="F22" s="83" t="str">
        <f>$J$11+$L$12+$I$12+基本!$L$7+2 &amp; "+" &amp; $I$13+$L$15 &amp; "d" &amp; $K$13 &amp;"+1ｄ6"</f>
        <v>21+4d6+1ｄ6</v>
      </c>
      <c r="G22" s="145"/>
    </row>
    <row r="23" spans="1:11" ht="23.25" customHeight="1" thickBot="1">
      <c r="A23" s="257"/>
      <c r="B23" s="30" t="s">
        <v>3</v>
      </c>
      <c r="C23" s="80" t="str">
        <f t="shared" si="0"/>
        <v/>
      </c>
      <c r="D23" s="67" t="str">
        <f>$J$11+$L$12+$I$12+(($I$13+$L$15)*$K$13)+2 &amp; IF($I$14 = 0,"","+" &amp; $I$14 &amp; "d" &amp; $L$14)</f>
        <v>44+2d6</v>
      </c>
      <c r="E23" s="67" t="str">
        <f>$J$11+$L$12+$I$12+(($I$13+$L$15)*$K$13)+2 &amp; IF($I$14 = 0,"","+" &amp; $I$14 &amp; "d" &amp; $L$14)</f>
        <v>44+2d6</v>
      </c>
      <c r="F23" s="29" t="str">
        <f>$J$11+$L$12+$I$12+(($I$13+$L$15)*$K$13)+基本!$L$7+2+6 &amp; IF($I$14 = 0,"","+" &amp; $I$14 &amp; "d" &amp; $L$14)</f>
        <v>51+2d6</v>
      </c>
      <c r="G23" s="146"/>
    </row>
    <row r="24" spans="1:11" ht="23.25" customHeight="1">
      <c r="A24" s="258" t="s">
        <v>311</v>
      </c>
      <c r="B24" s="78" t="s">
        <v>4</v>
      </c>
      <c r="C24" s="81" t="str">
        <f t="shared" si="0"/>
        <v/>
      </c>
      <c r="D24" s="82" t="str">
        <f>$J$11+$L$12+$I$12+2 &amp; "+" &amp; $I$13 &amp; "d" &amp; $K$13 &amp; "+" &amp; $I$17 &amp; "d" &amp; $K$17</f>
        <v>20+2d6+1d8</v>
      </c>
      <c r="E24" s="143" t="str">
        <f>$J$11+$L$12+$I$12+2 &amp; "+" &amp; $I$13 &amp; "d" &amp; $K$13 &amp; "+" &amp; $I$17 &amp; "d" &amp; $K$17</f>
        <v>20+2d6+1d8</v>
      </c>
      <c r="F24" s="83" t="str">
        <f>$J$11+$L$12+$I$12+基本!$L$7+2 &amp; "+" &amp; $I$13 &amp; "d" &amp; $K$13 &amp; "+" &amp; $I$17 &amp; "d" &amp; $K$17 &amp; "+" &amp; $I$16 &amp; "d" &amp; $K$16</f>
        <v>21+2d6+1d8+1d6</v>
      </c>
      <c r="G24" s="146"/>
    </row>
    <row r="25" spans="1:11" ht="23.25" customHeight="1" thickBot="1">
      <c r="A25" s="259"/>
      <c r="B25" s="30" t="s">
        <v>3</v>
      </c>
      <c r="C25" s="80" t="str">
        <f t="shared" si="0"/>
        <v/>
      </c>
      <c r="D25" s="67" t="str">
        <f>$J$11+$L$12+$I$12+($I$13*$K$13)+2+($I$17*$K$17) &amp; IF($I$14 = 0,"","+" &amp; $I$14 &amp; "d" &amp; $L$14)</f>
        <v>40+2d6</v>
      </c>
      <c r="E25" s="144" t="str">
        <f>$J$11+$L$12+$I$12+($I$13*$K$13)+2+($I$17*$K$17) &amp; IF($I$14 = 0,"","+" &amp; $I$14 &amp; "d" &amp; $L$14)</f>
        <v>40+2d6</v>
      </c>
      <c r="F25" s="29" t="str">
        <f>$J$11+$L$12+$I$12+($I$13*$K$13)+2+基本!$L$7+($I$17*$K$17)+($I$16*$K$16) &amp; IF($I$14 = 0,"","+" &amp; ($I$14 &amp; "d" &amp; $L$14))</f>
        <v>47+2d6</v>
      </c>
      <c r="G25" s="146"/>
    </row>
    <row r="26" spans="1:11" ht="23.25" customHeight="1">
      <c r="A26" s="252" t="s">
        <v>310</v>
      </c>
      <c r="B26" s="78" t="s">
        <v>4</v>
      </c>
      <c r="C26" s="81" t="str">
        <f t="shared" si="0"/>
        <v/>
      </c>
      <c r="D26" s="82" t="str">
        <f>$J$11+$L$12+$I$12+2 &amp; "+" &amp; $I$13+$L$15 &amp; "d" &amp; $K$13 &amp; "+" &amp; $I$17 &amp; "d" &amp; $K$17</f>
        <v>20+4d6+1d8</v>
      </c>
      <c r="E26" s="143" t="str">
        <f>$J$11+$L$12+$I$12+2 &amp; "+" &amp; $I$13+$L$15 &amp; "d" &amp; $K$13 &amp; "+" &amp; $I$17 &amp; "d" &amp; $K$17</f>
        <v>20+4d6+1d8</v>
      </c>
      <c r="F26" s="83" t="str">
        <f>$J$11+$L$12+$I$12+基本!$L$7+2 &amp; "+" &amp; $I$13+$L$15 &amp; "d" &amp; $K$13 &amp; "+" &amp; $I$17 &amp; "d" &amp; $K$17 &amp; "+" &amp; $I$16 &amp; "d" &amp; $K$16</f>
        <v>21+4d6+1d8+1d6</v>
      </c>
      <c r="G26" s="146"/>
      <c r="H26" s="57"/>
      <c r="I26" s="57"/>
      <c r="J26" s="57"/>
      <c r="K26" s="57"/>
    </row>
    <row r="27" spans="1:11" ht="23.25" customHeight="1" thickBot="1">
      <c r="A27" s="253"/>
      <c r="B27" s="30" t="s">
        <v>3</v>
      </c>
      <c r="C27" s="80" t="str">
        <f t="shared" si="0"/>
        <v/>
      </c>
      <c r="D27" s="67" t="str">
        <f>$J$11+$L$12+$I$12+(($I$13+$L$15)*$K$13)+2+($I$17*$K$17) &amp; IF($I$14 = 0,"","+" &amp; $I$14 &amp; "d" &amp; $L$14)</f>
        <v>52+2d6</v>
      </c>
      <c r="E27" s="144" t="str">
        <f>$J$11+$L$12+$I$12+(($I$13+$L$15)*$K$13)+2+($I$17*$K$17) &amp; IF($I$14 = 0,"","+" &amp; $I$14 &amp; "d" &amp; $L$14)</f>
        <v>52+2d6</v>
      </c>
      <c r="F27" s="29" t="str">
        <f>$J$11+$L$12+$I$12+(($I$13+$L$15)*$K$13)+2+基本!$L$7+($I$17*$K$17)+($I$16*$K$16) &amp; IF($I$14 = 0,"","+" &amp; $I$14 &amp; "d" &amp; $L$14)</f>
        <v>59+2d6</v>
      </c>
      <c r="G27" s="146"/>
      <c r="H27" s="57"/>
      <c r="I27" s="57"/>
      <c r="J27" s="57"/>
      <c r="K27" s="57"/>
    </row>
    <row r="28" spans="1:11" ht="18.75" customHeight="1">
      <c r="A28" s="261" t="s">
        <v>135</v>
      </c>
      <c r="B28" s="261"/>
      <c r="C28" s="261"/>
      <c r="D28" s="261"/>
      <c r="E28" s="261"/>
      <c r="F28" s="261"/>
      <c r="G28" s="261"/>
      <c r="I28" s="57"/>
      <c r="J28" s="57"/>
      <c r="K28" s="57"/>
    </row>
    <row r="29" spans="1:11" ht="13.5" customHeight="1">
      <c r="A29" s="247" t="s">
        <v>136</v>
      </c>
      <c r="B29" s="247"/>
      <c r="C29" s="247"/>
      <c r="D29" s="247"/>
      <c r="E29" s="247"/>
      <c r="F29" s="247"/>
      <c r="G29" s="247"/>
    </row>
    <row r="30" spans="1:11" ht="18.75" customHeight="1">
      <c r="A30" s="261" t="s">
        <v>140</v>
      </c>
      <c r="B30" s="261"/>
      <c r="C30" s="261"/>
      <c r="D30" s="261"/>
      <c r="E30" s="261"/>
      <c r="F30" s="261"/>
      <c r="G30" s="261"/>
      <c r="I30" s="57"/>
      <c r="J30" s="57"/>
      <c r="K30" s="57"/>
    </row>
    <row r="31" spans="1:11" ht="13.5" customHeight="1">
      <c r="A31" s="247" t="s">
        <v>141</v>
      </c>
      <c r="B31" s="247"/>
      <c r="C31" s="247"/>
      <c r="D31" s="247"/>
      <c r="E31" s="247"/>
      <c r="F31" s="247"/>
      <c r="G31" s="247"/>
    </row>
    <row r="32" spans="1:11" ht="13.5" customHeight="1">
      <c r="A32" s="247" t="s">
        <v>143</v>
      </c>
      <c r="B32" s="247"/>
      <c r="C32" s="247"/>
      <c r="D32" s="247"/>
      <c r="E32" s="247"/>
      <c r="F32" s="247"/>
      <c r="G32" s="247"/>
    </row>
    <row r="33" spans="1:12" ht="13.5" customHeight="1">
      <c r="A33" s="260" t="s">
        <v>144</v>
      </c>
      <c r="B33" s="260"/>
      <c r="C33" s="260"/>
      <c r="D33" s="260"/>
      <c r="E33" s="260"/>
      <c r="F33" s="260"/>
      <c r="G33" s="260"/>
      <c r="I33" s="57"/>
      <c r="J33" s="57"/>
      <c r="K33" s="57"/>
    </row>
    <row r="34" spans="1:12" ht="18.75" customHeight="1">
      <c r="A34" s="261" t="s">
        <v>254</v>
      </c>
      <c r="B34" s="261"/>
      <c r="C34" s="261"/>
      <c r="D34" s="261"/>
      <c r="E34" s="261"/>
      <c r="F34" s="261"/>
      <c r="G34" s="261"/>
      <c r="I34" s="57"/>
      <c r="J34" s="57"/>
      <c r="K34" s="57"/>
    </row>
    <row r="35" spans="1:12" ht="13.5" customHeight="1">
      <c r="A35" s="247" t="s">
        <v>142</v>
      </c>
      <c r="B35" s="247"/>
      <c r="C35" s="247"/>
      <c r="D35" s="247"/>
      <c r="E35" s="247"/>
      <c r="F35" s="247"/>
      <c r="G35" s="247"/>
    </row>
    <row r="36" spans="1:12" ht="13.5" customHeight="1">
      <c r="A36" s="247" t="s">
        <v>137</v>
      </c>
      <c r="B36" s="247"/>
      <c r="C36" s="247"/>
      <c r="D36" s="247"/>
      <c r="E36" s="247"/>
      <c r="F36" s="247"/>
      <c r="G36" s="247"/>
    </row>
    <row r="37" spans="1:12" ht="13.5" customHeight="1">
      <c r="A37" s="260" t="s">
        <v>138</v>
      </c>
      <c r="B37" s="260"/>
      <c r="C37" s="260"/>
      <c r="D37" s="260"/>
      <c r="E37" s="260"/>
      <c r="F37" s="260"/>
      <c r="G37" s="260"/>
      <c r="I37" s="57"/>
      <c r="J37" s="57"/>
      <c r="K37" s="57"/>
    </row>
    <row r="38" spans="1:12" ht="13.5" customHeight="1">
      <c r="A38" s="260" t="s">
        <v>139</v>
      </c>
      <c r="B38" s="260"/>
      <c r="C38" s="260"/>
      <c r="D38" s="260"/>
      <c r="E38" s="260"/>
      <c r="F38" s="260"/>
      <c r="G38" s="260"/>
      <c r="I38" s="57"/>
      <c r="J38" s="57"/>
      <c r="K38" s="57"/>
    </row>
    <row r="39" spans="1:12">
      <c r="A39" s="91"/>
      <c r="B39" s="91"/>
      <c r="C39" s="91"/>
      <c r="D39" s="91"/>
      <c r="E39" s="91"/>
      <c r="F39" s="91"/>
      <c r="G39" s="91"/>
    </row>
    <row r="40" spans="1:12">
      <c r="A40" s="265" t="s">
        <v>49</v>
      </c>
      <c r="B40" s="266"/>
      <c r="C40" s="266"/>
      <c r="D40" s="266"/>
      <c r="E40" s="266"/>
      <c r="F40" s="266"/>
      <c r="G40" s="267"/>
    </row>
    <row r="41" spans="1:12" s="31" customFormat="1" ht="13.5" customHeight="1">
      <c r="A41" s="268"/>
      <c r="B41" s="261"/>
      <c r="C41" s="261"/>
      <c r="D41" s="261"/>
      <c r="E41" s="261"/>
      <c r="F41" s="261"/>
      <c r="G41" s="269"/>
      <c r="L41" s="57"/>
    </row>
    <row r="42" spans="1:12" s="31" customFormat="1" ht="17.25">
      <c r="A42" s="273" t="s">
        <v>241</v>
      </c>
      <c r="B42" s="274"/>
      <c r="C42" s="274"/>
      <c r="D42" s="274"/>
      <c r="E42" s="274"/>
      <c r="F42" s="274"/>
      <c r="G42" s="275"/>
      <c r="L42" s="57"/>
    </row>
    <row r="43" spans="1:12" s="31" customFormat="1" ht="13.5" customHeight="1">
      <c r="A43" s="270"/>
      <c r="B43" s="271"/>
      <c r="C43" s="271"/>
      <c r="D43" s="271"/>
      <c r="E43" s="271"/>
      <c r="F43" s="271"/>
      <c r="G43" s="272"/>
      <c r="L43" s="57"/>
    </row>
    <row r="44" spans="1:12" s="31" customFormat="1" ht="13.5" customHeight="1">
      <c r="A44" s="270" t="s">
        <v>262</v>
      </c>
      <c r="B44" s="271"/>
      <c r="C44" s="271"/>
      <c r="D44" s="271"/>
      <c r="E44" s="271"/>
      <c r="F44" s="271"/>
      <c r="G44" s="272"/>
      <c r="L44" s="124"/>
    </row>
    <row r="45" spans="1:12" s="31" customFormat="1" ht="13.5" customHeight="1">
      <c r="A45" s="276" t="s">
        <v>242</v>
      </c>
      <c r="B45" s="277"/>
      <c r="C45" s="277"/>
      <c r="D45" s="277"/>
      <c r="E45" s="277"/>
      <c r="F45" s="277"/>
      <c r="G45" s="278"/>
      <c r="L45" s="124"/>
    </row>
    <row r="46" spans="1:12" s="31" customFormat="1" ht="13.5" customHeight="1">
      <c r="A46" s="270" t="s">
        <v>243</v>
      </c>
      <c r="B46" s="271"/>
      <c r="C46" s="271"/>
      <c r="D46" s="271"/>
      <c r="E46" s="271"/>
      <c r="F46" s="271"/>
      <c r="G46" s="272"/>
      <c r="L46" s="124"/>
    </row>
    <row r="47" spans="1:12" s="31" customFormat="1" ht="13.5" customHeight="1">
      <c r="A47" s="270" t="s">
        <v>263</v>
      </c>
      <c r="B47" s="271"/>
      <c r="C47" s="271"/>
      <c r="D47" s="271"/>
      <c r="E47" s="271"/>
      <c r="F47" s="271"/>
      <c r="G47" s="272"/>
      <c r="L47" s="57"/>
    </row>
    <row r="48" spans="1:12" s="31" customFormat="1" ht="13.5" customHeight="1">
      <c r="A48" s="276" t="s">
        <v>244</v>
      </c>
      <c r="B48" s="277"/>
      <c r="C48" s="277"/>
      <c r="D48" s="277"/>
      <c r="E48" s="277"/>
      <c r="F48" s="277"/>
      <c r="G48" s="278"/>
      <c r="L48" s="57"/>
    </row>
    <row r="49" spans="1:12" s="31" customFormat="1" ht="13.5" customHeight="1">
      <c r="A49" s="270"/>
      <c r="B49" s="271"/>
      <c r="C49" s="271"/>
      <c r="D49" s="271"/>
      <c r="E49" s="271"/>
      <c r="F49" s="271"/>
      <c r="G49" s="272"/>
      <c r="L49" s="57"/>
    </row>
    <row r="50" spans="1:12" s="31" customFormat="1" ht="21">
      <c r="A50" s="26"/>
      <c r="B50" s="90"/>
      <c r="C50" s="27" t="s">
        <v>40</v>
      </c>
      <c r="D50" s="28" t="str">
        <f>$E$1</f>
        <v>無限回</v>
      </c>
      <c r="E50" s="262" t="str">
        <f>$B$2</f>
        <v>デュエリスツ・アソールト[構え]</v>
      </c>
      <c r="F50" s="263"/>
      <c r="G50" s="264"/>
      <c r="L50" s="57"/>
    </row>
  </sheetData>
  <mergeCells count="48">
    <mergeCell ref="A49:G49"/>
    <mergeCell ref="E50:G50"/>
    <mergeCell ref="A41:G41"/>
    <mergeCell ref="A42:G42"/>
    <mergeCell ref="A43:G43"/>
    <mergeCell ref="A44:G44"/>
    <mergeCell ref="A47:G47"/>
    <mergeCell ref="A48:G48"/>
    <mergeCell ref="A45:G45"/>
    <mergeCell ref="A46:G46"/>
    <mergeCell ref="P10:Q10"/>
    <mergeCell ref="P12:Q12"/>
    <mergeCell ref="A40:G40"/>
    <mergeCell ref="A28:G28"/>
    <mergeCell ref="A29:G29"/>
    <mergeCell ref="A30:G30"/>
    <mergeCell ref="A31:G31"/>
    <mergeCell ref="A32:G32"/>
    <mergeCell ref="A33:G33"/>
    <mergeCell ref="A34:G34"/>
    <mergeCell ref="A35:G35"/>
    <mergeCell ref="A36:G36"/>
    <mergeCell ref="A37:G37"/>
    <mergeCell ref="A38:G38"/>
    <mergeCell ref="J10:K10"/>
    <mergeCell ref="A26:A27"/>
    <mergeCell ref="B12:G12"/>
    <mergeCell ref="J12:K12"/>
    <mergeCell ref="B13:G13"/>
    <mergeCell ref="B14:G14"/>
    <mergeCell ref="B15:G15"/>
    <mergeCell ref="J15:K15"/>
    <mergeCell ref="A17:C17"/>
    <mergeCell ref="A18:A19"/>
    <mergeCell ref="A20:A21"/>
    <mergeCell ref="A22:A23"/>
    <mergeCell ref="A24:A25"/>
    <mergeCell ref="B11:G11"/>
    <mergeCell ref="B1:C1"/>
    <mergeCell ref="F1:G1"/>
    <mergeCell ref="B2:G2"/>
    <mergeCell ref="B4:G4"/>
    <mergeCell ref="B5:G5"/>
    <mergeCell ref="B6:D6"/>
    <mergeCell ref="B7:G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5"/>
  <sheetViews>
    <sheetView zoomScaleNormal="100" workbookViewId="0">
      <selection activeCell="A16" sqref="A16"/>
    </sheetView>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3" ht="21">
      <c r="A1" s="49"/>
      <c r="B1" s="296" t="s">
        <v>162</v>
      </c>
      <c r="C1" s="297"/>
      <c r="D1" s="50" t="s">
        <v>40</v>
      </c>
      <c r="E1" s="51" t="s">
        <v>57</v>
      </c>
      <c r="F1" s="298"/>
      <c r="G1" s="299"/>
      <c r="H1" s="35" t="s">
        <v>55</v>
      </c>
    </row>
    <row r="2" spans="1:13" ht="24.75" customHeight="1">
      <c r="A2" s="50" t="s">
        <v>0</v>
      </c>
      <c r="B2" s="300" t="s">
        <v>163</v>
      </c>
      <c r="C2" s="300"/>
      <c r="D2" s="300"/>
      <c r="E2" s="300"/>
      <c r="F2" s="300"/>
      <c r="G2" s="300"/>
      <c r="H2" s="35" t="s">
        <v>56</v>
      </c>
    </row>
    <row r="3" spans="1:13" ht="19.5" customHeight="1">
      <c r="A3" s="34" t="s">
        <v>48</v>
      </c>
      <c r="B3" s="31"/>
      <c r="C3" s="31"/>
      <c r="D3" s="31"/>
      <c r="I3" s="35"/>
    </row>
    <row r="4" spans="1:13">
      <c r="A4" s="36" t="s">
        <v>46</v>
      </c>
      <c r="B4" s="233" t="s">
        <v>164</v>
      </c>
      <c r="C4" s="234"/>
      <c r="D4" s="234"/>
      <c r="E4" s="234"/>
      <c r="F4" s="234"/>
      <c r="G4" s="235"/>
    </row>
    <row r="5" spans="1:13">
      <c r="A5" s="37" t="s">
        <v>39</v>
      </c>
      <c r="B5" s="233" t="s">
        <v>165</v>
      </c>
      <c r="C5" s="234"/>
      <c r="D5" s="234"/>
      <c r="E5" s="234"/>
      <c r="F5" s="234"/>
      <c r="G5" s="235"/>
    </row>
    <row r="6" spans="1:13">
      <c r="A6" s="37" t="s">
        <v>7</v>
      </c>
      <c r="B6" s="293" t="s">
        <v>166</v>
      </c>
      <c r="C6" s="294"/>
      <c r="D6" s="295"/>
      <c r="E6" s="68" t="s">
        <v>43</v>
      </c>
      <c r="F6" s="55" t="str">
        <f>$I$6</f>
        <v>近接</v>
      </c>
      <c r="G6" s="69">
        <f>IF($J$6 = 0,"", $J$6)</f>
        <v>1</v>
      </c>
      <c r="H6" s="68" t="s">
        <v>43</v>
      </c>
      <c r="I6" s="70" t="s">
        <v>68</v>
      </c>
      <c r="J6" s="70">
        <v>1</v>
      </c>
    </row>
    <row r="7" spans="1:13">
      <c r="A7" s="38" t="s">
        <v>6</v>
      </c>
      <c r="B7" s="287" t="s">
        <v>167</v>
      </c>
      <c r="C7" s="288"/>
      <c r="D7" s="289"/>
      <c r="E7" s="68" t="s">
        <v>65</v>
      </c>
      <c r="F7" s="69" t="str">
        <f>IF($I$7 = 0,"", $I$7)</f>
        <v/>
      </c>
      <c r="G7" s="69" t="str">
        <f>IF($J$7 = 0,"", $J$7)</f>
        <v/>
      </c>
      <c r="H7" s="68" t="s">
        <v>65</v>
      </c>
      <c r="I7" s="70"/>
      <c r="J7" s="70"/>
    </row>
    <row r="8" spans="1:13">
      <c r="A8" s="40" t="s">
        <v>98</v>
      </c>
      <c r="B8" s="290" t="s">
        <v>219</v>
      </c>
      <c r="C8" s="282"/>
      <c r="D8" s="282"/>
      <c r="E8" s="282"/>
      <c r="F8" s="282"/>
      <c r="G8" s="283"/>
      <c r="H8" s="68" t="s">
        <v>84</v>
      </c>
      <c r="I8" s="70" t="s">
        <v>100</v>
      </c>
      <c r="J8" s="35" t="s">
        <v>62</v>
      </c>
    </row>
    <row r="9" spans="1:13" ht="13.5" customHeight="1">
      <c r="A9" s="38" t="s">
        <v>8</v>
      </c>
      <c r="B9" s="233" t="s">
        <v>169</v>
      </c>
      <c r="C9" s="234"/>
      <c r="D9" s="234"/>
      <c r="E9" s="234"/>
      <c r="F9" s="234"/>
      <c r="G9" s="235"/>
      <c r="H9" s="68" t="s">
        <v>51</v>
      </c>
      <c r="I9" s="70" t="s">
        <v>12</v>
      </c>
      <c r="J9" s="69">
        <f>IF($I$9 = "筋力",基本!$C$5,IF($I$9 = "耐久力",基本!$C$6,IF($I$9 = "敏捷力",基本!$C$7,IF($I$9 = "知力",基本!$C$8,IF($I$9 = "判断力",基本!$C$9,IF($I$9 = "魅力",基本!$C$10,""))))))</f>
        <v>5</v>
      </c>
      <c r="K9" s="101" t="s">
        <v>218</v>
      </c>
    </row>
    <row r="10" spans="1:13" ht="13.5" customHeight="1">
      <c r="A10" s="39" t="s">
        <v>168</v>
      </c>
      <c r="B10" s="270" t="s">
        <v>171</v>
      </c>
      <c r="C10" s="271"/>
      <c r="D10" s="271"/>
      <c r="E10" s="271"/>
      <c r="F10" s="271"/>
      <c r="G10" s="272"/>
      <c r="H10" s="68" t="s">
        <v>58</v>
      </c>
      <c r="I10" s="70">
        <v>0</v>
      </c>
      <c r="J10" s="215" t="s">
        <v>53</v>
      </c>
      <c r="K10" s="217"/>
      <c r="L10" s="69">
        <f>IF($I$8=基本!$F$4,基本!$P$7,IF($I$8=基本!$F$13,基本!$P$16,IF($I$8=基本!$F$22,基本!$P$25,IF($I$8=基本!$F$31,基本!$P$34,IF($I$8=基本!$F$40,基本!$P$43,0)))))</f>
        <v>11</v>
      </c>
    </row>
    <row r="11" spans="1:13" ht="13.5" customHeight="1">
      <c r="A11" s="39"/>
      <c r="B11" s="276" t="s">
        <v>172</v>
      </c>
      <c r="C11" s="277"/>
      <c r="D11" s="277"/>
      <c r="E11" s="277"/>
      <c r="F11" s="277"/>
      <c r="G11" s="278"/>
      <c r="H11" s="43" t="s">
        <v>52</v>
      </c>
      <c r="I11" s="70" t="s">
        <v>12</v>
      </c>
      <c r="J11" s="45">
        <f>IF($I$11 = "筋力",基本!$C$5,IF($I$11 = "耐久力",基本!$C$6,IF($I$11 = "敏捷力",基本!$C$7,IF($I$11 = "知力",基本!$C$8,IF($I$11 = "判断力",基本!$C$9,IF($I$11 = "魅力",基本!$C$10,""))))))</f>
        <v>5</v>
      </c>
      <c r="L11" s="31"/>
    </row>
    <row r="12" spans="1:13" ht="13.5" customHeight="1">
      <c r="A12" s="39"/>
      <c r="B12" s="270" t="s">
        <v>173</v>
      </c>
      <c r="C12" s="271"/>
      <c r="D12" s="271"/>
      <c r="E12" s="271"/>
      <c r="F12" s="271"/>
      <c r="G12" s="272"/>
      <c r="H12" s="68" t="s">
        <v>59</v>
      </c>
      <c r="I12" s="70">
        <v>0</v>
      </c>
      <c r="J12" s="215" t="s">
        <v>54</v>
      </c>
      <c r="K12" s="217"/>
      <c r="L12" s="69">
        <f>IF($I$8=基本!$F$4,基本!$P$9,IF($I$8=基本!$F$13,基本!$P$18,IF($I$8=基本!$F$22,基本!$P$27,IF($I$8=基本!$F$31,基本!$P$36,IF($I$8=基本!$F$40,基本!$P$45,0)))))</f>
        <v>9</v>
      </c>
    </row>
    <row r="13" spans="1:13" ht="13.5" customHeight="1">
      <c r="A13" s="39"/>
      <c r="B13" s="276" t="s">
        <v>174</v>
      </c>
      <c r="C13" s="277"/>
      <c r="D13" s="277"/>
      <c r="E13" s="277"/>
      <c r="F13" s="277"/>
      <c r="G13" s="278"/>
      <c r="H13" s="44" t="s">
        <v>85</v>
      </c>
      <c r="I13" s="89">
        <v>2</v>
      </c>
      <c r="J13" s="88" t="s">
        <v>44</v>
      </c>
      <c r="K13" s="89">
        <v>6</v>
      </c>
      <c r="L13" s="89">
        <v>10</v>
      </c>
      <c r="M13" s="63" t="s">
        <v>130</v>
      </c>
    </row>
    <row r="14" spans="1:13" ht="13.5" customHeight="1">
      <c r="A14" s="39"/>
      <c r="B14" s="239" t="s">
        <v>149</v>
      </c>
      <c r="C14" s="240"/>
      <c r="D14" s="240"/>
      <c r="E14" s="240"/>
      <c r="F14" s="240"/>
      <c r="G14" s="241"/>
      <c r="H14" s="68" t="s">
        <v>50</v>
      </c>
      <c r="I14" s="89">
        <v>2</v>
      </c>
      <c r="J14" s="88" t="s">
        <v>44</v>
      </c>
      <c r="K14" s="89">
        <v>6</v>
      </c>
      <c r="L14" s="89">
        <v>6</v>
      </c>
      <c r="M14" s="63" t="s">
        <v>130</v>
      </c>
    </row>
    <row r="15" spans="1:13" ht="13.5" customHeight="1">
      <c r="A15" s="41"/>
      <c r="B15" s="304"/>
      <c r="C15" s="305"/>
      <c r="D15" s="305"/>
      <c r="E15" s="305"/>
      <c r="F15" s="305"/>
      <c r="G15" s="306"/>
      <c r="H15" s="68" t="s">
        <v>60</v>
      </c>
      <c r="I15" s="70"/>
    </row>
    <row r="16" spans="1:13" ht="14.25" thickBot="1">
      <c r="A16" s="13" t="s">
        <v>47</v>
      </c>
      <c r="E16" s="3"/>
      <c r="H16" s="57"/>
      <c r="I16" s="57"/>
      <c r="J16" s="57"/>
      <c r="K16" s="57"/>
    </row>
    <row r="17" spans="1:12" ht="18.75" customHeight="1" thickBot="1">
      <c r="A17" s="307" t="str">
        <f>$B$2</f>
        <v>ディシプリンド・カウンター</v>
      </c>
      <c r="B17" s="308"/>
      <c r="C17" s="308"/>
      <c r="D17" s="106" t="s">
        <v>2</v>
      </c>
      <c r="G17" s="57"/>
      <c r="H17" s="57"/>
      <c r="I17" s="57"/>
      <c r="J17" s="57"/>
      <c r="K17" s="57"/>
    </row>
    <row r="18" spans="1:12" ht="23.25" customHeight="1">
      <c r="A18" s="254" t="s">
        <v>42</v>
      </c>
      <c r="B18" s="99" t="s">
        <v>2</v>
      </c>
      <c r="C18" s="102" t="str">
        <f>$K$9</f>
        <v>反応</v>
      </c>
      <c r="D18" s="96" t="str">
        <f>$J$9+$L$10+$I$10 &amp; "+1d20"</f>
        <v>16+1d20</v>
      </c>
      <c r="E18" s="57"/>
      <c r="F18" s="57"/>
      <c r="G18" s="57"/>
      <c r="H18" s="57"/>
      <c r="I18" s="57"/>
      <c r="J18" s="57"/>
      <c r="K18" s="57"/>
    </row>
    <row r="19" spans="1:12" ht="23.25" customHeight="1" thickBot="1">
      <c r="A19" s="255"/>
      <c r="B19" s="100" t="s">
        <v>1</v>
      </c>
      <c r="C19" s="103" t="str">
        <f>$K$9</f>
        <v>反応</v>
      </c>
      <c r="D19" s="98" t="str">
        <f>$J$9+$L$10+2+$I$10 &amp; "+1d20"</f>
        <v>18+1d20</v>
      </c>
      <c r="E19" s="57"/>
      <c r="F19" s="57"/>
      <c r="G19" s="57"/>
      <c r="H19" s="57"/>
      <c r="I19" s="57"/>
      <c r="J19" s="57"/>
      <c r="K19" s="57"/>
    </row>
    <row r="20" spans="1:12" ht="23.25" customHeight="1">
      <c r="A20" s="256" t="s">
        <v>132</v>
      </c>
      <c r="B20" s="78" t="s">
        <v>4</v>
      </c>
      <c r="C20" s="81" t="str">
        <f t="shared" ref="C20:C23" si="0">IF($I$15 = 0,"", $I$15)</f>
        <v/>
      </c>
      <c r="D20" s="83" t="str">
        <f>$L$12+$I$12+2-2 &amp; "+" &amp; $I$13 &amp; "d" &amp; $K$13</f>
        <v>9+2d6</v>
      </c>
      <c r="E20" s="57"/>
      <c r="F20" s="57"/>
      <c r="G20" s="57"/>
      <c r="H20" s="57"/>
      <c r="I20" s="57"/>
      <c r="J20" s="57"/>
      <c r="K20" s="57"/>
    </row>
    <row r="21" spans="1:12" ht="23.25" customHeight="1" thickBot="1">
      <c r="A21" s="257"/>
      <c r="B21" s="30" t="s">
        <v>3</v>
      </c>
      <c r="C21" s="80" t="str">
        <f t="shared" si="0"/>
        <v/>
      </c>
      <c r="D21" s="29" t="str">
        <f>$L$12+$I$12+($I$13*$K$13)+2-2 &amp; IF($I$14 = 0,"","+" &amp; $I$14 &amp; "d" &amp; $L$14)</f>
        <v>21+2d6</v>
      </c>
      <c r="E21" s="57"/>
      <c r="F21" s="57"/>
      <c r="G21" s="57"/>
      <c r="H21" s="57"/>
      <c r="I21" s="57"/>
      <c r="J21" s="57"/>
      <c r="K21" s="57"/>
    </row>
    <row r="22" spans="1:12" ht="23.25" customHeight="1">
      <c r="A22" s="291" t="s">
        <v>148</v>
      </c>
      <c r="B22" s="78" t="s">
        <v>4</v>
      </c>
      <c r="C22" s="81" t="str">
        <f t="shared" si="0"/>
        <v/>
      </c>
      <c r="D22" s="83" t="str">
        <f>$L$12+$I$12+2-2+1 &amp; "+" &amp; $I$13 &amp; "d" &amp; $K$13</f>
        <v>10+2d6</v>
      </c>
      <c r="E22" s="57"/>
      <c r="F22" s="57"/>
      <c r="G22" s="57"/>
      <c r="H22" s="57"/>
      <c r="I22" s="57"/>
      <c r="J22" s="57"/>
      <c r="K22" s="57"/>
    </row>
    <row r="23" spans="1:12" ht="23.25" customHeight="1" thickBot="1">
      <c r="A23" s="292"/>
      <c r="B23" s="30" t="s">
        <v>3</v>
      </c>
      <c r="C23" s="80" t="str">
        <f t="shared" si="0"/>
        <v/>
      </c>
      <c r="D23" s="29" t="str">
        <f>$L$12+$I$12+($I$13*$K$13)+2-2+1 &amp; IF($I$14 = 0,"","+" &amp; $I$14 &amp; "d" &amp; $L$14)</f>
        <v>22+2d6</v>
      </c>
      <c r="E23" s="57"/>
      <c r="F23" s="57"/>
      <c r="G23" s="57"/>
      <c r="H23" s="57"/>
      <c r="I23" s="57"/>
      <c r="J23" s="57"/>
      <c r="K23" s="57"/>
    </row>
    <row r="24" spans="1:12" ht="6.75" customHeight="1">
      <c r="A24" s="13"/>
      <c r="E24" s="3"/>
      <c r="H24" s="57"/>
      <c r="I24" s="57"/>
      <c r="J24" s="57"/>
      <c r="K24" s="57"/>
    </row>
    <row r="25" spans="1:12" s="123" customFormat="1" ht="18.75" customHeight="1">
      <c r="A25" s="261" t="s">
        <v>140</v>
      </c>
      <c r="B25" s="261"/>
      <c r="C25" s="261"/>
      <c r="D25" s="261"/>
      <c r="E25" s="261"/>
      <c r="F25" s="261"/>
      <c r="G25" s="261"/>
      <c r="H25" s="31"/>
    </row>
    <row r="26" spans="1:12" s="123" customFormat="1" ht="13.5" customHeight="1">
      <c r="A26" s="247" t="s">
        <v>141</v>
      </c>
      <c r="B26" s="247"/>
      <c r="C26" s="247"/>
      <c r="D26" s="247"/>
      <c r="E26" s="247"/>
      <c r="F26" s="247"/>
      <c r="G26" s="247"/>
      <c r="H26" s="31"/>
      <c r="I26" s="31"/>
      <c r="J26" s="31"/>
      <c r="K26" s="31"/>
    </row>
    <row r="27" spans="1:12" s="123" customFormat="1" ht="13.5" customHeight="1">
      <c r="A27" s="247" t="s">
        <v>216</v>
      </c>
      <c r="B27" s="247"/>
      <c r="C27" s="247"/>
      <c r="D27" s="247"/>
      <c r="E27" s="247"/>
      <c r="F27" s="247"/>
      <c r="G27" s="247"/>
      <c r="H27" s="31"/>
      <c r="I27" s="31"/>
      <c r="J27" s="31"/>
      <c r="K27" s="31"/>
    </row>
    <row r="28" spans="1:12" s="123" customFormat="1" ht="13.5" customHeight="1">
      <c r="A28" s="260" t="s">
        <v>144</v>
      </c>
      <c r="B28" s="260"/>
      <c r="C28" s="260"/>
      <c r="D28" s="260"/>
      <c r="E28" s="260"/>
      <c r="F28" s="260"/>
      <c r="G28" s="260"/>
      <c r="H28" s="31"/>
    </row>
    <row r="29" spans="1:12" ht="6.75" customHeight="1">
      <c r="A29" s="71"/>
      <c r="B29" s="71"/>
      <c r="C29" s="71"/>
      <c r="D29" s="71"/>
      <c r="E29" s="71"/>
      <c r="F29" s="71"/>
      <c r="G29" s="71"/>
    </row>
    <row r="30" spans="1:12">
      <c r="A30" s="265" t="s">
        <v>49</v>
      </c>
      <c r="B30" s="266"/>
      <c r="C30" s="266"/>
      <c r="D30" s="266"/>
      <c r="E30" s="266"/>
      <c r="F30" s="266"/>
      <c r="G30" s="267"/>
    </row>
    <row r="31" spans="1:12" s="31" customFormat="1">
      <c r="A31" s="270"/>
      <c r="B31" s="271"/>
      <c r="C31" s="271"/>
      <c r="D31" s="271"/>
      <c r="E31" s="271"/>
      <c r="F31" s="271"/>
      <c r="G31" s="272"/>
      <c r="L31" s="57"/>
    </row>
    <row r="32" spans="1:12" s="31" customFormat="1">
      <c r="A32" s="270" t="s">
        <v>245</v>
      </c>
      <c r="B32" s="271"/>
      <c r="C32" s="271"/>
      <c r="D32" s="271"/>
      <c r="E32" s="271"/>
      <c r="F32" s="271"/>
      <c r="G32" s="272"/>
      <c r="L32" s="57"/>
    </row>
    <row r="33" spans="1:12" s="31" customFormat="1">
      <c r="A33" s="270" t="s">
        <v>246</v>
      </c>
      <c r="B33" s="271"/>
      <c r="C33" s="271"/>
      <c r="D33" s="271"/>
      <c r="E33" s="271"/>
      <c r="F33" s="271"/>
      <c r="G33" s="272"/>
      <c r="L33" s="57"/>
    </row>
    <row r="34" spans="1:12" s="31" customFormat="1">
      <c r="A34" s="270"/>
      <c r="B34" s="271"/>
      <c r="C34" s="271"/>
      <c r="D34" s="271"/>
      <c r="E34" s="271"/>
      <c r="F34" s="271"/>
      <c r="G34" s="272"/>
      <c r="L34" s="57"/>
    </row>
    <row r="35" spans="1:12" s="31" customFormat="1">
      <c r="A35" s="270"/>
      <c r="B35" s="271"/>
      <c r="C35" s="271"/>
      <c r="D35" s="271"/>
      <c r="E35" s="271"/>
      <c r="F35" s="271"/>
      <c r="G35" s="272"/>
      <c r="L35" s="57"/>
    </row>
    <row r="36" spans="1:12" s="31" customFormat="1">
      <c r="A36" s="270"/>
      <c r="B36" s="271"/>
      <c r="C36" s="271"/>
      <c r="D36" s="271"/>
      <c r="E36" s="271"/>
      <c r="F36" s="271"/>
      <c r="G36" s="272"/>
      <c r="L36" s="57"/>
    </row>
    <row r="37" spans="1:12" s="31" customFormat="1">
      <c r="A37" s="270"/>
      <c r="B37" s="271"/>
      <c r="C37" s="271"/>
      <c r="D37" s="271"/>
      <c r="E37" s="271"/>
      <c r="F37" s="271"/>
      <c r="G37" s="272"/>
      <c r="L37" s="57"/>
    </row>
    <row r="38" spans="1:12" s="31" customFormat="1">
      <c r="A38" s="270"/>
      <c r="B38" s="271"/>
      <c r="C38" s="271"/>
      <c r="D38" s="271"/>
      <c r="E38" s="271"/>
      <c r="F38" s="271"/>
      <c r="G38" s="272"/>
      <c r="L38" s="57"/>
    </row>
    <row r="39" spans="1:12" s="31" customFormat="1">
      <c r="A39" s="270"/>
      <c r="B39" s="271"/>
      <c r="C39" s="271"/>
      <c r="D39" s="271"/>
      <c r="E39" s="271"/>
      <c r="F39" s="271"/>
      <c r="G39" s="272"/>
      <c r="L39" s="57"/>
    </row>
    <row r="40" spans="1:12" s="31" customFormat="1">
      <c r="A40" s="270"/>
      <c r="B40" s="271"/>
      <c r="C40" s="271"/>
      <c r="D40" s="271"/>
      <c r="E40" s="271"/>
      <c r="F40" s="271"/>
      <c r="G40" s="272"/>
      <c r="L40" s="57"/>
    </row>
    <row r="41" spans="1:12" s="31" customFormat="1">
      <c r="A41" s="270"/>
      <c r="B41" s="271"/>
      <c r="C41" s="271"/>
      <c r="D41" s="271"/>
      <c r="E41" s="271"/>
      <c r="F41" s="271"/>
      <c r="G41" s="272"/>
      <c r="L41" s="57"/>
    </row>
    <row r="42" spans="1:12" s="31" customFormat="1">
      <c r="A42" s="270"/>
      <c r="B42" s="271"/>
      <c r="C42" s="271"/>
      <c r="D42" s="271"/>
      <c r="E42" s="271"/>
      <c r="F42" s="271"/>
      <c r="G42" s="272"/>
      <c r="L42" s="124"/>
    </row>
    <row r="43" spans="1:12" s="31" customFormat="1">
      <c r="A43" s="270"/>
      <c r="B43" s="271"/>
      <c r="C43" s="271"/>
      <c r="D43" s="271"/>
      <c r="E43" s="271"/>
      <c r="F43" s="271"/>
      <c r="G43" s="272"/>
      <c r="L43" s="124"/>
    </row>
    <row r="44" spans="1:12" s="31" customFormat="1">
      <c r="A44" s="270"/>
      <c r="B44" s="271"/>
      <c r="C44" s="271"/>
      <c r="D44" s="271"/>
      <c r="E44" s="271"/>
      <c r="F44" s="271"/>
      <c r="G44" s="272"/>
      <c r="L44" s="124"/>
    </row>
    <row r="45" spans="1:12" s="31" customFormat="1">
      <c r="A45" s="270"/>
      <c r="B45" s="271"/>
      <c r="C45" s="271"/>
      <c r="D45" s="271"/>
      <c r="E45" s="271"/>
      <c r="F45" s="271"/>
      <c r="G45" s="272"/>
      <c r="L45" s="124"/>
    </row>
    <row r="46" spans="1:12" s="31" customFormat="1">
      <c r="A46" s="270"/>
      <c r="B46" s="271"/>
      <c r="C46" s="271"/>
      <c r="D46" s="271"/>
      <c r="E46" s="271"/>
      <c r="F46" s="271"/>
      <c r="G46" s="272"/>
      <c r="L46" s="124"/>
    </row>
    <row r="47" spans="1:12" s="31" customFormat="1">
      <c r="A47" s="270"/>
      <c r="B47" s="271"/>
      <c r="C47" s="271"/>
      <c r="D47" s="271"/>
      <c r="E47" s="271"/>
      <c r="F47" s="271"/>
      <c r="G47" s="272"/>
      <c r="L47" s="124"/>
    </row>
    <row r="48" spans="1:12" s="31" customFormat="1">
      <c r="A48" s="270"/>
      <c r="B48" s="271"/>
      <c r="C48" s="271"/>
      <c r="D48" s="271"/>
      <c r="E48" s="271"/>
      <c r="F48" s="271"/>
      <c r="G48" s="272"/>
      <c r="L48" s="124"/>
    </row>
    <row r="49" spans="1:12" s="31" customFormat="1">
      <c r="A49" s="270"/>
      <c r="B49" s="271"/>
      <c r="C49" s="271"/>
      <c r="D49" s="271"/>
      <c r="E49" s="271"/>
      <c r="F49" s="271"/>
      <c r="G49" s="272"/>
      <c r="L49" s="139"/>
    </row>
    <row r="50" spans="1:12" s="31" customFormat="1">
      <c r="A50" s="270"/>
      <c r="B50" s="271"/>
      <c r="C50" s="271"/>
      <c r="D50" s="271"/>
      <c r="E50" s="271"/>
      <c r="F50" s="271"/>
      <c r="G50" s="272"/>
      <c r="L50" s="139"/>
    </row>
    <row r="51" spans="1:12" s="31" customFormat="1">
      <c r="A51" s="270"/>
      <c r="B51" s="271"/>
      <c r="C51" s="271"/>
      <c r="D51" s="271"/>
      <c r="E51" s="271"/>
      <c r="F51" s="271"/>
      <c r="G51" s="272"/>
      <c r="L51" s="139"/>
    </row>
    <row r="52" spans="1:12" s="31" customFormat="1">
      <c r="A52" s="270"/>
      <c r="B52" s="271"/>
      <c r="C52" s="271"/>
      <c r="D52" s="271"/>
      <c r="E52" s="271"/>
      <c r="F52" s="271"/>
      <c r="G52" s="272"/>
      <c r="L52" s="124"/>
    </row>
    <row r="53" spans="1:12" s="31" customFormat="1">
      <c r="A53" s="270"/>
      <c r="B53" s="271"/>
      <c r="C53" s="271"/>
      <c r="D53" s="271"/>
      <c r="E53" s="271"/>
      <c r="F53" s="271"/>
      <c r="G53" s="272"/>
      <c r="L53" s="57"/>
    </row>
    <row r="54" spans="1:12" s="31" customFormat="1">
      <c r="A54" s="270"/>
      <c r="B54" s="271"/>
      <c r="C54" s="271"/>
      <c r="D54" s="271"/>
      <c r="E54" s="271"/>
      <c r="F54" s="271"/>
      <c r="G54" s="272"/>
      <c r="L54" s="57"/>
    </row>
    <row r="55" spans="1:12" s="31" customFormat="1" ht="21">
      <c r="A55" s="46" t="s">
        <v>32</v>
      </c>
      <c r="B55" s="72" t="str">
        <f>$B$1</f>
        <v>テーマ</v>
      </c>
      <c r="C55" s="47" t="s">
        <v>40</v>
      </c>
      <c r="D55" s="48" t="str">
        <f>$E$1</f>
        <v>遭遇毎</v>
      </c>
      <c r="E55" s="301" t="str">
        <f>$B$2</f>
        <v>ディシプリンド・カウンター</v>
      </c>
      <c r="F55" s="302"/>
      <c r="G55" s="303"/>
      <c r="L55" s="57"/>
    </row>
  </sheetData>
  <mergeCells count="51">
    <mergeCell ref="A34:G34"/>
    <mergeCell ref="A35:G35"/>
    <mergeCell ref="A36:G36"/>
    <mergeCell ref="A42:G42"/>
    <mergeCell ref="A39:G39"/>
    <mergeCell ref="A41:G41"/>
    <mergeCell ref="E55:G55"/>
    <mergeCell ref="J10:K10"/>
    <mergeCell ref="B12:G12"/>
    <mergeCell ref="J12:K12"/>
    <mergeCell ref="B13:G13"/>
    <mergeCell ref="B14:G14"/>
    <mergeCell ref="B15:G15"/>
    <mergeCell ref="B11:G11"/>
    <mergeCell ref="A30:G30"/>
    <mergeCell ref="A17:C17"/>
    <mergeCell ref="A37:G37"/>
    <mergeCell ref="A38:G38"/>
    <mergeCell ref="A27:G27"/>
    <mergeCell ref="A28:G28"/>
    <mergeCell ref="A18:A19"/>
    <mergeCell ref="A33:G33"/>
    <mergeCell ref="B6:D6"/>
    <mergeCell ref="B1:C1"/>
    <mergeCell ref="F1:G1"/>
    <mergeCell ref="B2:G2"/>
    <mergeCell ref="B4:G4"/>
    <mergeCell ref="B5:G5"/>
    <mergeCell ref="A31:G31"/>
    <mergeCell ref="A32:G32"/>
    <mergeCell ref="B7:D7"/>
    <mergeCell ref="B8:G8"/>
    <mergeCell ref="B9:G9"/>
    <mergeCell ref="B10:G10"/>
    <mergeCell ref="A25:G25"/>
    <mergeCell ref="A26:G26"/>
    <mergeCell ref="A20:A21"/>
    <mergeCell ref="A22:A23"/>
    <mergeCell ref="A53:G53"/>
    <mergeCell ref="A54:G54"/>
    <mergeCell ref="A40:G40"/>
    <mergeCell ref="A43:G43"/>
    <mergeCell ref="A44:G44"/>
    <mergeCell ref="A45:G45"/>
    <mergeCell ref="A46:G46"/>
    <mergeCell ref="A47:G47"/>
    <mergeCell ref="A48:G48"/>
    <mergeCell ref="A52:G52"/>
    <mergeCell ref="A49:G49"/>
    <mergeCell ref="A51:G51"/>
    <mergeCell ref="A50:G5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基本!$A$16:$A$19</xm:f>
          </x14:formula1>
          <xm:sqref>K9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6"/>
  <sheetViews>
    <sheetView zoomScaleNormal="100" workbookViewId="0"/>
  </sheetViews>
  <sheetFormatPr defaultRowHeight="13.5"/>
  <cols>
    <col min="1" max="1" width="7.875" style="147" customWidth="1"/>
    <col min="2" max="2" width="8.5" style="147" customWidth="1"/>
    <col min="3" max="3" width="6.625" style="147" customWidth="1"/>
    <col min="4" max="4" width="15.75" style="14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147" customWidth="1"/>
    <col min="13" max="13" width="9.25" style="147" customWidth="1"/>
    <col min="14" max="14" width="12.375" style="147" customWidth="1"/>
    <col min="15" max="16384" width="9" style="147"/>
  </cols>
  <sheetData>
    <row r="1" spans="1:13" ht="21">
      <c r="A1" s="49"/>
      <c r="B1" s="296" t="s">
        <v>114</v>
      </c>
      <c r="C1" s="297"/>
      <c r="D1" s="50" t="s">
        <v>40</v>
      </c>
      <c r="E1" s="51" t="s">
        <v>57</v>
      </c>
      <c r="F1" s="298"/>
      <c r="G1" s="299"/>
      <c r="H1" s="35" t="s">
        <v>55</v>
      </c>
    </row>
    <row r="2" spans="1:13" ht="24.75" customHeight="1">
      <c r="A2" s="50" t="s">
        <v>0</v>
      </c>
      <c r="B2" s="300" t="s">
        <v>330</v>
      </c>
      <c r="C2" s="300"/>
      <c r="D2" s="300"/>
      <c r="E2" s="300"/>
      <c r="F2" s="300"/>
      <c r="G2" s="300"/>
      <c r="H2" s="35" t="s">
        <v>56</v>
      </c>
    </row>
    <row r="3" spans="1:13" ht="19.5" customHeight="1">
      <c r="A3" s="34" t="s">
        <v>48</v>
      </c>
      <c r="B3" s="31"/>
      <c r="C3" s="31"/>
      <c r="D3" s="31"/>
      <c r="I3" s="35"/>
    </row>
    <row r="4" spans="1:13">
      <c r="A4" s="107" t="s">
        <v>46</v>
      </c>
      <c r="B4" s="233" t="s">
        <v>175</v>
      </c>
      <c r="C4" s="234"/>
      <c r="D4" s="234"/>
      <c r="E4" s="234"/>
      <c r="F4" s="234"/>
      <c r="G4" s="235"/>
    </row>
    <row r="5" spans="1:13">
      <c r="A5" s="108" t="s">
        <v>302</v>
      </c>
      <c r="B5" s="233" t="s">
        <v>331</v>
      </c>
      <c r="C5" s="234"/>
      <c r="D5" s="234"/>
      <c r="E5" s="234"/>
      <c r="F5" s="234"/>
      <c r="G5" s="235"/>
    </row>
    <row r="6" spans="1:13">
      <c r="A6" s="108" t="s">
        <v>303</v>
      </c>
      <c r="B6" s="325" t="s">
        <v>332</v>
      </c>
      <c r="C6" s="326"/>
      <c r="D6" s="327"/>
      <c r="E6" s="149" t="s">
        <v>43</v>
      </c>
      <c r="F6" s="148" t="str">
        <f>$I$6</f>
        <v>使用者</v>
      </c>
      <c r="G6" s="148" t="str">
        <f>IF($J$6 = 0,"", $J$6)</f>
        <v/>
      </c>
      <c r="H6" s="149" t="s">
        <v>43</v>
      </c>
      <c r="I6" s="150" t="s">
        <v>87</v>
      </c>
      <c r="J6" s="150"/>
    </row>
    <row r="7" spans="1:13">
      <c r="A7" s="109"/>
      <c r="B7" s="287"/>
      <c r="C7" s="288"/>
      <c r="D7" s="289"/>
      <c r="E7" s="149" t="s">
        <v>65</v>
      </c>
      <c r="F7" s="148" t="str">
        <f>IF($I$7 = 0,"", $I$7)</f>
        <v/>
      </c>
      <c r="G7" s="148" t="str">
        <f>IF($J$7 = 0,"", $J$7)</f>
        <v/>
      </c>
      <c r="H7" s="149" t="s">
        <v>65</v>
      </c>
      <c r="I7" s="150"/>
      <c r="J7" s="150"/>
    </row>
    <row r="8" spans="1:13">
      <c r="A8" s="109" t="s">
        <v>177</v>
      </c>
      <c r="B8" s="233" t="s">
        <v>220</v>
      </c>
      <c r="C8" s="234"/>
      <c r="D8" s="234"/>
      <c r="E8" s="234"/>
      <c r="F8" s="234"/>
      <c r="G8" s="235"/>
      <c r="H8" s="149" t="s">
        <v>84</v>
      </c>
      <c r="I8" s="150" t="s">
        <v>113</v>
      </c>
      <c r="J8" s="35" t="s">
        <v>62</v>
      </c>
    </row>
    <row r="9" spans="1:13">
      <c r="A9" s="110" t="s">
        <v>61</v>
      </c>
      <c r="B9" s="281" t="s">
        <v>178</v>
      </c>
      <c r="C9" s="282"/>
      <c r="D9" s="282"/>
      <c r="E9" s="282"/>
      <c r="F9" s="282"/>
      <c r="G9" s="283"/>
      <c r="H9" s="149" t="s">
        <v>51</v>
      </c>
      <c r="I9" s="150" t="s">
        <v>12</v>
      </c>
      <c r="J9" s="148">
        <f>IF($I$9 = "筋力",基本!$C$5,IF($I$9 = "耐久力",基本!$C$6,IF($I$9 = "敏捷力",基本!$C$7,IF($I$9 = "知力",基本!$C$8,IF($I$9 = "判断力",基本!$C$9,IF($I$9 = "魅力",基本!$C$10,""))))))</f>
        <v>5</v>
      </c>
      <c r="K9" s="150" t="s">
        <v>91</v>
      </c>
    </row>
    <row r="10" spans="1:13">
      <c r="A10" s="111"/>
      <c r="B10" s="276" t="s">
        <v>221</v>
      </c>
      <c r="C10" s="277"/>
      <c r="D10" s="277"/>
      <c r="E10" s="277"/>
      <c r="F10" s="277"/>
      <c r="G10" s="278"/>
      <c r="H10" s="149" t="s">
        <v>58</v>
      </c>
      <c r="I10" s="150">
        <v>0</v>
      </c>
      <c r="J10" s="215" t="s">
        <v>53</v>
      </c>
      <c r="K10" s="217"/>
      <c r="L10" s="148">
        <f>IF($I$8=基本!$F$4,基本!$P$7,IF($I$8=基本!$F$13,基本!$P$16,IF($I$8=基本!$F$22,基本!$P$25,IF($I$8=基本!$F$31,基本!$P$34,IF($I$8=基本!$F$40,基本!$P$43,0)))))</f>
        <v>0</v>
      </c>
    </row>
    <row r="11" spans="1:13">
      <c r="A11" s="111"/>
      <c r="B11" s="276" t="s">
        <v>179</v>
      </c>
      <c r="C11" s="277"/>
      <c r="D11" s="277"/>
      <c r="E11" s="277"/>
      <c r="F11" s="277"/>
      <c r="G11" s="278"/>
      <c r="H11" s="43" t="s">
        <v>52</v>
      </c>
      <c r="I11" s="150" t="s">
        <v>12</v>
      </c>
      <c r="J11" s="45">
        <f>IF($I$9 = "筋力",基本!$C$5,IF($I$11 = "耐久力",基本!$C$6,IF($I$11 = "敏捷力",基本!$C$7,IF($I$11 = "知力",基本!$C$8,IF($I$11 = "判断力",基本!$C$9,IF($I$11 = "魅力",基本!$C$10,""))))))</f>
        <v>5</v>
      </c>
      <c r="L11" s="31"/>
    </row>
    <row r="12" spans="1:13">
      <c r="A12" s="111"/>
      <c r="B12" s="276"/>
      <c r="C12" s="277"/>
      <c r="D12" s="277"/>
      <c r="E12" s="277"/>
      <c r="F12" s="277"/>
      <c r="G12" s="278"/>
      <c r="H12" s="149" t="s">
        <v>59</v>
      </c>
      <c r="I12" s="150">
        <v>0</v>
      </c>
      <c r="J12" s="215" t="s">
        <v>54</v>
      </c>
      <c r="K12" s="217"/>
      <c r="L12" s="148">
        <f>IF($I$8=基本!$F$4,基本!$P$9,IF($I$8=基本!$F$13,基本!$P$18,IF($I$8=基本!$F$22,基本!$P$27,IF($I$8=基本!$F$31,基本!$P$36,IF($I$8=基本!$F$40,基本!$P$45,0)))))</f>
        <v>0</v>
      </c>
    </row>
    <row r="13" spans="1:13" ht="13.5" customHeight="1">
      <c r="A13" s="111"/>
      <c r="B13" s="276"/>
      <c r="C13" s="277"/>
      <c r="D13" s="277"/>
      <c r="E13" s="277"/>
      <c r="F13" s="277"/>
      <c r="G13" s="278"/>
      <c r="H13" s="44" t="s">
        <v>85</v>
      </c>
      <c r="I13" s="150">
        <v>2</v>
      </c>
      <c r="J13" s="149" t="s">
        <v>44</v>
      </c>
      <c r="K13" s="150">
        <v>6</v>
      </c>
      <c r="L13" s="150">
        <v>5</v>
      </c>
      <c r="M13" s="63" t="s">
        <v>110</v>
      </c>
    </row>
    <row r="14" spans="1:13" ht="13.5" customHeight="1">
      <c r="A14" s="111"/>
      <c r="B14" s="276"/>
      <c r="C14" s="277"/>
      <c r="D14" s="277"/>
      <c r="E14" s="277"/>
      <c r="F14" s="277"/>
      <c r="G14" s="278"/>
      <c r="H14" s="149" t="s">
        <v>50</v>
      </c>
      <c r="I14" s="150"/>
      <c r="J14" s="149" t="s">
        <v>44</v>
      </c>
      <c r="K14" s="150">
        <v>8</v>
      </c>
      <c r="L14" s="150">
        <v>12</v>
      </c>
      <c r="M14" s="63" t="s">
        <v>109</v>
      </c>
    </row>
    <row r="15" spans="1:13" ht="13.5" customHeight="1">
      <c r="A15" s="112"/>
      <c r="B15" s="322"/>
      <c r="C15" s="323"/>
      <c r="D15" s="323"/>
      <c r="E15" s="323"/>
      <c r="F15" s="323"/>
      <c r="G15" s="324"/>
      <c r="H15" s="149" t="s">
        <v>60</v>
      </c>
      <c r="I15" s="150"/>
    </row>
    <row r="16" spans="1:13" ht="17.25" customHeight="1">
      <c r="A16" s="261" t="s">
        <v>314</v>
      </c>
      <c r="B16" s="261"/>
      <c r="C16" s="261"/>
      <c r="D16" s="261"/>
      <c r="E16" s="261"/>
      <c r="F16" s="261"/>
      <c r="G16" s="261"/>
      <c r="I16" s="147"/>
      <c r="J16" s="147"/>
      <c r="K16" s="147"/>
    </row>
    <row r="17" spans="1:12" ht="13.5" customHeight="1">
      <c r="A17" s="247" t="s">
        <v>180</v>
      </c>
      <c r="B17" s="247"/>
      <c r="C17" s="247"/>
      <c r="D17" s="247"/>
      <c r="E17" s="247"/>
      <c r="F17" s="247"/>
      <c r="G17" s="247"/>
    </row>
    <row r="18" spans="1:12" ht="13.5" customHeight="1">
      <c r="A18" s="247" t="s">
        <v>222</v>
      </c>
      <c r="B18" s="247"/>
      <c r="C18" s="247"/>
      <c r="D18" s="247"/>
      <c r="E18" s="247"/>
      <c r="F18" s="247"/>
      <c r="G18" s="247"/>
    </row>
    <row r="19" spans="1:12" ht="8.25" customHeight="1">
      <c r="A19" s="151"/>
      <c r="B19" s="151"/>
      <c r="C19" s="151"/>
      <c r="D19" s="151"/>
      <c r="E19" s="151"/>
      <c r="F19" s="151"/>
      <c r="G19" s="151"/>
    </row>
    <row r="20" spans="1:12">
      <c r="A20" s="265" t="s">
        <v>49</v>
      </c>
      <c r="B20" s="266"/>
      <c r="C20" s="266"/>
      <c r="D20" s="266"/>
      <c r="E20" s="266"/>
      <c r="F20" s="266"/>
      <c r="G20" s="267"/>
    </row>
    <row r="21" spans="1:12" s="31" customFormat="1" ht="13.5" customHeight="1">
      <c r="A21" s="270"/>
      <c r="B21" s="271"/>
      <c r="C21" s="271"/>
      <c r="D21" s="271"/>
      <c r="E21" s="271"/>
      <c r="F21" s="271"/>
      <c r="G21" s="272"/>
      <c r="L21" s="147"/>
    </row>
    <row r="22" spans="1:12" ht="17.25" customHeight="1">
      <c r="A22" s="310" t="s">
        <v>204</v>
      </c>
      <c r="B22" s="311"/>
      <c r="C22" s="311"/>
      <c r="D22" s="311"/>
      <c r="E22" s="311"/>
      <c r="F22" s="311"/>
      <c r="G22" s="126"/>
      <c r="H22" s="147"/>
      <c r="I22" s="147"/>
      <c r="J22" s="147"/>
      <c r="K22" s="147"/>
    </row>
    <row r="23" spans="1:12">
      <c r="A23" s="312" t="s">
        <v>251</v>
      </c>
      <c r="B23" s="203"/>
      <c r="C23" s="203"/>
      <c r="D23" s="203"/>
      <c r="E23" s="203"/>
      <c r="F23" s="203"/>
      <c r="G23" s="126"/>
      <c r="H23" s="147"/>
      <c r="I23" s="147"/>
      <c r="J23" s="147"/>
      <c r="K23" s="147"/>
    </row>
    <row r="24" spans="1:12">
      <c r="A24" s="313" t="s">
        <v>205</v>
      </c>
      <c r="B24" s="206"/>
      <c r="C24" s="206"/>
      <c r="D24" s="206"/>
      <c r="E24" s="206"/>
      <c r="F24" s="206"/>
      <c r="G24" s="126"/>
      <c r="H24" s="147"/>
      <c r="I24" s="147"/>
      <c r="J24" s="147"/>
      <c r="K24" s="147"/>
    </row>
    <row r="25" spans="1:12">
      <c r="A25" s="314" t="s">
        <v>206</v>
      </c>
      <c r="B25" s="171"/>
      <c r="C25" s="171"/>
      <c r="D25" s="171"/>
      <c r="E25" s="171"/>
      <c r="F25" s="171"/>
      <c r="G25" s="126"/>
      <c r="H25" s="147"/>
      <c r="I25" s="147"/>
      <c r="J25" s="147"/>
      <c r="K25" s="147"/>
    </row>
    <row r="26" spans="1:12">
      <c r="A26" s="315" t="s">
        <v>207</v>
      </c>
      <c r="B26" s="168"/>
      <c r="C26" s="168"/>
      <c r="D26" s="168"/>
      <c r="E26" s="168"/>
      <c r="F26" s="168"/>
      <c r="G26" s="126"/>
      <c r="H26" s="147"/>
      <c r="I26" s="147"/>
      <c r="J26" s="147"/>
      <c r="K26" s="147"/>
    </row>
    <row r="27" spans="1:12">
      <c r="A27" s="314" t="s">
        <v>333</v>
      </c>
      <c r="B27" s="171"/>
      <c r="C27" s="171"/>
      <c r="D27" s="171"/>
      <c r="E27" s="171"/>
      <c r="F27" s="171"/>
      <c r="G27" s="126"/>
      <c r="H27" s="147"/>
      <c r="I27" s="147"/>
      <c r="J27" s="147"/>
      <c r="K27" s="147"/>
    </row>
    <row r="28" spans="1:12">
      <c r="A28" s="315" t="s">
        <v>208</v>
      </c>
      <c r="B28" s="168"/>
      <c r="C28" s="168"/>
      <c r="D28" s="168"/>
      <c r="E28" s="168"/>
      <c r="F28" s="168"/>
      <c r="G28" s="126"/>
      <c r="H28" s="147"/>
      <c r="I28" s="147"/>
      <c r="J28" s="147"/>
      <c r="K28" s="147"/>
    </row>
    <row r="29" spans="1:12" s="31" customFormat="1" ht="13.5" customHeight="1">
      <c r="A29" s="316"/>
      <c r="B29" s="317"/>
      <c r="C29" s="317"/>
      <c r="D29" s="317"/>
      <c r="E29" s="317"/>
      <c r="F29" s="317"/>
      <c r="G29" s="318"/>
      <c r="L29" s="147"/>
    </row>
    <row r="30" spans="1:12" s="31" customFormat="1" ht="18" customHeight="1">
      <c r="A30" s="319" t="s">
        <v>248</v>
      </c>
      <c r="B30" s="320"/>
      <c r="C30" s="320"/>
      <c r="D30" s="320"/>
      <c r="E30" s="320"/>
      <c r="F30" s="320"/>
      <c r="G30" s="321"/>
      <c r="L30" s="147"/>
    </row>
    <row r="31" spans="1:12" s="31" customFormat="1" ht="18" customHeight="1">
      <c r="A31" s="319" t="s">
        <v>247</v>
      </c>
      <c r="B31" s="320"/>
      <c r="C31" s="320"/>
      <c r="D31" s="320"/>
      <c r="E31" s="320"/>
      <c r="F31" s="320"/>
      <c r="G31" s="321"/>
      <c r="L31" s="147"/>
    </row>
    <row r="32" spans="1:12" s="31" customFormat="1" ht="18" customHeight="1">
      <c r="A32" s="319"/>
      <c r="B32" s="320"/>
      <c r="C32" s="320"/>
      <c r="D32" s="320"/>
      <c r="E32" s="320"/>
      <c r="F32" s="320"/>
      <c r="G32" s="321"/>
      <c r="L32" s="147"/>
    </row>
    <row r="33" spans="1:12" s="31" customFormat="1" ht="18" customHeight="1">
      <c r="A33" s="319"/>
      <c r="B33" s="320"/>
      <c r="C33" s="320"/>
      <c r="D33" s="320"/>
      <c r="E33" s="320"/>
      <c r="F33" s="320"/>
      <c r="G33" s="321"/>
      <c r="L33" s="147"/>
    </row>
    <row r="34" spans="1:12" ht="17.25" customHeight="1">
      <c r="A34" s="310" t="s">
        <v>324</v>
      </c>
      <c r="B34" s="311"/>
      <c r="C34" s="311"/>
      <c r="D34" s="311"/>
      <c r="E34" s="311"/>
      <c r="F34" s="311"/>
      <c r="G34" s="126"/>
      <c r="H34" s="147"/>
      <c r="I34" s="147"/>
      <c r="J34" s="147"/>
      <c r="K34" s="147"/>
    </row>
    <row r="35" spans="1:12">
      <c r="A35" s="312" t="s">
        <v>251</v>
      </c>
      <c r="B35" s="203"/>
      <c r="C35" s="203"/>
      <c r="D35" s="203"/>
      <c r="E35" s="203"/>
      <c r="F35" s="203"/>
      <c r="G35" s="126"/>
      <c r="H35" s="147"/>
      <c r="I35" s="147"/>
      <c r="J35" s="147"/>
      <c r="K35" s="147"/>
    </row>
    <row r="36" spans="1:12">
      <c r="A36" s="313" t="s">
        <v>292</v>
      </c>
      <c r="B36" s="206"/>
      <c r="C36" s="206"/>
      <c r="D36" s="206"/>
      <c r="E36" s="206"/>
      <c r="F36" s="206"/>
      <c r="G36" s="126"/>
      <c r="H36" s="147"/>
      <c r="I36" s="147"/>
      <c r="J36" s="147"/>
      <c r="K36" s="147"/>
    </row>
    <row r="37" spans="1:12">
      <c r="A37" s="314" t="s">
        <v>325</v>
      </c>
      <c r="B37" s="171"/>
      <c r="C37" s="171"/>
      <c r="D37" s="171"/>
      <c r="E37" s="171"/>
      <c r="F37" s="171"/>
      <c r="G37" s="126"/>
      <c r="H37" s="147"/>
      <c r="I37" s="147"/>
      <c r="J37" s="147"/>
      <c r="K37" s="147"/>
    </row>
    <row r="38" spans="1:12">
      <c r="A38" s="315" t="s">
        <v>326</v>
      </c>
      <c r="B38" s="168"/>
      <c r="C38" s="168"/>
      <c r="D38" s="168"/>
      <c r="E38" s="168"/>
      <c r="F38" s="168"/>
      <c r="G38" s="126"/>
      <c r="H38" s="147"/>
      <c r="I38" s="147"/>
      <c r="J38" s="147"/>
      <c r="K38" s="147"/>
    </row>
    <row r="39" spans="1:12">
      <c r="A39" s="314" t="s">
        <v>291</v>
      </c>
      <c r="B39" s="171"/>
      <c r="C39" s="171"/>
      <c r="D39" s="171"/>
      <c r="E39" s="171"/>
      <c r="F39" s="171"/>
      <c r="G39" s="126"/>
      <c r="H39" s="147"/>
      <c r="I39" s="147"/>
      <c r="J39" s="147"/>
      <c r="K39" s="147"/>
    </row>
    <row r="40" spans="1:12">
      <c r="A40" s="315" t="s">
        <v>208</v>
      </c>
      <c r="B40" s="168"/>
      <c r="C40" s="168"/>
      <c r="D40" s="168"/>
      <c r="E40" s="168"/>
      <c r="F40" s="168"/>
      <c r="G40" s="126"/>
      <c r="H40" s="147"/>
      <c r="I40" s="147"/>
      <c r="J40" s="147"/>
      <c r="K40" s="147"/>
    </row>
    <row r="41" spans="1:12" s="31" customFormat="1" ht="13.5" customHeight="1">
      <c r="A41" s="316"/>
      <c r="B41" s="317"/>
      <c r="C41" s="317"/>
      <c r="D41" s="317"/>
      <c r="E41" s="317"/>
      <c r="F41" s="317"/>
      <c r="G41" s="318"/>
      <c r="L41" s="147"/>
    </row>
    <row r="42" spans="1:12" s="31" customFormat="1" ht="18" customHeight="1">
      <c r="A42" s="319" t="s">
        <v>327</v>
      </c>
      <c r="B42" s="320"/>
      <c r="C42" s="320"/>
      <c r="D42" s="320"/>
      <c r="E42" s="320"/>
      <c r="F42" s="320"/>
      <c r="G42" s="321"/>
      <c r="L42" s="147"/>
    </row>
    <row r="43" spans="1:12" s="31" customFormat="1" ht="18" customHeight="1">
      <c r="A43" s="319" t="s">
        <v>329</v>
      </c>
      <c r="B43" s="320"/>
      <c r="C43" s="320"/>
      <c r="D43" s="320"/>
      <c r="E43" s="320"/>
      <c r="F43" s="320"/>
      <c r="G43" s="321"/>
      <c r="L43" s="147"/>
    </row>
    <row r="44" spans="1:12" s="31" customFormat="1" ht="18" customHeight="1">
      <c r="A44" s="319" t="s">
        <v>328</v>
      </c>
      <c r="B44" s="320"/>
      <c r="C44" s="320"/>
      <c r="D44" s="320"/>
      <c r="E44" s="320"/>
      <c r="F44" s="320"/>
      <c r="G44" s="321"/>
      <c r="L44" s="147"/>
    </row>
    <row r="45" spans="1:12" s="31" customFormat="1" ht="18" customHeight="1">
      <c r="A45" s="319" t="s">
        <v>334</v>
      </c>
      <c r="B45" s="320"/>
      <c r="C45" s="320"/>
      <c r="D45" s="320"/>
      <c r="E45" s="320"/>
      <c r="F45" s="320"/>
      <c r="G45" s="321"/>
      <c r="L45" s="147"/>
    </row>
    <row r="46" spans="1:12" s="31" customFormat="1" ht="13.5" customHeight="1">
      <c r="A46" s="316"/>
      <c r="B46" s="317"/>
      <c r="C46" s="317"/>
      <c r="D46" s="317"/>
      <c r="E46" s="317"/>
      <c r="F46" s="317"/>
      <c r="G46" s="318"/>
      <c r="L46" s="147"/>
    </row>
    <row r="47" spans="1:12" s="31" customFormat="1" ht="13.5" customHeight="1">
      <c r="A47" s="316"/>
      <c r="B47" s="317"/>
      <c r="C47" s="317"/>
      <c r="D47" s="317"/>
      <c r="E47" s="317"/>
      <c r="F47" s="317"/>
      <c r="G47" s="318"/>
      <c r="L47" s="147"/>
    </row>
    <row r="48" spans="1:12" s="31" customFormat="1" ht="13.5" customHeight="1">
      <c r="A48" s="316"/>
      <c r="B48" s="317"/>
      <c r="C48" s="317"/>
      <c r="D48" s="317"/>
      <c r="E48" s="317"/>
      <c r="F48" s="317"/>
      <c r="G48" s="318"/>
      <c r="L48" s="147"/>
    </row>
    <row r="49" spans="1:12" s="31" customFormat="1" ht="13.5" customHeight="1">
      <c r="A49" s="316"/>
      <c r="B49" s="317"/>
      <c r="C49" s="317"/>
      <c r="D49" s="317"/>
      <c r="E49" s="317"/>
      <c r="F49" s="317"/>
      <c r="G49" s="318"/>
      <c r="L49" s="147"/>
    </row>
    <row r="50" spans="1:12" s="31" customFormat="1" ht="13.5" customHeight="1">
      <c r="A50" s="316"/>
      <c r="B50" s="317"/>
      <c r="C50" s="317"/>
      <c r="D50" s="317"/>
      <c r="E50" s="317"/>
      <c r="F50" s="317"/>
      <c r="G50" s="318"/>
      <c r="L50" s="147"/>
    </row>
    <row r="51" spans="1:12" s="31" customFormat="1" ht="13.5" customHeight="1">
      <c r="A51" s="316"/>
      <c r="B51" s="317"/>
      <c r="C51" s="317"/>
      <c r="D51" s="317"/>
      <c r="E51" s="317"/>
      <c r="F51" s="317"/>
      <c r="G51" s="318"/>
      <c r="L51" s="147"/>
    </row>
    <row r="52" spans="1:12" s="31" customFormat="1" ht="13.5" customHeight="1">
      <c r="A52" s="316"/>
      <c r="B52" s="317"/>
      <c r="C52" s="317"/>
      <c r="D52" s="317"/>
      <c r="E52" s="317"/>
      <c r="F52" s="317"/>
      <c r="G52" s="318"/>
      <c r="L52" s="147"/>
    </row>
    <row r="53" spans="1:12" s="31" customFormat="1" ht="13.5" customHeight="1">
      <c r="A53" s="270"/>
      <c r="B53" s="271"/>
      <c r="C53" s="271"/>
      <c r="D53" s="271"/>
      <c r="E53" s="271"/>
      <c r="F53" s="271"/>
      <c r="G53" s="272"/>
      <c r="L53" s="147"/>
    </row>
    <row r="54" spans="1:12" s="31" customFormat="1" ht="13.5" customHeight="1">
      <c r="A54" s="270"/>
      <c r="B54" s="271"/>
      <c r="C54" s="271"/>
      <c r="D54" s="271"/>
      <c r="E54" s="271"/>
      <c r="F54" s="271"/>
      <c r="G54" s="272"/>
      <c r="L54" s="147"/>
    </row>
    <row r="55" spans="1:12" s="31" customFormat="1" ht="13.5" customHeight="1">
      <c r="A55" s="309"/>
      <c r="B55" s="279"/>
      <c r="C55" s="279"/>
      <c r="D55" s="279"/>
      <c r="E55" s="279"/>
      <c r="F55" s="279"/>
      <c r="G55" s="280"/>
      <c r="L55" s="147"/>
    </row>
    <row r="56" spans="1:12" ht="21">
      <c r="A56" s="46"/>
      <c r="B56" s="152" t="str">
        <f>$B$1</f>
        <v>種族特徴</v>
      </c>
      <c r="C56" s="47" t="s">
        <v>40</v>
      </c>
      <c r="D56" s="48" t="str">
        <f>$E$1</f>
        <v>遭遇毎</v>
      </c>
      <c r="E56" s="301" t="str">
        <f>$B$2</f>
        <v>ロングトゥース・シフティング</v>
      </c>
      <c r="F56" s="302"/>
      <c r="G56" s="303"/>
    </row>
  </sheetData>
  <mergeCells count="57">
    <mergeCell ref="B6:D6"/>
    <mergeCell ref="B7:D7"/>
    <mergeCell ref="B8:G8"/>
    <mergeCell ref="B9:G9"/>
    <mergeCell ref="B10:G10"/>
    <mergeCell ref="B1:C1"/>
    <mergeCell ref="F1:G1"/>
    <mergeCell ref="B2:G2"/>
    <mergeCell ref="B4:G4"/>
    <mergeCell ref="B5:G5"/>
    <mergeCell ref="J10:K10"/>
    <mergeCell ref="A23:F23"/>
    <mergeCell ref="B12:G12"/>
    <mergeCell ref="J12:K12"/>
    <mergeCell ref="B13:G13"/>
    <mergeCell ref="B14:G14"/>
    <mergeCell ref="B15:G15"/>
    <mergeCell ref="A16:G16"/>
    <mergeCell ref="A17:G17"/>
    <mergeCell ref="A18:G18"/>
    <mergeCell ref="A20:G20"/>
    <mergeCell ref="A21:G21"/>
    <mergeCell ref="A22:F22"/>
    <mergeCell ref="B11:G11"/>
    <mergeCell ref="A24:F24"/>
    <mergeCell ref="A25:F25"/>
    <mergeCell ref="A26:F26"/>
    <mergeCell ref="A27:F27"/>
    <mergeCell ref="A28:F28"/>
    <mergeCell ref="A46:G46"/>
    <mergeCell ref="A29:G29"/>
    <mergeCell ref="A30:G30"/>
    <mergeCell ref="A31:G31"/>
    <mergeCell ref="A32:G32"/>
    <mergeCell ref="A33:G33"/>
    <mergeCell ref="A40:F40"/>
    <mergeCell ref="A41:G41"/>
    <mergeCell ref="A42:G42"/>
    <mergeCell ref="A43:G43"/>
    <mergeCell ref="A44:G44"/>
    <mergeCell ref="A45:G45"/>
    <mergeCell ref="A54:G54"/>
    <mergeCell ref="A55:G55"/>
    <mergeCell ref="E56:G56"/>
    <mergeCell ref="A34:F34"/>
    <mergeCell ref="A35:F35"/>
    <mergeCell ref="A36:F36"/>
    <mergeCell ref="A37:F37"/>
    <mergeCell ref="A38:F38"/>
    <mergeCell ref="A39:F39"/>
    <mergeCell ref="A53:G53"/>
    <mergeCell ref="A47:G47"/>
    <mergeCell ref="A48:G48"/>
    <mergeCell ref="A49:G49"/>
    <mergeCell ref="A50:G50"/>
    <mergeCell ref="A51:G51"/>
    <mergeCell ref="A52:G5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zoomScaleNormal="100" workbookViewId="0"/>
  </sheetViews>
  <sheetFormatPr defaultRowHeight="13.5"/>
  <cols>
    <col min="1" max="1" width="7.875" style="57" customWidth="1"/>
    <col min="2" max="2" width="8.5" style="57" customWidth="1"/>
    <col min="3" max="3" width="6.625" style="57" customWidth="1"/>
    <col min="4" max="4" width="15.75" style="57"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7" customWidth="1"/>
    <col min="13" max="13" width="9.25" style="57" customWidth="1"/>
    <col min="14" max="14" width="12.375" style="57" customWidth="1"/>
    <col min="15" max="16384" width="9" style="57"/>
  </cols>
  <sheetData>
    <row r="1" spans="1:13" ht="21">
      <c r="A1" s="155"/>
      <c r="B1" s="329" t="s">
        <v>316</v>
      </c>
      <c r="C1" s="330"/>
      <c r="D1" s="156" t="s">
        <v>40</v>
      </c>
      <c r="E1" s="157" t="s">
        <v>315</v>
      </c>
      <c r="F1" s="331"/>
      <c r="G1" s="332"/>
      <c r="H1" s="35" t="s">
        <v>55</v>
      </c>
    </row>
    <row r="2" spans="1:13" ht="24.75" customHeight="1">
      <c r="A2" s="156"/>
      <c r="B2" s="333" t="s">
        <v>323</v>
      </c>
      <c r="C2" s="333"/>
      <c r="D2" s="333"/>
      <c r="E2" s="333"/>
      <c r="F2" s="333"/>
      <c r="G2" s="333"/>
      <c r="H2" s="35" t="s">
        <v>56</v>
      </c>
    </row>
    <row r="3" spans="1:13" ht="19.5" customHeight="1">
      <c r="A3" s="34" t="s">
        <v>317</v>
      </c>
      <c r="B3" s="31"/>
      <c r="C3" s="31"/>
      <c r="D3" s="31"/>
      <c r="I3" s="35"/>
    </row>
    <row r="4" spans="1:13">
      <c r="A4" s="107" t="s">
        <v>46</v>
      </c>
      <c r="B4" s="233" t="s">
        <v>318</v>
      </c>
      <c r="C4" s="234"/>
      <c r="D4" s="234"/>
      <c r="E4" s="234"/>
      <c r="F4" s="234"/>
      <c r="G4" s="235"/>
    </row>
    <row r="5" spans="1:13">
      <c r="A5" s="108" t="s">
        <v>39</v>
      </c>
      <c r="B5" s="233" t="s">
        <v>319</v>
      </c>
      <c r="C5" s="234"/>
      <c r="D5" s="234"/>
      <c r="E5" s="234"/>
      <c r="F5" s="234"/>
      <c r="G5" s="235"/>
    </row>
    <row r="6" spans="1:13">
      <c r="A6" s="108" t="s">
        <v>7</v>
      </c>
      <c r="B6" s="325" t="s">
        <v>176</v>
      </c>
      <c r="C6" s="326"/>
      <c r="D6" s="327"/>
      <c r="E6" s="74" t="s">
        <v>43</v>
      </c>
      <c r="F6" s="73" t="str">
        <f>$I$6</f>
        <v>使用者</v>
      </c>
      <c r="G6" s="87" t="str">
        <f>IF($J$6 = 0,"", $J$6)</f>
        <v/>
      </c>
      <c r="H6" s="74" t="s">
        <v>43</v>
      </c>
      <c r="I6" s="75" t="s">
        <v>87</v>
      </c>
      <c r="J6" s="75"/>
    </row>
    <row r="7" spans="1:13">
      <c r="A7" s="109"/>
      <c r="B7" s="287"/>
      <c r="C7" s="288"/>
      <c r="D7" s="289"/>
      <c r="E7" s="74" t="s">
        <v>65</v>
      </c>
      <c r="F7" s="73" t="str">
        <f>IF($I$7 = 0,"", $I$7)</f>
        <v/>
      </c>
      <c r="G7" s="73" t="str">
        <f>IF($J$7 = 0,"", $J$7)</f>
        <v/>
      </c>
      <c r="H7" s="74" t="s">
        <v>65</v>
      </c>
      <c r="I7" s="75"/>
      <c r="J7" s="75"/>
    </row>
    <row r="8" spans="1:13">
      <c r="A8" s="109" t="s">
        <v>177</v>
      </c>
      <c r="B8" s="328" t="s">
        <v>320</v>
      </c>
      <c r="C8" s="234"/>
      <c r="D8" s="234"/>
      <c r="E8" s="234"/>
      <c r="F8" s="234"/>
      <c r="G8" s="235"/>
      <c r="H8" s="74" t="s">
        <v>84</v>
      </c>
      <c r="I8" s="75" t="s">
        <v>113</v>
      </c>
      <c r="J8" s="35" t="s">
        <v>62</v>
      </c>
    </row>
    <row r="9" spans="1:13">
      <c r="A9" s="110" t="s">
        <v>61</v>
      </c>
      <c r="B9" s="281" t="s">
        <v>321</v>
      </c>
      <c r="C9" s="282"/>
      <c r="D9" s="282"/>
      <c r="E9" s="282"/>
      <c r="F9" s="282"/>
      <c r="G9" s="283"/>
      <c r="H9" s="74" t="s">
        <v>51</v>
      </c>
      <c r="I9" s="75" t="s">
        <v>12</v>
      </c>
      <c r="J9" s="73">
        <f>IF($I$9 = "筋力",基本!$C$5,IF($I$9 = "耐久力",基本!$C$6,IF($I$9 = "敏捷力",基本!$C$7,IF($I$9 = "知力",基本!$C$8,IF($I$9 = "判断力",基本!$C$9,IF($I$9 = "魅力",基本!$C$10,""))))))</f>
        <v>5</v>
      </c>
      <c r="K9" s="75" t="s">
        <v>91</v>
      </c>
    </row>
    <row r="10" spans="1:13">
      <c r="A10" s="111"/>
      <c r="B10" s="276" t="s">
        <v>322</v>
      </c>
      <c r="C10" s="277"/>
      <c r="D10" s="277"/>
      <c r="E10" s="277"/>
      <c r="F10" s="277"/>
      <c r="G10" s="278"/>
      <c r="H10" s="74" t="s">
        <v>58</v>
      </c>
      <c r="I10" s="75">
        <v>0</v>
      </c>
      <c r="J10" s="215" t="s">
        <v>53</v>
      </c>
      <c r="K10" s="217"/>
      <c r="L10" s="73">
        <f>IF($I$8=基本!$F$4,基本!$P$7,IF($I$8=基本!$F$13,基本!$P$16,IF($I$8=基本!$F$22,基本!$P$25,IF($I$8=基本!$F$31,基本!$P$34,IF($I$8=基本!$F$40,基本!$P$43,0)))))</f>
        <v>0</v>
      </c>
    </row>
    <row r="11" spans="1:13">
      <c r="A11" s="111"/>
      <c r="B11" s="276"/>
      <c r="C11" s="277"/>
      <c r="D11" s="277"/>
      <c r="E11" s="277"/>
      <c r="F11" s="277"/>
      <c r="G11" s="278"/>
      <c r="H11" s="43" t="s">
        <v>52</v>
      </c>
      <c r="I11" s="75" t="s">
        <v>12</v>
      </c>
      <c r="J11" s="45">
        <f>IF($I$9 = "筋力",基本!$C$5,IF($I$11 = "耐久力",基本!$C$6,IF($I$11 = "敏捷力",基本!$C$7,IF($I$11 = "知力",基本!$C$8,IF($I$11 = "判断力",基本!$C$9,IF($I$11 = "魅力",基本!$C$10,""))))))</f>
        <v>5</v>
      </c>
      <c r="L11" s="31"/>
    </row>
    <row r="12" spans="1:13">
      <c r="A12" s="111"/>
      <c r="B12" s="276"/>
      <c r="C12" s="277"/>
      <c r="D12" s="277"/>
      <c r="E12" s="277"/>
      <c r="F12" s="277"/>
      <c r="G12" s="278"/>
      <c r="H12" s="74" t="s">
        <v>59</v>
      </c>
      <c r="I12" s="75">
        <v>0</v>
      </c>
      <c r="J12" s="215" t="s">
        <v>54</v>
      </c>
      <c r="K12" s="217"/>
      <c r="L12" s="73">
        <f>IF($I$8=基本!$F$4,基本!$P$9,IF($I$8=基本!$F$13,基本!$P$18,IF($I$8=基本!$F$22,基本!$P$27,IF($I$8=基本!$F$31,基本!$P$36,IF($I$8=基本!$F$40,基本!$P$45,0)))))</f>
        <v>0</v>
      </c>
    </row>
    <row r="13" spans="1:13" ht="13.5" customHeight="1">
      <c r="A13" s="111"/>
      <c r="B13" s="276"/>
      <c r="C13" s="277"/>
      <c r="D13" s="277"/>
      <c r="E13" s="277"/>
      <c r="F13" s="277"/>
      <c r="G13" s="278"/>
      <c r="H13" s="44" t="s">
        <v>85</v>
      </c>
      <c r="I13" s="75">
        <v>2</v>
      </c>
      <c r="J13" s="74" t="s">
        <v>44</v>
      </c>
      <c r="K13" s="75">
        <v>6</v>
      </c>
      <c r="L13" s="75">
        <v>5</v>
      </c>
      <c r="M13" s="63" t="s">
        <v>110</v>
      </c>
    </row>
    <row r="14" spans="1:13" ht="13.5" customHeight="1">
      <c r="A14" s="111"/>
      <c r="B14" s="276"/>
      <c r="C14" s="277"/>
      <c r="D14" s="277"/>
      <c r="E14" s="277"/>
      <c r="F14" s="277"/>
      <c r="G14" s="278"/>
      <c r="H14" s="74" t="s">
        <v>50</v>
      </c>
      <c r="I14" s="75"/>
      <c r="J14" s="74" t="s">
        <v>44</v>
      </c>
      <c r="K14" s="75">
        <v>8</v>
      </c>
      <c r="L14" s="75">
        <v>12</v>
      </c>
      <c r="M14" s="63" t="s">
        <v>109</v>
      </c>
    </row>
    <row r="15" spans="1:13" ht="13.5" customHeight="1">
      <c r="A15" s="112"/>
      <c r="B15" s="322"/>
      <c r="C15" s="323"/>
      <c r="D15" s="323"/>
      <c r="E15" s="323"/>
      <c r="F15" s="323"/>
      <c r="G15" s="324"/>
      <c r="H15" s="74" t="s">
        <v>60</v>
      </c>
      <c r="I15" s="75"/>
    </row>
    <row r="16" spans="1:13" ht="17.25" customHeight="1">
      <c r="A16" s="261" t="s">
        <v>314</v>
      </c>
      <c r="B16" s="261"/>
      <c r="C16" s="261"/>
      <c r="D16" s="261"/>
      <c r="E16" s="261"/>
      <c r="F16" s="261"/>
      <c r="G16" s="261"/>
      <c r="I16" s="57"/>
      <c r="J16" s="57"/>
      <c r="K16" s="57"/>
    </row>
    <row r="17" spans="1:12" ht="13.5" customHeight="1">
      <c r="A17" s="247" t="s">
        <v>180</v>
      </c>
      <c r="B17" s="247"/>
      <c r="C17" s="247"/>
      <c r="D17" s="247"/>
      <c r="E17" s="247"/>
      <c r="F17" s="247"/>
      <c r="G17" s="247"/>
    </row>
    <row r="18" spans="1:12" ht="13.5" customHeight="1">
      <c r="A18" s="247" t="s">
        <v>222</v>
      </c>
      <c r="B18" s="247"/>
      <c r="C18" s="247"/>
      <c r="D18" s="247"/>
      <c r="E18" s="247"/>
      <c r="F18" s="247"/>
      <c r="G18" s="247"/>
    </row>
    <row r="19" spans="1:12" ht="8.25" customHeight="1">
      <c r="A19" s="76"/>
      <c r="B19" s="76"/>
      <c r="C19" s="76"/>
      <c r="D19" s="76"/>
      <c r="E19" s="76"/>
      <c r="F19" s="76"/>
      <c r="G19" s="76"/>
    </row>
    <row r="20" spans="1:12">
      <c r="A20" s="265" t="s">
        <v>49</v>
      </c>
      <c r="B20" s="266"/>
      <c r="C20" s="266"/>
      <c r="D20" s="266"/>
      <c r="E20" s="266"/>
      <c r="F20" s="266"/>
      <c r="G20" s="267"/>
    </row>
    <row r="21" spans="1:12" s="31" customFormat="1" ht="13.5" customHeight="1">
      <c r="A21" s="270"/>
      <c r="B21" s="271"/>
      <c r="C21" s="271"/>
      <c r="D21" s="271"/>
      <c r="E21" s="271"/>
      <c r="F21" s="271"/>
      <c r="G21" s="272"/>
      <c r="L21" s="57"/>
    </row>
    <row r="22" spans="1:12" s="123" customFormat="1" ht="17.25" customHeight="1">
      <c r="A22" s="310" t="s">
        <v>324</v>
      </c>
      <c r="B22" s="311"/>
      <c r="C22" s="311"/>
      <c r="D22" s="311"/>
      <c r="E22" s="311"/>
      <c r="F22" s="311"/>
      <c r="G22" s="126"/>
    </row>
    <row r="23" spans="1:12" s="123" customFormat="1">
      <c r="A23" s="312" t="s">
        <v>251</v>
      </c>
      <c r="B23" s="203"/>
      <c r="C23" s="203"/>
      <c r="D23" s="203"/>
      <c r="E23" s="203"/>
      <c r="F23" s="203"/>
      <c r="G23" s="126"/>
    </row>
    <row r="24" spans="1:12" s="123" customFormat="1">
      <c r="A24" s="313" t="s">
        <v>292</v>
      </c>
      <c r="B24" s="206"/>
      <c r="C24" s="206"/>
      <c r="D24" s="206"/>
      <c r="E24" s="206"/>
      <c r="F24" s="206"/>
      <c r="G24" s="126"/>
    </row>
    <row r="25" spans="1:12" s="123" customFormat="1">
      <c r="A25" s="314" t="s">
        <v>325</v>
      </c>
      <c r="B25" s="171"/>
      <c r="C25" s="171"/>
      <c r="D25" s="171"/>
      <c r="E25" s="171"/>
      <c r="F25" s="171"/>
      <c r="G25" s="126"/>
    </row>
    <row r="26" spans="1:12" s="123" customFormat="1">
      <c r="A26" s="315" t="s">
        <v>326</v>
      </c>
      <c r="B26" s="168"/>
      <c r="C26" s="168"/>
      <c r="D26" s="168"/>
      <c r="E26" s="168"/>
      <c r="F26" s="168"/>
      <c r="G26" s="126"/>
    </row>
    <row r="27" spans="1:12" s="123" customFormat="1">
      <c r="A27" s="314" t="s">
        <v>291</v>
      </c>
      <c r="B27" s="171"/>
      <c r="C27" s="171"/>
      <c r="D27" s="171"/>
      <c r="E27" s="171"/>
      <c r="F27" s="171"/>
      <c r="G27" s="126"/>
    </row>
    <row r="28" spans="1:12" s="123" customFormat="1">
      <c r="A28" s="315" t="s">
        <v>208</v>
      </c>
      <c r="B28" s="168"/>
      <c r="C28" s="168"/>
      <c r="D28" s="168"/>
      <c r="E28" s="168"/>
      <c r="F28" s="168"/>
      <c r="G28" s="126"/>
    </row>
    <row r="29" spans="1:12" s="31" customFormat="1" ht="13.5" customHeight="1">
      <c r="A29" s="316"/>
      <c r="B29" s="317"/>
      <c r="C29" s="317"/>
      <c r="D29" s="317"/>
      <c r="E29" s="317"/>
      <c r="F29" s="317"/>
      <c r="G29" s="318"/>
      <c r="L29" s="57"/>
    </row>
    <row r="30" spans="1:12" s="31" customFormat="1" ht="13.5" customHeight="1">
      <c r="A30" s="316"/>
      <c r="B30" s="317"/>
      <c r="C30" s="317"/>
      <c r="D30" s="317"/>
      <c r="E30" s="317"/>
      <c r="F30" s="317"/>
      <c r="G30" s="318"/>
      <c r="L30" s="57"/>
    </row>
    <row r="31" spans="1:12" s="31" customFormat="1" ht="18" customHeight="1">
      <c r="A31" s="319" t="s">
        <v>327</v>
      </c>
      <c r="B31" s="320"/>
      <c r="C31" s="320"/>
      <c r="D31" s="320"/>
      <c r="E31" s="320"/>
      <c r="F31" s="320"/>
      <c r="G31" s="321"/>
      <c r="L31" s="57"/>
    </row>
    <row r="32" spans="1:12" s="31" customFormat="1" ht="18" customHeight="1">
      <c r="A32" s="319" t="s">
        <v>329</v>
      </c>
      <c r="B32" s="320"/>
      <c r="C32" s="320"/>
      <c r="D32" s="320"/>
      <c r="E32" s="320"/>
      <c r="F32" s="320"/>
      <c r="G32" s="321"/>
      <c r="L32" s="147"/>
    </row>
    <row r="33" spans="1:12" s="31" customFormat="1" ht="18" customHeight="1">
      <c r="A33" s="319" t="s">
        <v>328</v>
      </c>
      <c r="B33" s="320"/>
      <c r="C33" s="320"/>
      <c r="D33" s="320"/>
      <c r="E33" s="320"/>
      <c r="F33" s="320"/>
      <c r="G33" s="321"/>
      <c r="L33" s="124"/>
    </row>
    <row r="34" spans="1:12" s="31" customFormat="1" ht="18" customHeight="1">
      <c r="A34" s="319" t="s">
        <v>334</v>
      </c>
      <c r="B34" s="320"/>
      <c r="C34" s="320"/>
      <c r="D34" s="320"/>
      <c r="E34" s="320"/>
      <c r="F34" s="320"/>
      <c r="G34" s="321"/>
      <c r="L34" s="147"/>
    </row>
    <row r="35" spans="1:12" s="31" customFormat="1" ht="13.5" customHeight="1">
      <c r="A35" s="316"/>
      <c r="B35" s="317"/>
      <c r="C35" s="317"/>
      <c r="D35" s="317"/>
      <c r="E35" s="317"/>
      <c r="F35" s="317"/>
      <c r="G35" s="318"/>
      <c r="L35" s="57"/>
    </row>
    <row r="36" spans="1:12" s="31" customFormat="1" ht="13.5" customHeight="1">
      <c r="A36" s="316"/>
      <c r="B36" s="317"/>
      <c r="C36" s="317"/>
      <c r="D36" s="317"/>
      <c r="E36" s="317"/>
      <c r="F36" s="317"/>
      <c r="G36" s="318"/>
      <c r="L36" s="57"/>
    </row>
    <row r="37" spans="1:12" s="31" customFormat="1" ht="13.5" customHeight="1">
      <c r="A37" s="316"/>
      <c r="B37" s="317"/>
      <c r="C37" s="317"/>
      <c r="D37" s="317"/>
      <c r="E37" s="317"/>
      <c r="F37" s="317"/>
      <c r="G37" s="318"/>
      <c r="L37" s="57"/>
    </row>
    <row r="38" spans="1:12" s="31" customFormat="1" ht="13.5" customHeight="1">
      <c r="A38" s="316"/>
      <c r="B38" s="317"/>
      <c r="C38" s="317"/>
      <c r="D38" s="317"/>
      <c r="E38" s="317"/>
      <c r="F38" s="317"/>
      <c r="G38" s="318"/>
      <c r="L38" s="57"/>
    </row>
    <row r="39" spans="1:12" s="31" customFormat="1" ht="13.5" customHeight="1">
      <c r="A39" s="316"/>
      <c r="B39" s="317"/>
      <c r="C39" s="317"/>
      <c r="D39" s="317"/>
      <c r="E39" s="317"/>
      <c r="F39" s="317"/>
      <c r="G39" s="318"/>
      <c r="L39" s="57"/>
    </row>
    <row r="40" spans="1:12" s="31" customFormat="1" ht="13.5" customHeight="1">
      <c r="A40" s="316"/>
      <c r="B40" s="317"/>
      <c r="C40" s="317"/>
      <c r="D40" s="317"/>
      <c r="E40" s="317"/>
      <c r="F40" s="317"/>
      <c r="G40" s="318"/>
      <c r="L40" s="57"/>
    </row>
    <row r="41" spans="1:12" s="31" customFormat="1" ht="13.5" customHeight="1">
      <c r="A41" s="316"/>
      <c r="B41" s="317"/>
      <c r="C41" s="317"/>
      <c r="D41" s="317"/>
      <c r="E41" s="317"/>
      <c r="F41" s="317"/>
      <c r="G41" s="318"/>
      <c r="L41" s="57"/>
    </row>
    <row r="42" spans="1:12" s="31" customFormat="1" ht="13.5" customHeight="1">
      <c r="A42" s="316"/>
      <c r="B42" s="317"/>
      <c r="C42" s="317"/>
      <c r="D42" s="317"/>
      <c r="E42" s="317"/>
      <c r="F42" s="317"/>
      <c r="G42" s="318"/>
      <c r="L42" s="57"/>
    </row>
    <row r="43" spans="1:12" s="31" customFormat="1" ht="13.5" customHeight="1">
      <c r="A43" s="316"/>
      <c r="B43" s="317"/>
      <c r="C43" s="317"/>
      <c r="D43" s="317"/>
      <c r="E43" s="317"/>
      <c r="F43" s="317"/>
      <c r="G43" s="318"/>
      <c r="L43" s="57"/>
    </row>
    <row r="44" spans="1:12" s="31" customFormat="1" ht="13.5" customHeight="1">
      <c r="A44" s="316"/>
      <c r="B44" s="317"/>
      <c r="C44" s="317"/>
      <c r="D44" s="317"/>
      <c r="E44" s="317"/>
      <c r="F44" s="317"/>
      <c r="G44" s="318"/>
      <c r="L44" s="57"/>
    </row>
    <row r="45" spans="1:12" s="31" customFormat="1" ht="13.5" customHeight="1">
      <c r="A45" s="316"/>
      <c r="B45" s="317"/>
      <c r="C45" s="317"/>
      <c r="D45" s="317"/>
      <c r="E45" s="317"/>
      <c r="F45" s="317"/>
      <c r="G45" s="318"/>
      <c r="L45" s="57"/>
    </row>
    <row r="46" spans="1:12" s="31" customFormat="1" ht="13.5" customHeight="1">
      <c r="A46" s="316"/>
      <c r="B46" s="317"/>
      <c r="C46" s="317"/>
      <c r="D46" s="317"/>
      <c r="E46" s="317"/>
      <c r="F46" s="317"/>
      <c r="G46" s="318"/>
      <c r="L46" s="57"/>
    </row>
    <row r="47" spans="1:12" s="31" customFormat="1" ht="13.5" customHeight="1">
      <c r="A47" s="316"/>
      <c r="B47" s="317"/>
      <c r="C47" s="317"/>
      <c r="D47" s="317"/>
      <c r="E47" s="317"/>
      <c r="F47" s="317"/>
      <c r="G47" s="318"/>
      <c r="L47" s="57"/>
    </row>
    <row r="48" spans="1:12" s="31" customFormat="1" ht="13.5" customHeight="1">
      <c r="A48" s="270"/>
      <c r="B48" s="271"/>
      <c r="C48" s="271"/>
      <c r="D48" s="271"/>
      <c r="E48" s="271"/>
      <c r="F48" s="271"/>
      <c r="G48" s="272"/>
      <c r="L48" s="57"/>
    </row>
    <row r="49" spans="1:12" s="31" customFormat="1" ht="13.5" customHeight="1">
      <c r="A49" s="270"/>
      <c r="B49" s="271"/>
      <c r="C49" s="271"/>
      <c r="D49" s="271"/>
      <c r="E49" s="271"/>
      <c r="F49" s="271"/>
      <c r="G49" s="272"/>
      <c r="L49" s="57"/>
    </row>
    <row r="50" spans="1:12" s="31" customFormat="1" ht="13.5" customHeight="1">
      <c r="A50" s="316"/>
      <c r="B50" s="317"/>
      <c r="C50" s="317"/>
      <c r="D50" s="317"/>
      <c r="E50" s="317"/>
      <c r="F50" s="317"/>
      <c r="G50" s="318"/>
      <c r="L50" s="57"/>
    </row>
    <row r="51" spans="1:12" s="31" customFormat="1" ht="13.5" customHeight="1">
      <c r="A51" s="316"/>
      <c r="B51" s="317"/>
      <c r="C51" s="317"/>
      <c r="D51" s="317"/>
      <c r="E51" s="317"/>
      <c r="F51" s="317"/>
      <c r="G51" s="318"/>
      <c r="L51" s="57"/>
    </row>
    <row r="52" spans="1:12" s="31" customFormat="1" ht="13.5" customHeight="1">
      <c r="A52" s="316"/>
      <c r="B52" s="317"/>
      <c r="C52" s="317"/>
      <c r="D52" s="317"/>
      <c r="E52" s="317"/>
      <c r="F52" s="317"/>
      <c r="G52" s="318"/>
      <c r="L52" s="57"/>
    </row>
    <row r="53" spans="1:12" s="31" customFormat="1" ht="13.5" customHeight="1">
      <c r="A53" s="316"/>
      <c r="B53" s="317"/>
      <c r="C53" s="317"/>
      <c r="D53" s="317"/>
      <c r="E53" s="317"/>
      <c r="F53" s="317"/>
      <c r="G53" s="318"/>
      <c r="L53" s="57"/>
    </row>
    <row r="54" spans="1:12" s="31" customFormat="1" ht="13.5" customHeight="1">
      <c r="A54" s="316"/>
      <c r="B54" s="317"/>
      <c r="C54" s="317"/>
      <c r="D54" s="317"/>
      <c r="E54" s="317"/>
      <c r="F54" s="317"/>
      <c r="G54" s="318"/>
      <c r="L54" s="57"/>
    </row>
    <row r="55" spans="1:12" s="31" customFormat="1" ht="13.5" customHeight="1">
      <c r="A55" s="270"/>
      <c r="B55" s="271"/>
      <c r="C55" s="271"/>
      <c r="D55" s="271"/>
      <c r="E55" s="271"/>
      <c r="F55" s="271"/>
      <c r="G55" s="272"/>
      <c r="L55" s="57"/>
    </row>
    <row r="56" spans="1:12" s="31" customFormat="1" ht="13.5" customHeight="1">
      <c r="A56" s="309"/>
      <c r="B56" s="279"/>
      <c r="C56" s="279"/>
      <c r="D56" s="279"/>
      <c r="E56" s="279"/>
      <c r="F56" s="279"/>
      <c r="G56" s="280"/>
      <c r="L56" s="57"/>
    </row>
    <row r="57" spans="1:12" ht="21">
      <c r="A57" s="158"/>
      <c r="B57" s="159" t="str">
        <f>$B$1</f>
        <v>クラス特徴</v>
      </c>
      <c r="C57" s="160" t="s">
        <v>40</v>
      </c>
      <c r="D57" s="161" t="str">
        <f>$E$1</f>
        <v>一日毎</v>
      </c>
      <c r="E57" s="334" t="str">
        <f>$B$2</f>
        <v>バーサーカーの憤怒</v>
      </c>
      <c r="F57" s="335"/>
      <c r="G57" s="336"/>
    </row>
  </sheetData>
  <mergeCells count="58">
    <mergeCell ref="A36:G36"/>
    <mergeCell ref="A52:G52"/>
    <mergeCell ref="A53:G53"/>
    <mergeCell ref="A42:G42"/>
    <mergeCell ref="A43:G43"/>
    <mergeCell ref="A44:G44"/>
    <mergeCell ref="A45:G45"/>
    <mergeCell ref="A46:G46"/>
    <mergeCell ref="A47:G47"/>
    <mergeCell ref="A48:G48"/>
    <mergeCell ref="A49:G49"/>
    <mergeCell ref="A26:F26"/>
    <mergeCell ref="A27:F27"/>
    <mergeCell ref="A28:F28"/>
    <mergeCell ref="A29:G29"/>
    <mergeCell ref="A31:G31"/>
    <mergeCell ref="E57:G57"/>
    <mergeCell ref="A55:G55"/>
    <mergeCell ref="A56:G56"/>
    <mergeCell ref="A30:G30"/>
    <mergeCell ref="A33:G33"/>
    <mergeCell ref="A41:G41"/>
    <mergeCell ref="A50:G50"/>
    <mergeCell ref="A51:G51"/>
    <mergeCell ref="A39:G39"/>
    <mergeCell ref="A40:G40"/>
    <mergeCell ref="A54:G54"/>
    <mergeCell ref="A37:G37"/>
    <mergeCell ref="A38:G38"/>
    <mergeCell ref="A35:G35"/>
    <mergeCell ref="A32:G32"/>
    <mergeCell ref="A34:G34"/>
    <mergeCell ref="A16:G16"/>
    <mergeCell ref="A22:F22"/>
    <mergeCell ref="A23:F23"/>
    <mergeCell ref="A24:F24"/>
    <mergeCell ref="A25:F25"/>
    <mergeCell ref="A17:G17"/>
    <mergeCell ref="A18:G18"/>
    <mergeCell ref="A20:G20"/>
    <mergeCell ref="A21:G21"/>
    <mergeCell ref="J10:K10"/>
    <mergeCell ref="J12:K12"/>
    <mergeCell ref="B13:G13"/>
    <mergeCell ref="B14:G14"/>
    <mergeCell ref="B15:G15"/>
    <mergeCell ref="B12:G12"/>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&amp;Cオテギヌ&amp;R&amp;D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オテギヌ</vt:lpstr>
      <vt:lpstr>基本</vt:lpstr>
      <vt:lpstr>近接基礎</vt:lpstr>
      <vt:lpstr>構え1</vt:lpstr>
      <vt:lpstr>構え２</vt:lpstr>
      <vt:lpstr>構え３</vt:lpstr>
      <vt:lpstr>テーマ遭</vt:lpstr>
      <vt:lpstr>種族遭</vt:lpstr>
      <vt:lpstr>憤怒</vt:lpstr>
      <vt:lpstr>汎02</vt:lpstr>
      <vt:lpstr>汎06</vt:lpstr>
      <vt:lpstr>汎10</vt:lpstr>
      <vt:lpstr>テーマ遭!Print_Area</vt:lpstr>
      <vt:lpstr>基本!Print_Area</vt:lpstr>
      <vt:lpstr>近接基礎!Print_Area</vt:lpstr>
      <vt:lpstr>構え1!Print_Area</vt:lpstr>
      <vt:lpstr>構え２!Print_Area</vt:lpstr>
      <vt:lpstr>構え３!Print_Area</vt:lpstr>
      <vt:lpstr>種族遭!Print_Area</vt:lpstr>
      <vt:lpstr>汎02!Print_Area</vt:lpstr>
      <vt:lpstr>汎06!Print_Area</vt:lpstr>
      <vt:lpstr>汎10!Print_Area</vt:lpstr>
      <vt:lpstr>憤怒!Print_Area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2014-05-07T23:22:35Z</cp:lastPrinted>
  <dcterms:created xsi:type="dcterms:W3CDTF">2012-08-09T16:34:12Z</dcterms:created>
  <dcterms:modified xsi:type="dcterms:W3CDTF">2014-05-09T09:55:40Z</dcterms:modified>
</cp:coreProperties>
</file>