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D:\Users\CAMEL\OneDrive\ドキュメント\GAME_DATA\DD4\木曜会\"/>
    </mc:Choice>
  </mc:AlternateContent>
  <bookViews>
    <workbookView xWindow="0" yWindow="15" windowWidth="15285" windowHeight="8190" tabRatio="693" activeTab="1"/>
  </bookViews>
  <sheets>
    <sheet name="防御値Ｃ" sheetId="87" r:id="rId1"/>
    <sheet name="基本" sheetId="2" r:id="rId2"/>
    <sheet name="技能" sheetId="96" r:id="rId3"/>
    <sheet name="RB" sheetId="103" r:id="rId4"/>
    <sheet name="近接基礎" sheetId="105" r:id="rId5"/>
    <sheet name="無03" sheetId="70" r:id="rId6"/>
    <sheet name="無13" sheetId="94" r:id="rId7"/>
    <sheet name="無17" sheetId="55" r:id="rId8"/>
    <sheet name="クラス遭" sheetId="106" r:id="rId9"/>
    <sheet name="遭11" sheetId="90" r:id="rId10"/>
    <sheet name="武遭" sheetId="79" r:id="rId11"/>
    <sheet name="日01" sheetId="76" r:id="rId12"/>
    <sheet name="日05" sheetId="78" r:id="rId13"/>
    <sheet name="日15" sheetId="98" r:id="rId14"/>
    <sheet name="クラス無A" sheetId="80" r:id="rId15"/>
    <sheet name="クラス無B" sheetId="81" r:id="rId16"/>
    <sheet name="クラス無C" sheetId="82" r:id="rId17"/>
    <sheet name="汎02" sheetId="93" r:id="rId18"/>
    <sheet name="汎06" sheetId="73" r:id="rId19"/>
    <sheet name="汎10" sheetId="88" r:id="rId20"/>
    <sheet name="汎12" sheetId="91" r:id="rId21"/>
    <sheet name="汎16" sheetId="100" r:id="rId22"/>
    <sheet name="日20" sheetId="92" r:id="rId23"/>
    <sheet name="日09(旧)" sheetId="86" r:id="rId24"/>
    <sheet name="日05 (旧)" sheetId="97" r:id="rId25"/>
    <sheet name="日15 (予備)" sheetId="99" r:id="rId26"/>
    <sheet name="無01 (予備)" sheetId="101" r:id="rId27"/>
  </sheets>
  <definedNames>
    <definedName name="_xlnm.Print_Area" localSheetId="8">クラス遭!$A$1:$G$56</definedName>
    <definedName name="_xlnm.Print_Area" localSheetId="14">クラス無A!$A$1:$G$58</definedName>
    <definedName name="_xlnm.Print_Area" localSheetId="15">クラス無B!$A$1:$G$63</definedName>
    <definedName name="_xlnm.Print_Area" localSheetId="16">クラス無C!$A$1:$G$56</definedName>
    <definedName name="_xlnm.Print_Area" localSheetId="1">基本!$A$1:$P$38</definedName>
    <definedName name="_xlnm.Print_Area" localSheetId="4">近接基礎!$A$1:$G$57</definedName>
    <definedName name="_xlnm.Print_Area" localSheetId="9">遭11!$A$1:$G$55</definedName>
    <definedName name="_xlnm.Print_Area" localSheetId="11">日01!$A$1:$G$58</definedName>
    <definedName name="_xlnm.Print_Area" localSheetId="12">日05!$A$1:$G$56</definedName>
    <definedName name="_xlnm.Print_Area" localSheetId="24">'日05 (旧)'!$A$1:$G$58</definedName>
    <definedName name="_xlnm.Print_Area" localSheetId="23">'日09(旧)'!$A$1:$G$55</definedName>
    <definedName name="_xlnm.Print_Area" localSheetId="13">日15!$A$1:$G$58</definedName>
    <definedName name="_xlnm.Print_Area" localSheetId="25">'日15 (予備)'!$A$1:$G$56</definedName>
    <definedName name="_xlnm.Print_Area" localSheetId="22">日20!$A$1:$G$56</definedName>
    <definedName name="_xlnm.Print_Area" localSheetId="17">汎02!$A$1:$G$59</definedName>
    <definedName name="_xlnm.Print_Area" localSheetId="18">汎06!$A$1:$G$59</definedName>
    <definedName name="_xlnm.Print_Area" localSheetId="19">汎10!$A$1:$G$58</definedName>
    <definedName name="_xlnm.Print_Area" localSheetId="20">汎12!$A$1:$G$57</definedName>
    <definedName name="_xlnm.Print_Area" localSheetId="21">汎16!$A$1:$G$58</definedName>
    <definedName name="_xlnm.Print_Area" localSheetId="10">武遭!$A$1:$G$55</definedName>
    <definedName name="_xlnm.Print_Area" localSheetId="26">'無01 (予備)'!$A$1:$G$55</definedName>
    <definedName name="_xlnm.Print_Area" localSheetId="5">無03!$A$1:$G$55</definedName>
    <definedName name="_xlnm.Print_Area" localSheetId="6">無13!$A$1:$G$55</definedName>
    <definedName name="_xlnm.Print_Area" localSheetId="7">無17!$A$1:$G$56</definedName>
  </definedNames>
  <calcPr calcId="171027"/>
</workbook>
</file>

<file path=xl/calcChain.xml><?xml version="1.0" encoding="utf-8"?>
<calcChain xmlns="http://schemas.openxmlformats.org/spreadsheetml/2006/main">
  <c r="H111" i="103" l="1"/>
  <c r="H112" i="103"/>
  <c r="H113" i="103"/>
  <c r="H114" i="103"/>
  <c r="H115" i="103"/>
  <c r="H116" i="103"/>
  <c r="H117" i="103"/>
  <c r="H118" i="103"/>
  <c r="H119" i="103"/>
  <c r="H120" i="103"/>
  <c r="H121" i="103"/>
  <c r="H122" i="103"/>
  <c r="H123" i="103"/>
  <c r="H124" i="103"/>
  <c r="H125" i="103"/>
  <c r="H126" i="103"/>
  <c r="H127" i="103"/>
  <c r="H128" i="103"/>
  <c r="H129" i="103"/>
  <c r="H130" i="103"/>
  <c r="H131" i="103"/>
  <c r="H132" i="103"/>
  <c r="H133" i="103"/>
  <c r="H134" i="103"/>
  <c r="H135" i="103"/>
  <c r="H136" i="103"/>
  <c r="H137" i="103"/>
  <c r="H138" i="103"/>
  <c r="H139" i="103"/>
  <c r="H140" i="103"/>
  <c r="H141" i="103"/>
  <c r="H142" i="103"/>
  <c r="H143" i="103"/>
  <c r="H144" i="103"/>
  <c r="H145" i="103"/>
  <c r="H146" i="103"/>
  <c r="H147" i="103"/>
  <c r="H148" i="103"/>
  <c r="H149" i="103"/>
  <c r="H150" i="103"/>
  <c r="H151" i="103"/>
  <c r="H152" i="103"/>
  <c r="H153" i="103"/>
  <c r="H154" i="103"/>
  <c r="H155" i="103"/>
  <c r="H156" i="103"/>
  <c r="H157" i="103"/>
  <c r="H158" i="103"/>
  <c r="Q14" i="79"/>
  <c r="Q13" i="79"/>
  <c r="K14" i="79"/>
  <c r="K13" i="79"/>
  <c r="O12" i="79" l="1"/>
  <c r="C24" i="78"/>
  <c r="C23" i="78"/>
  <c r="C21" i="78"/>
  <c r="A20" i="78"/>
  <c r="A22" i="76"/>
  <c r="C26" i="76"/>
  <c r="C25" i="76"/>
  <c r="C23" i="76"/>
  <c r="Q14" i="98"/>
  <c r="O14" i="98"/>
  <c r="K14" i="98"/>
  <c r="I14" i="98"/>
  <c r="Q13" i="98"/>
  <c r="K13" i="98"/>
  <c r="I13" i="98"/>
  <c r="O12" i="98"/>
  <c r="O13" i="98" s="1"/>
  <c r="Q14" i="78"/>
  <c r="O14" i="78"/>
  <c r="K14" i="78"/>
  <c r="I14" i="78"/>
  <c r="Q13" i="78"/>
  <c r="K13" i="78"/>
  <c r="I13" i="78"/>
  <c r="O12" i="78"/>
  <c r="O13" i="78" s="1"/>
  <c r="Q14" i="76"/>
  <c r="O14" i="76"/>
  <c r="K14" i="76"/>
  <c r="I14" i="76"/>
  <c r="Q13" i="76"/>
  <c r="K13" i="76"/>
  <c r="I13" i="76"/>
  <c r="O12" i="76"/>
  <c r="O13" i="76" s="1"/>
  <c r="O14" i="79"/>
  <c r="I14" i="79"/>
  <c r="I13" i="79"/>
  <c r="O13" i="79"/>
  <c r="Q14" i="90"/>
  <c r="O14" i="90"/>
  <c r="K14" i="90"/>
  <c r="I14" i="90"/>
  <c r="Q13" i="90"/>
  <c r="K13" i="90"/>
  <c r="I13" i="90"/>
  <c r="O12" i="90"/>
  <c r="O13" i="90" s="1"/>
  <c r="C21" i="98"/>
  <c r="C20" i="98"/>
  <c r="C21" i="79"/>
  <c r="C20" i="79"/>
  <c r="C21" i="90"/>
  <c r="C20" i="90"/>
  <c r="C21" i="106"/>
  <c r="C20" i="106"/>
  <c r="Q14" i="106"/>
  <c r="O14" i="106"/>
  <c r="K14" i="106"/>
  <c r="I14" i="106"/>
  <c r="Q13" i="106"/>
  <c r="K13" i="106"/>
  <c r="I13" i="106"/>
  <c r="O12" i="106"/>
  <c r="O13" i="106" s="1"/>
  <c r="O17" i="55" l="1"/>
  <c r="O12" i="55"/>
  <c r="O12" i="70"/>
  <c r="O12" i="94"/>
  <c r="O17" i="94"/>
  <c r="O17" i="70"/>
  <c r="O12" i="105"/>
  <c r="C30" i="55"/>
  <c r="C29" i="55"/>
  <c r="C28" i="55"/>
  <c r="C27" i="55"/>
  <c r="C23" i="55"/>
  <c r="A22" i="55"/>
  <c r="C29" i="94"/>
  <c r="C28" i="94"/>
  <c r="C27" i="94"/>
  <c r="C26" i="94"/>
  <c r="C22" i="94"/>
  <c r="A21" i="94"/>
  <c r="C29" i="70"/>
  <c r="C28" i="70"/>
  <c r="C27" i="70"/>
  <c r="C26" i="70"/>
  <c r="C22" i="70"/>
  <c r="O18" i="94"/>
  <c r="O18" i="55"/>
  <c r="O18" i="70"/>
  <c r="O13" i="94"/>
  <c r="O13" i="55"/>
  <c r="O13" i="70"/>
  <c r="I18" i="94"/>
  <c r="I18" i="55"/>
  <c r="I18" i="70"/>
  <c r="I13" i="94"/>
  <c r="I13" i="55"/>
  <c r="I13" i="70"/>
  <c r="Q19" i="94"/>
  <c r="O19" i="94"/>
  <c r="K19" i="94"/>
  <c r="I19" i="94"/>
  <c r="Q18" i="94"/>
  <c r="K18" i="94"/>
  <c r="Q14" i="94"/>
  <c r="O14" i="94"/>
  <c r="K14" i="94"/>
  <c r="I14" i="94"/>
  <c r="Q13" i="94"/>
  <c r="K13" i="94"/>
  <c r="Q19" i="70"/>
  <c r="O19" i="70"/>
  <c r="K19" i="70"/>
  <c r="I19" i="70"/>
  <c r="Q18" i="70"/>
  <c r="K18" i="70"/>
  <c r="Q14" i="70"/>
  <c r="O14" i="70"/>
  <c r="K14" i="70"/>
  <c r="I14" i="70"/>
  <c r="Q13" i="70"/>
  <c r="K13" i="70"/>
  <c r="Q19" i="55"/>
  <c r="O19" i="55"/>
  <c r="Q18" i="55"/>
  <c r="K19" i="55"/>
  <c r="I19" i="55"/>
  <c r="K18" i="55"/>
  <c r="Q14" i="55"/>
  <c r="O14" i="55"/>
  <c r="K14" i="55"/>
  <c r="I14" i="55"/>
  <c r="Q13" i="55"/>
  <c r="K13" i="55"/>
  <c r="P10" i="55"/>
  <c r="J10" i="55"/>
  <c r="O13" i="105" l="1"/>
  <c r="Q13" i="105"/>
  <c r="O14" i="105"/>
  <c r="Q14" i="105"/>
  <c r="C25" i="105"/>
  <c r="C24" i="105"/>
  <c r="C23" i="105"/>
  <c r="C22" i="105"/>
  <c r="C18" i="90"/>
  <c r="A17" i="90"/>
  <c r="E56" i="106"/>
  <c r="D56" i="106"/>
  <c r="A56" i="106"/>
  <c r="C18" i="106"/>
  <c r="A17" i="106"/>
  <c r="G7" i="106"/>
  <c r="F7" i="106"/>
  <c r="G6" i="106"/>
  <c r="F6" i="106"/>
  <c r="E57" i="105" l="1"/>
  <c r="C18" i="105"/>
  <c r="A17" i="105"/>
  <c r="K14" i="105"/>
  <c r="I14" i="105"/>
  <c r="K13" i="105"/>
  <c r="I13" i="105"/>
  <c r="G7" i="105"/>
  <c r="F7" i="105"/>
  <c r="G6" i="105"/>
  <c r="F6" i="105"/>
  <c r="P45" i="2" l="1"/>
  <c r="J43" i="2"/>
  <c r="P43" i="2" s="1"/>
  <c r="P18" i="2"/>
  <c r="J16" i="2"/>
  <c r="P16" i="2" s="1"/>
  <c r="R9" i="78" l="1"/>
  <c r="R9" i="90"/>
  <c r="R9" i="76"/>
  <c r="R9" i="106"/>
  <c r="R9" i="98"/>
  <c r="R9" i="55"/>
  <c r="R9" i="105"/>
  <c r="R11" i="98"/>
  <c r="R11" i="78"/>
  <c r="R11" i="90"/>
  <c r="R11" i="76"/>
  <c r="R11" i="106"/>
  <c r="R16" i="94"/>
  <c r="R16" i="70"/>
  <c r="R11" i="55"/>
  <c r="R13" i="55" s="1"/>
  <c r="R11" i="94"/>
  <c r="R11" i="70"/>
  <c r="R16" i="55"/>
  <c r="R11" i="105"/>
  <c r="G6" i="55"/>
  <c r="R14" i="55" l="1"/>
  <c r="D29" i="55"/>
  <c r="E29" i="55"/>
  <c r="E55" i="101"/>
  <c r="D55" i="101"/>
  <c r="B55" i="101"/>
  <c r="C28" i="101"/>
  <c r="C27" i="101"/>
  <c r="C26" i="101"/>
  <c r="C25" i="101"/>
  <c r="C23" i="101"/>
  <c r="A22" i="101"/>
  <c r="Q14" i="101"/>
  <c r="O14" i="101"/>
  <c r="K14" i="101"/>
  <c r="I14" i="101"/>
  <c r="Q13" i="101"/>
  <c r="O13" i="101"/>
  <c r="K13" i="101"/>
  <c r="I13" i="101"/>
  <c r="R11" i="101"/>
  <c r="R9" i="101"/>
  <c r="G7" i="101"/>
  <c r="F7" i="101"/>
  <c r="G6" i="101"/>
  <c r="F6" i="101"/>
  <c r="E30" i="55" l="1"/>
  <c r="D30" i="55"/>
  <c r="E58" i="100"/>
  <c r="D58" i="100"/>
  <c r="B58" i="100"/>
  <c r="K14" i="100"/>
  <c r="I14" i="100"/>
  <c r="G7" i="100"/>
  <c r="F7" i="100"/>
  <c r="G6" i="100"/>
  <c r="F6" i="100"/>
  <c r="E56" i="99" l="1"/>
  <c r="D56" i="99"/>
  <c r="B56" i="99"/>
  <c r="C27" i="99"/>
  <c r="C26" i="99"/>
  <c r="C25" i="99"/>
  <c r="A23" i="99"/>
  <c r="Q14" i="99"/>
  <c r="O14" i="99"/>
  <c r="K14" i="99"/>
  <c r="I14" i="99"/>
  <c r="Q13" i="99"/>
  <c r="O13" i="99"/>
  <c r="K13" i="99"/>
  <c r="I13" i="99"/>
  <c r="G7" i="99"/>
  <c r="F7" i="99"/>
  <c r="G6" i="99"/>
  <c r="F6" i="99"/>
  <c r="E58" i="98"/>
  <c r="D58" i="98"/>
  <c r="B58" i="98"/>
  <c r="C19" i="98"/>
  <c r="A17" i="98"/>
  <c r="G7" i="98"/>
  <c r="F7" i="98"/>
  <c r="G6" i="98"/>
  <c r="F6" i="98"/>
  <c r="F6" i="55" l="1"/>
  <c r="H8" i="96" l="1"/>
  <c r="E58" i="97" l="1"/>
  <c r="D58" i="97"/>
  <c r="B58" i="97"/>
  <c r="C26" i="97"/>
  <c r="C25" i="97"/>
  <c r="C24" i="97"/>
  <c r="A22" i="97"/>
  <c r="Q14" i="97"/>
  <c r="O14" i="97"/>
  <c r="K14" i="97"/>
  <c r="I14" i="97"/>
  <c r="Q13" i="97"/>
  <c r="O13" i="97"/>
  <c r="K13" i="97"/>
  <c r="I13" i="97"/>
  <c r="G7" i="97"/>
  <c r="F7" i="97"/>
  <c r="G6" i="97"/>
  <c r="F6" i="97"/>
  <c r="G32" i="96" l="1"/>
  <c r="G31" i="96"/>
  <c r="H10" i="96" l="1"/>
  <c r="H11" i="96"/>
  <c r="H12" i="96"/>
  <c r="H13" i="96"/>
  <c r="H14" i="96"/>
  <c r="H15" i="96"/>
  <c r="H16" i="96"/>
  <c r="H17" i="96"/>
  <c r="H18" i="96"/>
  <c r="H19" i="96"/>
  <c r="H20" i="96"/>
  <c r="H21" i="96"/>
  <c r="H22" i="96"/>
  <c r="H23" i="96"/>
  <c r="H24" i="96"/>
  <c r="H25" i="96"/>
  <c r="H9" i="96"/>
  <c r="C32" i="86" l="1"/>
  <c r="C31" i="86"/>
  <c r="C30" i="86"/>
  <c r="A28" i="86"/>
  <c r="C18" i="79"/>
  <c r="C29" i="92"/>
  <c r="C28" i="92"/>
  <c r="C27" i="92"/>
  <c r="A25" i="92"/>
  <c r="B55" i="94" l="1"/>
  <c r="D55" i="94"/>
  <c r="E55" i="94"/>
  <c r="A56" i="82"/>
  <c r="A63" i="81"/>
  <c r="Q13" i="92" l="1"/>
  <c r="O13" i="92"/>
  <c r="K13" i="92"/>
  <c r="I13" i="92"/>
  <c r="Q13" i="86"/>
  <c r="O13" i="86"/>
  <c r="K13" i="86"/>
  <c r="I13" i="86"/>
  <c r="K14" i="91"/>
  <c r="I14" i="91"/>
  <c r="K14" i="88"/>
  <c r="I14" i="88"/>
  <c r="K14" i="73"/>
  <c r="I14" i="73"/>
  <c r="K14" i="93"/>
  <c r="I14" i="93"/>
  <c r="K14" i="82"/>
  <c r="I14" i="82"/>
  <c r="K14" i="81"/>
  <c r="I14" i="81"/>
  <c r="K14" i="80"/>
  <c r="I14" i="80"/>
  <c r="Q14" i="92"/>
  <c r="O14" i="92"/>
  <c r="K14" i="92"/>
  <c r="I14" i="92"/>
  <c r="Q14" i="86"/>
  <c r="O14" i="86"/>
  <c r="K14" i="86"/>
  <c r="I14" i="86"/>
  <c r="G7" i="94" l="1"/>
  <c r="F7" i="94"/>
  <c r="G6" i="94"/>
  <c r="F6" i="94"/>
  <c r="E59" i="93" l="1"/>
  <c r="D59" i="93"/>
  <c r="B59" i="93"/>
  <c r="G7" i="93"/>
  <c r="F7" i="93"/>
  <c r="G6" i="93"/>
  <c r="F6" i="93"/>
  <c r="E56" i="92"/>
  <c r="D56" i="92"/>
  <c r="B56" i="92"/>
  <c r="G7" i="92"/>
  <c r="F7" i="92"/>
  <c r="G6" i="92"/>
  <c r="F6" i="92"/>
  <c r="E57" i="91"/>
  <c r="D57" i="91"/>
  <c r="B57" i="91"/>
  <c r="G7" i="91"/>
  <c r="F7" i="91"/>
  <c r="G6" i="91"/>
  <c r="F6" i="91"/>
  <c r="E55" i="90"/>
  <c r="D55" i="90"/>
  <c r="B55" i="90"/>
  <c r="G7" i="90"/>
  <c r="F7" i="90"/>
  <c r="G6" i="90"/>
  <c r="F6" i="90"/>
  <c r="E58" i="88" l="1"/>
  <c r="D58" i="88"/>
  <c r="B58" i="88"/>
  <c r="G7" i="88"/>
  <c r="F7" i="88"/>
  <c r="G6" i="88"/>
  <c r="F6" i="88"/>
  <c r="D4" i="87" l="1"/>
  <c r="C4" i="87"/>
  <c r="B4" i="87"/>
  <c r="A4" i="87"/>
  <c r="C23" i="2" l="1"/>
  <c r="L9" i="87" l="1"/>
  <c r="K9" i="87"/>
  <c r="N9" i="87"/>
  <c r="M9" i="87"/>
  <c r="E55" i="86" l="1"/>
  <c r="D55" i="86"/>
  <c r="B55" i="86"/>
  <c r="G7" i="86"/>
  <c r="F7" i="86"/>
  <c r="G6" i="86"/>
  <c r="F6" i="86"/>
  <c r="B55" i="70" l="1"/>
  <c r="D55" i="70"/>
  <c r="E55" i="70"/>
  <c r="E56" i="82" l="1"/>
  <c r="D56" i="82"/>
  <c r="G7" i="82"/>
  <c r="F7" i="82"/>
  <c r="G6" i="82"/>
  <c r="F6" i="82"/>
  <c r="E63" i="81"/>
  <c r="D63" i="81"/>
  <c r="G7" i="81"/>
  <c r="F7" i="81"/>
  <c r="G6" i="81"/>
  <c r="F6" i="81"/>
  <c r="E58" i="80"/>
  <c r="D58" i="80"/>
  <c r="A58" i="80"/>
  <c r="G7" i="80"/>
  <c r="F7" i="80"/>
  <c r="G6" i="80"/>
  <c r="F6" i="80"/>
  <c r="E55" i="79" l="1"/>
  <c r="D55" i="79"/>
  <c r="A55" i="79"/>
  <c r="A17" i="79"/>
  <c r="G7" i="79"/>
  <c r="F7" i="79"/>
  <c r="G6" i="79"/>
  <c r="F6" i="79"/>
  <c r="E56" i="78"/>
  <c r="D56" i="78"/>
  <c r="B56" i="78"/>
  <c r="G7" i="78"/>
  <c r="F7" i="78"/>
  <c r="G6" i="78"/>
  <c r="F6" i="78"/>
  <c r="A13" i="2" l="1"/>
  <c r="C13" i="2" s="1"/>
  <c r="G6" i="70" l="1"/>
  <c r="G6" i="76"/>
  <c r="E58" i="76"/>
  <c r="D58" i="76"/>
  <c r="B58" i="76"/>
  <c r="G7" i="76"/>
  <c r="F7" i="76"/>
  <c r="F6" i="76"/>
  <c r="E59" i="73" l="1"/>
  <c r="D59" i="73"/>
  <c r="B59" i="73"/>
  <c r="G7" i="73"/>
  <c r="F7" i="73"/>
  <c r="G6" i="73"/>
  <c r="F6" i="73"/>
  <c r="B56" i="55" l="1"/>
  <c r="A21" i="70"/>
  <c r="G7" i="70"/>
  <c r="F7" i="70"/>
  <c r="F6" i="70"/>
  <c r="D56" i="55"/>
  <c r="C5" i="2" l="1"/>
  <c r="C6" i="2"/>
  <c r="J10" i="78" l="1"/>
  <c r="P10" i="76"/>
  <c r="R13" i="76" s="1"/>
  <c r="J10" i="90"/>
  <c r="P10" i="106"/>
  <c r="R13" i="106" s="1"/>
  <c r="P8" i="98"/>
  <c r="R8" i="98" s="1"/>
  <c r="J8" i="98"/>
  <c r="J10" i="76"/>
  <c r="J10" i="106"/>
  <c r="P8" i="78"/>
  <c r="R8" i="78" s="1"/>
  <c r="P8" i="90"/>
  <c r="R8" i="90" s="1"/>
  <c r="P10" i="98"/>
  <c r="R13" i="98" s="1"/>
  <c r="R14" i="98" s="1"/>
  <c r="J8" i="78"/>
  <c r="J8" i="90"/>
  <c r="P8" i="76"/>
  <c r="R8" i="76" s="1"/>
  <c r="P8" i="106"/>
  <c r="R8" i="106" s="1"/>
  <c r="J10" i="98"/>
  <c r="P10" i="78"/>
  <c r="R13" i="78" s="1"/>
  <c r="J8" i="76"/>
  <c r="P10" i="90"/>
  <c r="R13" i="90" s="1"/>
  <c r="R14" i="90" s="1"/>
  <c r="J8" i="106"/>
  <c r="P10" i="94"/>
  <c r="R13" i="94" s="1"/>
  <c r="P10" i="70"/>
  <c r="R13" i="70" s="1"/>
  <c r="P15" i="55"/>
  <c r="R18" i="55" s="1"/>
  <c r="J10" i="94"/>
  <c r="L13" i="94" s="1"/>
  <c r="J10" i="70"/>
  <c r="L13" i="70" s="1"/>
  <c r="P8" i="55"/>
  <c r="R8" i="55" s="1"/>
  <c r="P15" i="94"/>
  <c r="R18" i="94" s="1"/>
  <c r="P15" i="70"/>
  <c r="R18" i="70" s="1"/>
  <c r="J8" i="55"/>
  <c r="J15" i="94"/>
  <c r="J15" i="70"/>
  <c r="J15" i="55"/>
  <c r="K45" i="2"/>
  <c r="I45" i="2" s="1"/>
  <c r="I16" i="2"/>
  <c r="G16" i="2" s="1"/>
  <c r="I43" i="2"/>
  <c r="G43" i="2" s="1"/>
  <c r="K18" i="2"/>
  <c r="I18" i="2" s="1"/>
  <c r="P10" i="101"/>
  <c r="J10" i="101"/>
  <c r="B19" i="101"/>
  <c r="P8" i="101"/>
  <c r="R8" i="101" s="1"/>
  <c r="J8" i="101"/>
  <c r="P10" i="105"/>
  <c r="R13" i="105" s="1"/>
  <c r="P8" i="105"/>
  <c r="R8" i="105" s="1"/>
  <c r="J8" i="105"/>
  <c r="J10" i="105"/>
  <c r="L15" i="99"/>
  <c r="P10" i="99"/>
  <c r="P8" i="99"/>
  <c r="J10" i="99"/>
  <c r="J8" i="99"/>
  <c r="R15" i="97"/>
  <c r="R15" i="99"/>
  <c r="J8" i="97"/>
  <c r="P10" i="97"/>
  <c r="J10" i="97"/>
  <c r="P8" i="97"/>
  <c r="R15" i="86"/>
  <c r="P8" i="94"/>
  <c r="J8" i="94"/>
  <c r="J10" i="92"/>
  <c r="P8" i="92"/>
  <c r="P8" i="86"/>
  <c r="P10" i="92"/>
  <c r="P10" i="86"/>
  <c r="P8" i="70"/>
  <c r="J8" i="92"/>
  <c r="J10" i="82"/>
  <c r="J8" i="86"/>
  <c r="J8" i="82"/>
  <c r="J10" i="81"/>
  <c r="I25" i="2"/>
  <c r="J8" i="81"/>
  <c r="J10" i="80"/>
  <c r="K27" i="2"/>
  <c r="J8" i="80"/>
  <c r="J10" i="86"/>
  <c r="J8" i="70"/>
  <c r="D5" i="2"/>
  <c r="D10" i="96" s="1"/>
  <c r="A10" i="96" s="1"/>
  <c r="K9" i="2"/>
  <c r="I7" i="2"/>
  <c r="D13" i="2"/>
  <c r="F7" i="55"/>
  <c r="G7" i="55"/>
  <c r="L14" i="94" l="1"/>
  <c r="D26" i="94"/>
  <c r="E26" i="94"/>
  <c r="B13" i="98"/>
  <c r="R19" i="55"/>
  <c r="G30" i="55" s="1"/>
  <c r="G29" i="55"/>
  <c r="G19" i="106"/>
  <c r="F19" i="106"/>
  <c r="F18" i="106"/>
  <c r="G18" i="106"/>
  <c r="R14" i="101"/>
  <c r="R13" i="101"/>
  <c r="R14" i="94"/>
  <c r="E28" i="94"/>
  <c r="D28" i="94"/>
  <c r="R19" i="70"/>
  <c r="G29" i="70" s="1"/>
  <c r="G28" i="70"/>
  <c r="R14" i="106"/>
  <c r="G20" i="106"/>
  <c r="F20" i="106"/>
  <c r="R19" i="94"/>
  <c r="G29" i="94" s="1"/>
  <c r="G28" i="94"/>
  <c r="R14" i="70"/>
  <c r="D28" i="70"/>
  <c r="E28" i="70"/>
  <c r="R14" i="105"/>
  <c r="D24" i="105"/>
  <c r="F24" i="105"/>
  <c r="E24" i="105"/>
  <c r="R14" i="76"/>
  <c r="F25" i="76"/>
  <c r="G25" i="76"/>
  <c r="G24" i="76"/>
  <c r="F24" i="76"/>
  <c r="G23" i="76"/>
  <c r="F23" i="76"/>
  <c r="E26" i="70"/>
  <c r="D26" i="70"/>
  <c r="L14" i="70"/>
  <c r="R14" i="78"/>
  <c r="F23" i="78"/>
  <c r="G23" i="78"/>
  <c r="G22" i="78"/>
  <c r="F21" i="78"/>
  <c r="G21" i="78"/>
  <c r="F22" i="78"/>
  <c r="E56" i="55"/>
  <c r="G24" i="78" l="1"/>
  <c r="F24" i="78"/>
  <c r="E27" i="70"/>
  <c r="D27" i="70"/>
  <c r="G21" i="106"/>
  <c r="F21" i="106"/>
  <c r="F25" i="105"/>
  <c r="E25" i="105"/>
  <c r="D25" i="105"/>
  <c r="G26" i="76"/>
  <c r="F26" i="76"/>
  <c r="E29" i="70"/>
  <c r="D29" i="70"/>
  <c r="E29" i="94"/>
  <c r="D29" i="94"/>
  <c r="E27" i="94"/>
  <c r="D27" i="94"/>
  <c r="D31" i="2"/>
  <c r="D30" i="2"/>
  <c r="D29" i="2"/>
  <c r="D28" i="2"/>
  <c r="D27" i="2"/>
  <c r="J34" i="2" l="1"/>
  <c r="C7" i="2"/>
  <c r="B17" i="81" s="1"/>
  <c r="C8" i="2"/>
  <c r="C9" i="2"/>
  <c r="C10" i="2"/>
  <c r="J10" i="79" l="1"/>
  <c r="P10" i="79"/>
  <c r="J8" i="79"/>
  <c r="P8" i="79"/>
  <c r="L10" i="106"/>
  <c r="R10" i="106"/>
  <c r="L10" i="76"/>
  <c r="B19" i="76" s="1"/>
  <c r="L10" i="78"/>
  <c r="R10" i="98"/>
  <c r="R10" i="76"/>
  <c r="L10" i="90"/>
  <c r="L10" i="98"/>
  <c r="R10" i="78"/>
  <c r="R10" i="90"/>
  <c r="R10" i="94"/>
  <c r="R10" i="70"/>
  <c r="R15" i="55"/>
  <c r="R10" i="55"/>
  <c r="L10" i="94"/>
  <c r="L10" i="70"/>
  <c r="L10" i="55"/>
  <c r="R15" i="94"/>
  <c r="R15" i="70"/>
  <c r="L15" i="94"/>
  <c r="L15" i="70"/>
  <c r="L15" i="55"/>
  <c r="R10" i="105"/>
  <c r="L10" i="105"/>
  <c r="R15" i="101"/>
  <c r="L15" i="101"/>
  <c r="I34" i="2"/>
  <c r="K36" i="2"/>
  <c r="L10" i="79"/>
  <c r="R10" i="79"/>
  <c r="L15" i="97"/>
  <c r="B19" i="97" s="1"/>
  <c r="L15" i="100"/>
  <c r="J8" i="100"/>
  <c r="J10" i="100"/>
  <c r="L15" i="81"/>
  <c r="L15" i="82"/>
  <c r="L15" i="93"/>
  <c r="R15" i="92"/>
  <c r="L15" i="91"/>
  <c r="L15" i="80"/>
  <c r="L15" i="73"/>
  <c r="L15" i="92"/>
  <c r="L15" i="86"/>
  <c r="B25" i="86" s="1"/>
  <c r="L15" i="88"/>
  <c r="J8" i="93"/>
  <c r="J10" i="91"/>
  <c r="J10" i="93"/>
  <c r="J8" i="91"/>
  <c r="J10" i="73"/>
  <c r="J8" i="73"/>
  <c r="J8" i="88"/>
  <c r="J10" i="88"/>
  <c r="B13" i="86"/>
  <c r="P9" i="2"/>
  <c r="P36" i="2"/>
  <c r="P27" i="2"/>
  <c r="P34" i="2"/>
  <c r="D6" i="2"/>
  <c r="D15" i="96" s="1"/>
  <c r="A15" i="96" s="1"/>
  <c r="D7" i="2"/>
  <c r="D8" i="96" s="1"/>
  <c r="A8" i="96" s="1"/>
  <c r="D8" i="2"/>
  <c r="D9" i="2"/>
  <c r="D10" i="2"/>
  <c r="F29" i="94" l="1"/>
  <c r="F28" i="94"/>
  <c r="L9" i="100"/>
  <c r="L9" i="79"/>
  <c r="L8" i="79" s="1"/>
  <c r="R9" i="79"/>
  <c r="R8" i="79" s="1"/>
  <c r="F26" i="70"/>
  <c r="F27" i="70"/>
  <c r="F27" i="94"/>
  <c r="F26" i="94"/>
  <c r="L11" i="98"/>
  <c r="L13" i="98" s="1"/>
  <c r="L14" i="98" s="1"/>
  <c r="L11" i="78"/>
  <c r="L13" i="78" s="1"/>
  <c r="L11" i="90"/>
  <c r="L13" i="90" s="1"/>
  <c r="L14" i="90" s="1"/>
  <c r="L11" i="76"/>
  <c r="L13" i="76" s="1"/>
  <c r="L11" i="106"/>
  <c r="L13" i="106" s="1"/>
  <c r="L14" i="106" s="1"/>
  <c r="L16" i="94"/>
  <c r="L18" i="94" s="1"/>
  <c r="L16" i="70"/>
  <c r="L18" i="70" s="1"/>
  <c r="L11" i="94"/>
  <c r="L11" i="70"/>
  <c r="L11" i="100"/>
  <c r="L11" i="79"/>
  <c r="L13" i="79" s="1"/>
  <c r="L14" i="79" s="1"/>
  <c r="R11" i="79"/>
  <c r="L16" i="55"/>
  <c r="L18" i="55" s="1"/>
  <c r="L11" i="55"/>
  <c r="L13" i="55" s="1"/>
  <c r="F27" i="55" s="1"/>
  <c r="F30" i="55"/>
  <c r="F29" i="55"/>
  <c r="R13" i="79"/>
  <c r="F29" i="70"/>
  <c r="F28" i="70"/>
  <c r="L11" i="101"/>
  <c r="L11" i="105"/>
  <c r="L13" i="105" s="1"/>
  <c r="L14" i="105" s="1"/>
  <c r="I9" i="2"/>
  <c r="L14" i="100"/>
  <c r="L13" i="100"/>
  <c r="L8" i="100"/>
  <c r="L11" i="97"/>
  <c r="L13" i="97" s="1"/>
  <c r="L11" i="99"/>
  <c r="R11" i="97"/>
  <c r="R14" i="97" s="1"/>
  <c r="R11" i="99"/>
  <c r="D9" i="96"/>
  <c r="A9" i="96" s="1"/>
  <c r="D16" i="96"/>
  <c r="A16" i="96" s="1"/>
  <c r="D23" i="96"/>
  <c r="A23" i="96" s="1"/>
  <c r="D14" i="96"/>
  <c r="A14" i="96" s="1"/>
  <c r="D17" i="96"/>
  <c r="A17" i="96" s="1"/>
  <c r="D19" i="96"/>
  <c r="A19" i="96" s="1"/>
  <c r="C32" i="96" s="1"/>
  <c r="A32" i="96" s="1"/>
  <c r="D21" i="96"/>
  <c r="A21" i="96" s="1"/>
  <c r="D13" i="96"/>
  <c r="A13" i="96" s="1"/>
  <c r="C31" i="96" s="1"/>
  <c r="A31" i="96" s="1"/>
  <c r="D20" i="96"/>
  <c r="A20" i="96" s="1"/>
  <c r="D12" i="96"/>
  <c r="A12" i="96" s="1"/>
  <c r="D22" i="96"/>
  <c r="A22" i="96" s="1"/>
  <c r="D11" i="96"/>
  <c r="A11" i="96" s="1"/>
  <c r="D18" i="96"/>
  <c r="A18" i="96" s="1"/>
  <c r="D25" i="96"/>
  <c r="A25" i="96" s="1"/>
  <c r="D24" i="96"/>
  <c r="A24" i="96" s="1"/>
  <c r="L11" i="92"/>
  <c r="L11" i="86"/>
  <c r="L11" i="91"/>
  <c r="L13" i="91" s="1"/>
  <c r="L11" i="93"/>
  <c r="L14" i="93" s="1"/>
  <c r="L11" i="88"/>
  <c r="L13" i="88" s="1"/>
  <c r="L9" i="93"/>
  <c r="L8" i="93" s="1"/>
  <c r="L9" i="91"/>
  <c r="L8" i="91" s="1"/>
  <c r="R11" i="92"/>
  <c r="R11" i="86"/>
  <c r="L9" i="88"/>
  <c r="L8" i="88" s="1"/>
  <c r="L11" i="80"/>
  <c r="L11" i="81"/>
  <c r="L11" i="82"/>
  <c r="L9" i="73"/>
  <c r="L8" i="73" s="1"/>
  <c r="L11" i="73"/>
  <c r="L14" i="73" s="1"/>
  <c r="G34" i="2"/>
  <c r="I36" i="2"/>
  <c r="L14" i="78" l="1"/>
  <c r="D23" i="78"/>
  <c r="E23" i="78"/>
  <c r="R14" i="79"/>
  <c r="D20" i="79"/>
  <c r="E20" i="79"/>
  <c r="L19" i="70"/>
  <c r="G27" i="70" s="1"/>
  <c r="G26" i="70"/>
  <c r="E27" i="55"/>
  <c r="D27" i="55"/>
  <c r="L14" i="55"/>
  <c r="L19" i="94"/>
  <c r="G27" i="94" s="1"/>
  <c r="G26" i="94"/>
  <c r="L19" i="55"/>
  <c r="G28" i="55" s="1"/>
  <c r="G27" i="55"/>
  <c r="L14" i="76"/>
  <c r="E25" i="76"/>
  <c r="D25" i="76"/>
  <c r="L13" i="101"/>
  <c r="L14" i="101"/>
  <c r="L14" i="97"/>
  <c r="F26" i="97" s="1"/>
  <c r="R13" i="99"/>
  <c r="R14" i="99"/>
  <c r="R13" i="97"/>
  <c r="L13" i="99"/>
  <c r="L14" i="99"/>
  <c r="G25" i="97"/>
  <c r="D25" i="97"/>
  <c r="F25" i="97"/>
  <c r="E25" i="97"/>
  <c r="R13" i="92"/>
  <c r="R14" i="92"/>
  <c r="L14" i="91"/>
  <c r="L14" i="88"/>
  <c r="L13" i="73"/>
  <c r="L13" i="93"/>
  <c r="L14" i="82"/>
  <c r="L13" i="82"/>
  <c r="L14" i="81"/>
  <c r="L13" i="81"/>
  <c r="L14" i="80"/>
  <c r="L13" i="80"/>
  <c r="R14" i="86"/>
  <c r="R13" i="86"/>
  <c r="L13" i="86"/>
  <c r="L14" i="86"/>
  <c r="L14" i="92"/>
  <c r="L13" i="92"/>
  <c r="J7" i="2"/>
  <c r="D26" i="97" l="1"/>
  <c r="G26" i="97"/>
  <c r="E26" i="97"/>
  <c r="E26" i="76"/>
  <c r="D26" i="76"/>
  <c r="E21" i="79"/>
  <c r="D21" i="79"/>
  <c r="E28" i="55"/>
  <c r="D28" i="55"/>
  <c r="F28" i="55"/>
  <c r="E24" i="78"/>
  <c r="D24" i="78"/>
  <c r="E20" i="106"/>
  <c r="D20" i="106"/>
  <c r="E21" i="106"/>
  <c r="D21" i="106"/>
  <c r="G26" i="101"/>
  <c r="F26" i="101"/>
  <c r="E26" i="101"/>
  <c r="D26" i="101"/>
  <c r="E25" i="101"/>
  <c r="D25" i="101"/>
  <c r="G25" i="101"/>
  <c r="E28" i="101"/>
  <c r="D28" i="101"/>
  <c r="E27" i="101"/>
  <c r="D27" i="101"/>
  <c r="F25" i="101"/>
  <c r="F22" i="105"/>
  <c r="E22" i="105"/>
  <c r="D22" i="105"/>
  <c r="F23" i="105"/>
  <c r="E23" i="105"/>
  <c r="D23" i="105"/>
  <c r="G21" i="90"/>
  <c r="F21" i="90"/>
  <c r="G20" i="90"/>
  <c r="F20" i="90"/>
  <c r="E21" i="90"/>
  <c r="D21" i="90"/>
  <c r="E20" i="90"/>
  <c r="D20" i="90"/>
  <c r="E26" i="99"/>
  <c r="D26" i="99"/>
  <c r="F26" i="99"/>
  <c r="G26" i="99"/>
  <c r="G27" i="99"/>
  <c r="E27" i="99"/>
  <c r="F27" i="99"/>
  <c r="D27" i="99"/>
  <c r="G32" i="86"/>
  <c r="F32" i="86"/>
  <c r="E32" i="86"/>
  <c r="D32" i="86"/>
  <c r="G31" i="86"/>
  <c r="F31" i="86"/>
  <c r="E31" i="86"/>
  <c r="D31" i="86"/>
  <c r="G28" i="92"/>
  <c r="F28" i="92"/>
  <c r="E28" i="92"/>
  <c r="D28" i="92"/>
  <c r="G29" i="92"/>
  <c r="F29" i="92"/>
  <c r="E29" i="92"/>
  <c r="D29" i="92"/>
  <c r="P7" i="2"/>
  <c r="L9" i="55" l="1"/>
  <c r="L8" i="55" s="1"/>
  <c r="L9" i="105"/>
  <c r="L8" i="105" s="1"/>
  <c r="G7" i="2"/>
  <c r="E19" i="105" l="1"/>
  <c r="F21" i="105"/>
  <c r="E21" i="105"/>
  <c r="D21" i="105"/>
  <c r="E20" i="105"/>
  <c r="D19" i="105"/>
  <c r="E18" i="105"/>
  <c r="F19" i="105"/>
  <c r="F18" i="105"/>
  <c r="F20" i="105"/>
  <c r="D18" i="105"/>
  <c r="D20" i="105"/>
  <c r="G26" i="55"/>
  <c r="G24" i="55"/>
  <c r="E25" i="55"/>
  <c r="D23" i="55"/>
  <c r="D25" i="55"/>
  <c r="E23" i="55"/>
  <c r="F23" i="55"/>
  <c r="F25" i="55"/>
  <c r="G23" i="55"/>
  <c r="G25" i="55"/>
  <c r="F24" i="55"/>
  <c r="D24" i="55"/>
  <c r="D26" i="55"/>
  <c r="E24" i="55"/>
  <c r="E26" i="55"/>
  <c r="F26" i="55"/>
  <c r="R9" i="97"/>
  <c r="R8" i="97" s="1"/>
  <c r="R9" i="99"/>
  <c r="R8" i="99" s="1"/>
  <c r="R9" i="94"/>
  <c r="R8" i="94" s="1"/>
  <c r="R9" i="92"/>
  <c r="R8" i="92" s="1"/>
  <c r="R9" i="70"/>
  <c r="R8" i="70" s="1"/>
  <c r="R9" i="86"/>
  <c r="R8" i="86" s="1"/>
  <c r="G19" i="90" l="1"/>
  <c r="F19" i="90"/>
  <c r="G18" i="90"/>
  <c r="F18" i="90"/>
  <c r="I27" i="2"/>
  <c r="J25" i="2" l="1"/>
  <c r="P25" i="2" s="1"/>
  <c r="L9" i="98" l="1"/>
  <c r="L8" i="98" s="1"/>
  <c r="L9" i="78"/>
  <c r="L8" i="78" s="1"/>
  <c r="L9" i="90"/>
  <c r="L8" i="90" s="1"/>
  <c r="L9" i="76"/>
  <c r="L8" i="76" s="1"/>
  <c r="L9" i="106"/>
  <c r="L8" i="106" s="1"/>
  <c r="L9" i="101"/>
  <c r="L8" i="101" s="1"/>
  <c r="L9" i="97"/>
  <c r="L8" i="97" s="1"/>
  <c r="D24" i="97" s="1"/>
  <c r="L9" i="99"/>
  <c r="L8" i="99" s="1"/>
  <c r="L9" i="92"/>
  <c r="L8" i="92" s="1"/>
  <c r="L9" i="94"/>
  <c r="L8" i="94" s="1"/>
  <c r="L9" i="86"/>
  <c r="L8" i="86" s="1"/>
  <c r="G25" i="2"/>
  <c r="L9" i="81"/>
  <c r="L8" i="81" s="1"/>
  <c r="L9" i="80"/>
  <c r="L8" i="80" s="1"/>
  <c r="L9" i="82"/>
  <c r="L8" i="82" s="1"/>
  <c r="L9" i="70"/>
  <c r="L8" i="70" s="1"/>
  <c r="D23" i="101" l="1"/>
  <c r="G24" i="101"/>
  <c r="F24" i="101"/>
  <c r="D24" i="101"/>
  <c r="E24" i="101"/>
  <c r="G23" i="101"/>
  <c r="F23" i="101"/>
  <c r="E23" i="101"/>
  <c r="D19" i="106"/>
  <c r="E18" i="106"/>
  <c r="D18" i="106"/>
  <c r="E19" i="106"/>
  <c r="E24" i="76"/>
  <c r="D24" i="76"/>
  <c r="D23" i="76"/>
  <c r="E23" i="76"/>
  <c r="E22" i="78"/>
  <c r="D21" i="78"/>
  <c r="D22" i="78"/>
  <c r="E21" i="78"/>
  <c r="G25" i="94"/>
  <c r="F25" i="94"/>
  <c r="E25" i="94"/>
  <c r="D25" i="94"/>
  <c r="G24" i="94"/>
  <c r="F24" i="94"/>
  <c r="E24" i="94"/>
  <c r="D24" i="94"/>
  <c r="G23" i="94"/>
  <c r="F23" i="94"/>
  <c r="E23" i="94"/>
  <c r="D23" i="94"/>
  <c r="G22" i="94"/>
  <c r="F22" i="94"/>
  <c r="E22" i="94"/>
  <c r="D22" i="94"/>
  <c r="G25" i="70"/>
  <c r="F25" i="70"/>
  <c r="G24" i="70"/>
  <c r="F24" i="70"/>
  <c r="G23" i="70"/>
  <c r="F23" i="70"/>
  <c r="G22" i="70"/>
  <c r="F22" i="70"/>
  <c r="E25" i="70"/>
  <c r="D25" i="70"/>
  <c r="E24" i="70"/>
  <c r="D24" i="70"/>
  <c r="E23" i="70"/>
  <c r="D23" i="70"/>
  <c r="E22" i="70"/>
  <c r="D22" i="70"/>
  <c r="E19" i="90"/>
  <c r="D19" i="90"/>
  <c r="E18" i="90"/>
  <c r="D18" i="90"/>
  <c r="E24" i="97"/>
  <c r="G24" i="97"/>
  <c r="F24" i="97"/>
  <c r="D25" i="99"/>
  <c r="E25" i="99"/>
  <c r="F25" i="99"/>
  <c r="G25" i="99"/>
  <c r="D19" i="98"/>
  <c r="E19" i="98"/>
  <c r="G19" i="98"/>
  <c r="F19" i="98"/>
  <c r="G30" i="86"/>
  <c r="F30" i="86"/>
  <c r="E30" i="86"/>
  <c r="D30" i="86"/>
  <c r="E19" i="79"/>
  <c r="D19" i="79"/>
  <c r="E18" i="79"/>
  <c r="D18" i="79"/>
  <c r="G27" i="92"/>
  <c r="F27" i="92"/>
  <c r="E27" i="92"/>
  <c r="D27" i="92"/>
  <c r="B13" i="2"/>
</calcChain>
</file>

<file path=xl/comments1.xml><?xml version="1.0" encoding="utf-8"?>
<comments xmlns="http://schemas.openxmlformats.org/spreadsheetml/2006/main">
  <authors>
    <author>CAMEL</author>
    <author>さすけい</author>
  </authors>
  <commentList>
    <comment ref="O1" authorId="0" shapeId="0">
      <text>
        <r>
          <rPr>
            <b/>
            <sz val="9"/>
            <color indexed="81"/>
            <rFont val="ＭＳ Ｐゴシック"/>
            <family val="3"/>
            <charset val="128"/>
          </rPr>
          <t>CAMEL:</t>
        </r>
        <r>
          <rPr>
            <sz val="9"/>
            <color indexed="81"/>
            <rFont val="ＭＳ Ｐゴシック"/>
            <family val="3"/>
            <charset val="128"/>
          </rPr>
          <t xml:space="preserve">
PPと移動速度の現在値はヘッダーとフッダーに移動しました。
ダイスで位置表示する場合この方が楽。
場所取るけど…</t>
        </r>
      </text>
    </comment>
    <comment ref="O2" authorId="1" shapeId="0">
      <text>
        <r>
          <rPr>
            <b/>
            <sz val="9"/>
            <color indexed="81"/>
            <rFont val="ＭＳ Ｐゴシック"/>
            <family val="3"/>
            <charset val="128"/>
          </rPr>
          <t>さすけい:</t>
        </r>
        <r>
          <rPr>
            <sz val="9"/>
            <color indexed="81"/>
            <rFont val="ＭＳ Ｐゴシック"/>
            <family val="3"/>
            <charset val="128"/>
          </rPr>
          <t xml:space="preserve">
りょ～かい
妥当な判断かと
PPを9から11に
増やしときました</t>
        </r>
      </text>
    </comment>
  </commentList>
</comments>
</file>

<file path=xl/comments10.xml><?xml version="1.0" encoding="utf-8"?>
<comments xmlns="http://schemas.openxmlformats.org/spreadsheetml/2006/main">
  <authors>
    <author>さすけい</author>
  </authors>
  <commentList>
    <comment ref="J6" authorId="0" shapeId="0">
      <text>
        <r>
          <rPr>
            <b/>
            <sz val="9"/>
            <color indexed="81"/>
            <rFont val="ＭＳ Ｐゴシック"/>
            <family val="3"/>
            <charset val="128"/>
          </rPr>
          <t>さすけい:</t>
        </r>
        <r>
          <rPr>
            <sz val="9"/>
            <color indexed="81"/>
            <rFont val="ＭＳ Ｐゴシック"/>
            <family val="3"/>
            <charset val="128"/>
          </rPr>
          <t xml:space="preserve">
範囲拡大しちゃいましたが
先走りし過ぎ？</t>
        </r>
      </text>
    </comment>
  </commentList>
</comments>
</file>

<file path=xl/comments11.xml><?xml version="1.0" encoding="utf-8"?>
<comments xmlns="http://schemas.openxmlformats.org/spreadsheetml/2006/main">
  <authors>
    <author>CAMEL</author>
    <author>さすけい</author>
  </authors>
  <commentList>
    <comment ref="H3" authorId="0" shapeId="0">
      <text>
        <r>
          <rPr>
            <b/>
            <sz val="9"/>
            <color indexed="81"/>
            <rFont val="ＭＳ Ｐゴシック"/>
            <family val="3"/>
            <charset val="128"/>
          </rPr>
          <t>CAMEL:</t>
        </r>
        <r>
          <rPr>
            <sz val="9"/>
            <color indexed="81"/>
            <rFont val="ＭＳ Ｐゴシック"/>
            <family val="3"/>
            <charset val="128"/>
          </rPr>
          <t xml:space="preserve">
マインド・ブレードが企画倒れの場合の為作っといた</t>
        </r>
      </text>
    </comment>
    <comment ref="H18" authorId="0" shapeId="0">
      <text>
        <r>
          <rPr>
            <b/>
            <sz val="9"/>
            <color indexed="81"/>
            <rFont val="ＭＳ Ｐゴシック"/>
            <family val="3"/>
            <charset val="128"/>
          </rPr>
          <t>CAMEL:</t>
        </r>
        <r>
          <rPr>
            <sz val="9"/>
            <color indexed="81"/>
            <rFont val="ＭＳ Ｐゴシック"/>
            <family val="3"/>
            <charset val="128"/>
          </rPr>
          <t xml:space="preserve">
効果はバトルマインズ･ディマンドでマークしたのも対象なのかな？
マークしている敵だから含まれるように取れるけど…。
OKなら価値かなりアップな気がする。</t>
        </r>
      </text>
    </comment>
    <comment ref="H19" authorId="1" shapeId="0">
      <text>
        <r>
          <rPr>
            <b/>
            <sz val="9"/>
            <color indexed="81"/>
            <rFont val="ＭＳ Ｐゴシック"/>
            <family val="3"/>
            <charset val="128"/>
          </rPr>
          <t>さすけい:</t>
        </r>
        <r>
          <rPr>
            <sz val="9"/>
            <color indexed="81"/>
            <rFont val="ＭＳ Ｐゴシック"/>
            <family val="3"/>
            <charset val="128"/>
          </rPr>
          <t xml:space="preserve">
当然です。
でなければ、せっかくの一日毎構えが
目標たった１体にしか効果が無い事になってしまいますよ。
そんなタイマン勝負にだけ効果があるようなパワー、評価に値しません！
あえて言おう、カスであると！
って訳で、毎ターンでもバトルマインズ･ディマンドを使いたい
RJの方向性には完全合致したパワーではあるのですよ。
１９レベル一日毎候補？</t>
        </r>
      </text>
    </comment>
  </commentList>
</comments>
</file>

<file path=xl/comments12.xml><?xml version="1.0" encoding="utf-8"?>
<comments xmlns="http://schemas.openxmlformats.org/spreadsheetml/2006/main">
  <authors>
    <author>さすけい</author>
  </authors>
  <commentList>
    <comment ref="G6" authorId="0" shapeId="0">
      <text>
        <r>
          <rPr>
            <b/>
            <sz val="9"/>
            <color indexed="81"/>
            <rFont val="ＭＳ Ｐゴシック"/>
            <family val="3"/>
            <charset val="128"/>
          </rPr>
          <t>さすけい:</t>
        </r>
        <r>
          <rPr>
            <sz val="9"/>
            <color indexed="81"/>
            <rFont val="ＭＳ Ｐゴシック"/>
            <family val="3"/>
            <charset val="128"/>
          </rPr>
          <t xml:space="preserve">
キャラシーの方も
修正夜露</t>
        </r>
      </text>
    </comment>
  </commentList>
</comments>
</file>

<file path=xl/comments2.xml><?xml version="1.0" encoding="utf-8"?>
<comments xmlns="http://schemas.openxmlformats.org/spreadsheetml/2006/main">
  <authors>
    <author>さすけい</author>
  </authors>
  <commentList>
    <comment ref="F31" authorId="0" shapeId="0">
      <text>
        <r>
          <rPr>
            <b/>
            <sz val="9"/>
            <color indexed="81"/>
            <rFont val="ＭＳ Ｐゴシック"/>
            <family val="3"/>
            <charset val="128"/>
          </rPr>
          <t>さすけい:</t>
        </r>
        <r>
          <rPr>
            <sz val="9"/>
            <color indexed="81"/>
            <rFont val="ＭＳ Ｐゴシック"/>
            <family val="3"/>
            <charset val="128"/>
          </rPr>
          <t xml:space="preserve">
クリティカルダイスが乗らない等、
あまりに特殊なので
特殊カテゴリーに修正</t>
        </r>
      </text>
    </comment>
  </commentList>
</comments>
</file>

<file path=xl/comments3.xml><?xml version="1.0" encoding="utf-8"?>
<comments xmlns="http://schemas.openxmlformats.org/spreadsheetml/2006/main">
  <authors>
    <author>さすけい</author>
  </authors>
  <commentList>
    <comment ref="E8" authorId="0" shapeId="0">
      <text>
        <r>
          <rPr>
            <b/>
            <sz val="9"/>
            <color indexed="81"/>
            <rFont val="ＭＳ Ｐゴシック"/>
            <family val="3"/>
            <charset val="128"/>
          </rPr>
          <t>さすけい:</t>
        </r>
        <r>
          <rPr>
            <sz val="9"/>
            <color indexed="81"/>
            <rFont val="ＭＳ Ｐゴシック"/>
            <family val="3"/>
            <charset val="128"/>
          </rPr>
          <t xml:space="preserve">
ＰＢなのでテーマの＋２とモロ被り！
ＲＪに限ってはLv.12以降
シェリーの近くでも
全く＋α無しでしたチャンチャン
っていうか、種類問わず
テーマのボーナスって全部パワーBだったので
思ったよりも美味しくない仕様でした</t>
        </r>
      </text>
    </comment>
  </commentList>
</comments>
</file>

<file path=xl/comments4.xml><?xml version="1.0" encoding="utf-8"?>
<comments xmlns="http://schemas.openxmlformats.org/spreadsheetml/2006/main">
  <authors>
    <author>さすけい</author>
  </authors>
  <commentList>
    <comment ref="B2" authorId="0" shapeId="0">
      <text>
        <r>
          <rPr>
            <b/>
            <sz val="9"/>
            <color indexed="81"/>
            <rFont val="ＭＳ Ｐゴシック"/>
            <family val="3"/>
            <charset val="128"/>
          </rPr>
          <t>さすけい:</t>
        </r>
        <r>
          <rPr>
            <sz val="9"/>
            <color indexed="81"/>
            <rFont val="ＭＳ Ｐゴシック"/>
            <family val="3"/>
            <charset val="128"/>
          </rPr>
          <t xml:space="preserve">
このページは
とりあえずまかせます
全く手をいれてません
次のレベルUPで考えます</t>
        </r>
      </text>
    </comment>
  </commentList>
</comments>
</file>

<file path=xl/comments5.xml><?xml version="1.0" encoding="utf-8"?>
<comments xmlns="http://schemas.openxmlformats.org/spreadsheetml/2006/main">
  <authors>
    <author>さすけい</author>
  </authors>
  <commentList>
    <comment ref="O13" authorId="0" shapeId="0">
      <text>
        <r>
          <rPr>
            <b/>
            <sz val="9"/>
            <color indexed="81"/>
            <rFont val="ＭＳ Ｐゴシック"/>
            <family val="3"/>
            <charset val="128"/>
          </rPr>
          <t>さすけい:</t>
        </r>
        <r>
          <rPr>
            <sz val="9"/>
            <color indexed="81"/>
            <rFont val="ＭＳ Ｐゴシック"/>
            <family val="3"/>
            <charset val="128"/>
          </rPr>
          <t xml:space="preserve">
Wの有無に影響されず
自動で1d10足される仕様に
なりました</t>
        </r>
      </text>
    </comment>
    <comment ref="L14" authorId="0" shapeId="0">
      <text>
        <r>
          <rPr>
            <b/>
            <sz val="9"/>
            <color indexed="81"/>
            <rFont val="ＭＳ Ｐゴシック"/>
            <family val="3"/>
            <charset val="128"/>
          </rPr>
          <t>さすけい:</t>
        </r>
        <r>
          <rPr>
            <sz val="9"/>
            <color indexed="81"/>
            <rFont val="ＭＳ Ｐゴシック"/>
            <family val="3"/>
            <charset val="128"/>
          </rPr>
          <t xml:space="preserve">
ダメージ関連の蒼いセルの式を触って
Wが無いパワーに自動で対応可能にしました。
あと、ダメージ種別をクリティカル、非クリティカルで
分ける事にしました。</t>
        </r>
      </text>
    </comment>
  </commentList>
</comments>
</file>

<file path=xl/comments6.xml><?xml version="1.0" encoding="utf-8"?>
<comments xmlns="http://schemas.openxmlformats.org/spreadsheetml/2006/main">
  <authors>
    <author>さすけい</author>
  </authors>
  <commentList>
    <comment ref="O13" authorId="0" shapeId="0">
      <text>
        <r>
          <rPr>
            <b/>
            <sz val="9"/>
            <color indexed="81"/>
            <rFont val="ＭＳ Ｐゴシック"/>
            <family val="3"/>
            <charset val="128"/>
          </rPr>
          <t>さすけい:</t>
        </r>
        <r>
          <rPr>
            <sz val="9"/>
            <color indexed="81"/>
            <rFont val="ＭＳ Ｐゴシック"/>
            <family val="3"/>
            <charset val="128"/>
          </rPr>
          <t xml:space="preserve">
固定ダメージでも自動的に1d10が足される、
ただ単に1d10のみ足される仕様です
セル内をちょっと触るだけで実現できました</t>
        </r>
      </text>
    </comment>
    <comment ref="H15" authorId="0" shapeId="0">
      <text>
        <r>
          <rPr>
            <b/>
            <sz val="9"/>
            <color indexed="81"/>
            <rFont val="ＭＳ Ｐゴシック"/>
            <family val="3"/>
            <charset val="128"/>
          </rPr>
          <t>さすけい:</t>
        </r>
        <r>
          <rPr>
            <sz val="9"/>
            <color indexed="81"/>
            <rFont val="ＭＳ Ｐゴシック"/>
            <family val="3"/>
            <charset val="128"/>
          </rPr>
          <t xml:space="preserve">
極力印刷面のセルを触らずに済む構成に変更。
これで無限回３つとも各ページの式が全く同じにしました。
つまりどのページをコピペして新パワーのページを作成しても
事故が起きにくいハズです。</t>
        </r>
      </text>
    </comment>
  </commentList>
</comments>
</file>

<file path=xl/comments7.xml><?xml version="1.0" encoding="utf-8"?>
<comments xmlns="http://schemas.openxmlformats.org/spreadsheetml/2006/main">
  <authors>
    <author>さすけい</author>
  </authors>
  <commentList>
    <comment ref="H10" authorId="0" shapeId="0">
      <text>
        <r>
          <rPr>
            <b/>
            <sz val="9"/>
            <color indexed="81"/>
            <rFont val="ＭＳ Ｐゴシック"/>
            <family val="3"/>
            <charset val="128"/>
          </rPr>
          <t>さすけい:</t>
        </r>
        <r>
          <rPr>
            <sz val="9"/>
            <color indexed="81"/>
            <rFont val="ＭＳ Ｐゴシック"/>
            <family val="3"/>
            <charset val="128"/>
          </rPr>
          <t xml:space="preserve">
固定ダメージであろうがなかろうが
Wだけであろうがなかろうが完全対応
せっかく苦労して作られた印刷面の式を
全部没ってしまい申し訳ないですが、
どうかご容赦を</t>
        </r>
      </text>
    </comment>
  </commentList>
</comments>
</file>

<file path=xl/comments8.xml><?xml version="1.0" encoding="utf-8"?>
<comments xmlns="http://schemas.openxmlformats.org/spreadsheetml/2006/main">
  <authors>
    <author>さすけい</author>
  </authors>
  <commentList>
    <comment ref="B5" authorId="0" shapeId="0">
      <text>
        <r>
          <rPr>
            <b/>
            <sz val="9"/>
            <color indexed="81"/>
            <rFont val="ＭＳ Ｐゴシック"/>
            <family val="3"/>
            <charset val="128"/>
          </rPr>
          <t>さすけい:</t>
        </r>
        <r>
          <rPr>
            <sz val="9"/>
            <color indexed="81"/>
            <rFont val="ＭＳ Ｐゴシック"/>
            <family val="3"/>
            <charset val="128"/>
          </rPr>
          <t xml:space="preserve">
装具キーワード無いぜぇ
なんなら
武器キーワード足してくれよん
なのに
信仰パワーではあるのよねぇ</t>
        </r>
      </text>
    </comment>
    <comment ref="A25" authorId="0" shapeId="0">
      <text>
        <r>
          <rPr>
            <b/>
            <sz val="9"/>
            <color indexed="81"/>
            <rFont val="ＭＳ Ｐゴシック"/>
            <family val="3"/>
            <charset val="128"/>
          </rPr>
          <t>さすけい:</t>
        </r>
        <r>
          <rPr>
            <sz val="9"/>
            <color indexed="81"/>
            <rFont val="ＭＳ Ｐゴシック"/>
            <family val="3"/>
            <charset val="128"/>
          </rPr>
          <t xml:space="preserve">
ね？
装具キーワード無いでしょ
芸が細かい</t>
        </r>
      </text>
    </comment>
  </commentList>
</comments>
</file>

<file path=xl/comments9.xml><?xml version="1.0" encoding="utf-8"?>
<comments xmlns="http://schemas.openxmlformats.org/spreadsheetml/2006/main">
  <authors>
    <author>CAMEL</author>
    <author>さすけい</author>
  </authors>
  <commentList>
    <comment ref="H32" authorId="0" shapeId="0">
      <text>
        <r>
          <rPr>
            <b/>
            <sz val="9"/>
            <color indexed="81"/>
            <rFont val="ＭＳ Ｐゴシック"/>
            <family val="3"/>
            <charset val="128"/>
          </rPr>
          <t>CAMEL:</t>
        </r>
        <r>
          <rPr>
            <sz val="9"/>
            <color indexed="81"/>
            <rFont val="ＭＳ Ｐゴシック"/>
            <family val="3"/>
            <charset val="128"/>
          </rPr>
          <t xml:space="preserve">
この解説にこんなにスペース要らないよなｗ</t>
        </r>
      </text>
    </comment>
    <comment ref="H33" authorId="1" shapeId="0">
      <text>
        <r>
          <rPr>
            <b/>
            <sz val="9"/>
            <color indexed="81"/>
            <rFont val="ＭＳ Ｐゴシック"/>
            <family val="3"/>
            <charset val="128"/>
          </rPr>
          <t>さすけい:</t>
        </r>
        <r>
          <rPr>
            <sz val="9"/>
            <color indexed="81"/>
            <rFont val="ＭＳ Ｐゴシック"/>
            <family val="3"/>
            <charset val="128"/>
          </rPr>
          <t xml:space="preserve">
ふふふ、ど～かな？</t>
        </r>
      </text>
    </comment>
  </commentList>
</comments>
</file>

<file path=xl/sharedStrings.xml><?xml version="1.0" encoding="utf-8"?>
<sst xmlns="http://schemas.openxmlformats.org/spreadsheetml/2006/main" count="2993" uniqueCount="975">
  <si>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</si>
  <si>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</si>
  <si>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</si>
  <si>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</si>
  <si>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</si>
  <si>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</si>
  <si>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</si>
  <si>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</si>
  <si>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</si>
  <si>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</si>
  <si>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</si>
  <si>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</si>
  <si>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</si>
  <si>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</si>
  <si>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</si>
  <si>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</si>
  <si>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</si>
  <si>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</si>
  <si>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</si>
  <si>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</si>
  <si>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</si>
  <si>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</si>
  <si>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</si>
  <si>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</si>
  <si>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</si>
  <si>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</si>
  <si>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</si>
  <si>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</si>
  <si>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</si>
  <si>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</si>
  <si>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</si>
  <si>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</si>
  <si>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</si>
  <si>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</si>
  <si>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</si>
  <si>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</si>
  <si>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</si>
  <si>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</si>
  <si>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</si>
  <si>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</si>
  <si>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</si>
  <si>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</si>
  <si>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</si>
  <si>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</si>
  <si>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</si>
  <si>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</si>
  <si>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</si>
  <si>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</si>
  <si>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</si>
  <si>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</si>
  <si>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</si>
  <si>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</si>
  <si>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</si>
  <si>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</si>
  <si>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</si>
  <si>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</si>
  <si>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</si>
  <si>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</si>
  <si>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</si>
  <si>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</si>
  <si>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</si>
  <si>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</si>
  <si>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</si>
  <si>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</si>
  <si>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</si>
  <si>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</si>
  <si>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</si>
  <si>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</si>
  <si>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</si>
  <si>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</si>
  <si>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</si>
  <si>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</si>
  <si>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</si>
  <si>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</si>
  <si>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</si>
  <si>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</si>
  <si>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</si>
  <si>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</si>
  <si>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</si>
  <si>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</si>
  <si>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</si>
  <si>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</si>
  <si>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</si>
  <si>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</si>
  <si>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</si>
  <si>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</si>
  <si>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</si>
  <si>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</si>
  <si>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</si>
  <si>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</si>
  <si>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</si>
  <si>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</si>
  <si>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</si>
  <si>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</si>
  <si>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</si>
  <si>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使用者</t>
    <rPh sb="0" eb="3">
      <t>シヨウシャ</t>
    </rPh>
    <phoneticPr fontId="1"/>
  </si>
  <si>
    <t>精霊</t>
    <rPh sb="0" eb="2">
      <t>セイレイ</t>
    </rPh>
    <phoneticPr fontId="1"/>
  </si>
  <si>
    <t>トリガー</t>
    <phoneticPr fontId="1"/>
  </si>
  <si>
    <t>武器</t>
    <rPh sb="0" eb="2">
      <t>ブキ</t>
    </rPh>
    <phoneticPr fontId="1"/>
  </si>
  <si>
    <t>近接基礎</t>
  </si>
  <si>
    <t>近接or遠隔</t>
    <rPh sb="0" eb="2">
      <t>キンセツ</t>
    </rPh>
    <rPh sb="4" eb="6">
      <t>エンカク</t>
    </rPh>
    <phoneticPr fontId="1"/>
  </si>
  <si>
    <t>近接基礎攻撃</t>
    <rPh sb="0" eb="2">
      <t>キンセツ</t>
    </rPh>
    <rPh sb="2" eb="4">
      <t>キソ</t>
    </rPh>
    <rPh sb="4" eb="6">
      <t>コウゲキ</t>
    </rPh>
    <phoneticPr fontId="1"/>
  </si>
  <si>
    <t>(１[Ｗ]＋【筋力】)ダメージ</t>
    <phoneticPr fontId="1"/>
  </si>
  <si>
    <t>【筋力】対"ＡC"</t>
    <rPh sb="1" eb="3">
      <t>キンリョク</t>
    </rPh>
    <rPh sb="4" eb="5">
      <t>タイ</t>
    </rPh>
    <phoneticPr fontId="1"/>
  </si>
  <si>
    <t>突撃</t>
    <rPh sb="0" eb="2">
      <t>トツゲキ</t>
    </rPh>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</si>
  <si>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</si>
  <si>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</si>
  <si>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</si>
  <si>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</si>
  <si>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</si>
  <si>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</si>
  <si>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軍用</t>
    <rPh sb="0" eb="2">
      <t>グンヨウ</t>
    </rPh>
    <phoneticPr fontId="1"/>
  </si>
  <si>
    <t>クラス</t>
    <phoneticPr fontId="1"/>
  </si>
  <si>
    <t>ｄ</t>
    <phoneticPr fontId="1"/>
  </si>
  <si>
    <t>機会攻撃</t>
    <rPh sb="0" eb="2">
      <t>キカイ</t>
    </rPh>
    <rPh sb="2" eb="4">
      <t>コウゲキ</t>
    </rPh>
    <phoneticPr fontId="1"/>
  </si>
  <si>
    <t>遭遇毎</t>
    <rPh sb="0" eb="2">
      <t>ソウグウ</t>
    </rPh>
    <rPh sb="2" eb="3">
      <t>ゴト</t>
    </rPh>
    <phoneticPr fontId="1"/>
  </si>
  <si>
    <t>パワー</t>
  </si>
  <si>
    <t>基本</t>
    <rPh sb="0" eb="2">
      <t>キホン</t>
    </rPh>
    <phoneticPr fontId="1"/>
  </si>
  <si>
    <t>Lv</t>
  </si>
  <si>
    <t>[無限回]◆[サイオニック]［増幅可］</t>
    <rPh sb="1" eb="3">
      <t>ムゲン</t>
    </rPh>
    <rPh sb="3" eb="4">
      <t>カイ</t>
    </rPh>
    <rPh sb="15" eb="17">
      <t>ゾウフク</t>
    </rPh>
    <rPh sb="17" eb="18">
      <t>カ</t>
    </rPh>
    <phoneticPr fontId="1"/>
  </si>
  <si>
    <t>増幅１</t>
    <rPh sb="0" eb="2">
      <t>ゾウフク</t>
    </rPh>
    <phoneticPr fontId="1"/>
  </si>
  <si>
    <t>増幅２</t>
    <rPh sb="0" eb="2">
      <t>ゾウフク</t>
    </rPh>
    <phoneticPr fontId="1"/>
  </si>
  <si>
    <t>増幅１</t>
    <rPh sb="0" eb="2">
      <t>ゾウフク</t>
    </rPh>
    <phoneticPr fontId="1"/>
  </si>
  <si>
    <t>増幅２</t>
    <rPh sb="0" eb="2">
      <t>ゾウフク</t>
    </rPh>
    <phoneticPr fontId="1"/>
  </si>
  <si>
    <t>[無限回]◆[サイオニック]［増幅可］[武器]</t>
    <rPh sb="1" eb="3">
      <t>ムゲン</t>
    </rPh>
    <rPh sb="3" eb="4">
      <t>カイ</t>
    </rPh>
    <rPh sb="15" eb="17">
      <t>ゾウフク</t>
    </rPh>
    <rPh sb="17" eb="18">
      <t>カ</t>
    </rPh>
    <rPh sb="20" eb="22">
      <t>ブキ</t>
    </rPh>
    <phoneticPr fontId="1"/>
  </si>
  <si>
    <t>ＡＣ</t>
  </si>
  <si>
    <t>特殊</t>
    <rPh sb="0" eb="2">
      <t>トクシュ</t>
    </rPh>
    <phoneticPr fontId="1"/>
  </si>
  <si>
    <t>目標</t>
    <rPh sb="0" eb="2">
      <t>モクヒョウ</t>
    </rPh>
    <phoneticPr fontId="1"/>
  </si>
  <si>
    <t>クラス特徴</t>
    <rPh sb="3" eb="5">
      <t>トクチョウ</t>
    </rPh>
    <phoneticPr fontId="1"/>
  </si>
  <si>
    <t>Lv</t>
    <phoneticPr fontId="1"/>
  </si>
  <si>
    <t>Lv</t>
    <phoneticPr fontId="1"/>
  </si>
  <si>
    <t>一日毎</t>
    <rPh sb="0" eb="2">
      <t>イチニチ</t>
    </rPh>
    <rPh sb="2" eb="3">
      <t>マイ</t>
    </rPh>
    <phoneticPr fontId="1"/>
  </si>
  <si>
    <t>キーワード</t>
    <phoneticPr fontId="1"/>
  </si>
  <si>
    <t>アクション</t>
    <phoneticPr fontId="1"/>
  </si>
  <si>
    <t>クリーチャー1体</t>
    <rPh sb="7" eb="8">
      <t>タイ</t>
    </rPh>
    <phoneticPr fontId="1"/>
  </si>
  <si>
    <t>ヒット</t>
    <phoneticPr fontId="1"/>
  </si>
  <si>
    <t>半減ダメージ</t>
    <rPh sb="0" eb="2">
      <t>ハンゲン</t>
    </rPh>
    <phoneticPr fontId="1"/>
  </si>
  <si>
    <t>ミス</t>
    <phoneticPr fontId="1"/>
  </si>
  <si>
    <t>命中ロール</t>
    <rPh sb="0" eb="2">
      <t>メイチュウ</t>
    </rPh>
    <phoneticPr fontId="1"/>
  </si>
  <si>
    <t>アールジェイ</t>
    <phoneticPr fontId="1"/>
  </si>
  <si>
    <t>武器パワー</t>
    <rPh sb="0" eb="2">
      <t>ブキ</t>
    </rPh>
    <phoneticPr fontId="1"/>
  </si>
  <si>
    <t>ヒット</t>
    <phoneticPr fontId="1"/>
  </si>
  <si>
    <t>コンダクティブ･ディフェンス</t>
    <phoneticPr fontId="1"/>
  </si>
  <si>
    <t>バトルマインド/攻撃/１　(サイ61)</t>
    <rPh sb="8" eb="10">
      <t>コウゲキ</t>
    </rPh>
    <phoneticPr fontId="1"/>
  </si>
  <si>
    <t>(１[Ｗ]＋【耐久力】)の[電撃]ダメージ</t>
    <rPh sb="7" eb="10">
      <t>タイキュウリョク</t>
    </rPh>
    <rPh sb="14" eb="16">
      <t>デンゲキ</t>
    </rPh>
    <phoneticPr fontId="1"/>
  </si>
  <si>
    <t>ヒット：同上、および次T開まで、目標が使用者の味方のいずれかに隣接するマスに</t>
    <rPh sb="4" eb="6">
      <t>ドウジョウ</t>
    </rPh>
    <phoneticPr fontId="1"/>
  </si>
  <si>
    <t>(2[Ｗ]＋【耐久力】)の[電撃]ダメージ</t>
    <rPh sb="7" eb="10">
      <t>タイキュウリョク</t>
    </rPh>
    <rPh sb="14" eb="16">
      <t>デンゲキ</t>
    </rPh>
    <phoneticPr fontId="1"/>
  </si>
  <si>
    <t>基本/
増幅１</t>
    <rPh sb="0" eb="2">
      <t>キホン</t>
    </rPh>
    <rPh sb="4" eb="6">
      <t>ゾウフク</t>
    </rPh>
    <phoneticPr fontId="1"/>
  </si>
  <si>
    <t>　　　　　　　　　　　　　　　　　　　　　　　　　　　　　　　　　　　　　</t>
    <phoneticPr fontId="1"/>
  </si>
  <si>
    <t>バトルマインド/攻撃/３　(サ63)</t>
    <rPh sb="8" eb="10">
      <t>コウゲキ</t>
    </rPh>
    <phoneticPr fontId="1"/>
  </si>
  <si>
    <t>武器パワー</t>
  </si>
  <si>
    <t>(１[Ｗ]＋【耐久力】)ダメージ</t>
    <rPh sb="7" eb="10">
      <t>タイキュウリョク</t>
    </rPh>
    <phoneticPr fontId="1"/>
  </si>
  <si>
    <t>目標は使用者の【耐久力】に等しい[電撃]ダメージ</t>
    <phoneticPr fontId="1"/>
  </si>
  <si>
    <t>　　　　シフトした時にも、目標は目標は使用者の【耐久力】に等しい[電撃]ダメージ</t>
    <phoneticPr fontId="1"/>
  </si>
  <si>
    <t>【耐久力】ダメージ</t>
    <rPh sb="1" eb="4">
      <t>タイキュウリョク</t>
    </rPh>
    <phoneticPr fontId="1"/>
  </si>
  <si>
    <t>近接：５</t>
    <rPh sb="0" eb="2">
      <t>キンセツ</t>
    </rPh>
    <phoneticPr fontId="1"/>
  </si>
  <si>
    <t>ヒット：(1[Ｗ]＋【耐久力】)ダメージ。　</t>
    <rPh sb="11" eb="13">
      <t>タイキュウ</t>
    </rPh>
    <phoneticPr fontId="1"/>
  </si>
  <si>
    <t>[一日毎]◆[回復][サイオニック][武器][変身]</t>
    <rPh sb="19" eb="21">
      <t>ブキ</t>
    </rPh>
    <phoneticPr fontId="1"/>
  </si>
  <si>
    <t>バトルマインド／攻撃／１　（PHⅢ81）</t>
    <phoneticPr fontId="1"/>
  </si>
  <si>
    <t>【耐久力】対"ＡＣ"</t>
    <rPh sb="1" eb="4">
      <t>タイキュウリョク</t>
    </rPh>
    <phoneticPr fontId="1"/>
  </si>
  <si>
    <t>(２[Ｗ]＋【耐久力】)ダメージ</t>
    <rPh sb="7" eb="10">
      <t>タイキュウリョク</t>
    </rPh>
    <phoneticPr fontId="1"/>
  </si>
  <si>
    <t>この相にある間、使用者は増幅可能な自分のバトルマインドの[無限回]パワーについて</t>
    <phoneticPr fontId="1"/>
  </si>
  <si>
    <t>以下の増幅を使用する事ができる。この増幅は本来のその[無限回]パワーが有する</t>
    <phoneticPr fontId="1"/>
  </si>
  <si>
    <t>効果に加えて行うもので、本来のパワーの効果に取って代わるものではない。</t>
    <phoneticPr fontId="1"/>
  </si>
  <si>
    <t>増幅１</t>
    <rPh sb="0" eb="2">
      <t>ゾウフク</t>
    </rPh>
    <phoneticPr fontId="1"/>
  </si>
  <si>
    <t>効果：使用者は５＋【判】の一時的HPを得る</t>
    <phoneticPr fontId="1"/>
  </si>
  <si>
    <t>　　　　さらにこの無限回の攻撃がヒットしたクリーチャー１体を選択する。</t>
    <phoneticPr fontId="1"/>
  </si>
  <si>
    <t>　　　　そのクリーチャーは【判】の追加ダメージを受ける。</t>
    <phoneticPr fontId="1"/>
  </si>
  <si>
    <t>アスペクト・オヴ・リヴィング・ストーン</t>
    <phoneticPr fontId="1"/>
  </si>
  <si>
    <t>バトルマインド／攻撃／５　（PHⅢ83）</t>
    <phoneticPr fontId="1"/>
  </si>
  <si>
    <t>[一日毎]◆[サイオニック][武器][変身]</t>
    <rPh sb="15" eb="17">
      <t>ブキ</t>
    </rPh>
    <phoneticPr fontId="1"/>
  </si>
  <si>
    <t>遭終まで"生ける石像の相"を得る。</t>
    <phoneticPr fontId="1"/>
  </si>
  <si>
    <t>効果：使用者は自T終まで全てのダメージに対する抵抗５を得る。</t>
    <rPh sb="20" eb="21">
      <t>タイ</t>
    </rPh>
    <phoneticPr fontId="1"/>
  </si>
  <si>
    <t>バトルマインド／クラス特徴　（サイ60）</t>
    <rPh sb="11" eb="13">
      <t>トクチョウ</t>
    </rPh>
    <phoneticPr fontId="1"/>
  </si>
  <si>
    <t>[遭遇毎]◆[サイオニック][瞬間移動][武器]</t>
    <rPh sb="1" eb="3">
      <t>ソウグウ</t>
    </rPh>
    <rPh sb="3" eb="4">
      <t>ゴト</t>
    </rPh>
    <rPh sb="15" eb="17">
      <t>シュンカン</t>
    </rPh>
    <rPh sb="17" eb="19">
      <t>イドウ</t>
    </rPh>
    <rPh sb="21" eb="23">
      <t>ブキ</t>
    </rPh>
    <phoneticPr fontId="1"/>
  </si>
  <si>
    <t>即応・対応</t>
    <rPh sb="0" eb="2">
      <t>ソクオウ</t>
    </rPh>
    <rPh sb="3" eb="5">
      <t>タイオウ</t>
    </rPh>
    <phoneticPr fontId="1"/>
  </si>
  <si>
    <t>トリガーを発生させた敵</t>
    <rPh sb="5" eb="7">
      <t>ハッセイ</t>
    </rPh>
    <rPh sb="10" eb="11">
      <t>テキ</t>
    </rPh>
    <phoneticPr fontId="1"/>
  </si>
  <si>
    <t>トリガー</t>
    <phoneticPr fontId="1"/>
  </si>
  <si>
    <t>使用者は目標が使用者の近接攻撃の間合いの外にいる時でも、</t>
    <rPh sb="0" eb="3">
      <t>シヨウシャ</t>
    </rPh>
    <rPh sb="4" eb="6">
      <t>モクヒョウ</t>
    </rPh>
    <rPh sb="7" eb="10">
      <t>シヨウシャ</t>
    </rPh>
    <rPh sb="11" eb="13">
      <t>キンセツ</t>
    </rPh>
    <rPh sb="13" eb="15">
      <t>コウゲキ</t>
    </rPh>
    <rPh sb="16" eb="18">
      <t>マア</t>
    </rPh>
    <rPh sb="20" eb="21">
      <t>ソト</t>
    </rPh>
    <rPh sb="24" eb="25">
      <t>トキ</t>
    </rPh>
    <phoneticPr fontId="1"/>
  </si>
  <si>
    <t>その目標に対して近接攻撃を行う事ができる。</t>
    <rPh sb="2" eb="4">
      <t>モクヒョウ</t>
    </rPh>
    <rPh sb="5" eb="6">
      <t>タイ</t>
    </rPh>
    <rPh sb="8" eb="10">
      <t>キンセツ</t>
    </rPh>
    <rPh sb="10" eb="12">
      <t>コウゲキ</t>
    </rPh>
    <rPh sb="13" eb="14">
      <t>オコナ</t>
    </rPh>
    <rPh sb="15" eb="16">
      <t>コト</t>
    </rPh>
    <phoneticPr fontId="1"/>
  </si>
  <si>
    <t>※：クローク・オヴ・トランスロケーション(宝Ⅱ65)</t>
    <phoneticPr fontId="1"/>
  </si>
  <si>
    <t>　　特性：使用者が[瞬間移動]パワーを使用した際、使用者は次T終までACと反応に+2のボーナス</t>
    <rPh sb="2" eb="4">
      <t>トクセイ</t>
    </rPh>
    <rPh sb="5" eb="8">
      <t>シヨウシャ</t>
    </rPh>
    <rPh sb="10" eb="12">
      <t>シュンカン</t>
    </rPh>
    <rPh sb="12" eb="14">
      <t>イドウ</t>
    </rPh>
    <rPh sb="19" eb="21">
      <t>シヨウ</t>
    </rPh>
    <rPh sb="23" eb="24">
      <t>サイ</t>
    </rPh>
    <rPh sb="25" eb="28">
      <t>シヨウシャ</t>
    </rPh>
    <rPh sb="29" eb="30">
      <t>ジ</t>
    </rPh>
    <rPh sb="31" eb="32">
      <t>シュウ</t>
    </rPh>
    <rPh sb="37" eb="39">
      <t>ハンノウ</t>
    </rPh>
    <phoneticPr fontId="1"/>
  </si>
  <si>
    <t>一日毎</t>
    <rPh sb="0" eb="2">
      <t>イチニチ</t>
    </rPh>
    <rPh sb="2" eb="3">
      <t>ゴト</t>
    </rPh>
    <phoneticPr fontId="1"/>
  </si>
  <si>
    <t>[一日毎]◆[サイオニック]</t>
    <rPh sb="1" eb="3">
      <t>イチニチ</t>
    </rPh>
    <rPh sb="3" eb="4">
      <t>ゴト</t>
    </rPh>
    <phoneticPr fontId="1"/>
  </si>
  <si>
    <t>バトルマインド／汎用／６　（サイ64）</t>
    <rPh sb="8" eb="10">
      <t>ハンヨウ</t>
    </rPh>
    <phoneticPr fontId="1"/>
  </si>
  <si>
    <t>使用者はトリガーを発生させた攻撃から半減ダメージを被る。</t>
    <rPh sb="0" eb="2">
      <t>シヨウ</t>
    </rPh>
    <rPh sb="2" eb="3">
      <t>シャ</t>
    </rPh>
    <rPh sb="9" eb="11">
      <t>ハッセイ</t>
    </rPh>
    <rPh sb="14" eb="16">
      <t>コウゲキ</t>
    </rPh>
    <rPh sb="18" eb="20">
      <t>ハンゲン</t>
    </rPh>
    <rPh sb="25" eb="26">
      <t>コウム</t>
    </rPh>
    <phoneticPr fontId="1"/>
  </si>
  <si>
    <t>遭終まで、使用者は使用者自身の占めるマス目および</t>
    <phoneticPr fontId="1"/>
  </si>
  <si>
    <t>使用者から５マス以内のすべてのマス目を満たす明るい光を放射する。</t>
    <phoneticPr fontId="1"/>
  </si>
  <si>
    <t>無限回</t>
    <phoneticPr fontId="1"/>
  </si>
  <si>
    <t>バトルマインド／クラス特徴　（PHⅢ80）</t>
    <rPh sb="11" eb="13">
      <t>トクチョウ</t>
    </rPh>
    <phoneticPr fontId="1"/>
  </si>
  <si>
    <t>[無限回]◆[サイオニック][増幅可]</t>
    <rPh sb="15" eb="17">
      <t>ゾウフク</t>
    </rPh>
    <rPh sb="17" eb="18">
      <t>カ</t>
    </rPh>
    <phoneticPr fontId="1"/>
  </si>
  <si>
    <t>マイナー・アクション</t>
    <phoneticPr fontId="1"/>
  </si>
  <si>
    <t>範囲内のクリーチャー1体</t>
    <rPh sb="0" eb="3">
      <t>ハンイナイ</t>
    </rPh>
    <rPh sb="11" eb="12">
      <t>タイ</t>
    </rPh>
    <phoneticPr fontId="1"/>
  </si>
  <si>
    <t>使用者は目標をマークする。</t>
    <rPh sb="0" eb="2">
      <t>シヨウ</t>
    </rPh>
    <rPh sb="2" eb="3">
      <t>シャ</t>
    </rPh>
    <rPh sb="4" eb="6">
      <t>モクヒョウ</t>
    </rPh>
    <phoneticPr fontId="1"/>
  </si>
  <si>
    <t>このマークはこのパワーを再び使用するか、またはこの遭遇が終了するまで継続する。</t>
    <phoneticPr fontId="1"/>
  </si>
  <si>
    <t>　　すべての防御値に＋２のパワーBを得る。</t>
    <phoneticPr fontId="1"/>
  </si>
  <si>
    <t>《防御的バトルマインズ・ディマンド》</t>
    <phoneticPr fontId="1"/>
  </si>
  <si>
    <t>[無限回]◆[サイオニック]</t>
    <phoneticPr fontId="1"/>
  </si>
  <si>
    <t>使用者は１マスのシフトを行う。</t>
    <rPh sb="0" eb="3">
      <t>シヨウシャ</t>
    </rPh>
    <rPh sb="12" eb="13">
      <t>オコナ</t>
    </rPh>
    <phoneticPr fontId="1"/>
  </si>
  <si>
    <t>※：《追撃のブラート・ステップ》(サ132)</t>
    <phoneticPr fontId="1"/>
  </si>
  <si>
    <t>　　君が自分のブラートステップを使用する際、君はシフトを行う代わりに、</t>
    <rPh sb="2" eb="3">
      <t>キミ</t>
    </rPh>
    <rPh sb="4" eb="6">
      <t>ジブン</t>
    </rPh>
    <rPh sb="16" eb="18">
      <t>シヨウ</t>
    </rPh>
    <rPh sb="20" eb="21">
      <t>サイ</t>
    </rPh>
    <rPh sb="22" eb="23">
      <t>キミ</t>
    </rPh>
    <rPh sb="28" eb="29">
      <t>オコナ</t>
    </rPh>
    <rPh sb="30" eb="31">
      <t>カ</t>
    </rPh>
    <phoneticPr fontId="1"/>
  </si>
  <si>
    <t>　　ブラート・ステップのトリガーを発生させた敵に隣接するいずれかの</t>
    <phoneticPr fontId="1"/>
  </si>
  <si>
    <t>　　マス目に瞬間移動する事ができる。</t>
    <phoneticPr fontId="1"/>
  </si>
  <si>
    <t>トリガーを発生させた敵１体</t>
    <rPh sb="5" eb="7">
      <t>ハッセイ</t>
    </rPh>
    <rPh sb="10" eb="11">
      <t>テキ</t>
    </rPh>
    <rPh sb="12" eb="13">
      <t>タイ</t>
    </rPh>
    <phoneticPr fontId="1"/>
  </si>
  <si>
    <t>目標は、目標が使用者の味方に与えたダメージに等しい</t>
    <phoneticPr fontId="1"/>
  </si>
  <si>
    <t>[精神]かつ[力場]ダメージを受ける。</t>
    <phoneticPr fontId="1"/>
  </si>
  <si>
    <r>
      <t>次T開まで、目標が使用者の</t>
    </r>
    <r>
      <rPr>
        <b/>
        <sz val="11"/>
        <color rgb="FFFF0000"/>
        <rFont val="ＭＳ Ｐゴシック"/>
        <family val="3"/>
        <charset val="128"/>
        <scheme val="minor"/>
      </rPr>
      <t>味方のいずれかにヒットを与えた時は常</t>
    </r>
    <r>
      <rPr>
        <sz val="11"/>
        <rFont val="ＭＳ Ｐゴシック"/>
        <family val="3"/>
        <charset val="128"/>
        <scheme val="minor"/>
      </rPr>
      <t>に</t>
    </r>
    <phoneticPr fontId="1"/>
  </si>
  <si>
    <t>②突撃時、我慢して使う</t>
    <rPh sb="1" eb="3">
      <t>トツゲキ</t>
    </rPh>
    <rPh sb="3" eb="4">
      <t>ジ</t>
    </rPh>
    <rPh sb="5" eb="7">
      <t>ガマン</t>
    </rPh>
    <rPh sb="9" eb="10">
      <t>ツカ</t>
    </rPh>
    <phoneticPr fontId="1"/>
  </si>
  <si>
    <t>　　標準アクションでの突撃はＲＪの敗北なり！</t>
    <rPh sb="2" eb="4">
      <t>ヒョウジュン</t>
    </rPh>
    <rPh sb="11" eb="13">
      <t>トツゲキ</t>
    </rPh>
    <rPh sb="17" eb="19">
      <t>ハイボク</t>
    </rPh>
    <phoneticPr fontId="1"/>
  </si>
  <si>
    <t>　　突撃はブーツの効果で極力避けろ！</t>
    <rPh sb="2" eb="4">
      <t>トツゲキ</t>
    </rPh>
    <rPh sb="9" eb="11">
      <t>コウカ</t>
    </rPh>
    <rPh sb="12" eb="14">
      <t>キョクリョク</t>
    </rPh>
    <rPh sb="14" eb="15">
      <t>サ</t>
    </rPh>
    <phoneticPr fontId="1"/>
  </si>
  <si>
    <r>
      <t>【耐久力】対"</t>
    </r>
    <r>
      <rPr>
        <b/>
        <sz val="11"/>
        <color rgb="FFFF0000"/>
        <rFont val="ＭＳ Ｐゴシック"/>
        <family val="3"/>
        <charset val="128"/>
        <scheme val="minor"/>
      </rPr>
      <t>反応</t>
    </r>
    <r>
      <rPr>
        <sz val="11"/>
        <color theme="1"/>
        <rFont val="ＭＳ Ｐゴシック"/>
        <family val="2"/>
        <charset val="128"/>
        <scheme val="minor"/>
      </rPr>
      <t>"</t>
    </r>
    <rPh sb="1" eb="4">
      <t>タイキュウリョク</t>
    </rPh>
    <rPh sb="5" eb="6">
      <t>タイ</t>
    </rPh>
    <rPh sb="7" eb="9">
      <t>ハンノウ</t>
    </rPh>
    <phoneticPr fontId="1"/>
  </si>
  <si>
    <r>
      <t>【耐久力】対"</t>
    </r>
    <r>
      <rPr>
        <b/>
        <sz val="11"/>
        <color rgb="FFFF0000"/>
        <rFont val="ＭＳ Ｐゴシック"/>
        <family val="3"/>
        <charset val="128"/>
        <scheme val="minor"/>
      </rPr>
      <t>意志</t>
    </r>
    <r>
      <rPr>
        <sz val="11"/>
        <color theme="1"/>
        <rFont val="ＭＳ Ｐゴシック"/>
        <family val="2"/>
        <charset val="128"/>
        <scheme val="minor"/>
      </rPr>
      <t>"</t>
    </r>
    <rPh sb="1" eb="4">
      <t>タイキュウリョク</t>
    </rPh>
    <rPh sb="5" eb="6">
      <t>タイ</t>
    </rPh>
    <rPh sb="7" eb="9">
      <t>イシ</t>
    </rPh>
    <phoneticPr fontId="1"/>
  </si>
  <si>
    <r>
      <t>自Ｔ終まで</t>
    </r>
    <r>
      <rPr>
        <b/>
        <sz val="11"/>
        <color rgb="FFFF0000"/>
        <rFont val="ＭＳ Ｐゴシック"/>
        <family val="3"/>
        <charset val="128"/>
        <scheme val="minor"/>
      </rPr>
      <t>目標が行える移動は使用者に隣接するマスへ向かうもののみ</t>
    </r>
    <r>
      <rPr>
        <sz val="11"/>
        <rFont val="ＭＳ Ｐゴシック"/>
        <family val="3"/>
        <charset val="128"/>
        <scheme val="minor"/>
      </rPr>
      <t>である。</t>
    </r>
    <rPh sb="0" eb="1">
      <t>ジ</t>
    </rPh>
    <rPh sb="2" eb="3">
      <t>シュウ</t>
    </rPh>
    <rPh sb="5" eb="7">
      <t>モクヒョウ</t>
    </rPh>
    <rPh sb="8" eb="9">
      <t>オコナ</t>
    </rPh>
    <rPh sb="11" eb="13">
      <t>イドウ</t>
    </rPh>
    <rPh sb="14" eb="17">
      <t>シヨウシャ</t>
    </rPh>
    <rPh sb="18" eb="20">
      <t>リンセツ</t>
    </rPh>
    <rPh sb="25" eb="26">
      <t>ム</t>
    </rPh>
    <phoneticPr fontId="1"/>
  </si>
  <si>
    <r>
      <t>　　　　自Ｔ終まで</t>
    </r>
    <r>
      <rPr>
        <b/>
        <sz val="11"/>
        <color rgb="FFFF0000"/>
        <rFont val="ＭＳ Ｐゴシック"/>
        <family val="3"/>
        <charset val="128"/>
        <scheme val="minor"/>
      </rPr>
      <t>目標が行える移動は使用者に隣接するマスへ向かうもののみ</t>
    </r>
    <r>
      <rPr>
        <sz val="11"/>
        <color theme="1"/>
        <rFont val="ＭＳ Ｐゴシック"/>
        <family val="3"/>
        <charset val="128"/>
        <scheme val="minor"/>
      </rPr>
      <t>である。</t>
    </r>
    <rPh sb="4" eb="5">
      <t>ジ</t>
    </rPh>
    <rPh sb="6" eb="7">
      <t>シュウ</t>
    </rPh>
    <rPh sb="9" eb="11">
      <t>モクヒョウ</t>
    </rPh>
    <rPh sb="12" eb="13">
      <t>オコナ</t>
    </rPh>
    <rPh sb="15" eb="17">
      <t>イドウ</t>
    </rPh>
    <rPh sb="18" eb="21">
      <t>シヨウシャ</t>
    </rPh>
    <rPh sb="22" eb="24">
      <t>リンセツ</t>
    </rPh>
    <rPh sb="29" eb="30">
      <t>ム</t>
    </rPh>
    <phoneticPr fontId="1"/>
  </si>
  <si>
    <r>
      <t>目標：爆発の範囲内のクリーチャー１体または</t>
    </r>
    <r>
      <rPr>
        <b/>
        <sz val="11"/>
        <color rgb="FFFF0000"/>
        <rFont val="ＭＳ Ｐゴシック"/>
        <family val="3"/>
        <charset val="128"/>
        <scheme val="minor"/>
      </rPr>
      <t>２体</t>
    </r>
    <rPh sb="0" eb="2">
      <t>モクヒョウ</t>
    </rPh>
    <rPh sb="3" eb="5">
      <t>バクハツ</t>
    </rPh>
    <rPh sb="6" eb="9">
      <t>ハンイナイ</t>
    </rPh>
    <rPh sb="17" eb="18">
      <t>タイ</t>
    </rPh>
    <rPh sb="22" eb="23">
      <t>タイ</t>
    </rPh>
    <phoneticPr fontId="1"/>
  </si>
  <si>
    <t>①毎ターン、マイナーアクションとＰＰを１費やすだけで、全ての防御値ＵＰをキープ可能！</t>
    <rPh sb="1" eb="2">
      <t>マイ</t>
    </rPh>
    <rPh sb="20" eb="21">
      <t>ツイ</t>
    </rPh>
    <rPh sb="27" eb="28">
      <t>スベ</t>
    </rPh>
    <rPh sb="30" eb="32">
      <t>ボウギョ</t>
    </rPh>
    <rPh sb="32" eb="33">
      <t>チ</t>
    </rPh>
    <rPh sb="39" eb="41">
      <t>カノウ</t>
    </rPh>
    <phoneticPr fontId="1"/>
  </si>
  <si>
    <t>・使える時に使う、以上！</t>
    <rPh sb="1" eb="2">
      <t>ツカ</t>
    </rPh>
    <rPh sb="4" eb="5">
      <t>トキ</t>
    </rPh>
    <rPh sb="6" eb="7">
      <t>ツカ</t>
    </rPh>
    <rPh sb="9" eb="11">
      <t>イジョウ</t>
    </rPh>
    <phoneticPr fontId="1"/>
  </si>
  <si>
    <t>・普段通りに立ちまわれば、チャンスがあるかも？</t>
    <rPh sb="1" eb="3">
      <t>フダン</t>
    </rPh>
    <rPh sb="3" eb="4">
      <t>トオ</t>
    </rPh>
    <rPh sb="6" eb="7">
      <t>タ</t>
    </rPh>
    <phoneticPr fontId="1"/>
  </si>
  <si>
    <t>致命傷喰らった時に使う、以上！</t>
    <rPh sb="0" eb="3">
      <t>チメイショウ</t>
    </rPh>
    <rPh sb="3" eb="4">
      <t>ク</t>
    </rPh>
    <rPh sb="7" eb="8">
      <t>トキ</t>
    </rPh>
    <rPh sb="9" eb="10">
      <t>ツカ</t>
    </rPh>
    <rPh sb="12" eb="14">
      <t>イジョウ</t>
    </rPh>
    <phoneticPr fontId="1"/>
  </si>
  <si>
    <t>発光現象を有効活用する必要は無い！</t>
    <rPh sb="0" eb="2">
      <t>ハッコウ</t>
    </rPh>
    <rPh sb="2" eb="4">
      <t>ゲンショウ</t>
    </rPh>
    <rPh sb="5" eb="7">
      <t>ユウコウ</t>
    </rPh>
    <rPh sb="7" eb="9">
      <t>カツヨウ</t>
    </rPh>
    <rPh sb="11" eb="13">
      <t>ヒツヨウ</t>
    </rPh>
    <rPh sb="14" eb="15">
      <t>ナ</t>
    </rPh>
    <phoneticPr fontId="1"/>
  </si>
  <si>
    <r>
      <t>範囲内の使用者から</t>
    </r>
    <r>
      <rPr>
        <b/>
        <sz val="11"/>
        <color rgb="FFFF0000"/>
        <rFont val="ＭＳ Ｐゴシック"/>
        <family val="3"/>
        <charset val="128"/>
        <scheme val="minor"/>
      </rPr>
      <t>見える敵</t>
    </r>
    <r>
      <rPr>
        <sz val="11"/>
        <color theme="1"/>
        <rFont val="ＭＳ Ｐゴシック"/>
        <family val="2"/>
        <charset val="128"/>
        <scheme val="minor"/>
      </rPr>
      <t>すべて</t>
    </r>
    <rPh sb="0" eb="3">
      <t>ハンイナイ</t>
    </rPh>
    <rPh sb="4" eb="6">
      <t>シヨウ</t>
    </rPh>
    <rPh sb="6" eb="7">
      <t>シャ</t>
    </rPh>
    <rPh sb="9" eb="10">
      <t>ミ</t>
    </rPh>
    <rPh sb="12" eb="13">
      <t>テキ</t>
    </rPh>
    <phoneticPr fontId="1"/>
  </si>
  <si>
    <r>
      <t>(１[Ｗ]＋【耐久力】)ダメージ　＋　</t>
    </r>
    <r>
      <rPr>
        <b/>
        <sz val="11"/>
        <color rgb="FFFF0000"/>
        <rFont val="ＭＳ Ｐゴシック"/>
        <family val="3"/>
        <charset val="128"/>
        <scheme val="minor"/>
      </rPr>
      <t>伏せ</t>
    </r>
    <rPh sb="7" eb="10">
      <t>タイキュウリョク</t>
    </rPh>
    <rPh sb="19" eb="20">
      <t>フ</t>
    </rPh>
    <phoneticPr fontId="1"/>
  </si>
  <si>
    <r>
      <rPr>
        <b/>
        <sz val="11"/>
        <color rgb="FFFF0000"/>
        <rFont val="ＭＳ Ｐゴシック"/>
        <family val="3"/>
        <charset val="128"/>
        <scheme val="minor"/>
      </rPr>
      <t>フリー・アクション</t>
    </r>
    <r>
      <rPr>
        <sz val="11"/>
        <color theme="1"/>
        <rFont val="ＭＳ Ｐゴシック"/>
        <family val="2"/>
        <charset val="128"/>
        <scheme val="minor"/>
      </rPr>
      <t>(特殊)</t>
    </r>
    <rPh sb="10" eb="12">
      <t>トクシュ</t>
    </rPh>
    <phoneticPr fontId="1"/>
  </si>
  <si>
    <r>
      <t>使用者に隣接しており、かつ</t>
    </r>
    <r>
      <rPr>
        <b/>
        <sz val="11"/>
        <color rgb="FFFF0000"/>
        <rFont val="ＭＳ Ｐゴシック"/>
        <family val="3"/>
        <charset val="128"/>
        <scheme val="minor"/>
      </rPr>
      <t>使用者にマークされている敵</t>
    </r>
    <r>
      <rPr>
        <sz val="11"/>
        <color theme="1"/>
        <rFont val="ＭＳ Ｐゴシック"/>
        <family val="2"/>
        <charset val="128"/>
        <scheme val="minor"/>
      </rPr>
      <t>が、シフトを行う。</t>
    </r>
    <rPh sb="0" eb="3">
      <t>シヨウシャ</t>
    </rPh>
    <rPh sb="4" eb="6">
      <t>リンセツ</t>
    </rPh>
    <rPh sb="13" eb="16">
      <t>シヨウシャ</t>
    </rPh>
    <rPh sb="25" eb="26">
      <t>テキ</t>
    </rPh>
    <rPh sb="32" eb="33">
      <t>オコナ</t>
    </rPh>
    <phoneticPr fontId="1"/>
  </si>
  <si>
    <r>
      <t>使用者に</t>
    </r>
    <r>
      <rPr>
        <b/>
        <sz val="11"/>
        <color rgb="FFFF0000"/>
        <rFont val="ＭＳ Ｐゴシック"/>
        <family val="3"/>
        <charset val="128"/>
        <scheme val="minor"/>
      </rPr>
      <t>隣接</t>
    </r>
    <r>
      <rPr>
        <sz val="11"/>
        <color theme="1"/>
        <rFont val="ＭＳ Ｐゴシック"/>
        <family val="2"/>
        <charset val="128"/>
        <scheme val="minor"/>
      </rPr>
      <t>しており、かつ</t>
    </r>
    <r>
      <rPr>
        <b/>
        <sz val="11"/>
        <color rgb="FFFF0000"/>
        <rFont val="ＭＳ Ｐゴシック"/>
        <family val="3"/>
        <charset val="128"/>
        <scheme val="minor"/>
      </rPr>
      <t>使用者にマークされている敵</t>
    </r>
    <r>
      <rPr>
        <sz val="11"/>
        <color theme="1"/>
        <rFont val="ＭＳ Ｐゴシック"/>
        <family val="2"/>
        <charset val="128"/>
        <scheme val="minor"/>
      </rPr>
      <t>が、</t>
    </r>
    <rPh sb="0" eb="2">
      <t>シヨウ</t>
    </rPh>
    <rPh sb="2" eb="3">
      <t>シャ</t>
    </rPh>
    <rPh sb="4" eb="6">
      <t>リンセツ</t>
    </rPh>
    <rPh sb="13" eb="16">
      <t>シヨウシャ</t>
    </rPh>
    <rPh sb="25" eb="26">
      <t>テキ</t>
    </rPh>
    <phoneticPr fontId="1"/>
  </si>
  <si>
    <r>
      <t>④</t>
    </r>
    <r>
      <rPr>
        <b/>
        <sz val="11"/>
        <color rgb="FFFF0000"/>
        <rFont val="ＭＳ Ｐゴシック"/>
        <family val="3"/>
        <charset val="128"/>
        <scheme val="minor"/>
      </rPr>
      <t>不意打ちラウンドに突撃する！</t>
    </r>
    <rPh sb="1" eb="4">
      <t>フイウ</t>
    </rPh>
    <rPh sb="10" eb="12">
      <t>トツゲキ</t>
    </rPh>
    <phoneticPr fontId="1"/>
  </si>
  <si>
    <r>
      <t>使用者が1回の攻撃によって</t>
    </r>
    <r>
      <rPr>
        <b/>
        <sz val="11"/>
        <color rgb="FFFF0000"/>
        <rFont val="ＭＳ Ｐゴシック"/>
        <family val="3"/>
        <charset val="128"/>
        <scheme val="minor"/>
      </rPr>
      <t>ダメージを被る</t>
    </r>
    <r>
      <rPr>
        <sz val="11"/>
        <rFont val="ＭＳ Ｐゴシック"/>
        <family val="3"/>
        <charset val="128"/>
        <scheme val="minor"/>
      </rPr>
      <t>。</t>
    </r>
    <rPh sb="0" eb="2">
      <t>シヨウ</t>
    </rPh>
    <rPh sb="2" eb="3">
      <t>シャ</t>
    </rPh>
    <rPh sb="5" eb="6">
      <t>カイ</t>
    </rPh>
    <rPh sb="7" eb="9">
      <t>コウゲキ</t>
    </rPh>
    <rPh sb="18" eb="19">
      <t>コウム</t>
    </rPh>
    <phoneticPr fontId="1"/>
  </si>
  <si>
    <t>余裕で幻惑中にも使用可能だが、朦朧中は無理！</t>
    <rPh sb="0" eb="2">
      <t>ヨユウ</t>
    </rPh>
    <rPh sb="3" eb="5">
      <t>ゲンワク</t>
    </rPh>
    <rPh sb="5" eb="6">
      <t>チュウ</t>
    </rPh>
    <rPh sb="8" eb="10">
      <t>シヨウ</t>
    </rPh>
    <rPh sb="10" eb="12">
      <t>カノウ</t>
    </rPh>
    <rPh sb="15" eb="17">
      <t>モウロウ</t>
    </rPh>
    <rPh sb="17" eb="18">
      <t>チュウ</t>
    </rPh>
    <rPh sb="19" eb="21">
      <t>ムリ</t>
    </rPh>
    <phoneticPr fontId="1"/>
  </si>
  <si>
    <t>・コレを狙う為だけに何か特別な事をする必要は皆無！</t>
    <rPh sb="4" eb="5">
      <t>ネラ</t>
    </rPh>
    <rPh sb="6" eb="7">
      <t>タメ</t>
    </rPh>
    <rPh sb="10" eb="11">
      <t>ナニ</t>
    </rPh>
    <rPh sb="12" eb="14">
      <t>トクベツ</t>
    </rPh>
    <rPh sb="15" eb="16">
      <t>コト</t>
    </rPh>
    <rPh sb="19" eb="21">
      <t>ヒツヨウ</t>
    </rPh>
    <rPh sb="22" eb="24">
      <t>カイム</t>
    </rPh>
    <phoneticPr fontId="1"/>
  </si>
  <si>
    <t>マインド・スパイク</t>
    <phoneticPr fontId="1"/>
  </si>
  <si>
    <r>
      <t>遭遇の中で</t>
    </r>
    <r>
      <rPr>
        <b/>
        <sz val="11"/>
        <color rgb="FFFF0000"/>
        <rFont val="ＭＳ Ｐゴシック"/>
        <family val="3"/>
        <charset val="128"/>
        <scheme val="minor"/>
      </rPr>
      <t>初めて</t>
    </r>
    <r>
      <rPr>
        <sz val="11"/>
        <color theme="1"/>
        <rFont val="ＭＳ Ｐゴシック"/>
        <family val="2"/>
        <charset val="128"/>
        <scheme val="minor"/>
      </rPr>
      <t>、敵が使用者に対する攻撃をヒットあるいはミスする。</t>
    </r>
    <rPh sb="0" eb="2">
      <t>ソウグウ</t>
    </rPh>
    <rPh sb="3" eb="4">
      <t>ナカ</t>
    </rPh>
    <rPh sb="5" eb="6">
      <t>ハジ</t>
    </rPh>
    <rPh sb="9" eb="10">
      <t>テキ</t>
    </rPh>
    <rPh sb="11" eb="14">
      <t>シヨウシャ</t>
    </rPh>
    <rPh sb="15" eb="16">
      <t>タイ</t>
    </rPh>
    <rPh sb="18" eb="20">
      <t>コウゲキ</t>
    </rPh>
    <phoneticPr fontId="1"/>
  </si>
  <si>
    <r>
      <t>および使用者は</t>
    </r>
    <r>
      <rPr>
        <b/>
        <sz val="11"/>
        <color rgb="FFFF0000"/>
        <rFont val="ＭＳ Ｐゴシック"/>
        <family val="3"/>
        <charset val="128"/>
        <scheme val="minor"/>
      </rPr>
      <t>その敵の隣接するマス目まで瞬間移動</t>
    </r>
    <r>
      <rPr>
        <sz val="11"/>
        <color theme="1"/>
        <rFont val="ＭＳ Ｐゴシック"/>
        <family val="2"/>
        <charset val="128"/>
        <scheme val="minor"/>
      </rPr>
      <t>する。</t>
    </r>
    <rPh sb="3" eb="6">
      <t>シヨウシャ</t>
    </rPh>
    <rPh sb="9" eb="10">
      <t>テキ</t>
    </rPh>
    <rPh sb="11" eb="13">
      <t>リンセツ</t>
    </rPh>
    <rPh sb="17" eb="18">
      <t>メ</t>
    </rPh>
    <rPh sb="20" eb="22">
      <t>シュンカン</t>
    </rPh>
    <rPh sb="22" eb="24">
      <t>イドウ</t>
    </rPh>
    <phoneticPr fontId="1"/>
  </si>
  <si>
    <t>[無限回]◆[サイオニック][精神][力場]</t>
    <rPh sb="1" eb="3">
      <t>ムゲン</t>
    </rPh>
    <rPh sb="3" eb="4">
      <t>カイ</t>
    </rPh>
    <rPh sb="15" eb="17">
      <t>セイシン</t>
    </rPh>
    <rPh sb="19" eb="20">
      <t>リキ</t>
    </rPh>
    <rPh sb="20" eb="21">
      <t>バ</t>
    </rPh>
    <phoneticPr fontId="1"/>
  </si>
  <si>
    <r>
      <t>使用者は</t>
    </r>
    <r>
      <rPr>
        <b/>
        <sz val="11"/>
        <color rgb="FFFF0000"/>
        <rFont val="ＭＳ Ｐゴシック"/>
        <family val="3"/>
        <charset val="128"/>
        <scheme val="minor"/>
      </rPr>
      <t>回復力を１回分消費</t>
    </r>
    <r>
      <rPr>
        <sz val="11"/>
        <rFont val="ＭＳ Ｐゴシック"/>
        <family val="3"/>
        <charset val="128"/>
        <scheme val="minor"/>
      </rPr>
      <t>する事ができる。また、遭終まで"いと高き調和の相"を得る。</t>
    </r>
    <phoneticPr fontId="1"/>
  </si>
  <si>
    <t>ブラート･ステップ</t>
    <phoneticPr fontId="1"/>
  </si>
  <si>
    <t>　　最終的にはマスター裁量？</t>
    <rPh sb="2" eb="4">
      <t>サイシュウ</t>
    </rPh>
    <rPh sb="4" eb="5">
      <t>テキ</t>
    </rPh>
    <rPh sb="11" eb="13">
      <t>サイリョウ</t>
    </rPh>
    <phoneticPr fontId="1"/>
  </si>
  <si>
    <r>
      <t>　　</t>
    </r>
    <r>
      <rPr>
        <b/>
        <sz val="11"/>
        <color rgb="FFFF0000"/>
        <rFont val="ＭＳ Ｐゴシック"/>
        <family val="3"/>
        <charset val="128"/>
        <scheme val="minor"/>
      </rPr>
      <t>このパワーが発動さえすれば、ヒットの有無を問わずクロークの恩恵は確定する！</t>
    </r>
    <rPh sb="8" eb="10">
      <t>ハツドウ</t>
    </rPh>
    <rPh sb="20" eb="22">
      <t>ウム</t>
    </rPh>
    <rPh sb="23" eb="24">
      <t>ト</t>
    </rPh>
    <rPh sb="31" eb="33">
      <t>オンケイ</t>
    </rPh>
    <rPh sb="34" eb="36">
      <t>カクテイ</t>
    </rPh>
    <phoneticPr fontId="1"/>
  </si>
  <si>
    <t>　　特に第一ラウンドは待機する位ならば、様子見で防御専念の方がマシ！</t>
    <rPh sb="2" eb="3">
      <t>トク</t>
    </rPh>
    <rPh sb="4" eb="6">
      <t>ダイイチ</t>
    </rPh>
    <rPh sb="11" eb="13">
      <t>タイキ</t>
    </rPh>
    <rPh sb="15" eb="16">
      <t>クライ</t>
    </rPh>
    <rPh sb="20" eb="23">
      <t>ヨウスミ</t>
    </rPh>
    <rPh sb="24" eb="26">
      <t>ボウギョ</t>
    </rPh>
    <rPh sb="26" eb="28">
      <t>センネン</t>
    </rPh>
    <rPh sb="29" eb="30">
      <t>ホウ</t>
    </rPh>
    <phoneticPr fontId="1"/>
  </si>
  <si>
    <t>　　運良く（？）瞬間移動出来たならば、思い切って敵に囲まれるのもＲＪならばアリ！</t>
    <rPh sb="2" eb="4">
      <t>ウンヨ</t>
    </rPh>
    <rPh sb="8" eb="10">
      <t>シュンカン</t>
    </rPh>
    <rPh sb="10" eb="12">
      <t>イドウ</t>
    </rPh>
    <rPh sb="12" eb="14">
      <t>デキ</t>
    </rPh>
    <rPh sb="19" eb="20">
      <t>オモ</t>
    </rPh>
    <rPh sb="21" eb="22">
      <t>キ</t>
    </rPh>
    <rPh sb="24" eb="25">
      <t>テキ</t>
    </rPh>
    <rPh sb="26" eb="27">
      <t>カコ</t>
    </rPh>
    <phoneticPr fontId="1"/>
  </si>
  <si>
    <t>使用者を攻撃の目標に含まない攻撃によって使用者の味方のいずれかにダメージを与える</t>
    <rPh sb="0" eb="2">
      <t>シヨウ</t>
    </rPh>
    <rPh sb="2" eb="3">
      <t>シャ</t>
    </rPh>
    <rPh sb="4" eb="6">
      <t>コウゲキ</t>
    </rPh>
    <rPh sb="7" eb="9">
      <t>モクヒョウ</t>
    </rPh>
    <rPh sb="10" eb="11">
      <t>フク</t>
    </rPh>
    <rPh sb="14" eb="16">
      <t>コウゲキ</t>
    </rPh>
    <rPh sb="20" eb="23">
      <t>シヨウシャ</t>
    </rPh>
    <rPh sb="24" eb="26">
      <t>ミカタ</t>
    </rPh>
    <rPh sb="37" eb="38">
      <t>アタ</t>
    </rPh>
    <phoneticPr fontId="1"/>
  </si>
  <si>
    <r>
      <t>　　このパワーを含む即応パワー全般と相性が悪い故に</t>
    </r>
    <r>
      <rPr>
        <b/>
        <sz val="11"/>
        <color rgb="FFFF0000"/>
        <rFont val="ＭＳ Ｐゴシック"/>
        <family val="3"/>
        <charset val="128"/>
        <scheme val="minor"/>
      </rPr>
      <t>待機をＲＪは封印</t>
    </r>
    <r>
      <rPr>
        <sz val="11"/>
        <rFont val="ＭＳ Ｐゴシック"/>
        <family val="3"/>
        <charset val="128"/>
        <scheme val="minor"/>
      </rPr>
      <t>すべき・・・。</t>
    </r>
    <rPh sb="8" eb="9">
      <t>フク</t>
    </rPh>
    <rPh sb="10" eb="12">
      <t>ソクオウ</t>
    </rPh>
    <rPh sb="15" eb="17">
      <t>ゼンパン</t>
    </rPh>
    <rPh sb="18" eb="20">
      <t>アイショウ</t>
    </rPh>
    <rPh sb="21" eb="22">
      <t>ワル</t>
    </rPh>
    <rPh sb="23" eb="24">
      <t>ユエ</t>
    </rPh>
    <rPh sb="25" eb="27">
      <t>タイキ</t>
    </rPh>
    <rPh sb="31" eb="33">
      <t>フウイン</t>
    </rPh>
    <phoneticPr fontId="1"/>
  </si>
  <si>
    <r>
      <t>　　しかし</t>
    </r>
    <r>
      <rPr>
        <b/>
        <sz val="11"/>
        <color rgb="FFFF0000"/>
        <rFont val="ＭＳ Ｐゴシック"/>
        <family val="3"/>
        <charset val="128"/>
        <scheme val="minor"/>
      </rPr>
      <t>瞬間移動そのものはヒット時限定</t>
    </r>
    <r>
      <rPr>
        <sz val="11"/>
        <rFont val="ＭＳ Ｐゴシック"/>
        <family val="3"/>
        <charset val="128"/>
        <scheme val="minor"/>
      </rPr>
      <t>なので、是非ヒットさせたい事には変わりない。</t>
    </r>
    <rPh sb="5" eb="7">
      <t>シュンカン</t>
    </rPh>
    <rPh sb="7" eb="9">
      <t>イドウ</t>
    </rPh>
    <rPh sb="17" eb="18">
      <t>ジ</t>
    </rPh>
    <rPh sb="18" eb="20">
      <t>ゲンテイ</t>
    </rPh>
    <rPh sb="24" eb="26">
      <t>ゼヒ</t>
    </rPh>
    <rPh sb="33" eb="34">
      <t>コト</t>
    </rPh>
    <rPh sb="36" eb="37">
      <t>カ</t>
    </rPh>
    <phoneticPr fontId="1"/>
  </si>
  <si>
    <t>　　移動アクションや突撃を使わずに敵へ突っ込めるのは凄過ぎ・・・。</t>
    <rPh sb="2" eb="4">
      <t>イドウ</t>
    </rPh>
    <rPh sb="10" eb="12">
      <t>トツゲキ</t>
    </rPh>
    <rPh sb="13" eb="14">
      <t>ツカ</t>
    </rPh>
    <rPh sb="17" eb="18">
      <t>テキ</t>
    </rPh>
    <rPh sb="19" eb="20">
      <t>ツ</t>
    </rPh>
    <rPh sb="21" eb="22">
      <t>コ</t>
    </rPh>
    <rPh sb="26" eb="28">
      <t>スゴス</t>
    </rPh>
    <phoneticPr fontId="1"/>
  </si>
  <si>
    <t>　　ただし、味方の範囲攻撃の邪魔にならない位置へ飛ぶ事も重要。</t>
    <rPh sb="6" eb="8">
      <t>ミカタ</t>
    </rPh>
    <rPh sb="9" eb="11">
      <t>ハンイ</t>
    </rPh>
    <rPh sb="11" eb="13">
      <t>コウゲキ</t>
    </rPh>
    <rPh sb="14" eb="16">
      <t>ジャマ</t>
    </rPh>
    <rPh sb="21" eb="23">
      <t>イチ</t>
    </rPh>
    <rPh sb="24" eb="25">
      <t>ト</t>
    </rPh>
    <rPh sb="26" eb="27">
      <t>コト</t>
    </rPh>
    <rPh sb="28" eb="30">
      <t>ジュウヨウ</t>
    </rPh>
    <phoneticPr fontId="1"/>
  </si>
  <si>
    <t>①未増幅中、最もダメージが高い＆対反応故にヒットし易い。　雑魚や手負いの敵の抹殺に最適。</t>
    <rPh sb="1" eb="2">
      <t>ミ</t>
    </rPh>
    <rPh sb="2" eb="4">
      <t>ゾウフク</t>
    </rPh>
    <rPh sb="4" eb="5">
      <t>チュウ</t>
    </rPh>
    <rPh sb="6" eb="7">
      <t>モット</t>
    </rPh>
    <rPh sb="13" eb="14">
      <t>タカ</t>
    </rPh>
    <rPh sb="16" eb="17">
      <t>タイ</t>
    </rPh>
    <rPh sb="17" eb="19">
      <t>ハンノウ</t>
    </rPh>
    <rPh sb="19" eb="20">
      <t>ユエ</t>
    </rPh>
    <rPh sb="25" eb="26">
      <t>ヤス</t>
    </rPh>
    <phoneticPr fontId="1"/>
  </si>
  <si>
    <r>
      <t>　　効果に瞬間移動追加が</t>
    </r>
    <r>
      <rPr>
        <b/>
        <sz val="11"/>
        <color rgb="FFFF0000"/>
        <rFont val="ＭＳ Ｐゴシック"/>
        <family val="3"/>
        <charset val="128"/>
        <scheme val="minor"/>
      </rPr>
      <t>ルール的に瞬間移動キーワード追加なのかが不明</t>
    </r>
    <r>
      <rPr>
        <sz val="11"/>
        <rFont val="ＭＳ Ｐゴシック"/>
        <family val="3"/>
        <charset val="128"/>
        <scheme val="minor"/>
      </rPr>
      <t>・・・。</t>
    </r>
    <rPh sb="2" eb="4">
      <t>コウカ</t>
    </rPh>
    <rPh sb="5" eb="9">
      <t>シュンカンイドウ</t>
    </rPh>
    <rPh sb="9" eb="11">
      <t>ツイカ</t>
    </rPh>
    <rPh sb="15" eb="16">
      <t>テキ</t>
    </rPh>
    <rPh sb="17" eb="21">
      <t>シュンカンイドウ</t>
    </rPh>
    <rPh sb="26" eb="28">
      <t>ツイカ</t>
    </rPh>
    <rPh sb="32" eb="34">
      <t>フメイ</t>
    </rPh>
    <phoneticPr fontId="1"/>
  </si>
  <si>
    <t>　　感覚的には瞬間移動キーワードを追加する事になっても違和感は無いのだが・・・。</t>
    <rPh sb="2" eb="4">
      <t>カンカク</t>
    </rPh>
    <rPh sb="4" eb="5">
      <t>テキ</t>
    </rPh>
    <rPh sb="7" eb="11">
      <t>シュンカンイドウ</t>
    </rPh>
    <rPh sb="17" eb="19">
      <t>ツイカ</t>
    </rPh>
    <rPh sb="21" eb="22">
      <t>コト</t>
    </rPh>
    <rPh sb="27" eb="30">
      <t>イワカン</t>
    </rPh>
    <rPh sb="31" eb="32">
      <t>ナ</t>
    </rPh>
    <phoneticPr fontId="1"/>
  </si>
  <si>
    <t>　　瞬間移動の項目に「瞬間移動を行うパワーは瞬間移動キーワードを持つ」と書いてあったら・・・。</t>
    <rPh sb="2" eb="4">
      <t>シュンカン</t>
    </rPh>
    <rPh sb="4" eb="6">
      <t>イドウ</t>
    </rPh>
    <rPh sb="7" eb="9">
      <t>コウモク</t>
    </rPh>
    <rPh sb="11" eb="15">
      <t>シュンカンイドウ</t>
    </rPh>
    <rPh sb="16" eb="17">
      <t>オコナ</t>
    </rPh>
    <rPh sb="22" eb="26">
      <t>シュンカンイドウ</t>
    </rPh>
    <rPh sb="32" eb="33">
      <t>モ</t>
    </rPh>
    <rPh sb="36" eb="37">
      <t>カ</t>
    </rPh>
    <phoneticPr fontId="1"/>
  </si>
  <si>
    <t>②シフトの代わりに瞬間移動は義務では無い！</t>
    <rPh sb="5" eb="6">
      <t>カ</t>
    </rPh>
    <rPh sb="9" eb="13">
      <t>シュンカンイドウ</t>
    </rPh>
    <rPh sb="14" eb="16">
      <t>ギム</t>
    </rPh>
    <rPh sb="18" eb="19">
      <t>ナ</t>
    </rPh>
    <phoneticPr fontId="1"/>
  </si>
  <si>
    <r>
      <t>　　</t>
    </r>
    <r>
      <rPr>
        <b/>
        <sz val="11"/>
        <color rgb="FFFF0000"/>
        <rFont val="ＭＳ Ｐゴシック"/>
        <family val="3"/>
        <charset val="128"/>
        <scheme val="minor"/>
      </rPr>
      <t>１マスシフトには移動する方向に制限が無い！</t>
    </r>
    <rPh sb="10" eb="12">
      <t>イドウ</t>
    </rPh>
    <rPh sb="14" eb="16">
      <t>ホウコウ</t>
    </rPh>
    <rPh sb="17" eb="19">
      <t>セイゲン</t>
    </rPh>
    <rPh sb="20" eb="21">
      <t>ナ</t>
    </rPh>
    <phoneticPr fontId="1"/>
  </si>
  <si>
    <t>　　ほとんどありえないが、マーク先の近爆対策で離れるようにシフトしたい事があるかも・・・？</t>
    <rPh sb="16" eb="17">
      <t>サキ</t>
    </rPh>
    <rPh sb="18" eb="19">
      <t>チカ</t>
    </rPh>
    <rPh sb="19" eb="20">
      <t>バク</t>
    </rPh>
    <rPh sb="20" eb="22">
      <t>タイサク</t>
    </rPh>
    <rPh sb="23" eb="24">
      <t>ハナ</t>
    </rPh>
    <rPh sb="35" eb="36">
      <t>コト</t>
    </rPh>
    <phoneticPr fontId="1"/>
  </si>
  <si>
    <t>③瞬間移動先を調節して範囲攻撃を対策しろ！</t>
    <rPh sb="1" eb="3">
      <t>シュンカン</t>
    </rPh>
    <rPh sb="3" eb="5">
      <t>イドウ</t>
    </rPh>
    <rPh sb="5" eb="6">
      <t>サキ</t>
    </rPh>
    <rPh sb="7" eb="9">
      <t>チョウセツ</t>
    </rPh>
    <rPh sb="11" eb="15">
      <t>ハンイコウゲキ</t>
    </rPh>
    <rPh sb="16" eb="18">
      <t>タイサク</t>
    </rPh>
    <phoneticPr fontId="1"/>
  </si>
  <si>
    <t>　　しかも敵では無く、味方の範囲攻撃に巻き込まれない位置へ逃げる事まで可能・・・。</t>
    <rPh sb="5" eb="6">
      <t>テキ</t>
    </rPh>
    <rPh sb="8" eb="9">
      <t>ナ</t>
    </rPh>
    <rPh sb="11" eb="13">
      <t>ミカタ</t>
    </rPh>
    <rPh sb="14" eb="18">
      <t>ハンイコウゲキ</t>
    </rPh>
    <rPh sb="19" eb="20">
      <t>マ</t>
    </rPh>
    <rPh sb="21" eb="22">
      <t>コ</t>
    </rPh>
    <rPh sb="26" eb="28">
      <t>イチ</t>
    </rPh>
    <rPh sb="29" eb="30">
      <t>ニ</t>
    </rPh>
    <rPh sb="32" eb="33">
      <t>コト</t>
    </rPh>
    <rPh sb="35" eb="37">
      <t>カノウ</t>
    </rPh>
    <phoneticPr fontId="1"/>
  </si>
  <si>
    <t>　　瞬間移動、万歳！</t>
    <rPh sb="2" eb="6">
      <t>シュンカンイドウ</t>
    </rPh>
    <rPh sb="7" eb="9">
      <t>バンザイ</t>
    </rPh>
    <phoneticPr fontId="1"/>
  </si>
  <si>
    <t>変身増幅１</t>
    <rPh sb="0" eb="2">
      <t>ヘンシン</t>
    </rPh>
    <rPh sb="2" eb="4">
      <t>ゾウフク</t>
    </rPh>
    <phoneticPr fontId="1"/>
  </si>
  <si>
    <t>変身増幅１＆戦優</t>
    <rPh sb="6" eb="7">
      <t>セン</t>
    </rPh>
    <rPh sb="7" eb="8">
      <t>ユウ</t>
    </rPh>
    <phoneticPr fontId="1"/>
  </si>
  <si>
    <t>①ＲＪ、唯一の範囲攻撃！</t>
    <rPh sb="4" eb="6">
      <t>ユイイツ</t>
    </rPh>
    <rPh sb="7" eb="9">
      <t>ハンイ</t>
    </rPh>
    <rPh sb="9" eb="11">
      <t>コウゲキ</t>
    </rPh>
    <phoneticPr fontId="1"/>
  </si>
  <si>
    <r>
      <t>①</t>
    </r>
    <r>
      <rPr>
        <b/>
        <sz val="11"/>
        <color rgb="FFFF0000"/>
        <rFont val="ＭＳ Ｐゴシック"/>
        <family val="3"/>
        <charset val="128"/>
        <scheme val="minor"/>
      </rPr>
      <t>半減ダメージ有！</t>
    </r>
    <rPh sb="1" eb="3">
      <t>ハンゲン</t>
    </rPh>
    <rPh sb="7" eb="8">
      <t>アリ</t>
    </rPh>
    <phoneticPr fontId="1"/>
  </si>
  <si>
    <t>②オマケの回復が確定！</t>
    <rPh sb="5" eb="7">
      <t>カイフク</t>
    </rPh>
    <rPh sb="8" eb="10">
      <t>カクテイ</t>
    </rPh>
    <phoneticPr fontId="1"/>
  </si>
  <si>
    <t>　　ミスした時もちゃんと宣言忘れずに・・・。</t>
    <phoneticPr fontId="1"/>
  </si>
  <si>
    <t>　　コレがあるから安心して危ない橋を渡れるというモノだ・・・。</t>
    <rPh sb="9" eb="11">
      <t>アンシン</t>
    </rPh>
    <rPh sb="13" eb="14">
      <t>アブ</t>
    </rPh>
    <rPh sb="16" eb="17">
      <t>ハシ</t>
    </rPh>
    <rPh sb="18" eb="19">
      <t>ワタ</t>
    </rPh>
    <phoneticPr fontId="1"/>
  </si>
  <si>
    <t>③毎ターン、自力で一時的ＨＰ！</t>
    <rPh sb="1" eb="2">
      <t>マイ</t>
    </rPh>
    <rPh sb="6" eb="8">
      <t>ジリキ</t>
    </rPh>
    <rPh sb="9" eb="12">
      <t>イチジテキ</t>
    </rPh>
    <phoneticPr fontId="1"/>
  </si>
  <si>
    <r>
      <t>　　味方から孤立しがちな</t>
    </r>
    <r>
      <rPr>
        <b/>
        <sz val="11"/>
        <color rgb="FFFF0000"/>
        <rFont val="ＭＳ Ｐゴシック"/>
        <family val="3"/>
        <charset val="128"/>
        <scheme val="minor"/>
      </rPr>
      <t>特攻中に自力で回復可能</t>
    </r>
    <r>
      <rPr>
        <sz val="11"/>
        <rFont val="ＭＳ Ｐゴシック"/>
        <family val="3"/>
        <charset val="128"/>
        <scheme val="minor"/>
      </rPr>
      <t>なのは偉い！</t>
    </r>
    <rPh sb="2" eb="4">
      <t>ミカタ</t>
    </rPh>
    <rPh sb="6" eb="8">
      <t>コリツ</t>
    </rPh>
    <rPh sb="12" eb="14">
      <t>トッコウ</t>
    </rPh>
    <rPh sb="14" eb="15">
      <t>チュウ</t>
    </rPh>
    <rPh sb="16" eb="18">
      <t>ジリキ</t>
    </rPh>
    <rPh sb="19" eb="21">
      <t>カイフク</t>
    </rPh>
    <rPh sb="21" eb="23">
      <t>カノウ</t>
    </rPh>
    <rPh sb="26" eb="27">
      <t>エラ</t>
    </rPh>
    <phoneticPr fontId="1"/>
  </si>
  <si>
    <r>
      <t>②</t>
    </r>
    <r>
      <rPr>
        <b/>
        <sz val="11"/>
        <color rgb="FFFF0000"/>
        <rFont val="ＭＳ Ｐゴシック"/>
        <family val="3"/>
        <charset val="128"/>
        <scheme val="minor"/>
      </rPr>
      <t>半減ダメージ有！</t>
    </r>
    <rPh sb="1" eb="3">
      <t>ハンゲン</t>
    </rPh>
    <rPh sb="7" eb="8">
      <t>アリ</t>
    </rPh>
    <phoneticPr fontId="1"/>
  </si>
  <si>
    <r>
      <t>　　爆発１、伏せ、と書いている事が</t>
    </r>
    <r>
      <rPr>
        <b/>
        <sz val="11"/>
        <color rgb="FFFF0000"/>
        <rFont val="ＭＳ Ｐゴシック"/>
        <family val="3"/>
        <charset val="128"/>
        <scheme val="minor"/>
      </rPr>
      <t>敵に囲まれた状態を維持しろ</t>
    </r>
    <r>
      <rPr>
        <sz val="11"/>
        <rFont val="ＭＳ Ｐゴシック"/>
        <family val="3"/>
        <charset val="128"/>
        <scheme val="minor"/>
      </rPr>
      <t>と言っているも同然である以上、</t>
    </r>
    <rPh sb="2" eb="4">
      <t>バクハツ</t>
    </rPh>
    <rPh sb="6" eb="7">
      <t>フ</t>
    </rPh>
    <rPh sb="10" eb="11">
      <t>カ</t>
    </rPh>
    <rPh sb="15" eb="16">
      <t>コト</t>
    </rPh>
    <rPh sb="17" eb="18">
      <t>テキ</t>
    </rPh>
    <rPh sb="19" eb="20">
      <t>カコ</t>
    </rPh>
    <rPh sb="23" eb="25">
      <t>ジョウタイ</t>
    </rPh>
    <rPh sb="26" eb="28">
      <t>イジ</t>
    </rPh>
    <rPh sb="42" eb="44">
      <t>イジョウ</t>
    </rPh>
    <phoneticPr fontId="1"/>
  </si>
  <si>
    <r>
      <t>　　</t>
    </r>
    <r>
      <rPr>
        <b/>
        <sz val="11"/>
        <color rgb="FFFF0000"/>
        <rFont val="ＭＳ Ｐゴシック"/>
        <family val="3"/>
        <charset val="128"/>
        <scheme val="minor"/>
      </rPr>
      <t>パーシステント・ハリアーで特攻した後</t>
    </r>
    <r>
      <rPr>
        <sz val="11"/>
        <rFont val="ＭＳ Ｐゴシック"/>
        <family val="3"/>
        <charset val="128"/>
        <scheme val="minor"/>
      </rPr>
      <t>に使うしかない！　</t>
    </r>
    <rPh sb="19" eb="20">
      <t>アト</t>
    </rPh>
    <rPh sb="21" eb="22">
      <t>ツカ</t>
    </rPh>
    <phoneticPr fontId="1"/>
  </si>
  <si>
    <t>③毎ターン、自力で抵抗５！</t>
    <rPh sb="1" eb="2">
      <t>マイ</t>
    </rPh>
    <rPh sb="6" eb="8">
      <t>ジリキ</t>
    </rPh>
    <rPh sb="9" eb="11">
      <t>テイコウ</t>
    </rPh>
    <phoneticPr fontId="1"/>
  </si>
  <si>
    <t>アスペクト・オヴ・エレヴェイテッド・ハーモニー</t>
    <phoneticPr fontId="1"/>
  </si>
  <si>
    <t>　　エレヴェイテッド・ハーモニーと意識して使い分けるのは難しいが、</t>
    <rPh sb="17" eb="19">
      <t>イシキ</t>
    </rPh>
    <rPh sb="21" eb="22">
      <t>ツカ</t>
    </rPh>
    <rPh sb="23" eb="24">
      <t>ワ</t>
    </rPh>
    <rPh sb="28" eb="29">
      <t>ムズカ</t>
    </rPh>
    <phoneticPr fontId="1"/>
  </si>
  <si>
    <t>①追跡能力が異常なまでに優秀！</t>
    <rPh sb="1" eb="3">
      <t>ツイセキ</t>
    </rPh>
    <rPh sb="3" eb="5">
      <t>ノウリョク</t>
    </rPh>
    <rPh sb="6" eb="8">
      <t>イジョウ</t>
    </rPh>
    <rPh sb="12" eb="14">
      <t>ユウシュウ</t>
    </rPh>
    <phoneticPr fontId="1"/>
  </si>
  <si>
    <t>　　一見、瞬間移動と比べればシフトの方に優れた点など皆無と思えるが、</t>
    <rPh sb="2" eb="4">
      <t>イッケン</t>
    </rPh>
    <rPh sb="5" eb="9">
      <t>シュンカンイドウ</t>
    </rPh>
    <rPh sb="10" eb="11">
      <t>クラ</t>
    </rPh>
    <rPh sb="18" eb="19">
      <t>ホウ</t>
    </rPh>
    <rPh sb="20" eb="21">
      <t>スグ</t>
    </rPh>
    <rPh sb="23" eb="24">
      <t>テン</t>
    </rPh>
    <rPh sb="26" eb="28">
      <t>カイム</t>
    </rPh>
    <rPh sb="29" eb="30">
      <t>オモ</t>
    </rPh>
    <phoneticPr fontId="1"/>
  </si>
  <si>
    <r>
      <t>　　</t>
    </r>
    <r>
      <rPr>
        <b/>
        <sz val="11"/>
        <color rgb="FFFF0000"/>
        <rFont val="ＭＳ Ｐゴシック"/>
        <family val="3"/>
        <charset val="128"/>
        <scheme val="minor"/>
      </rPr>
      <t>敵の噴射に味方と一緒に巻き込まれない位置へ逃げる</t>
    </r>
    <r>
      <rPr>
        <sz val="11"/>
        <rFont val="ＭＳ Ｐゴシック"/>
        <family val="3"/>
        <charset val="128"/>
        <scheme val="minor"/>
      </rPr>
      <t>事が可能なので融通が効く。</t>
    </r>
    <rPh sb="2" eb="3">
      <t>テキ</t>
    </rPh>
    <rPh sb="4" eb="6">
      <t>フンシャ</t>
    </rPh>
    <rPh sb="7" eb="9">
      <t>ミカタ</t>
    </rPh>
    <rPh sb="10" eb="12">
      <t>イッショ</t>
    </rPh>
    <rPh sb="13" eb="14">
      <t>マ</t>
    </rPh>
    <rPh sb="15" eb="16">
      <t>コ</t>
    </rPh>
    <rPh sb="20" eb="22">
      <t>イチ</t>
    </rPh>
    <rPh sb="23" eb="24">
      <t>ニ</t>
    </rPh>
    <rPh sb="26" eb="27">
      <t>コト</t>
    </rPh>
    <rPh sb="28" eb="30">
      <t>カノウ</t>
    </rPh>
    <rPh sb="33" eb="35">
      <t>ユウズウ</t>
    </rPh>
    <rPh sb="36" eb="37">
      <t>キ</t>
    </rPh>
    <phoneticPr fontId="1"/>
  </si>
  <si>
    <t>※：ブーツ・オヴ・イーガーネス(宝：129)</t>
    <phoneticPr fontId="1"/>
  </si>
  <si>
    <t>　　　　　　このパワーは自Tにのみ使用できる。使用者は追加で1回の移動アクションを得る。</t>
    <phoneticPr fontId="1"/>
  </si>
  <si>
    <r>
      <t>　　</t>
    </r>
    <r>
      <rPr>
        <b/>
        <sz val="11"/>
        <color theme="1"/>
        <rFont val="ＭＳ Ｐゴシック"/>
        <family val="3"/>
        <charset val="128"/>
        <scheme val="minor"/>
      </rPr>
      <t>パワー◆[一日毎】：</t>
    </r>
    <r>
      <rPr>
        <sz val="11"/>
        <color theme="1"/>
        <rFont val="ＭＳ Ｐゴシック"/>
        <family val="2"/>
        <charset val="128"/>
        <scheme val="minor"/>
      </rPr>
      <t>マイナー・アクション</t>
    </r>
    <rPh sb="7" eb="9">
      <t>イチニチ</t>
    </rPh>
    <rPh sb="9" eb="10">
      <t>マイ</t>
    </rPh>
    <phoneticPr fontId="1"/>
  </si>
  <si>
    <t>Lv21:(2[Ｗ]＋【耐久力】)ダメージ</t>
    <phoneticPr fontId="1"/>
  </si>
  <si>
    <r>
      <t>および使用者は目標を</t>
    </r>
    <r>
      <rPr>
        <b/>
        <sz val="11"/>
        <color rgb="FFFF0000"/>
        <rFont val="ＭＳ Ｐゴシック"/>
        <family val="3"/>
        <charset val="128"/>
        <scheme val="minor"/>
      </rPr>
      <t>1マス引き寄せねばならない</t>
    </r>
    <r>
      <rPr>
        <sz val="11"/>
        <rFont val="ＭＳ Ｐゴシック"/>
        <family val="3"/>
        <charset val="128"/>
        <scheme val="minor"/>
      </rPr>
      <t>。</t>
    </r>
    <rPh sb="3" eb="6">
      <t>シヨウシャ</t>
    </rPh>
    <rPh sb="7" eb="9">
      <t>モクヒョウ</t>
    </rPh>
    <rPh sb="13" eb="14">
      <t>ヒ</t>
    </rPh>
    <rPh sb="15" eb="16">
      <t>ヨ</t>
    </rPh>
    <phoneticPr fontId="1"/>
  </si>
  <si>
    <r>
      <t>ヒット：同上、ただし使用者は目標を</t>
    </r>
    <r>
      <rPr>
        <b/>
        <sz val="11"/>
        <color rgb="FFFF0000"/>
        <rFont val="ＭＳ Ｐゴシック"/>
        <family val="3"/>
        <charset val="128"/>
        <scheme val="minor"/>
      </rPr>
      <t>４マス引き寄せねばならない</t>
    </r>
    <r>
      <rPr>
        <sz val="11"/>
        <rFont val="ＭＳ Ｐゴシック"/>
        <family val="3"/>
        <charset val="128"/>
        <scheme val="minor"/>
      </rPr>
      <t>。</t>
    </r>
    <rPh sb="4" eb="6">
      <t>ドウジョウ</t>
    </rPh>
    <rPh sb="10" eb="13">
      <t>シヨウシャ</t>
    </rPh>
    <rPh sb="14" eb="16">
      <t>モクヒョウ</t>
    </rPh>
    <rPh sb="20" eb="21">
      <t>ヒ</t>
    </rPh>
    <rPh sb="22" eb="23">
      <t>ヨ</t>
    </rPh>
    <phoneticPr fontId="1"/>
  </si>
  <si>
    <r>
      <t>　　　　および使用者は目標を</t>
    </r>
    <r>
      <rPr>
        <b/>
        <sz val="11"/>
        <color rgb="FFFF0000"/>
        <rFont val="ＭＳ Ｐゴシック"/>
        <family val="3"/>
        <charset val="128"/>
        <scheme val="minor"/>
      </rPr>
      <t>４マス引き寄せねばならない</t>
    </r>
    <r>
      <rPr>
        <sz val="11"/>
        <color theme="1"/>
        <rFont val="ＭＳ Ｐゴシック"/>
        <family val="3"/>
        <charset val="128"/>
        <scheme val="minor"/>
      </rPr>
      <t>。目標は</t>
    </r>
    <r>
      <rPr>
        <b/>
        <sz val="11"/>
        <color rgb="FFFF0000"/>
        <rFont val="ＭＳ Ｐゴシック"/>
        <family val="3"/>
        <charset val="128"/>
        <scheme val="minor"/>
      </rPr>
      <t>伏せ</t>
    </r>
    <r>
      <rPr>
        <sz val="11"/>
        <color theme="1"/>
        <rFont val="ＭＳ Ｐゴシック"/>
        <family val="3"/>
        <charset val="128"/>
        <scheme val="minor"/>
      </rPr>
      <t>状態になる。</t>
    </r>
    <rPh sb="7" eb="10">
      <t>シヨウシャ</t>
    </rPh>
    <rPh sb="11" eb="13">
      <t>モクヒョウ</t>
    </rPh>
    <rPh sb="17" eb="18">
      <t>ヒ</t>
    </rPh>
    <rPh sb="19" eb="20">
      <t>ヨ</t>
    </rPh>
    <rPh sb="28" eb="30">
      <t>モクヒョウ</t>
    </rPh>
    <rPh sb="31" eb="32">
      <t>フ</t>
    </rPh>
    <rPh sb="33" eb="35">
      <t>ジョウタイ</t>
    </rPh>
    <phoneticPr fontId="1"/>
  </si>
  <si>
    <t>ロードストーン･ルアー</t>
    <phoneticPr fontId="1"/>
  </si>
  <si>
    <r>
      <t>　　</t>
    </r>
    <r>
      <rPr>
        <b/>
        <sz val="11"/>
        <color rgb="FFFF0000"/>
        <rFont val="ＭＳ Ｐゴシック"/>
        <family val="3"/>
        <charset val="128"/>
        <scheme val="minor"/>
      </rPr>
      <t>第一ターンに何らかの即応アクションを取ってしまうと発動チャンスがほぼ消える！</t>
    </r>
    <rPh sb="2" eb="4">
      <t>ダイイチ</t>
    </rPh>
    <rPh sb="8" eb="9">
      <t>ナン</t>
    </rPh>
    <rPh sb="12" eb="14">
      <t>ソクオウ</t>
    </rPh>
    <rPh sb="20" eb="21">
      <t>ト</t>
    </rPh>
    <rPh sb="27" eb="29">
      <t>ハツドウ</t>
    </rPh>
    <rPh sb="36" eb="37">
      <t>キ</t>
    </rPh>
    <phoneticPr fontId="1"/>
  </si>
  <si>
    <r>
      <t>　　ってなわけで、</t>
    </r>
    <r>
      <rPr>
        <b/>
        <sz val="11"/>
        <color rgb="FFFF0000"/>
        <rFont val="ＭＳ Ｐゴシック"/>
        <family val="3"/>
        <charset val="128"/>
        <scheme val="minor"/>
      </rPr>
      <t>マスター裁量で適用ＯＫ</t>
    </r>
    <r>
      <rPr>
        <sz val="11"/>
        <rFont val="ＭＳ Ｐゴシック"/>
        <family val="3"/>
        <charset val="128"/>
        <scheme val="minor"/>
      </rPr>
      <t>って事になりました！</t>
    </r>
    <rPh sb="13" eb="15">
      <t>サイリョウ</t>
    </rPh>
    <rPh sb="16" eb="18">
      <t>テキヨウ</t>
    </rPh>
    <rPh sb="22" eb="23">
      <t>コト</t>
    </rPh>
    <phoneticPr fontId="1"/>
  </si>
  <si>
    <r>
      <t>　次T</t>
    </r>
    <r>
      <rPr>
        <b/>
        <sz val="11"/>
        <color rgb="FFFF0000"/>
        <rFont val="ＭＳ Ｐゴシック"/>
        <family val="3"/>
        <charset val="128"/>
        <scheme val="minor"/>
      </rPr>
      <t>開始時</t>
    </r>
    <r>
      <rPr>
        <sz val="11"/>
        <color theme="1"/>
        <rFont val="ＭＳ Ｐゴシック"/>
        <family val="3"/>
        <charset val="128"/>
        <scheme val="minor"/>
      </rPr>
      <t>まで</t>
    </r>
    <r>
      <rPr>
        <b/>
        <sz val="11"/>
        <color rgb="FFFF0000"/>
        <rFont val="ＭＳ Ｐゴシック"/>
        <family val="3"/>
        <charset val="128"/>
        <scheme val="minor"/>
      </rPr>
      <t>すべての防御値に＋２</t>
    </r>
    <r>
      <rPr>
        <sz val="11"/>
        <rFont val="ＭＳ Ｐゴシック"/>
        <family val="3"/>
        <charset val="128"/>
        <scheme val="minor"/>
      </rPr>
      <t>の</t>
    </r>
    <r>
      <rPr>
        <b/>
        <sz val="11"/>
        <color rgb="FFFF0000"/>
        <rFont val="ＭＳ Ｐゴシック"/>
        <family val="3"/>
        <charset val="128"/>
        <scheme val="minor"/>
      </rPr>
      <t>パワーB</t>
    </r>
    <r>
      <rPr>
        <sz val="11"/>
        <color theme="1"/>
        <rFont val="ＭＳ Ｐゴシック"/>
        <family val="3"/>
        <charset val="128"/>
        <scheme val="minor"/>
      </rPr>
      <t>を得る。</t>
    </r>
    <phoneticPr fontId="1"/>
  </si>
  <si>
    <t>⑤結局マーク先と離れっぱでも、それはそれでＯＫ</t>
    <rPh sb="1" eb="3">
      <t>ケッキョク</t>
    </rPh>
    <rPh sb="6" eb="7">
      <t>サキ</t>
    </rPh>
    <rPh sb="8" eb="9">
      <t>ハナ</t>
    </rPh>
    <phoneticPr fontId="1"/>
  </si>
  <si>
    <t>　　これまた特攻向きな自己完結型能力・・・。　もう、特攻しろと言われているようにしか思えない。</t>
    <rPh sb="26" eb="28">
      <t>トッコウ</t>
    </rPh>
    <rPh sb="31" eb="32">
      <t>イ</t>
    </rPh>
    <rPh sb="42" eb="43">
      <t>オモ</t>
    </rPh>
    <phoneticPr fontId="1"/>
  </si>
  <si>
    <t>増幅１（通常）</t>
    <rPh sb="0" eb="2">
      <t>ゾウフク</t>
    </rPh>
    <rPh sb="4" eb="6">
      <t>ツウジョウ</t>
    </rPh>
    <phoneticPr fontId="1"/>
  </si>
  <si>
    <t>未増幅＆増幅（一日毎変身版）</t>
    <rPh sb="0" eb="1">
      <t>ミ</t>
    </rPh>
    <rPh sb="1" eb="3">
      <t>ゾウフク</t>
    </rPh>
    <rPh sb="7" eb="9">
      <t>イチニチ</t>
    </rPh>
    <rPh sb="9" eb="10">
      <t>マイ</t>
    </rPh>
    <rPh sb="10" eb="12">
      <t>ヘンシン</t>
    </rPh>
    <rPh sb="12" eb="13">
      <t>バン</t>
    </rPh>
    <phoneticPr fontId="1"/>
  </si>
  <si>
    <r>
      <t>　　君はバトルマインズ・ディマンドを増幅したなら、</t>
    </r>
    <r>
      <rPr>
        <b/>
        <sz val="11"/>
        <color rgb="FFFF0000"/>
        <rFont val="ＭＳ Ｐゴシック"/>
        <family val="3"/>
        <charset val="128"/>
        <scheme val="minor"/>
      </rPr>
      <t>次T開始時まで</t>
    </r>
    <rPh sb="2" eb="3">
      <t>キミ</t>
    </rPh>
    <rPh sb="18" eb="20">
      <t>ゾウフク</t>
    </rPh>
    <rPh sb="25" eb="26">
      <t>ジ</t>
    </rPh>
    <rPh sb="27" eb="29">
      <t>カイシ</t>
    </rPh>
    <rPh sb="29" eb="30">
      <t>ジ</t>
    </rPh>
    <phoneticPr fontId="1"/>
  </si>
  <si>
    <t>心衣用アーデント能力値</t>
    <rPh sb="0" eb="1">
      <t>ココロ</t>
    </rPh>
    <rPh sb="1" eb="2">
      <t>コロモ</t>
    </rPh>
    <rPh sb="2" eb="3">
      <t>ヨウ</t>
    </rPh>
    <rPh sb="8" eb="10">
      <t>ノウリョク</t>
    </rPh>
    <rPh sb="10" eb="11">
      <t>チ</t>
    </rPh>
    <phoneticPr fontId="1"/>
  </si>
  <si>
    <t>やられたらやり返す、一倍返しだ！</t>
    <rPh sb="7" eb="8">
      <t>カエ</t>
    </rPh>
    <rPh sb="10" eb="11">
      <t>１</t>
    </rPh>
    <rPh sb="11" eb="12">
      <t>バイ</t>
    </rPh>
    <rPh sb="12" eb="13">
      <t>カエ</t>
    </rPh>
    <phoneticPr fontId="1"/>
  </si>
  <si>
    <r>
      <t>④使用可能なのはあくまでシフトに対してのみ。　</t>
    </r>
    <r>
      <rPr>
        <b/>
        <sz val="11"/>
        <color rgb="FFFF0000"/>
        <rFont val="ＭＳ Ｐゴシック"/>
        <family val="3"/>
        <charset val="128"/>
        <scheme val="minor"/>
      </rPr>
      <t>うっかり通常移動に対して使用するのは反則！</t>
    </r>
    <rPh sb="1" eb="3">
      <t>シヨウ</t>
    </rPh>
    <rPh sb="3" eb="5">
      <t>カノウ</t>
    </rPh>
    <rPh sb="16" eb="17">
      <t>タイ</t>
    </rPh>
    <rPh sb="27" eb="29">
      <t>ツウジョウ</t>
    </rPh>
    <rPh sb="29" eb="31">
      <t>イドウ</t>
    </rPh>
    <rPh sb="32" eb="33">
      <t>タイ</t>
    </rPh>
    <rPh sb="35" eb="37">
      <t>シヨウ</t>
    </rPh>
    <rPh sb="41" eb="43">
      <t>ハンソク</t>
    </rPh>
    <phoneticPr fontId="1"/>
  </si>
  <si>
    <t>　　結局、幻惑中は敵に好き放題させるしかないので無双の意志が重要って話である。</t>
    <rPh sb="2" eb="4">
      <t>ケッキョク</t>
    </rPh>
    <rPh sb="5" eb="7">
      <t>ゲンワク</t>
    </rPh>
    <rPh sb="7" eb="8">
      <t>チュウ</t>
    </rPh>
    <rPh sb="9" eb="10">
      <t>テキ</t>
    </rPh>
    <rPh sb="11" eb="12">
      <t>ス</t>
    </rPh>
    <rPh sb="13" eb="15">
      <t>ホウダイ</t>
    </rPh>
    <rPh sb="24" eb="26">
      <t>ムソウ</t>
    </rPh>
    <rPh sb="27" eb="29">
      <t>イシ</t>
    </rPh>
    <rPh sb="30" eb="32">
      <t>ジュウヨウ</t>
    </rPh>
    <rPh sb="34" eb="35">
      <t>ハナシ</t>
    </rPh>
    <phoneticPr fontId="1"/>
  </si>
  <si>
    <r>
      <t>とりあえず、隣接中</t>
    </r>
    <r>
      <rPr>
        <b/>
        <sz val="12"/>
        <color rgb="FFFF0000"/>
        <rFont val="HGP創英角ｺﾞｼｯｸUB"/>
        <family val="3"/>
        <charset val="128"/>
      </rPr>
      <t>の</t>
    </r>
    <r>
      <rPr>
        <b/>
        <sz val="14"/>
        <color rgb="FFFF0000"/>
        <rFont val="HGP創英角ｺﾞｼｯｸUB"/>
        <family val="3"/>
        <charset val="128"/>
      </rPr>
      <t>敵</t>
    </r>
    <r>
      <rPr>
        <b/>
        <sz val="12"/>
        <color rgb="FFFF0000"/>
        <rFont val="HGP創英角ｺﾞｼｯｸUB"/>
        <family val="3"/>
        <charset val="128"/>
      </rPr>
      <t>を</t>
    </r>
    <r>
      <rPr>
        <b/>
        <sz val="14"/>
        <color rgb="FFFF0000"/>
        <rFont val="HGP創英角ｺﾞｼｯｸUB"/>
        <family val="3"/>
        <charset val="128"/>
      </rPr>
      <t>マークした手段</t>
    </r>
    <r>
      <rPr>
        <b/>
        <sz val="12"/>
        <color rgb="FFFF0000"/>
        <rFont val="HGP創英角ｺﾞｼｯｸUB"/>
        <family val="3"/>
        <charset val="128"/>
      </rPr>
      <t>は</t>
    </r>
    <r>
      <rPr>
        <b/>
        <sz val="14"/>
        <color rgb="FFFF0000"/>
        <rFont val="HGP創英角ｺﾞｼｯｸUB"/>
        <family val="3"/>
        <charset val="128"/>
      </rPr>
      <t>全</t>
    </r>
    <r>
      <rPr>
        <b/>
        <sz val="12"/>
        <color rgb="FFFF0000"/>
        <rFont val="HGP創英角ｺﾞｼｯｸUB"/>
        <family val="3"/>
        <charset val="128"/>
      </rPr>
      <t>く</t>
    </r>
    <r>
      <rPr>
        <b/>
        <sz val="14"/>
        <color rgb="FFFF0000"/>
        <rFont val="HGP創英角ｺﾞｼｯｸUB"/>
        <family val="3"/>
        <charset val="128"/>
      </rPr>
      <t>問われない！</t>
    </r>
    <rPh sb="6" eb="8">
      <t>リンセツ</t>
    </rPh>
    <rPh sb="8" eb="9">
      <t>チュウ</t>
    </rPh>
    <rPh sb="10" eb="11">
      <t>テキ</t>
    </rPh>
    <rPh sb="17" eb="19">
      <t>シュダン</t>
    </rPh>
    <rPh sb="20" eb="21">
      <t>マッタ</t>
    </rPh>
    <rPh sb="22" eb="23">
      <t>ト</t>
    </rPh>
    <phoneticPr fontId="1"/>
  </si>
  <si>
    <r>
      <t>・</t>
    </r>
    <r>
      <rPr>
        <b/>
        <sz val="11"/>
        <color rgb="FFFF0000"/>
        <rFont val="ＭＳ Ｐゴシック"/>
        <family val="3"/>
        <charset val="128"/>
        <scheme val="minor"/>
      </rPr>
      <t>半減ダメージや確定ダメージでもトリガーを引ける</t>
    </r>
    <r>
      <rPr>
        <sz val="11"/>
        <rFont val="ＭＳ Ｐゴシック"/>
        <family val="3"/>
        <charset val="128"/>
        <scheme val="minor"/>
      </rPr>
      <t>が、ダメージを与えない効果に対しては無力・・・。</t>
    </r>
    <rPh sb="1" eb="3">
      <t>ハンゲン</t>
    </rPh>
    <rPh sb="8" eb="10">
      <t>カクテイ</t>
    </rPh>
    <rPh sb="21" eb="22">
      <t>ヒ</t>
    </rPh>
    <rPh sb="31" eb="32">
      <t>アタ</t>
    </rPh>
    <rPh sb="35" eb="37">
      <t>コウカ</t>
    </rPh>
    <rPh sb="38" eb="39">
      <t>タイ</t>
    </rPh>
    <rPh sb="42" eb="44">
      <t>ムリョク</t>
    </rPh>
    <phoneticPr fontId="1"/>
  </si>
  <si>
    <t>・弱体化の影響が無いのは嬉しいが、だからと言って効果はそれ程でも無いか？</t>
    <rPh sb="1" eb="4">
      <t>ジャクタイカ</t>
    </rPh>
    <rPh sb="5" eb="7">
      <t>エイキョウ</t>
    </rPh>
    <rPh sb="8" eb="9">
      <t>ナ</t>
    </rPh>
    <rPh sb="12" eb="13">
      <t>ウレ</t>
    </rPh>
    <rPh sb="21" eb="22">
      <t>イ</t>
    </rPh>
    <rPh sb="29" eb="30">
      <t>ホド</t>
    </rPh>
    <rPh sb="32" eb="33">
      <t>ナ</t>
    </rPh>
    <phoneticPr fontId="1"/>
  </si>
  <si>
    <t>【耐】対"頑健"</t>
    <rPh sb="1" eb="2">
      <t>タイ</t>
    </rPh>
    <rPh sb="5" eb="7">
      <t>ガンケン</t>
    </rPh>
    <phoneticPr fontId="1"/>
  </si>
  <si>
    <t>(２[Ｗ]＋【耐】)ダメージ</t>
    <rPh sb="7" eb="8">
      <t>タイ</t>
    </rPh>
    <phoneticPr fontId="1"/>
  </si>
  <si>
    <t>目標は攻撃RおよびSTに使用者の【判】に等しいペナルティを受ける(ST終)</t>
    <rPh sb="0" eb="2">
      <t>モクヒョウ</t>
    </rPh>
    <rPh sb="3" eb="5">
      <t>コウゲキ</t>
    </rPh>
    <rPh sb="12" eb="14">
      <t>シヨウ</t>
    </rPh>
    <rPh sb="14" eb="15">
      <t>シャ</t>
    </rPh>
    <rPh sb="17" eb="18">
      <t>ハン</t>
    </rPh>
    <rPh sb="20" eb="21">
      <t>ヒト</t>
    </rPh>
    <rPh sb="29" eb="30">
      <t>ウ</t>
    </rPh>
    <rPh sb="35" eb="36">
      <t>シュウ</t>
    </rPh>
    <phoneticPr fontId="1"/>
  </si>
  <si>
    <t>また、目標が自分のTにおいてまったく攻撃を行わなかったなら、そのTの終了時に</t>
    <rPh sb="3" eb="5">
      <t>モクヒョウ</t>
    </rPh>
    <rPh sb="6" eb="8">
      <t>ジブン</t>
    </rPh>
    <rPh sb="18" eb="20">
      <t>コウゲキ</t>
    </rPh>
    <rPh sb="21" eb="22">
      <t>オコナ</t>
    </rPh>
    <rPh sb="34" eb="37">
      <t>シュウリョウジ</t>
    </rPh>
    <phoneticPr fontId="1"/>
  </si>
  <si>
    <t>このペナルティは終了する。</t>
    <rPh sb="8" eb="10">
      <t>シュウリョウ</t>
    </rPh>
    <phoneticPr fontId="1"/>
  </si>
  <si>
    <t>遭終まで"肉体融解の相"を得る。</t>
    <rPh sb="5" eb="7">
      <t>ニクタイ</t>
    </rPh>
    <rPh sb="7" eb="9">
      <t>ユウカイ</t>
    </rPh>
    <phoneticPr fontId="1"/>
  </si>
  <si>
    <t>この相にある間、使用者は増幅可能な自分のバトルマインドの[無限回]パワーについて</t>
    <phoneticPr fontId="1"/>
  </si>
  <si>
    <t>以下の増幅を使用する事ができる。この増幅は本来のその[無限回]パワーが有する</t>
    <phoneticPr fontId="1"/>
  </si>
  <si>
    <t>効果に加えて行うもので、本来のパワーの効果に取って代わるものではない。</t>
    <phoneticPr fontId="1"/>
  </si>
  <si>
    <r>
      <t>効果：使用者はこの</t>
    </r>
    <r>
      <rPr>
        <b/>
        <sz val="11"/>
        <color rgb="FFFF0000"/>
        <rFont val="ＭＳ Ｐゴシック"/>
        <family val="3"/>
        <charset val="128"/>
        <scheme val="minor"/>
      </rPr>
      <t>攻撃の前または後に</t>
    </r>
    <r>
      <rPr>
        <sz val="11"/>
        <color theme="1"/>
        <rFont val="ＭＳ Ｐゴシック"/>
        <family val="3"/>
        <charset val="128"/>
        <scheme val="minor"/>
      </rPr>
      <t>、自分の</t>
    </r>
    <r>
      <rPr>
        <b/>
        <sz val="11"/>
        <color rgb="FFFF0000"/>
        <rFont val="ＭＳ Ｐゴシック"/>
        <family val="3"/>
        <charset val="128"/>
        <scheme val="minor"/>
      </rPr>
      <t>移動速度の半分のシフト</t>
    </r>
    <r>
      <rPr>
        <sz val="11"/>
        <color theme="1"/>
        <rFont val="ＭＳ Ｐゴシック"/>
        <family val="3"/>
        <charset val="128"/>
        <scheme val="minor"/>
      </rPr>
      <t>を行う。</t>
    </r>
    <rPh sb="9" eb="11">
      <t>コウゲキ</t>
    </rPh>
    <rPh sb="12" eb="13">
      <t>マエ</t>
    </rPh>
    <rPh sb="16" eb="17">
      <t>アト</t>
    </rPh>
    <rPh sb="19" eb="21">
      <t>ジブン</t>
    </rPh>
    <rPh sb="22" eb="24">
      <t>イドウ</t>
    </rPh>
    <rPh sb="24" eb="26">
      <t>ソクド</t>
    </rPh>
    <rPh sb="27" eb="29">
      <t>ハンブン</t>
    </rPh>
    <rPh sb="34" eb="35">
      <t>オコナ</t>
    </rPh>
    <phoneticPr fontId="1"/>
  </si>
  <si>
    <r>
      <t>　　　　このシフトにおいては、使用者は</t>
    </r>
    <r>
      <rPr>
        <b/>
        <sz val="11"/>
        <color rgb="FFFF0000"/>
        <rFont val="ＭＳ Ｐゴシック"/>
        <family val="3"/>
        <charset val="128"/>
        <scheme val="minor"/>
      </rPr>
      <t>敵の接敵面を通過することが可能</t>
    </r>
    <r>
      <rPr>
        <sz val="11"/>
        <color theme="1"/>
        <rFont val="ＭＳ Ｐゴシック"/>
        <family val="3"/>
        <charset val="128"/>
        <scheme val="minor"/>
      </rPr>
      <t>である。</t>
    </r>
    <rPh sb="15" eb="17">
      <t>シヨウ</t>
    </rPh>
    <rPh sb="17" eb="18">
      <t>シャ</t>
    </rPh>
    <rPh sb="19" eb="20">
      <t>テキ</t>
    </rPh>
    <rPh sb="21" eb="23">
      <t>セッテキ</t>
    </rPh>
    <rPh sb="23" eb="24">
      <t>メン</t>
    </rPh>
    <rPh sb="25" eb="27">
      <t>ツウカ</t>
    </rPh>
    <rPh sb="32" eb="34">
      <t>カノウ</t>
    </rPh>
    <phoneticPr fontId="1"/>
  </si>
  <si>
    <t>　　　　さらにこの無限回の攻撃がヒットしたクリーチャー１体を選択する。</t>
    <phoneticPr fontId="1"/>
  </si>
  <si>
    <t>　　　　そのクリーチャーは【判】の追加ダメージを受ける。</t>
    <phoneticPr fontId="1"/>
  </si>
  <si>
    <t>①完全に時間稼ぎが目的</t>
    <rPh sb="1" eb="3">
      <t>カンゼン</t>
    </rPh>
    <rPh sb="4" eb="6">
      <t>ジカン</t>
    </rPh>
    <rPh sb="6" eb="7">
      <t>カセ</t>
    </rPh>
    <rPh sb="9" eb="11">
      <t>モクテキ</t>
    </rPh>
    <phoneticPr fontId="29"/>
  </si>
  <si>
    <r>
      <t>　　全く増幅の事は気にせず、</t>
    </r>
    <r>
      <rPr>
        <b/>
        <sz val="11"/>
        <color indexed="10"/>
        <rFont val="ＭＳ Ｐゴシック"/>
        <family val="3"/>
        <charset val="128"/>
      </rPr>
      <t>範囲攻撃スキー</t>
    </r>
    <r>
      <rPr>
        <sz val="11"/>
        <rFont val="ＭＳ Ｐゴシック"/>
        <family val="3"/>
        <charset val="128"/>
      </rPr>
      <t>を見つけたら遠慮無しにブチ込む、以上！</t>
    </r>
    <rPh sb="2" eb="3">
      <t>マッタ</t>
    </rPh>
    <rPh sb="4" eb="6">
      <t>ゾウフク</t>
    </rPh>
    <rPh sb="7" eb="8">
      <t>コト</t>
    </rPh>
    <rPh sb="9" eb="10">
      <t>キ</t>
    </rPh>
    <rPh sb="14" eb="16">
      <t>ハンイ</t>
    </rPh>
    <rPh sb="16" eb="18">
      <t>コウゲキ</t>
    </rPh>
    <rPh sb="22" eb="23">
      <t>ミ</t>
    </rPh>
    <rPh sb="27" eb="29">
      <t>エンリョ</t>
    </rPh>
    <rPh sb="29" eb="30">
      <t>ナ</t>
    </rPh>
    <rPh sb="34" eb="35">
      <t>コ</t>
    </rPh>
    <rPh sb="37" eb="39">
      <t>イジョウ</t>
    </rPh>
    <phoneticPr fontId="29"/>
  </si>
  <si>
    <t>　　敵の制御役は頑健が低いに決まっている（半ば決めつけ）ので、対頑健なのは超優秀。</t>
    <rPh sb="2" eb="3">
      <t>テキ</t>
    </rPh>
    <rPh sb="4" eb="6">
      <t>セイギョ</t>
    </rPh>
    <rPh sb="6" eb="7">
      <t>ヤク</t>
    </rPh>
    <rPh sb="8" eb="10">
      <t>ガンケン</t>
    </rPh>
    <rPh sb="11" eb="12">
      <t>ヒク</t>
    </rPh>
    <rPh sb="14" eb="15">
      <t>キ</t>
    </rPh>
    <rPh sb="21" eb="22">
      <t>ナカ</t>
    </rPh>
    <rPh sb="23" eb="24">
      <t>キ</t>
    </rPh>
    <rPh sb="31" eb="32">
      <t>タイ</t>
    </rPh>
    <rPh sb="32" eb="34">
      <t>ガンケン</t>
    </rPh>
    <rPh sb="37" eb="38">
      <t>チョウ</t>
    </rPh>
    <rPh sb="38" eb="40">
      <t>ユウシュウ</t>
    </rPh>
    <phoneticPr fontId="29"/>
  </si>
  <si>
    <r>
      <t>②</t>
    </r>
    <r>
      <rPr>
        <b/>
        <sz val="11"/>
        <color indexed="10"/>
        <rFont val="ＭＳ Ｐゴシック"/>
        <family val="3"/>
        <charset val="128"/>
      </rPr>
      <t>半減ダメージ有！</t>
    </r>
    <rPh sb="1" eb="3">
      <t>ハンゲン</t>
    </rPh>
    <rPh sb="7" eb="8">
      <t>アリ</t>
    </rPh>
    <phoneticPr fontId="29"/>
  </si>
  <si>
    <t>　　最早お約束。　ミスした時もちゃんと忘れずに宣言。</t>
    <rPh sb="2" eb="4">
      <t>モハヤ</t>
    </rPh>
    <rPh sb="5" eb="7">
      <t>ヤクソク</t>
    </rPh>
    <phoneticPr fontId="29"/>
  </si>
  <si>
    <t>③無限回を突撃っぽく使ってみる？</t>
    <rPh sb="1" eb="3">
      <t>ムゲン</t>
    </rPh>
    <rPh sb="3" eb="4">
      <t>カイ</t>
    </rPh>
    <rPh sb="5" eb="7">
      <t>トツゲキ</t>
    </rPh>
    <rPh sb="10" eb="11">
      <t>ツカ</t>
    </rPh>
    <phoneticPr fontId="29"/>
  </si>
  <si>
    <t>　　ストーン・スクワイア増幅１より圧倒的に優秀なのも事実なのではあるが、</t>
    <rPh sb="12" eb="14">
      <t>ゾウフク</t>
    </rPh>
    <rPh sb="17" eb="20">
      <t>アットウテキ</t>
    </rPh>
    <rPh sb="21" eb="23">
      <t>ユウシュウ</t>
    </rPh>
    <rPh sb="26" eb="28">
      <t>ジジツ</t>
    </rPh>
    <phoneticPr fontId="29"/>
  </si>
  <si>
    <t>マーク増幅１</t>
    <rPh sb="3" eb="5">
      <t>ゾウフク</t>
    </rPh>
    <phoneticPr fontId="1"/>
  </si>
  <si>
    <t>瞬間移動</t>
    <rPh sb="0" eb="2">
      <t>シュンカン</t>
    </rPh>
    <rPh sb="2" eb="4">
      <t>イドウ</t>
    </rPh>
    <phoneticPr fontId="1"/>
  </si>
  <si>
    <t>ＡＣ</t>
    <phoneticPr fontId="1"/>
  </si>
  <si>
    <t>+2</t>
    <phoneticPr fontId="1"/>
  </si>
  <si>
    <t>防御専念</t>
    <rPh sb="0" eb="2">
      <t>ボウギョ</t>
    </rPh>
    <rPh sb="2" eb="4">
      <t>センネン</t>
    </rPh>
    <phoneticPr fontId="1"/>
  </si>
  <si>
    <t>底力</t>
    <rPh sb="0" eb="1">
      <t>ソコ</t>
    </rPh>
    <rPh sb="1" eb="2">
      <t>チカラ</t>
    </rPh>
    <phoneticPr fontId="1"/>
  </si>
  <si>
    <t>アーデントサージ</t>
    <phoneticPr fontId="1"/>
  </si>
  <si>
    <t>+1</t>
    <phoneticPr fontId="1"/>
  </si>
  <si>
    <t>パワーボーナス</t>
    <phoneticPr fontId="1"/>
  </si>
  <si>
    <t>次Ｔ開始</t>
    <rPh sb="0" eb="1">
      <t>ジ</t>
    </rPh>
    <rPh sb="2" eb="4">
      <t>カイシ</t>
    </rPh>
    <phoneticPr fontId="1"/>
  </si>
  <si>
    <t>次Ｔ終了</t>
    <rPh sb="0" eb="1">
      <t>ジ</t>
    </rPh>
    <rPh sb="2" eb="4">
      <t>シュウリョウ</t>
    </rPh>
    <phoneticPr fontId="1"/>
  </si>
  <si>
    <t>基本防御値</t>
    <rPh sb="0" eb="2">
      <t>キホン</t>
    </rPh>
    <rPh sb="2" eb="4">
      <t>ボウギョ</t>
    </rPh>
    <rPh sb="4" eb="5">
      <t>チ</t>
    </rPh>
    <phoneticPr fontId="1"/>
  </si>
  <si>
    <t>明晰の心衣</t>
    <rPh sb="0" eb="2">
      <t>メイセキ</t>
    </rPh>
    <rPh sb="3" eb="4">
      <t>シン</t>
    </rPh>
    <rPh sb="4" eb="5">
      <t>イ</t>
    </rPh>
    <phoneticPr fontId="1"/>
  </si>
  <si>
    <t>バトルマインド／汎用／１０　（PHⅢ86）</t>
    <rPh sb="8" eb="10">
      <t>ハンヨウ</t>
    </rPh>
    <phoneticPr fontId="1"/>
  </si>
  <si>
    <r>
      <t>1回の</t>
    </r>
    <r>
      <rPr>
        <b/>
        <sz val="11"/>
        <color rgb="FFFF0000"/>
        <rFont val="ＭＳ Ｐゴシック"/>
        <family val="3"/>
        <charset val="128"/>
        <scheme val="minor"/>
      </rPr>
      <t>移動アクションとして3マスの瞬間移動</t>
    </r>
    <r>
      <rPr>
        <sz val="11"/>
        <rFont val="ＭＳ Ｐゴシック"/>
        <family val="3"/>
        <charset val="128"/>
        <scheme val="minor"/>
      </rPr>
      <t>を行える。</t>
    </r>
    <rPh sb="1" eb="2">
      <t>カイ</t>
    </rPh>
    <rPh sb="3" eb="5">
      <t>イドウ</t>
    </rPh>
    <rPh sb="17" eb="19">
      <t>シュンカン</t>
    </rPh>
    <rPh sb="19" eb="21">
      <t>イドウ</t>
    </rPh>
    <rPh sb="22" eb="23">
      <t>オコナ</t>
    </rPh>
    <phoneticPr fontId="1"/>
  </si>
  <si>
    <r>
      <t>この</t>
    </r>
    <r>
      <rPr>
        <b/>
        <sz val="11"/>
        <color rgb="FFFF0000"/>
        <rFont val="ＭＳ Ｐゴシック"/>
        <family val="3"/>
        <charset val="128"/>
        <scheme val="minor"/>
      </rPr>
      <t>遭遇終</t>
    </r>
    <r>
      <rPr>
        <sz val="11"/>
        <rFont val="ＭＳ Ｐゴシック"/>
        <family val="3"/>
        <charset val="128"/>
        <scheme val="minor"/>
      </rPr>
      <t>まで、使用者は”</t>
    </r>
    <r>
      <rPr>
        <b/>
        <sz val="11"/>
        <color rgb="FFFF0000"/>
        <rFont val="ＭＳ Ｐゴシック"/>
        <family val="3"/>
        <charset val="128"/>
        <scheme val="minor"/>
      </rPr>
      <t>すべてのダメージに対する抵抗５</t>
    </r>
    <r>
      <rPr>
        <sz val="11"/>
        <rFont val="ＭＳ Ｐゴシック"/>
        <family val="3"/>
        <charset val="128"/>
        <scheme val="minor"/>
      </rPr>
      <t>”を得、</t>
    </r>
    <rPh sb="2" eb="4">
      <t>ソウグウ</t>
    </rPh>
    <rPh sb="4" eb="5">
      <t>シュウ</t>
    </rPh>
    <rPh sb="8" eb="10">
      <t>シヨウ</t>
    </rPh>
    <rPh sb="10" eb="11">
      <t>シャ</t>
    </rPh>
    <rPh sb="22" eb="23">
      <t>タイ</t>
    </rPh>
    <rPh sb="25" eb="27">
      <t>テイコウ</t>
    </rPh>
    <rPh sb="30" eb="31">
      <t>エ</t>
    </rPh>
    <phoneticPr fontId="1"/>
  </si>
  <si>
    <t>増幅１（基本技）</t>
    <rPh sb="0" eb="2">
      <t>ゾウフク</t>
    </rPh>
    <rPh sb="4" eb="6">
      <t>キホン</t>
    </rPh>
    <rPh sb="6" eb="7">
      <t>ワザ</t>
    </rPh>
    <phoneticPr fontId="1"/>
  </si>
  <si>
    <t>バトルマインド／攻撃／9　（PHⅢ8５）</t>
    <phoneticPr fontId="1"/>
  </si>
  <si>
    <t>特殊</t>
    <rPh sb="0" eb="2">
      <t>トクシュ</t>
    </rPh>
    <phoneticPr fontId="1"/>
  </si>
  <si>
    <t>素手</t>
  </si>
  <si>
    <t>素手</t>
    <rPh sb="0" eb="2">
      <t>スデ</t>
    </rPh>
    <phoneticPr fontId="1"/>
  </si>
  <si>
    <r>
      <t>[一日毎]◆[サイオニック][瞬間移動]</t>
    </r>
    <r>
      <rPr>
        <b/>
        <sz val="11"/>
        <color rgb="FFFF0000"/>
        <rFont val="ＭＳ Ｐゴシック"/>
        <family val="3"/>
        <charset val="128"/>
        <scheme val="minor"/>
      </rPr>
      <t>[変身]</t>
    </r>
    <rPh sb="1" eb="3">
      <t>イチニチ</t>
    </rPh>
    <rPh sb="3" eb="4">
      <t>ゴト</t>
    </rPh>
    <rPh sb="15" eb="17">
      <t>シュンカン</t>
    </rPh>
    <rPh sb="17" eb="19">
      <t>イドウ</t>
    </rPh>
    <rPh sb="21" eb="23">
      <t>ヘンシン</t>
    </rPh>
    <phoneticPr fontId="1"/>
  </si>
  <si>
    <r>
      <t>　　</t>
    </r>
    <r>
      <rPr>
        <b/>
        <sz val="11"/>
        <color theme="1"/>
        <rFont val="ＭＳ Ｐゴシック"/>
        <family val="3"/>
        <charset val="128"/>
        <scheme val="minor"/>
      </rPr>
      <t>パワー◆[遭遇毎】：</t>
    </r>
    <r>
      <rPr>
        <sz val="11"/>
        <color theme="1"/>
        <rFont val="ＭＳ Ｐゴシック"/>
        <family val="2"/>
        <charset val="128"/>
        <scheme val="minor"/>
      </rPr>
      <t>マイナー・アクション</t>
    </r>
    <rPh sb="7" eb="9">
      <t>ソウグウ</t>
    </rPh>
    <rPh sb="9" eb="10">
      <t>マイ</t>
    </rPh>
    <phoneticPr fontId="1"/>
  </si>
  <si>
    <t>　確かに面白いが確実性に欠けるが故に、使う事はまず無い・・とも言い難し。　ＰＰ余るならば要検討。</t>
    <rPh sb="1" eb="2">
      <t>タシ</t>
    </rPh>
    <rPh sb="4" eb="6">
      <t>オモシロ</t>
    </rPh>
    <rPh sb="8" eb="11">
      <t>カクジツセイ</t>
    </rPh>
    <rPh sb="12" eb="13">
      <t>カ</t>
    </rPh>
    <rPh sb="16" eb="17">
      <t>ユエ</t>
    </rPh>
    <rPh sb="19" eb="20">
      <t>ツカ</t>
    </rPh>
    <rPh sb="21" eb="22">
      <t>コト</t>
    </rPh>
    <rPh sb="25" eb="26">
      <t>ナ</t>
    </rPh>
    <rPh sb="31" eb="32">
      <t>イ</t>
    </rPh>
    <rPh sb="33" eb="34">
      <t>ガタ</t>
    </rPh>
    <rPh sb="39" eb="40">
      <t>アマ</t>
    </rPh>
    <rPh sb="44" eb="45">
      <t>イ</t>
    </rPh>
    <rPh sb="45" eb="47">
      <t>ケントウ</t>
    </rPh>
    <phoneticPr fontId="1"/>
  </si>
  <si>
    <t>　　</t>
  </si>
  <si>
    <t>　　エレヴェイテッド・ハーモニーは単発でも使いたくなるパワーなので、</t>
    <rPh sb="17" eb="19">
      <t>タンパツ</t>
    </rPh>
    <rPh sb="21" eb="22">
      <t>ツカ</t>
    </rPh>
    <phoneticPr fontId="1"/>
  </si>
  <si>
    <t>　　既に変身していた場合、うっかり使ったら変身を上書きしてしまうので要注意！</t>
    <rPh sb="2" eb="3">
      <t>スデ</t>
    </rPh>
    <rPh sb="4" eb="6">
      <t>ヘンシン</t>
    </rPh>
    <rPh sb="10" eb="12">
      <t>バアイ</t>
    </rPh>
    <rPh sb="17" eb="18">
      <t>ツカ</t>
    </rPh>
    <rPh sb="21" eb="23">
      <t>ヘンシン</t>
    </rPh>
    <rPh sb="24" eb="26">
      <t>ウワガ</t>
    </rPh>
    <rPh sb="34" eb="37">
      <t>ヨウチュウイ</t>
    </rPh>
    <phoneticPr fontId="1"/>
  </si>
  <si>
    <r>
      <t>防御値への</t>
    </r>
    <r>
      <rPr>
        <b/>
        <sz val="14"/>
        <color rgb="FFFF0000"/>
        <rFont val="HGP創英角ｺﾞｼｯｸUB"/>
        <family val="3"/>
        <charset val="128"/>
      </rPr>
      <t>パワーボーナス</t>
    </r>
    <r>
      <rPr>
        <b/>
        <sz val="12"/>
        <color rgb="FFFF0000"/>
        <rFont val="ＭＳ Ｐゴシック"/>
        <family val="3"/>
        <charset val="128"/>
        <scheme val="minor"/>
      </rPr>
      <t>は味方の効果と被り易いので要注意！</t>
    </r>
    <rPh sb="0" eb="2">
      <t>ボウギョ</t>
    </rPh>
    <rPh sb="2" eb="3">
      <t>チ</t>
    </rPh>
    <rPh sb="13" eb="15">
      <t>ミカタ</t>
    </rPh>
    <rPh sb="16" eb="18">
      <t>コウカ</t>
    </rPh>
    <rPh sb="19" eb="20">
      <t>カブ</t>
    </rPh>
    <rPh sb="21" eb="22">
      <t>ヤス</t>
    </rPh>
    <rPh sb="25" eb="26">
      <t>ヨウ</t>
    </rPh>
    <rPh sb="26" eb="28">
      <t>チュウイ</t>
    </rPh>
    <phoneticPr fontId="1"/>
  </si>
  <si>
    <r>
      <t>とりあえず、隣接中</t>
    </r>
    <r>
      <rPr>
        <b/>
        <sz val="12"/>
        <color rgb="FFFF0000"/>
        <rFont val="HGP創英角ｺﾞｼｯｸUB"/>
        <family val="3"/>
        <charset val="128"/>
      </rPr>
      <t>の</t>
    </r>
    <r>
      <rPr>
        <b/>
        <sz val="14"/>
        <color rgb="FFFF0000"/>
        <rFont val="HGP創英角ｺﾞｼｯｸUB"/>
        <family val="3"/>
        <charset val="128"/>
      </rPr>
      <t>敵</t>
    </r>
    <r>
      <rPr>
        <b/>
        <sz val="12"/>
        <color rgb="FFFF0000"/>
        <rFont val="HGP創英角ｺﾞｼｯｸUB"/>
        <family val="3"/>
        <charset val="128"/>
      </rPr>
      <t>を</t>
    </r>
    <r>
      <rPr>
        <b/>
        <sz val="14"/>
        <color rgb="FFFF0000"/>
        <rFont val="HGP創英角ｺﾞｼｯｸUB"/>
        <family val="3"/>
        <charset val="128"/>
      </rPr>
      <t>マークした手段</t>
    </r>
    <r>
      <rPr>
        <b/>
        <sz val="12"/>
        <color rgb="FFFF0000"/>
        <rFont val="HGP創英角ｺﾞｼｯｸUB"/>
        <family val="3"/>
        <charset val="128"/>
      </rPr>
      <t>は</t>
    </r>
    <r>
      <rPr>
        <b/>
        <sz val="14"/>
        <color rgb="FFFF0000"/>
        <rFont val="HGP創英角ｺﾞｼｯｸUB"/>
        <family val="3"/>
        <charset val="128"/>
      </rPr>
      <t>全</t>
    </r>
    <r>
      <rPr>
        <b/>
        <sz val="12"/>
        <color rgb="FFFF0000"/>
        <rFont val="HGP創英角ｺﾞｼｯｸUB"/>
        <family val="3"/>
        <charset val="128"/>
      </rPr>
      <t>く</t>
    </r>
    <r>
      <rPr>
        <b/>
        <sz val="14"/>
        <color rgb="FFFF0000"/>
        <rFont val="HGP創英角ｺﾞｼｯｸUB"/>
        <family val="3"/>
        <charset val="128"/>
      </rPr>
      <t>問われないが、</t>
    </r>
    <rPh sb="6" eb="8">
      <t>リンセツ</t>
    </rPh>
    <rPh sb="8" eb="9">
      <t>チュウ</t>
    </rPh>
    <rPh sb="10" eb="11">
      <t>テキ</t>
    </rPh>
    <rPh sb="17" eb="19">
      <t>シュダン</t>
    </rPh>
    <rPh sb="20" eb="21">
      <t>マッタ</t>
    </rPh>
    <rPh sb="22" eb="23">
      <t>ト</t>
    </rPh>
    <phoneticPr fontId="1"/>
  </si>
  <si>
    <r>
      <rPr>
        <b/>
        <sz val="12"/>
        <color rgb="FFFF0000"/>
        <rFont val="HGP創英角ｺﾞｼｯｸUB"/>
        <family val="3"/>
        <charset val="128"/>
      </rPr>
      <t>あくまで</t>
    </r>
    <r>
      <rPr>
        <b/>
        <sz val="14"/>
        <color rgb="FFFF0000"/>
        <rFont val="HGP創英角ｺﾞｼｯｸUB"/>
        <family val="3"/>
        <charset val="128"/>
      </rPr>
      <t>隣接中</t>
    </r>
    <r>
      <rPr>
        <b/>
        <sz val="12"/>
        <color rgb="FFFF0000"/>
        <rFont val="HGP創英角ｺﾞｼｯｸUB"/>
        <family val="3"/>
        <charset val="128"/>
      </rPr>
      <t>の</t>
    </r>
    <r>
      <rPr>
        <b/>
        <sz val="14"/>
        <color rgb="FFFF0000"/>
        <rFont val="HGP創英角ｺﾞｼｯｸUB"/>
        <family val="3"/>
        <charset val="128"/>
      </rPr>
      <t>敵</t>
    </r>
    <r>
      <rPr>
        <b/>
        <sz val="12"/>
        <color rgb="FFFF0000"/>
        <rFont val="HGP創英角ｺﾞｼｯｸUB"/>
        <family val="3"/>
        <charset val="128"/>
      </rPr>
      <t>に</t>
    </r>
    <r>
      <rPr>
        <b/>
        <sz val="14"/>
        <color rgb="FFFF0000"/>
        <rFont val="HGP創英角ｺﾞｼｯｸUB"/>
        <family val="3"/>
        <charset val="128"/>
      </rPr>
      <t>対してのみなので、プランＢでは全く無意味！</t>
    </r>
    <rPh sb="4" eb="6">
      <t>リンセツ</t>
    </rPh>
    <rPh sb="6" eb="7">
      <t>チュウ</t>
    </rPh>
    <rPh sb="8" eb="9">
      <t>テキ</t>
    </rPh>
    <rPh sb="10" eb="11">
      <t>タイ</t>
    </rPh>
    <rPh sb="25" eb="26">
      <t>マッタ</t>
    </rPh>
    <rPh sb="27" eb="30">
      <t>ムイミ</t>
    </rPh>
    <phoneticPr fontId="1"/>
  </si>
  <si>
    <r>
      <t>既</t>
    </r>
    <r>
      <rPr>
        <b/>
        <sz val="12"/>
        <color rgb="FFFF0000"/>
        <rFont val="HGP創英角ｺﾞｼｯｸUB"/>
        <family val="3"/>
        <charset val="128"/>
      </rPr>
      <t>に</t>
    </r>
    <r>
      <rPr>
        <b/>
        <sz val="14"/>
        <color rgb="FFFF0000"/>
        <rFont val="HGP創英角ｺﾞｼｯｸUB"/>
        <family val="3"/>
        <charset val="128"/>
      </rPr>
      <t>ＲＪから離れていた敵との間合いを詰める為のパワーではない！</t>
    </r>
    <rPh sb="0" eb="1">
      <t>スデ</t>
    </rPh>
    <rPh sb="6" eb="7">
      <t>ハナ</t>
    </rPh>
    <rPh sb="11" eb="12">
      <t>テキ</t>
    </rPh>
    <rPh sb="14" eb="16">
      <t>マア</t>
    </rPh>
    <rPh sb="18" eb="19">
      <t>ツ</t>
    </rPh>
    <rPh sb="21" eb="22">
      <t>タメ</t>
    </rPh>
    <phoneticPr fontId="1"/>
  </si>
  <si>
    <t>　　ダメージ属性の変化はキーワードの追加か上書きが１００％起きるのだが、</t>
    <phoneticPr fontId="1"/>
  </si>
  <si>
    <t>　　ところで、遭遇序盤にまず、味方やトラップから攻撃されただけならば、</t>
    <rPh sb="7" eb="9">
      <t>ソウグウ</t>
    </rPh>
    <rPh sb="9" eb="11">
      <t>ジョバン</t>
    </rPh>
    <phoneticPr fontId="1"/>
  </si>
  <si>
    <t>　　敵からの攻撃が唯一の条件である事を考えると、まだ使用条件を満たしていない事になるのでは？</t>
    <rPh sb="12" eb="14">
      <t>ジョウケン</t>
    </rPh>
    <rPh sb="26" eb="28">
      <t>シヨウ</t>
    </rPh>
    <rPh sb="28" eb="30">
      <t>ジョウケン</t>
    </rPh>
    <rPh sb="31" eb="32">
      <t>ミ</t>
    </rPh>
    <rPh sb="38" eb="39">
      <t>コト</t>
    </rPh>
    <phoneticPr fontId="1"/>
  </si>
  <si>
    <t>①瞬間移動パワーなのは変身時のみ</t>
    <rPh sb="1" eb="3">
      <t>シュンカン</t>
    </rPh>
    <rPh sb="3" eb="5">
      <t>イドウ</t>
    </rPh>
    <rPh sb="11" eb="13">
      <t>ヘンシン</t>
    </rPh>
    <rPh sb="13" eb="14">
      <t>ジ</t>
    </rPh>
    <phoneticPr fontId="1"/>
  </si>
  <si>
    <t>　　移動アクションでの瞬間移動はパワーではない、っていうか使用したパワーの一部なので、</t>
    <rPh sb="2" eb="4">
      <t>イドウ</t>
    </rPh>
    <rPh sb="11" eb="13">
      <t>シュンカン</t>
    </rPh>
    <rPh sb="13" eb="15">
      <t>イドウ</t>
    </rPh>
    <rPh sb="29" eb="31">
      <t>シヨウ</t>
    </rPh>
    <rPh sb="37" eb="39">
      <t>イチブ</t>
    </rPh>
    <phoneticPr fontId="1"/>
  </si>
  <si>
    <r>
      <t>　　</t>
    </r>
    <r>
      <rPr>
        <b/>
        <sz val="11"/>
        <color rgb="FFFF0000"/>
        <rFont val="ＭＳ Ｐゴシック"/>
        <family val="3"/>
        <charset val="128"/>
        <scheme val="minor"/>
      </rPr>
      <t>クロークの特性が発動するタイミングはこのパワーで変身する時のみ！</t>
    </r>
    <rPh sb="7" eb="9">
      <t>トクセイ</t>
    </rPh>
    <rPh sb="10" eb="12">
      <t>ハツドウ</t>
    </rPh>
    <rPh sb="26" eb="28">
      <t>ヘンシン</t>
    </rPh>
    <rPh sb="30" eb="31">
      <t>トキ</t>
    </rPh>
    <phoneticPr fontId="1"/>
  </si>
  <si>
    <t>②無限回瞬間移動は確かに便利</t>
    <rPh sb="1" eb="3">
      <t>ムゲン</t>
    </rPh>
    <rPh sb="3" eb="4">
      <t>カイ</t>
    </rPh>
    <rPh sb="4" eb="6">
      <t>シュンカン</t>
    </rPh>
    <rPh sb="6" eb="8">
      <t>イドウ</t>
    </rPh>
    <rPh sb="9" eb="10">
      <t>タシ</t>
    </rPh>
    <rPh sb="12" eb="14">
      <t>ベンリ</t>
    </rPh>
    <phoneticPr fontId="1"/>
  </si>
  <si>
    <t>　　移動困難な地形を３マス移動したり、３マスまでの高さの垂直の崖を一発で登れたりするのは</t>
    <rPh sb="2" eb="4">
      <t>イドウ</t>
    </rPh>
    <rPh sb="4" eb="6">
      <t>コンナン</t>
    </rPh>
    <rPh sb="7" eb="9">
      <t>チケイ</t>
    </rPh>
    <rPh sb="13" eb="15">
      <t>イドウ</t>
    </rPh>
    <rPh sb="25" eb="26">
      <t>タカ</t>
    </rPh>
    <rPh sb="28" eb="30">
      <t>スイチョク</t>
    </rPh>
    <rPh sb="31" eb="32">
      <t>ガケ</t>
    </rPh>
    <rPh sb="33" eb="35">
      <t>イッパツ</t>
    </rPh>
    <rPh sb="36" eb="37">
      <t>ノボ</t>
    </rPh>
    <phoneticPr fontId="1"/>
  </si>
  <si>
    <t>　　かなり機動力に不安があるＲＪにとって中々の好感触。</t>
    <rPh sb="5" eb="8">
      <t>キドウリョク</t>
    </rPh>
    <rPh sb="9" eb="11">
      <t>フアン</t>
    </rPh>
    <rPh sb="20" eb="22">
      <t>ナカナカ</t>
    </rPh>
    <rPh sb="23" eb="26">
      <t>コウカンショク</t>
    </rPh>
    <rPh sb="24" eb="26">
      <t>カンショク</t>
    </rPh>
    <phoneticPr fontId="1"/>
  </si>
  <si>
    <t>　　ある程度、掴みや拘束対策にもなるので使い勝手はかなり良い。</t>
    <rPh sb="4" eb="6">
      <t>テイド</t>
    </rPh>
    <rPh sb="7" eb="8">
      <t>ツカ</t>
    </rPh>
    <rPh sb="10" eb="12">
      <t>コウソク</t>
    </rPh>
    <rPh sb="12" eb="14">
      <t>タイサク</t>
    </rPh>
    <rPh sb="20" eb="21">
      <t>ツカ</t>
    </rPh>
    <rPh sb="22" eb="24">
      <t>カッテ</t>
    </rPh>
    <rPh sb="28" eb="29">
      <t>ヨ</t>
    </rPh>
    <phoneticPr fontId="1"/>
  </si>
  <si>
    <t>③抵抗５はオマケ？</t>
    <rPh sb="1" eb="3">
      <t>テイコウ</t>
    </rPh>
    <phoneticPr fontId="1"/>
  </si>
  <si>
    <t>　　無双の頑健が無ければ高評価だったが。</t>
    <rPh sb="2" eb="4">
      <t>ムソウ</t>
    </rPh>
    <rPh sb="5" eb="7">
      <t>ガンケン</t>
    </rPh>
    <rPh sb="8" eb="9">
      <t>ナ</t>
    </rPh>
    <rPh sb="12" eb="13">
      <t>コウ</t>
    </rPh>
    <rPh sb="13" eb="15">
      <t>ヒョウカ</t>
    </rPh>
    <phoneticPr fontId="1"/>
  </si>
  <si>
    <t>　　オーラ等の一部の確定ダメージ対策として優秀なのも事実であるものの、</t>
    <rPh sb="5" eb="6">
      <t>トウ</t>
    </rPh>
    <rPh sb="7" eb="9">
      <t>イチブ</t>
    </rPh>
    <rPh sb="10" eb="12">
      <t>カクテイ</t>
    </rPh>
    <rPh sb="16" eb="18">
      <t>タイサク</t>
    </rPh>
    <rPh sb="21" eb="23">
      <t>ユウシュウ</t>
    </rPh>
    <rPh sb="26" eb="28">
      <t>ジジツ</t>
    </rPh>
    <phoneticPr fontId="1"/>
  </si>
  <si>
    <t>　　他の抵抗との兼ね合いで、そこはかとなくイマイチ感が漂ってしまう・・・。</t>
    <rPh sb="2" eb="3">
      <t>ホカ</t>
    </rPh>
    <rPh sb="4" eb="6">
      <t>テイコウ</t>
    </rPh>
    <rPh sb="8" eb="9">
      <t>カ</t>
    </rPh>
    <rPh sb="10" eb="11">
      <t>ア</t>
    </rPh>
    <rPh sb="25" eb="26">
      <t>カン</t>
    </rPh>
    <rPh sb="27" eb="28">
      <t>タダヨ</t>
    </rPh>
    <phoneticPr fontId="1"/>
  </si>
  <si>
    <t>　　それでも全てのダメージに対する抵抗なので、やはり使い勝手はかなり良い。</t>
    <rPh sb="6" eb="7">
      <t>スベ</t>
    </rPh>
    <rPh sb="14" eb="15">
      <t>タイ</t>
    </rPh>
    <rPh sb="17" eb="19">
      <t>テイコウ</t>
    </rPh>
    <rPh sb="26" eb="27">
      <t>ツカ</t>
    </rPh>
    <rPh sb="28" eb="30">
      <t>カッテ</t>
    </rPh>
    <rPh sb="34" eb="35">
      <t>ヨ</t>
    </rPh>
    <phoneticPr fontId="1"/>
  </si>
  <si>
    <t>　　特にコレを上書きしてしまった日にゃ、目も当てられない？</t>
    <rPh sb="2" eb="3">
      <t>トク</t>
    </rPh>
    <rPh sb="7" eb="9">
      <t>ウワガ</t>
    </rPh>
    <rPh sb="16" eb="17">
      <t>ヒ</t>
    </rPh>
    <rPh sb="20" eb="21">
      <t>メ</t>
    </rPh>
    <rPh sb="22" eb="23">
      <t>ア</t>
    </rPh>
    <phoneticPr fontId="1"/>
  </si>
  <si>
    <t>　　　使用者はこの遭遇で使用した[瞬間移動]の[遭]パワー１つの使用回数を回復する。</t>
    <phoneticPr fontId="1"/>
  </si>
  <si>
    <t>※：《大剣機会攻撃》(PHB203)</t>
    <rPh sb="3" eb="5">
      <t>タイケン</t>
    </rPh>
    <rPh sb="5" eb="7">
      <t>キカイ</t>
    </rPh>
    <rPh sb="7" eb="9">
      <t>コウゲキ</t>
    </rPh>
    <phoneticPr fontId="1"/>
  </si>
  <si>
    <t>　　重刀剣類を用いて機会攻撃を行う場合、君は基礎攻撃の代わりに[武器]キーワードを持つ</t>
    <rPh sb="2" eb="3">
      <t>ジュウ</t>
    </rPh>
    <rPh sb="3" eb="6">
      <t>トウケンルイ</t>
    </rPh>
    <rPh sb="7" eb="8">
      <t>モチ</t>
    </rPh>
    <rPh sb="10" eb="12">
      <t>キカイ</t>
    </rPh>
    <rPh sb="12" eb="14">
      <t>コウゲキ</t>
    </rPh>
    <rPh sb="15" eb="16">
      <t>オコナ</t>
    </rPh>
    <rPh sb="17" eb="19">
      <t>バアイ</t>
    </rPh>
    <rPh sb="20" eb="21">
      <t>キミ</t>
    </rPh>
    <rPh sb="22" eb="24">
      <t>キソ</t>
    </rPh>
    <rPh sb="24" eb="26">
      <t>コウゲキ</t>
    </rPh>
    <rPh sb="27" eb="28">
      <t>カ</t>
    </rPh>
    <rPh sb="32" eb="34">
      <t>ブキ</t>
    </rPh>
    <rPh sb="41" eb="42">
      <t>モ</t>
    </rPh>
    <phoneticPr fontId="1"/>
  </si>
  <si>
    <t>　　[無限回]パワーによる攻撃を使用する事ができる。</t>
    <phoneticPr fontId="1"/>
  </si>
  <si>
    <t>　　君が1回の攻撃を行うためにAPを1点消費する際、君はその攻撃がヒットした目標１体を</t>
    <rPh sb="2" eb="3">
      <t>キミ</t>
    </rPh>
    <rPh sb="5" eb="6">
      <t>カイ</t>
    </rPh>
    <rPh sb="7" eb="9">
      <t>コウゲキ</t>
    </rPh>
    <rPh sb="10" eb="11">
      <t>オコナ</t>
    </rPh>
    <rPh sb="19" eb="20">
      <t>テン</t>
    </rPh>
    <rPh sb="20" eb="22">
      <t>ショウヒ</t>
    </rPh>
    <rPh sb="24" eb="25">
      <t>サイ</t>
    </rPh>
    <rPh sb="26" eb="27">
      <t>キミ</t>
    </rPh>
    <rPh sb="30" eb="32">
      <t>コウゲキ</t>
    </rPh>
    <rPh sb="38" eb="40">
      <t>モクヒョウ</t>
    </rPh>
    <rPh sb="41" eb="42">
      <t>タイ</t>
    </rPh>
    <phoneticPr fontId="1"/>
  </si>
  <si>
    <t>Lv</t>
    <phoneticPr fontId="1"/>
  </si>
  <si>
    <t>アンバウンド・ノーマッド／攻撃／１１　（サイ75）</t>
    <rPh sb="13" eb="15">
      <t>コウゲキ</t>
    </rPh>
    <phoneticPr fontId="1"/>
  </si>
  <si>
    <t>[遭遇毎]◆[サイオニック][瞬間移動][増幅可][武器]</t>
    <rPh sb="1" eb="3">
      <t>ソウグウ</t>
    </rPh>
    <rPh sb="3" eb="4">
      <t>ゴト</t>
    </rPh>
    <rPh sb="15" eb="17">
      <t>シュンカン</t>
    </rPh>
    <rPh sb="17" eb="19">
      <t>イドウ</t>
    </rPh>
    <rPh sb="21" eb="23">
      <t>ゾウフク</t>
    </rPh>
    <rPh sb="23" eb="24">
      <t>カ</t>
    </rPh>
    <phoneticPr fontId="1"/>
  </si>
  <si>
    <r>
      <t>攻撃を行う前に、使用者は</t>
    </r>
    <r>
      <rPr>
        <b/>
        <sz val="11"/>
        <color rgb="FFFF0000"/>
        <rFont val="ＭＳ Ｐゴシック"/>
        <family val="3"/>
        <charset val="128"/>
        <scheme val="minor"/>
      </rPr>
      <t>５マス瞬間移動</t>
    </r>
    <r>
      <rPr>
        <sz val="11"/>
        <color theme="1"/>
        <rFont val="ＭＳ Ｐゴシック"/>
        <family val="2"/>
        <charset val="128"/>
        <scheme val="minor"/>
      </rPr>
      <t>する。</t>
    </r>
    <rPh sb="0" eb="2">
      <t>コウゲキ</t>
    </rPh>
    <rPh sb="3" eb="4">
      <t>オコナ</t>
    </rPh>
    <rPh sb="5" eb="6">
      <t>マエ</t>
    </rPh>
    <rPh sb="8" eb="10">
      <t>シヨウ</t>
    </rPh>
    <rPh sb="10" eb="11">
      <t>シャ</t>
    </rPh>
    <rPh sb="15" eb="17">
      <t>シュンカン</t>
    </rPh>
    <rPh sb="17" eb="19">
      <t>イドウ</t>
    </rPh>
    <phoneticPr fontId="1"/>
  </si>
  <si>
    <r>
      <t>使用者が見る事のできる、使用者から</t>
    </r>
    <r>
      <rPr>
        <b/>
        <sz val="11"/>
        <color rgb="FFFF0000"/>
        <rFont val="ＭＳ Ｐゴシック"/>
        <family val="3"/>
        <charset val="128"/>
        <scheme val="minor"/>
      </rPr>
      <t>１０マス以内の味方１体</t>
    </r>
    <r>
      <rPr>
        <sz val="11"/>
        <color theme="1"/>
        <rFont val="ＭＳ Ｐゴシック"/>
        <family val="2"/>
        <charset val="128"/>
        <scheme val="minor"/>
      </rPr>
      <t>を選択する。</t>
    </r>
    <rPh sb="0" eb="2">
      <t>シヨウ</t>
    </rPh>
    <rPh sb="2" eb="3">
      <t>シャ</t>
    </rPh>
    <rPh sb="4" eb="5">
      <t>ミ</t>
    </rPh>
    <rPh sb="6" eb="7">
      <t>コト</t>
    </rPh>
    <rPh sb="12" eb="14">
      <t>シヨウ</t>
    </rPh>
    <rPh sb="14" eb="15">
      <t>シャ</t>
    </rPh>
    <rPh sb="21" eb="23">
      <t>イナイ</t>
    </rPh>
    <rPh sb="24" eb="26">
      <t>ミカタ</t>
    </rPh>
    <rPh sb="27" eb="28">
      <t>タイ</t>
    </rPh>
    <rPh sb="29" eb="31">
      <t>センタク</t>
    </rPh>
    <phoneticPr fontId="1"/>
  </si>
  <si>
    <r>
      <t>使用者は</t>
    </r>
    <r>
      <rPr>
        <b/>
        <sz val="11"/>
        <color rgb="FFFF0000"/>
        <rFont val="ＭＳ Ｐゴシック"/>
        <family val="3"/>
        <charset val="128"/>
        <scheme val="minor"/>
      </rPr>
      <t>自分自身と目標をその味方に隣接するマス目に瞬間移動</t>
    </r>
    <r>
      <rPr>
        <sz val="11"/>
        <color theme="1"/>
        <rFont val="ＭＳ Ｐゴシック"/>
        <family val="2"/>
        <charset val="128"/>
        <scheme val="minor"/>
      </rPr>
      <t>させる。</t>
    </r>
    <rPh sb="0" eb="2">
      <t>シヨウ</t>
    </rPh>
    <rPh sb="2" eb="3">
      <t>シャ</t>
    </rPh>
    <rPh sb="4" eb="6">
      <t>ジブン</t>
    </rPh>
    <rPh sb="6" eb="8">
      <t>ジシン</t>
    </rPh>
    <rPh sb="9" eb="11">
      <t>モクヒョウ</t>
    </rPh>
    <rPh sb="14" eb="16">
      <t>ミカタ</t>
    </rPh>
    <rPh sb="17" eb="19">
      <t>リンセツ</t>
    </rPh>
    <rPh sb="23" eb="24">
      <t>メ</t>
    </rPh>
    <rPh sb="25" eb="27">
      <t>シュンカン</t>
    </rPh>
    <rPh sb="27" eb="29">
      <t>イドウ</t>
    </rPh>
    <phoneticPr fontId="1"/>
  </si>
  <si>
    <r>
      <t>ヒット：同上、さらに目標は次の使用者の</t>
    </r>
    <r>
      <rPr>
        <b/>
        <sz val="11"/>
        <color rgb="FFFF0000"/>
        <rFont val="ＭＳ Ｐゴシック"/>
        <family val="3"/>
        <charset val="128"/>
        <scheme val="minor"/>
      </rPr>
      <t>T終</t>
    </r>
    <r>
      <rPr>
        <sz val="11"/>
        <color theme="1"/>
        <rFont val="ＭＳ Ｐゴシック"/>
        <family val="2"/>
        <charset val="128"/>
        <scheme val="minor"/>
      </rPr>
      <t>まで</t>
    </r>
    <r>
      <rPr>
        <b/>
        <sz val="11"/>
        <color rgb="FFFF0000"/>
        <rFont val="ＭＳ Ｐゴシック"/>
        <family val="3"/>
        <charset val="128"/>
        <scheme val="minor"/>
      </rPr>
      <t>幻惑状態</t>
    </r>
    <r>
      <rPr>
        <sz val="11"/>
        <color theme="1"/>
        <rFont val="ＭＳ Ｐゴシック"/>
        <family val="2"/>
        <charset val="128"/>
        <scheme val="minor"/>
      </rPr>
      <t>になる。</t>
    </r>
    <rPh sb="4" eb="6">
      <t>ドウジョウ</t>
    </rPh>
    <rPh sb="10" eb="12">
      <t>モクヒョウ</t>
    </rPh>
    <rPh sb="13" eb="14">
      <t>ツギ</t>
    </rPh>
    <rPh sb="15" eb="17">
      <t>シヨウ</t>
    </rPh>
    <rPh sb="17" eb="18">
      <t>シャ</t>
    </rPh>
    <rPh sb="20" eb="21">
      <t>シュウ</t>
    </rPh>
    <rPh sb="23" eb="25">
      <t>ゲンワク</t>
    </rPh>
    <rPh sb="25" eb="27">
      <t>ジョウタイ</t>
    </rPh>
    <phoneticPr fontId="1"/>
  </si>
  <si>
    <t>ワン・ハンドレッド・ドアーズ</t>
    <phoneticPr fontId="1"/>
  </si>
  <si>
    <t>アンバウンド・ノーマッド／汎用／１２　（サイ75）</t>
    <rPh sb="13" eb="15">
      <t>ハンヨウ</t>
    </rPh>
    <phoneticPr fontId="1"/>
  </si>
  <si>
    <t>[一日毎]◆[サイオニック][瞬間移動][創造]</t>
    <rPh sb="1" eb="3">
      <t>イチニチ</t>
    </rPh>
    <rPh sb="3" eb="4">
      <t>ゴト</t>
    </rPh>
    <rPh sb="15" eb="17">
      <t>シュンカン</t>
    </rPh>
    <rPh sb="17" eb="19">
      <t>イドウ</t>
    </rPh>
    <rPh sb="21" eb="23">
      <t>ソウゾウ</t>
    </rPh>
    <phoneticPr fontId="1"/>
  </si>
  <si>
    <t>トリガー</t>
    <phoneticPr fontId="1"/>
  </si>
  <si>
    <t>穴は遭遇が終了するか、しっかりとした実態を持つ物体の中に押しやられるまで持続する。</t>
    <rPh sb="0" eb="1">
      <t>アナ</t>
    </rPh>
    <rPh sb="2" eb="4">
      <t>ソウグウ</t>
    </rPh>
    <rPh sb="5" eb="7">
      <t>シュウリョウ</t>
    </rPh>
    <rPh sb="18" eb="20">
      <t>ジッタイ</t>
    </rPh>
    <rPh sb="21" eb="22">
      <t>モ</t>
    </rPh>
    <rPh sb="23" eb="25">
      <t>ブッタイ</t>
    </rPh>
    <rPh sb="26" eb="27">
      <t>ナカ</t>
    </rPh>
    <rPh sb="28" eb="29">
      <t>オ</t>
    </rPh>
    <rPh sb="36" eb="38">
      <t>ジゾク</t>
    </rPh>
    <phoneticPr fontId="1"/>
  </si>
  <si>
    <t>アンバウンド・ノーマッド／攻撃／２０　（サイ75）</t>
    <rPh sb="13" eb="15">
      <t>コウゲキ</t>
    </rPh>
    <phoneticPr fontId="1"/>
  </si>
  <si>
    <t>アンステイブル・ネクサス</t>
    <phoneticPr fontId="1"/>
  </si>
  <si>
    <t>[一日毎]◆[区域][サイオニック][精神][武器]</t>
    <rPh sb="1" eb="3">
      <t>イチニチ</t>
    </rPh>
    <rPh sb="3" eb="4">
      <t>ゴト</t>
    </rPh>
    <rPh sb="7" eb="9">
      <t>クイキ</t>
    </rPh>
    <rPh sb="19" eb="21">
      <t>セイシン</t>
    </rPh>
    <phoneticPr fontId="1"/>
  </si>
  <si>
    <t>範囲内の見る事のできる敵すべて</t>
    <rPh sb="0" eb="3">
      <t>ハンイナイ</t>
    </rPh>
    <rPh sb="4" eb="5">
      <t>ミ</t>
    </rPh>
    <rPh sb="6" eb="7">
      <t>コト</t>
    </rPh>
    <rPh sb="11" eb="12">
      <t>テキ</t>
    </rPh>
    <phoneticPr fontId="1"/>
  </si>
  <si>
    <t>(３[Ｗ]＋【耐久力】)ダメージ</t>
    <rPh sb="7" eb="10">
      <t>タイキュウリョク</t>
    </rPh>
    <phoneticPr fontId="1"/>
  </si>
  <si>
    <t>および目標は"ゲームから除外"される。次の使用者のＴ開始時に、目標は直前まで</t>
    <rPh sb="3" eb="5">
      <t>モクヒョウ</t>
    </rPh>
    <rPh sb="12" eb="14">
      <t>ジョガイ</t>
    </rPh>
    <rPh sb="19" eb="20">
      <t>ツギ</t>
    </rPh>
    <rPh sb="21" eb="24">
      <t>シヨウシャ</t>
    </rPh>
    <rPh sb="26" eb="28">
      <t>カイシ</t>
    </rPh>
    <rPh sb="28" eb="29">
      <t>ジ</t>
    </rPh>
    <rPh sb="31" eb="33">
      <t>モクヒョウ</t>
    </rPh>
    <rPh sb="34" eb="36">
      <t>チョクゼン</t>
    </rPh>
    <phoneticPr fontId="1"/>
  </si>
  <si>
    <t>占めていたマス目か、そのマス目に最も近い何ものにも占められていないマス目に</t>
    <rPh sb="0" eb="1">
      <t>シ</t>
    </rPh>
    <rPh sb="7" eb="8">
      <t>メ</t>
    </rPh>
    <rPh sb="14" eb="15">
      <t>メ</t>
    </rPh>
    <rPh sb="16" eb="17">
      <t>モット</t>
    </rPh>
    <rPh sb="18" eb="19">
      <t>チカ</t>
    </rPh>
    <rPh sb="20" eb="21">
      <t>ナニ</t>
    </rPh>
    <rPh sb="25" eb="26">
      <t>シ</t>
    </rPh>
    <rPh sb="35" eb="36">
      <t>メ</t>
    </rPh>
    <phoneticPr fontId="1"/>
  </si>
  <si>
    <t>再び現れる。Ｄ４をロールし、目標に降りかかった効果を決定する事。</t>
    <rPh sb="0" eb="1">
      <t>フタタ</t>
    </rPh>
    <rPh sb="2" eb="3">
      <t>アラワ</t>
    </rPh>
    <rPh sb="14" eb="16">
      <t>モクヒョウ</t>
    </rPh>
    <rPh sb="17" eb="18">
      <t>フ</t>
    </rPh>
    <rPh sb="23" eb="25">
      <t>コウカ</t>
    </rPh>
    <rPh sb="26" eb="28">
      <t>ケッテイ</t>
    </rPh>
    <rPh sb="30" eb="31">
      <t>コト</t>
    </rPh>
    <phoneticPr fontId="1"/>
  </si>
  <si>
    <t>　　１．目標は次の使用者のＴ開まで再び"ゲームから除外”され、直前まで占めていたマス目か</t>
    <rPh sb="4" eb="6">
      <t>モクヒョウ</t>
    </rPh>
    <rPh sb="7" eb="8">
      <t>ツギ</t>
    </rPh>
    <rPh sb="9" eb="11">
      <t>シヨウ</t>
    </rPh>
    <rPh sb="11" eb="12">
      <t>シャ</t>
    </rPh>
    <rPh sb="14" eb="15">
      <t>カイ</t>
    </rPh>
    <rPh sb="17" eb="18">
      <t>フタタ</t>
    </rPh>
    <rPh sb="25" eb="27">
      <t>ジョガイ</t>
    </rPh>
    <rPh sb="31" eb="33">
      <t>チョクゼン</t>
    </rPh>
    <rPh sb="35" eb="36">
      <t>シ</t>
    </rPh>
    <rPh sb="42" eb="43">
      <t>メ</t>
    </rPh>
    <phoneticPr fontId="1"/>
  </si>
  <si>
    <t>　　　　そのマス目に最も近い何ものにも占められていないマス目に再び現れる。</t>
    <rPh sb="8" eb="9">
      <t>メ</t>
    </rPh>
    <rPh sb="31" eb="32">
      <t>フタタ</t>
    </rPh>
    <rPh sb="33" eb="34">
      <t>アラワ</t>
    </rPh>
    <phoneticPr fontId="1"/>
  </si>
  <si>
    <t>　　２．目標は[精神]ダメージ１０を被る。</t>
    <rPh sb="4" eb="6">
      <t>モクヒョウ</t>
    </rPh>
    <rPh sb="8" eb="10">
      <t>セイシン</t>
    </rPh>
    <rPh sb="18" eb="19">
      <t>コウム</t>
    </rPh>
    <phoneticPr fontId="1"/>
  </si>
  <si>
    <t>　　３．目標は幻惑状態'ＳＴ終)となる。</t>
    <rPh sb="4" eb="6">
      <t>モクヒョウ</t>
    </rPh>
    <rPh sb="7" eb="9">
      <t>ゲンワク</t>
    </rPh>
    <rPh sb="9" eb="11">
      <t>ジョウタイ</t>
    </rPh>
    <rPh sb="14" eb="15">
      <t>シュウ</t>
    </rPh>
    <phoneticPr fontId="1"/>
  </si>
  <si>
    <t>　　４．目標は伏せ状態となる。</t>
    <rPh sb="4" eb="6">
      <t>モクヒョウ</t>
    </rPh>
    <rPh sb="7" eb="8">
      <t>フ</t>
    </rPh>
    <rPh sb="9" eb="11">
      <t>ジョウタイ</t>
    </rPh>
    <phoneticPr fontId="1"/>
  </si>
  <si>
    <t>この爆発の範囲に、次の使用者のＴ終まで持続する区域が作り出される。</t>
    <rPh sb="2" eb="4">
      <t>バクハツ</t>
    </rPh>
    <rPh sb="5" eb="7">
      <t>ハンイ</t>
    </rPh>
    <rPh sb="9" eb="10">
      <t>ツギ</t>
    </rPh>
    <rPh sb="11" eb="14">
      <t>シヨウシャ</t>
    </rPh>
    <rPh sb="16" eb="17">
      <t>シュウ</t>
    </rPh>
    <rPh sb="19" eb="21">
      <t>ジゾク</t>
    </rPh>
    <rPh sb="23" eb="25">
      <t>クイキ</t>
    </rPh>
    <rPh sb="26" eb="27">
      <t>ツク</t>
    </rPh>
    <rPh sb="28" eb="29">
      <t>ダ</t>
    </rPh>
    <phoneticPr fontId="1"/>
  </si>
  <si>
    <t>この区域でＴを開始するクリーチャーすべては、ランダムな方向に１ｄ８マス瞬間移動する。</t>
    <rPh sb="2" eb="4">
      <t>クイキ</t>
    </rPh>
    <rPh sb="7" eb="9">
      <t>カイシ</t>
    </rPh>
    <rPh sb="27" eb="29">
      <t>ホウコウ</t>
    </rPh>
    <phoneticPr fontId="1"/>
  </si>
  <si>
    <t>維持・マイナー</t>
    <rPh sb="0" eb="2">
      <t>イジ</t>
    </rPh>
    <phoneticPr fontId="1"/>
  </si>
  <si>
    <t>この区域は持続する。</t>
    <rPh sb="2" eb="4">
      <t>クイキ</t>
    </rPh>
    <rPh sb="5" eb="7">
      <t>ジゾク</t>
    </rPh>
    <phoneticPr fontId="1"/>
  </si>
  <si>
    <t>バトルマインド／汎用／２　（ＰＨⅢ82）</t>
    <rPh sb="8" eb="10">
      <t>ハンヨウ</t>
    </rPh>
    <phoneticPr fontId="1"/>
  </si>
  <si>
    <t>[無限回]◆[サイオニック]</t>
    <rPh sb="1" eb="3">
      <t>ムゲン</t>
    </rPh>
    <rPh sb="3" eb="4">
      <t>カイ</t>
    </rPh>
    <phoneticPr fontId="1"/>
  </si>
  <si>
    <t>移動アクション</t>
    <rPh sb="0" eb="2">
      <t>イドウ</t>
    </rPh>
    <phoneticPr fontId="1"/>
  </si>
  <si>
    <t>かつ（しっかりとした実体を持つ地面であるかのように)液面の上を移動したり</t>
    <rPh sb="10" eb="12">
      <t>ジッタイ</t>
    </rPh>
    <rPh sb="13" eb="14">
      <t>モ</t>
    </rPh>
    <rPh sb="15" eb="17">
      <t>ジメン</t>
    </rPh>
    <rPh sb="26" eb="28">
      <t>エキメン</t>
    </rPh>
    <rPh sb="29" eb="30">
      <t>ウエ</t>
    </rPh>
    <phoneticPr fontId="1"/>
  </si>
  <si>
    <t>その上に立ったりすることができる。</t>
    <rPh sb="2" eb="3">
      <t>ウエ</t>
    </rPh>
    <rPh sb="4" eb="5">
      <t>タ</t>
    </rPh>
    <phoneticPr fontId="1"/>
  </si>
  <si>
    <t>くわえて、使用者は３マス移動する。</t>
    <rPh sb="5" eb="8">
      <t>シヨウシャ</t>
    </rPh>
    <rPh sb="12" eb="14">
      <t>イドウ</t>
    </rPh>
    <phoneticPr fontId="1"/>
  </si>
  <si>
    <t>インテレクト・スナップ</t>
    <phoneticPr fontId="1"/>
  </si>
  <si>
    <t>バトルマインド/攻撃/１３　(サ67)</t>
    <rPh sb="8" eb="10">
      <t>コウゲキ</t>
    </rPh>
    <phoneticPr fontId="1"/>
  </si>
  <si>
    <t>[無限回]◆[サイオニック][精神]［増幅可］[武器]</t>
    <rPh sb="1" eb="3">
      <t>ムゲン</t>
    </rPh>
    <rPh sb="3" eb="4">
      <t>カイ</t>
    </rPh>
    <rPh sb="15" eb="17">
      <t>セイシン</t>
    </rPh>
    <rPh sb="19" eb="21">
      <t>ゾウフク</t>
    </rPh>
    <rPh sb="21" eb="22">
      <t>カ</t>
    </rPh>
    <rPh sb="24" eb="26">
      <t>ブキ</t>
    </rPh>
    <phoneticPr fontId="1"/>
  </si>
  <si>
    <t>【耐久力】[精神]ダメージ</t>
    <rPh sb="1" eb="4">
      <t>タイキュウリョク</t>
    </rPh>
    <rPh sb="6" eb="8">
      <t>セイシン</t>
    </rPh>
    <phoneticPr fontId="1"/>
  </si>
  <si>
    <r>
      <t>ヒット：同上、および</t>
    </r>
    <r>
      <rPr>
        <b/>
        <sz val="11"/>
        <color rgb="FFFF0000"/>
        <rFont val="ＭＳ Ｐゴシック"/>
        <family val="3"/>
        <charset val="128"/>
        <scheme val="minor"/>
      </rPr>
      <t>使用者は幻惑状態でもマークされた状態でもなくなる</t>
    </r>
    <r>
      <rPr>
        <sz val="11"/>
        <color theme="1"/>
        <rFont val="ＭＳ Ｐゴシック"/>
        <family val="3"/>
        <charset val="128"/>
        <scheme val="minor"/>
      </rPr>
      <t>。</t>
    </r>
    <rPh sb="10" eb="13">
      <t>シヨウシャ</t>
    </rPh>
    <rPh sb="14" eb="16">
      <t>ゲンワク</t>
    </rPh>
    <rPh sb="16" eb="18">
      <t>ジョウタイ</t>
    </rPh>
    <rPh sb="26" eb="28">
      <t>ジョウタイ</t>
    </rPh>
    <phoneticPr fontId="1"/>
  </si>
  <si>
    <t>増幅４</t>
    <rPh sb="0" eb="2">
      <t>ゾウフク</t>
    </rPh>
    <phoneticPr fontId="1"/>
  </si>
  <si>
    <t>ヒット：(２[Ｗ]＋【耐久力】)の[精神]ダメージ。　</t>
    <rPh sb="18" eb="20">
      <t>セイシン</t>
    </rPh>
    <phoneticPr fontId="1"/>
  </si>
  <si>
    <r>
      <t>　　　　および目標は次の使用者の</t>
    </r>
    <r>
      <rPr>
        <b/>
        <sz val="11"/>
        <color rgb="FFFF0000"/>
        <rFont val="ＭＳ Ｐゴシック"/>
        <family val="3"/>
        <charset val="128"/>
        <scheme val="minor"/>
      </rPr>
      <t>T</t>
    </r>
    <r>
      <rPr>
        <b/>
        <sz val="11"/>
        <color rgb="FF0070C0"/>
        <rFont val="ＭＳ Ｐゴシック"/>
        <family val="3"/>
        <charset val="128"/>
        <scheme val="minor"/>
      </rPr>
      <t>終了</t>
    </r>
    <r>
      <rPr>
        <b/>
        <sz val="11"/>
        <color rgb="FFFF0000"/>
        <rFont val="ＭＳ Ｐゴシック"/>
        <family val="3"/>
        <charset val="128"/>
        <scheme val="minor"/>
      </rPr>
      <t>まで幻惑状態</t>
    </r>
    <r>
      <rPr>
        <sz val="11"/>
        <color theme="1"/>
        <rFont val="ＭＳ Ｐゴシック"/>
        <family val="3"/>
        <charset val="128"/>
        <scheme val="minor"/>
      </rPr>
      <t>となる。</t>
    </r>
    <rPh sb="7" eb="9">
      <t>モクヒョウ</t>
    </rPh>
    <rPh sb="10" eb="11">
      <t>ツギ</t>
    </rPh>
    <rPh sb="12" eb="14">
      <t>シヨウ</t>
    </rPh>
    <rPh sb="14" eb="15">
      <t>シャ</t>
    </rPh>
    <rPh sb="17" eb="19">
      <t>シュウリョウ</t>
    </rPh>
    <rPh sb="21" eb="23">
      <t>ゲンワク</t>
    </rPh>
    <rPh sb="23" eb="25">
      <t>ジョウタイ</t>
    </rPh>
    <phoneticPr fontId="1"/>
  </si>
  <si>
    <r>
      <t>　　　　さらに、</t>
    </r>
    <r>
      <rPr>
        <b/>
        <sz val="11"/>
        <color rgb="FFFF0000"/>
        <rFont val="ＭＳ Ｐゴシック"/>
        <family val="3"/>
        <charset val="128"/>
        <scheme val="minor"/>
      </rPr>
      <t>使用者または使用者から5マス以内の味方１体</t>
    </r>
    <r>
      <rPr>
        <sz val="11"/>
        <color theme="1"/>
        <rFont val="ＭＳ Ｐゴシック"/>
        <family val="3"/>
        <charset val="128"/>
        <scheme val="minor"/>
      </rPr>
      <t>は</t>
    </r>
    <r>
      <rPr>
        <b/>
        <sz val="11"/>
        <color rgb="FFFF0000"/>
        <rFont val="ＭＳ Ｐゴシック"/>
        <family val="3"/>
        <charset val="128"/>
        <scheme val="minor"/>
      </rPr>
      <t>幻惑状態</t>
    </r>
    <r>
      <rPr>
        <sz val="11"/>
        <color theme="1"/>
        <rFont val="ＭＳ Ｐゴシック"/>
        <family val="3"/>
        <charset val="128"/>
        <scheme val="minor"/>
      </rPr>
      <t>あるいは</t>
    </r>
    <rPh sb="8" eb="11">
      <t>シヨウシャ</t>
    </rPh>
    <rPh sb="14" eb="17">
      <t>シヨウシャ</t>
    </rPh>
    <rPh sb="22" eb="24">
      <t>イナイ</t>
    </rPh>
    <rPh sb="25" eb="27">
      <t>ミカタ</t>
    </rPh>
    <rPh sb="28" eb="29">
      <t>タイ</t>
    </rPh>
    <rPh sb="30" eb="32">
      <t>ゲンワク</t>
    </rPh>
    <rPh sb="32" eb="34">
      <t>ジョウタイ</t>
    </rPh>
    <phoneticPr fontId="1"/>
  </si>
  <si>
    <r>
      <t>　　　　</t>
    </r>
    <r>
      <rPr>
        <b/>
        <sz val="11"/>
        <color rgb="FFFF0000"/>
        <rFont val="ＭＳ Ｐゴシック"/>
        <family val="3"/>
        <charset val="128"/>
        <scheme val="minor"/>
      </rPr>
      <t>朦朧状態</t>
    </r>
    <r>
      <rPr>
        <sz val="11"/>
        <color theme="1"/>
        <rFont val="ＭＳ Ｐゴシック"/>
        <family val="3"/>
        <charset val="128"/>
        <scheme val="minor"/>
      </rPr>
      <t>をもらたしている</t>
    </r>
    <r>
      <rPr>
        <b/>
        <sz val="11"/>
        <color rgb="FFFF0000"/>
        <rFont val="ＭＳ Ｐゴシック"/>
        <family val="3"/>
        <charset val="128"/>
        <scheme val="minor"/>
      </rPr>
      <t>効果１つに対して１回のST</t>
    </r>
    <r>
      <rPr>
        <sz val="11"/>
        <color theme="1"/>
        <rFont val="ＭＳ Ｐゴシック"/>
        <family val="3"/>
        <charset val="128"/>
        <scheme val="minor"/>
      </rPr>
      <t>を行う事ができる。</t>
    </r>
    <rPh sb="4" eb="6">
      <t>モウロウ</t>
    </rPh>
    <rPh sb="6" eb="8">
      <t>ジョウタイ</t>
    </rPh>
    <rPh sb="16" eb="18">
      <t>コウカ</t>
    </rPh>
    <rPh sb="21" eb="22">
      <t>タイ</t>
    </rPh>
    <rPh sb="25" eb="26">
      <t>カイ</t>
    </rPh>
    <rPh sb="30" eb="31">
      <t>オコナ</t>
    </rPh>
    <rPh sb="32" eb="33">
      <t>コト</t>
    </rPh>
    <phoneticPr fontId="1"/>
  </si>
  <si>
    <r>
      <t>および目標は次の使用者の</t>
    </r>
    <r>
      <rPr>
        <b/>
        <sz val="11"/>
        <color rgb="FFFF0000"/>
        <rFont val="ＭＳ Ｐゴシック"/>
        <family val="3"/>
        <charset val="128"/>
        <scheme val="minor"/>
      </rPr>
      <t>T</t>
    </r>
    <r>
      <rPr>
        <b/>
        <sz val="11"/>
        <color rgb="FF0070C0"/>
        <rFont val="ＭＳ Ｐゴシック"/>
        <family val="3"/>
        <charset val="128"/>
        <scheme val="minor"/>
      </rPr>
      <t>開始</t>
    </r>
    <r>
      <rPr>
        <b/>
        <sz val="11"/>
        <color rgb="FFFF0000"/>
        <rFont val="ＭＳ Ｐゴシック"/>
        <family val="3"/>
        <charset val="128"/>
        <scheme val="minor"/>
      </rPr>
      <t>時まで幻惑状態</t>
    </r>
    <r>
      <rPr>
        <sz val="11"/>
        <rFont val="ＭＳ Ｐゴシック"/>
        <family val="3"/>
        <charset val="128"/>
        <scheme val="minor"/>
      </rPr>
      <t>となる。</t>
    </r>
    <rPh sb="3" eb="5">
      <t>モクヒョウ</t>
    </rPh>
    <rPh sb="6" eb="7">
      <t>ツギ</t>
    </rPh>
    <rPh sb="8" eb="11">
      <t>シヨウシャ</t>
    </rPh>
    <rPh sb="13" eb="15">
      <t>カイシ</t>
    </rPh>
    <rPh sb="15" eb="16">
      <t>ジ</t>
    </rPh>
    <rPh sb="18" eb="20">
      <t>ゲンワク</t>
    </rPh>
    <rPh sb="20" eb="22">
      <t>ジョウタイ</t>
    </rPh>
    <phoneticPr fontId="1"/>
  </si>
  <si>
    <t>ダメージダイス数</t>
    <rPh sb="7" eb="8">
      <t>スウ</t>
    </rPh>
    <phoneticPr fontId="1"/>
  </si>
  <si>
    <t>武器パワー情報</t>
    <rPh sb="0" eb="2">
      <t>ブキ</t>
    </rPh>
    <rPh sb="5" eb="7">
      <t>ジョウホウ</t>
    </rPh>
    <phoneticPr fontId="1"/>
  </si>
  <si>
    <t>ダメージダイス数</t>
    <phoneticPr fontId="1"/>
  </si>
  <si>
    <t>ダメージダイス数</t>
    <phoneticPr fontId="1"/>
  </si>
  <si>
    <t>２次</t>
    <rPh sb="1" eb="2">
      <t>ジ</t>
    </rPh>
    <phoneticPr fontId="1"/>
  </si>
  <si>
    <t>↓基本値</t>
    <rPh sb="1" eb="3">
      <t>キホン</t>
    </rPh>
    <rPh sb="3" eb="4">
      <t>チ</t>
    </rPh>
    <phoneticPr fontId="1"/>
  </si>
  <si>
    <t>↓基本値</t>
    <rPh sb="1" eb="3">
      <t>キホン</t>
    </rPh>
    <rPh sb="3" eb="4">
      <t>チ</t>
    </rPh>
    <phoneticPr fontId="1"/>
  </si>
  <si>
    <t>装具・クラス特徴・汎用パワー情報</t>
    <rPh sb="0" eb="2">
      <t>ソウグ</t>
    </rPh>
    <rPh sb="6" eb="8">
      <t>トクチョウ</t>
    </rPh>
    <rPh sb="9" eb="11">
      <t>ハンヨウ</t>
    </rPh>
    <rPh sb="14" eb="16">
      <t>ジョウホウ</t>
    </rPh>
    <phoneticPr fontId="1"/>
  </si>
  <si>
    <t>&lt;威圧&gt;</t>
    <rPh sb="1" eb="3">
      <t>イアツ</t>
    </rPh>
    <phoneticPr fontId="1"/>
  </si>
  <si>
    <t>&lt;運動&gt;</t>
    <rPh sb="1" eb="3">
      <t>ウンドウ</t>
    </rPh>
    <phoneticPr fontId="1"/>
  </si>
  <si>
    <t>&lt;隠密&gt;</t>
    <rPh sb="1" eb="3">
      <t>オンミツ</t>
    </rPh>
    <phoneticPr fontId="1"/>
  </si>
  <si>
    <t>&lt;軽業&gt;</t>
    <rPh sb="1" eb="3">
      <t>カルワザ</t>
    </rPh>
    <phoneticPr fontId="1"/>
  </si>
  <si>
    <t>&lt;看破&gt;</t>
    <rPh sb="1" eb="3">
      <t>カンパ</t>
    </rPh>
    <phoneticPr fontId="1"/>
  </si>
  <si>
    <t>&lt;交渉&gt;</t>
    <rPh sb="1" eb="3">
      <t>コウショウ</t>
    </rPh>
    <phoneticPr fontId="1"/>
  </si>
  <si>
    <t>&lt;持久力&gt;</t>
    <rPh sb="1" eb="4">
      <t>ジキュウリョク</t>
    </rPh>
    <phoneticPr fontId="1"/>
  </si>
  <si>
    <t>&lt;事情通&gt;</t>
    <rPh sb="1" eb="3">
      <t>ジジョウ</t>
    </rPh>
    <rPh sb="3" eb="4">
      <t>ツウ</t>
    </rPh>
    <phoneticPr fontId="1"/>
  </si>
  <si>
    <t>&lt;自然&gt;</t>
    <rPh sb="1" eb="3">
      <t>シゼン</t>
    </rPh>
    <phoneticPr fontId="1"/>
  </si>
  <si>
    <t>&lt;宗教&gt;</t>
    <rPh sb="1" eb="3">
      <t>シュウキョウ</t>
    </rPh>
    <phoneticPr fontId="1"/>
  </si>
  <si>
    <t>&lt;知覚&gt;</t>
    <rPh sb="1" eb="3">
      <t>チカク</t>
    </rPh>
    <phoneticPr fontId="1"/>
  </si>
  <si>
    <t>&lt;地下探検&gt;</t>
    <rPh sb="1" eb="3">
      <t>チカ</t>
    </rPh>
    <rPh sb="3" eb="5">
      <t>タンケン</t>
    </rPh>
    <phoneticPr fontId="1"/>
  </si>
  <si>
    <t>&lt;治癒&gt;</t>
    <rPh sb="1" eb="3">
      <t>チユ</t>
    </rPh>
    <phoneticPr fontId="1"/>
  </si>
  <si>
    <t>&lt;盗賊&gt;</t>
    <rPh sb="1" eb="3">
      <t>トウゾク</t>
    </rPh>
    <phoneticPr fontId="1"/>
  </si>
  <si>
    <t>&lt;はったり&gt;</t>
    <phoneticPr fontId="1"/>
  </si>
  <si>
    <t>&lt;魔法学&gt;</t>
    <rPh sb="1" eb="3">
      <t>マホウ</t>
    </rPh>
    <rPh sb="3" eb="4">
      <t>ガク</t>
    </rPh>
    <phoneticPr fontId="1"/>
  </si>
  <si>
    <t>&lt;歴史&gt;</t>
    <rPh sb="1" eb="3">
      <t>レキシ</t>
    </rPh>
    <phoneticPr fontId="1"/>
  </si>
  <si>
    <t>【魅】</t>
    <rPh sb="1" eb="2">
      <t>ミ</t>
    </rPh>
    <phoneticPr fontId="1"/>
  </si>
  <si>
    <t>【筋】</t>
    <rPh sb="1" eb="2">
      <t>キン</t>
    </rPh>
    <phoneticPr fontId="1"/>
  </si>
  <si>
    <t>【敏】</t>
    <rPh sb="1" eb="2">
      <t>トシ</t>
    </rPh>
    <phoneticPr fontId="1"/>
  </si>
  <si>
    <t>【判】</t>
    <rPh sb="1" eb="2">
      <t>ハン</t>
    </rPh>
    <phoneticPr fontId="1"/>
  </si>
  <si>
    <t>【耐】</t>
    <rPh sb="1" eb="2">
      <t>タイ</t>
    </rPh>
    <phoneticPr fontId="1"/>
  </si>
  <si>
    <t>【知】</t>
    <rPh sb="1" eb="2">
      <t>チ</t>
    </rPh>
    <phoneticPr fontId="1"/>
  </si>
  <si>
    <t>能力+Lv1/2</t>
    <rPh sb="0" eb="2">
      <t>ノウリョク</t>
    </rPh>
    <phoneticPr fontId="1"/>
  </si>
  <si>
    <t>その他</t>
    <rPh sb="2" eb="3">
      <t>タ</t>
    </rPh>
    <phoneticPr fontId="1"/>
  </si>
  <si>
    <t>防具
ペナ</t>
    <rPh sb="0" eb="2">
      <t>ボウグ</t>
    </rPh>
    <phoneticPr fontId="1"/>
  </si>
  <si>
    <t>防具ペナルティ</t>
    <rPh sb="0" eb="2">
      <t>ボウグ</t>
    </rPh>
    <phoneticPr fontId="1"/>
  </si>
  <si>
    <t>受動&lt;看破&gt;</t>
    <rPh sb="0" eb="2">
      <t>ジュドウ</t>
    </rPh>
    <rPh sb="3" eb="5">
      <t>カンパ</t>
    </rPh>
    <phoneticPr fontId="1"/>
  </si>
  <si>
    <t>受動&lt;知覚&gt;</t>
    <rPh sb="0" eb="2">
      <t>ジュドウ</t>
    </rPh>
    <rPh sb="3" eb="5">
      <t>チカク</t>
    </rPh>
    <phoneticPr fontId="1"/>
  </si>
  <si>
    <t>受動感覚</t>
    <rPh sb="0" eb="2">
      <t>ジュドウ</t>
    </rPh>
    <rPh sb="2" eb="4">
      <t>カンカク</t>
    </rPh>
    <phoneticPr fontId="1"/>
  </si>
  <si>
    <t>値</t>
    <rPh sb="0" eb="1">
      <t>アタイ</t>
    </rPh>
    <phoneticPr fontId="1"/>
  </si>
  <si>
    <t>基本値</t>
    <rPh sb="0" eb="2">
      <t>キホン</t>
    </rPh>
    <rPh sb="2" eb="3">
      <t>チ</t>
    </rPh>
    <phoneticPr fontId="1"/>
  </si>
  <si>
    <t>★：消失のアクション(Lv11)(サイ75)</t>
    <rPh sb="2" eb="4">
      <t>ショウシツ</t>
    </rPh>
    <phoneticPr fontId="1"/>
  </si>
  <si>
    <t>バトルマインド/アンバウンド・ノーマッド</t>
    <phoneticPr fontId="1"/>
  </si>
  <si>
    <t>遭遇終了まで？</t>
    <rPh sb="0" eb="2">
      <t>ソウグウ</t>
    </rPh>
    <rPh sb="2" eb="4">
      <t>シュウリョウ</t>
    </rPh>
    <phoneticPr fontId="1"/>
  </si>
  <si>
    <t>+4</t>
    <phoneticPr fontId="1"/>
  </si>
  <si>
    <t>オマケのダメージは範囲攻撃スキー相手なら普通に発動・・・してるよね？　答え：しました！</t>
    <rPh sb="9" eb="11">
      <t>ハンイ</t>
    </rPh>
    <rPh sb="11" eb="13">
      <t>コウゲキ</t>
    </rPh>
    <rPh sb="16" eb="18">
      <t>アイテ</t>
    </rPh>
    <rPh sb="20" eb="22">
      <t>フツウ</t>
    </rPh>
    <rPh sb="23" eb="25">
      <t>ハツドウ</t>
    </rPh>
    <rPh sb="35" eb="36">
      <t>コタ</t>
    </rPh>
    <phoneticPr fontId="1"/>
  </si>
  <si>
    <t>②アイアー脆弱中の範囲攻撃スキー（特に瀕死の場合）に対して強気に狙うのも面白い。</t>
    <rPh sb="5" eb="7">
      <t>ゼイジャク</t>
    </rPh>
    <rPh sb="7" eb="8">
      <t>チュウ</t>
    </rPh>
    <rPh sb="9" eb="11">
      <t>ハンイ</t>
    </rPh>
    <rPh sb="11" eb="13">
      <t>コウゲキ</t>
    </rPh>
    <rPh sb="17" eb="18">
      <t>トク</t>
    </rPh>
    <rPh sb="19" eb="21">
      <t>ヒンシ</t>
    </rPh>
    <rPh sb="22" eb="24">
      <t>バアイ</t>
    </rPh>
    <rPh sb="26" eb="27">
      <t>タイ</t>
    </rPh>
    <rPh sb="29" eb="31">
      <t>ツヨキ</t>
    </rPh>
    <rPh sb="32" eb="33">
      <t>ネラ</t>
    </rPh>
    <rPh sb="36" eb="38">
      <t>オモシロ</t>
    </rPh>
    <phoneticPr fontId="1"/>
  </si>
  <si>
    <r>
      <t>①間合いってだけで超優秀！　実は</t>
    </r>
    <r>
      <rPr>
        <b/>
        <sz val="11"/>
        <color rgb="FFFF0000"/>
        <rFont val="ＭＳ Ｐゴシック"/>
        <family val="3"/>
        <charset val="128"/>
        <scheme val="minor"/>
      </rPr>
      <t>アンバランスト・マインドとコンボ</t>
    </r>
    <r>
      <rPr>
        <sz val="11"/>
        <color theme="1"/>
        <rFont val="ＭＳ Ｐゴシック"/>
        <family val="2"/>
        <charset val="128"/>
        <scheme val="minor"/>
      </rPr>
      <t>だった（笑）。</t>
    </r>
    <rPh sb="1" eb="3">
      <t>マア</t>
    </rPh>
    <rPh sb="9" eb="10">
      <t>チョウ</t>
    </rPh>
    <rPh sb="10" eb="12">
      <t>ユウシュウ</t>
    </rPh>
    <rPh sb="14" eb="15">
      <t>ジツ</t>
    </rPh>
    <rPh sb="36" eb="37">
      <t>ワライ</t>
    </rPh>
    <phoneticPr fontId="1"/>
  </si>
  <si>
    <t>　　ビバ！　大剣機会攻撃！</t>
    <phoneticPr fontId="1"/>
  </si>
  <si>
    <r>
      <t>・強制移動　⇒　</t>
    </r>
    <r>
      <rPr>
        <b/>
        <sz val="11"/>
        <color rgb="FFFF0000"/>
        <rFont val="ＭＳ Ｐゴシック"/>
        <family val="3"/>
        <charset val="128"/>
        <scheme val="minor"/>
      </rPr>
      <t>放浪者の特権</t>
    </r>
    <r>
      <rPr>
        <b/>
        <sz val="11"/>
        <color theme="3" tint="0.39997558519241921"/>
        <rFont val="ＭＳ Ｐゴシック"/>
        <family val="3"/>
        <charset val="128"/>
        <scheme val="minor"/>
      </rPr>
      <t>＆</t>
    </r>
    <r>
      <rPr>
        <b/>
        <sz val="11"/>
        <color rgb="FFFF0000"/>
        <rFont val="ＭＳ Ｐゴシック"/>
        <family val="3"/>
        <charset val="128"/>
        <scheme val="minor"/>
      </rPr>
      <t>踏ん張り</t>
    </r>
    <rPh sb="1" eb="3">
      <t>キョウセイ</t>
    </rPh>
    <rPh sb="3" eb="5">
      <t>イドウ</t>
    </rPh>
    <rPh sb="15" eb="16">
      <t>フ</t>
    </rPh>
    <rPh sb="17" eb="18">
      <t>バ</t>
    </rPh>
    <phoneticPr fontId="1"/>
  </si>
  <si>
    <r>
      <t>・伏せ　⇒　</t>
    </r>
    <r>
      <rPr>
        <b/>
        <sz val="11"/>
        <color rgb="FFFF0000"/>
        <rFont val="ＭＳ Ｐゴシック"/>
        <family val="3"/>
        <charset val="128"/>
        <scheme val="minor"/>
      </rPr>
      <t>踏ん張り</t>
    </r>
    <rPh sb="1" eb="2">
      <t>フ</t>
    </rPh>
    <phoneticPr fontId="1"/>
  </si>
  <si>
    <t>状態異常に困っても決して諦めないで</t>
    <rPh sb="0" eb="2">
      <t>ジョウタイ</t>
    </rPh>
    <rPh sb="2" eb="4">
      <t>イジョウ</t>
    </rPh>
    <rPh sb="5" eb="6">
      <t>コマ</t>
    </rPh>
    <rPh sb="9" eb="10">
      <t>ケッ</t>
    </rPh>
    <rPh sb="12" eb="13">
      <t>アキラ</t>
    </rPh>
    <phoneticPr fontId="1"/>
  </si>
  <si>
    <r>
      <t>・幻惑 or 朦朧　⇒　</t>
    </r>
    <r>
      <rPr>
        <b/>
        <sz val="11"/>
        <color rgb="FFFF0000"/>
        <rFont val="ＭＳ Ｐゴシック"/>
        <family val="3"/>
        <charset val="128"/>
        <scheme val="minor"/>
      </rPr>
      <t>無双の意志</t>
    </r>
    <rPh sb="1" eb="3">
      <t>ゲンワク</t>
    </rPh>
    <rPh sb="7" eb="9">
      <t>モウロウ</t>
    </rPh>
    <phoneticPr fontId="1"/>
  </si>
  <si>
    <t>②踏ん張りで伏せに対するＳＴ</t>
    <rPh sb="1" eb="2">
      <t>フ</t>
    </rPh>
    <rPh sb="3" eb="4">
      <t>バ</t>
    </rPh>
    <rPh sb="6" eb="7">
      <t>フ</t>
    </rPh>
    <rPh sb="9" eb="10">
      <t>タイ</t>
    </rPh>
    <phoneticPr fontId="1"/>
  </si>
  <si>
    <t>パーシステント・ハリアー</t>
    <phoneticPr fontId="1"/>
  </si>
  <si>
    <r>
      <t>・支配　⇒　</t>
    </r>
    <r>
      <rPr>
        <b/>
        <sz val="11"/>
        <color rgb="FFFF0000"/>
        <rFont val="ＭＳ Ｐゴシック"/>
        <family val="3"/>
        <charset val="128"/>
        <scheme val="minor"/>
      </rPr>
      <t>自分では無理！</t>
    </r>
    <rPh sb="1" eb="3">
      <t>シハイ</t>
    </rPh>
    <rPh sb="6" eb="8">
      <t>ジブン</t>
    </rPh>
    <rPh sb="10" eb="12">
      <t>ムリ</t>
    </rPh>
    <phoneticPr fontId="1"/>
  </si>
  <si>
    <t>　　対処法は味方に丸投げ！　何とかなる？</t>
    <rPh sb="2" eb="5">
      <t>タイショホウ</t>
    </rPh>
    <rPh sb="6" eb="8">
      <t>ミカタ</t>
    </rPh>
    <rPh sb="9" eb="10">
      <t>マル</t>
    </rPh>
    <rPh sb="10" eb="11">
      <t>ナ</t>
    </rPh>
    <rPh sb="14" eb="15">
      <t>ナン</t>
    </rPh>
    <phoneticPr fontId="1"/>
  </si>
  <si>
    <r>
      <t>⑤</t>
    </r>
    <r>
      <rPr>
        <b/>
        <sz val="11"/>
        <color rgb="FFFF0000"/>
        <rFont val="ＭＳ Ｐゴシック"/>
        <family val="3"/>
        <charset val="128"/>
        <scheme val="minor"/>
      </rPr>
      <t>フェザー・ステップ後に突撃する！</t>
    </r>
    <rPh sb="10" eb="11">
      <t>アト</t>
    </rPh>
    <rPh sb="12" eb="14">
      <t>トツゲキ</t>
    </rPh>
    <phoneticPr fontId="1"/>
  </si>
  <si>
    <t>　　特殊な地形の上を思い切って突撃で通過したい。　実戦でやったら超気持ちいい？</t>
    <rPh sb="2" eb="4">
      <t>トクシュ</t>
    </rPh>
    <rPh sb="5" eb="7">
      <t>チケイ</t>
    </rPh>
    <rPh sb="8" eb="9">
      <t>ウエ</t>
    </rPh>
    <rPh sb="9" eb="10">
      <t>スイジョウ</t>
    </rPh>
    <rPh sb="10" eb="11">
      <t>オモ</t>
    </rPh>
    <rPh sb="12" eb="13">
      <t>キ</t>
    </rPh>
    <rPh sb="15" eb="17">
      <t>トツゲキ</t>
    </rPh>
    <rPh sb="18" eb="20">
      <t>ツウカ</t>
    </rPh>
    <rPh sb="25" eb="27">
      <t>ジッセン</t>
    </rPh>
    <rPh sb="32" eb="33">
      <t>チョウ</t>
    </rPh>
    <rPh sb="33" eb="35">
      <t>キモ</t>
    </rPh>
    <phoneticPr fontId="1"/>
  </si>
  <si>
    <t>②発動チャンスは毎遭遇たった１回ポッキリ！</t>
    <rPh sb="1" eb="3">
      <t>ハツドウ</t>
    </rPh>
    <rPh sb="8" eb="9">
      <t>マイ</t>
    </rPh>
    <rPh sb="9" eb="11">
      <t>ソウグウ</t>
    </rPh>
    <rPh sb="15" eb="16">
      <t>カイ</t>
    </rPh>
    <phoneticPr fontId="1"/>
  </si>
  <si>
    <t>③当てようがハズそうが瞬間移動パワー</t>
    <rPh sb="1" eb="2">
      <t>ア</t>
    </rPh>
    <rPh sb="11" eb="13">
      <t>シュンカン</t>
    </rPh>
    <rPh sb="13" eb="15">
      <t>イドウ</t>
    </rPh>
    <phoneticPr fontId="1"/>
  </si>
  <si>
    <t>④特攻野郎ＲＪ</t>
    <rPh sb="1" eb="3">
      <t>トッコウ</t>
    </rPh>
    <rPh sb="3" eb="5">
      <t>ヤロウ</t>
    </rPh>
    <phoneticPr fontId="1"/>
  </si>
  <si>
    <t>　　このパワーにばかり気を取られていては、ＲＪの潜在能力の半分も引き出せないぞ。</t>
    <rPh sb="11" eb="12">
      <t>キ</t>
    </rPh>
    <rPh sb="13" eb="14">
      <t>ト</t>
    </rPh>
    <rPh sb="24" eb="26">
      <t>センザイ</t>
    </rPh>
    <rPh sb="26" eb="28">
      <t>ノウリョク</t>
    </rPh>
    <rPh sb="29" eb="31">
      <t>ハンブン</t>
    </rPh>
    <rPh sb="32" eb="33">
      <t>ヒ</t>
    </rPh>
    <rPh sb="34" eb="35">
      <t>ダ</t>
    </rPh>
    <phoneticPr fontId="1"/>
  </si>
  <si>
    <r>
      <t>　　ＲＪは本当に</t>
    </r>
    <r>
      <rPr>
        <b/>
        <sz val="11"/>
        <color rgb="FFFF0000"/>
        <rFont val="ＭＳ Ｐゴシック"/>
        <family val="3"/>
        <charset val="128"/>
        <scheme val="minor"/>
      </rPr>
      <t>他人のターン中に必要な処理が異常に多い！</t>
    </r>
    <rPh sb="5" eb="7">
      <t>ホントウ</t>
    </rPh>
    <rPh sb="8" eb="10">
      <t>タニン</t>
    </rPh>
    <rPh sb="14" eb="15">
      <t>チュウ</t>
    </rPh>
    <rPh sb="16" eb="18">
      <t>ヒツヨウ</t>
    </rPh>
    <rPh sb="19" eb="21">
      <t>ショリ</t>
    </rPh>
    <rPh sb="22" eb="24">
      <t>イジョウ</t>
    </rPh>
    <rPh sb="25" eb="26">
      <t>オオ</t>
    </rPh>
    <phoneticPr fontId="1"/>
  </si>
  <si>
    <r>
      <t>　　</t>
    </r>
    <r>
      <rPr>
        <b/>
        <sz val="11"/>
        <color rgb="FFFF0000"/>
        <rFont val="ＭＳ Ｐゴシック"/>
        <family val="3"/>
        <charset val="128"/>
        <scheme val="minor"/>
      </rPr>
      <t>踏ん張り</t>
    </r>
    <r>
      <rPr>
        <sz val="11"/>
        <rFont val="ＭＳ Ｐゴシック"/>
        <family val="3"/>
        <charset val="128"/>
        <scheme val="minor"/>
      </rPr>
      <t>や</t>
    </r>
    <r>
      <rPr>
        <b/>
        <sz val="11"/>
        <color rgb="FFFF0000"/>
        <rFont val="ＭＳ Ｐゴシック"/>
        <family val="3"/>
        <charset val="128"/>
        <scheme val="minor"/>
      </rPr>
      <t>放浪者の特権</t>
    </r>
    <r>
      <rPr>
        <sz val="11"/>
        <rFont val="ＭＳ Ｐゴシック"/>
        <family val="3"/>
        <charset val="128"/>
        <scheme val="minor"/>
      </rPr>
      <t>の処理の方が先なので落ち着くんだ。</t>
    </r>
    <rPh sb="2" eb="3">
      <t>フ</t>
    </rPh>
    <rPh sb="4" eb="5">
      <t>バ</t>
    </rPh>
    <rPh sb="14" eb="16">
      <t>ショリ</t>
    </rPh>
    <rPh sb="17" eb="18">
      <t>ホウ</t>
    </rPh>
    <rPh sb="19" eb="20">
      <t>サキ</t>
    </rPh>
    <rPh sb="23" eb="24">
      <t>オ</t>
    </rPh>
    <rPh sb="25" eb="26">
      <t>ツ</t>
    </rPh>
    <phoneticPr fontId="1"/>
  </si>
  <si>
    <t>①敵の初攻撃後には、即応発動前にＲＪ独自の処理が山ほどある</t>
    <rPh sb="1" eb="2">
      <t>テキ</t>
    </rPh>
    <rPh sb="3" eb="4">
      <t>ハツ</t>
    </rPh>
    <rPh sb="4" eb="6">
      <t>コウゲキ</t>
    </rPh>
    <rPh sb="6" eb="7">
      <t>ゴ</t>
    </rPh>
    <rPh sb="10" eb="12">
      <t>ソクオウ</t>
    </rPh>
    <rPh sb="12" eb="14">
      <t>ハツドウ</t>
    </rPh>
    <rPh sb="14" eb="15">
      <t>マエ</t>
    </rPh>
    <rPh sb="18" eb="20">
      <t>ドクジ</t>
    </rPh>
    <rPh sb="21" eb="23">
      <t>ショリ</t>
    </rPh>
    <rPh sb="24" eb="25">
      <t>ヤマ</t>
    </rPh>
    <phoneticPr fontId="1"/>
  </si>
  <si>
    <t>　　とりあえず敵の攻撃がヒットした時には特に、パーハリ発動でハシャぐ前に深呼吸・・・。</t>
    <rPh sb="7" eb="8">
      <t>テキ</t>
    </rPh>
    <rPh sb="9" eb="11">
      <t>コウゲキ</t>
    </rPh>
    <rPh sb="17" eb="18">
      <t>トキ</t>
    </rPh>
    <rPh sb="20" eb="21">
      <t>トク</t>
    </rPh>
    <rPh sb="27" eb="29">
      <t>ハツドウ</t>
    </rPh>
    <rPh sb="34" eb="35">
      <t>マエ</t>
    </rPh>
    <rPh sb="36" eb="39">
      <t>シンコキュウ</t>
    </rPh>
    <phoneticPr fontId="1"/>
  </si>
  <si>
    <t>　　フェザー・ステップ使用後に仕方なく標準アクションで通常歩行をする位ならば、</t>
    <rPh sb="11" eb="14">
      <t>シヨウゴ</t>
    </rPh>
    <rPh sb="15" eb="17">
      <t>シカタ</t>
    </rPh>
    <rPh sb="19" eb="21">
      <t>ヒョウジュン</t>
    </rPh>
    <rPh sb="27" eb="29">
      <t>ツウジョウ</t>
    </rPh>
    <rPh sb="29" eb="31">
      <t>ホコウ</t>
    </rPh>
    <rPh sb="34" eb="35">
      <t>クライ</t>
    </rPh>
    <phoneticPr fontId="1"/>
  </si>
  <si>
    <t>　　ひょっとしてシェリーのフィースト・オヴ・ディスペディアとコンボの余地アリ？</t>
    <rPh sb="34" eb="36">
      <t>ヨチ</t>
    </rPh>
    <phoneticPr fontId="29"/>
  </si>
  <si>
    <t>　　どちらも防御的な効果なので変身を上書きしても結構なんとかなりそう？</t>
    <rPh sb="6" eb="9">
      <t>ボウギョテキ</t>
    </rPh>
    <rPh sb="10" eb="12">
      <t>コウカ</t>
    </rPh>
    <rPh sb="15" eb="17">
      <t>ヘンシン</t>
    </rPh>
    <rPh sb="18" eb="20">
      <t>ウワガ</t>
    </rPh>
    <rPh sb="24" eb="26">
      <t>ケッコウ</t>
    </rPh>
    <phoneticPr fontId="1"/>
  </si>
  <si>
    <t>　　大群対策にも一応なっている？</t>
    <rPh sb="2" eb="4">
      <t>タイグン</t>
    </rPh>
    <rPh sb="4" eb="6">
      <t>タイサク</t>
    </rPh>
    <rPh sb="8" eb="10">
      <t>イチオウ</t>
    </rPh>
    <phoneticPr fontId="1"/>
  </si>
  <si>
    <t>　　ターン開始時に全くの例外なく絶対にセーヴ！</t>
    <rPh sb="5" eb="7">
      <t>カイシ</t>
    </rPh>
    <rPh sb="7" eb="8">
      <t>ジ</t>
    </rPh>
    <rPh sb="9" eb="10">
      <t>マッタ</t>
    </rPh>
    <rPh sb="12" eb="14">
      <t>レイガイ</t>
    </rPh>
    <rPh sb="16" eb="18">
      <t>ゼッタイ</t>
    </rPh>
    <phoneticPr fontId="1"/>
  </si>
  <si>
    <t>　　咄嗟にセーヴ可能！　攻撃を喰らってしまっても気を抜く暇は無い！</t>
    <rPh sb="2" eb="4">
      <t>トッサ</t>
    </rPh>
    <rPh sb="8" eb="10">
      <t>カノウ</t>
    </rPh>
    <rPh sb="12" eb="14">
      <t>コウゲキ</t>
    </rPh>
    <rPh sb="15" eb="16">
      <t>ク</t>
    </rPh>
    <rPh sb="24" eb="25">
      <t>キ</t>
    </rPh>
    <rPh sb="26" eb="27">
      <t>ヌ</t>
    </rPh>
    <rPh sb="28" eb="29">
      <t>ヒマ</t>
    </rPh>
    <rPh sb="30" eb="31">
      <t>ナ</t>
    </rPh>
    <phoneticPr fontId="1"/>
  </si>
  <si>
    <r>
      <t>敵からの先制攻撃で</t>
    </r>
    <r>
      <rPr>
        <b/>
        <sz val="14"/>
        <color rgb="FFFF0000"/>
        <rFont val="HGPｺﾞｼｯｸE"/>
        <family val="3"/>
        <charset val="128"/>
      </rPr>
      <t>強制移動＋伏せ</t>
    </r>
    <r>
      <rPr>
        <b/>
        <sz val="14"/>
        <color theme="3" tint="0.39997558519241921"/>
        <rFont val="ＭＳ Ｐゴシック"/>
        <family val="3"/>
        <charset val="128"/>
        <scheme val="minor"/>
      </rPr>
      <t>を喰らった時の正しい手順</t>
    </r>
    <rPh sb="0" eb="1">
      <t>テキ</t>
    </rPh>
    <rPh sb="4" eb="6">
      <t>センセイ</t>
    </rPh>
    <rPh sb="6" eb="8">
      <t>コウゲキ</t>
    </rPh>
    <rPh sb="9" eb="11">
      <t>キョウセイ</t>
    </rPh>
    <rPh sb="11" eb="13">
      <t>イドウ</t>
    </rPh>
    <rPh sb="14" eb="15">
      <t>フ</t>
    </rPh>
    <rPh sb="17" eb="18">
      <t>ク</t>
    </rPh>
    <rPh sb="21" eb="22">
      <t>トキ</t>
    </rPh>
    <rPh sb="23" eb="24">
      <t>タダ</t>
    </rPh>
    <rPh sb="26" eb="28">
      <t>テジュン</t>
    </rPh>
    <phoneticPr fontId="1"/>
  </si>
  <si>
    <t>①踏ん張りで横滑り or 引き寄せを１マスキャンセル、あるいは押しやりをキャンセル＆３マス瞬間移動</t>
    <rPh sb="1" eb="2">
      <t>フ</t>
    </rPh>
    <rPh sb="3" eb="4">
      <t>バ</t>
    </rPh>
    <rPh sb="6" eb="8">
      <t>ヨコスベ</t>
    </rPh>
    <rPh sb="13" eb="14">
      <t>ヒ</t>
    </rPh>
    <rPh sb="15" eb="16">
      <t>ヨ</t>
    </rPh>
    <rPh sb="31" eb="32">
      <t>オ</t>
    </rPh>
    <rPh sb="45" eb="47">
      <t>シュンカン</t>
    </rPh>
    <rPh sb="47" eb="49">
      <t>イドウ</t>
    </rPh>
    <phoneticPr fontId="1"/>
  </si>
  <si>
    <t>③ようやくパーシステント・ハリアーを宣言　（ミスした場合に備えて①の手順を真剣にやる事）</t>
    <rPh sb="18" eb="20">
      <t>センゲン</t>
    </rPh>
    <rPh sb="26" eb="28">
      <t>バアイ</t>
    </rPh>
    <rPh sb="29" eb="30">
      <t>ソナ</t>
    </rPh>
    <rPh sb="34" eb="36">
      <t>テジュン</t>
    </rPh>
    <rPh sb="37" eb="39">
      <t>シンケン</t>
    </rPh>
    <rPh sb="42" eb="43">
      <t>コト</t>
    </rPh>
    <phoneticPr fontId="1"/>
  </si>
  <si>
    <t>　　ＲＪは突撃からマークする事が不可能ってだけで、突撃の価値が著しく落ちる！</t>
    <rPh sb="5" eb="7">
      <t>トツゲキ</t>
    </rPh>
    <rPh sb="14" eb="15">
      <t>コト</t>
    </rPh>
    <rPh sb="16" eb="19">
      <t>フカノウ</t>
    </rPh>
    <rPh sb="25" eb="27">
      <t>トツゲキ</t>
    </rPh>
    <rPh sb="28" eb="30">
      <t>カチ</t>
    </rPh>
    <rPh sb="31" eb="32">
      <t>イチジル</t>
    </rPh>
    <rPh sb="34" eb="35">
      <t>オ</t>
    </rPh>
    <phoneticPr fontId="1"/>
  </si>
  <si>
    <r>
      <t>　　シェリーの心衣で</t>
    </r>
    <r>
      <rPr>
        <b/>
        <sz val="11"/>
        <color rgb="FFFF0000"/>
        <rFont val="ＭＳ Ｐゴシック"/>
        <family val="3"/>
        <charset val="128"/>
        <scheme val="minor"/>
      </rPr>
      <t>８マス先の敵に対して突撃可能！</t>
    </r>
    <rPh sb="7" eb="8">
      <t>ココロ</t>
    </rPh>
    <rPh sb="8" eb="9">
      <t>キヌ</t>
    </rPh>
    <rPh sb="13" eb="14">
      <t>サキ</t>
    </rPh>
    <rPh sb="15" eb="16">
      <t>テキ</t>
    </rPh>
    <rPh sb="17" eb="18">
      <t>タイ</t>
    </rPh>
    <rPh sb="20" eb="22">
      <t>トツゲキ</t>
    </rPh>
    <rPh sb="22" eb="24">
      <t>カノウ</t>
    </rPh>
    <phoneticPr fontId="1"/>
  </si>
  <si>
    <t>　　５マス瞬間移動させる。　（強制移動ではないので、空中へ飛ばしてもＯＫ）</t>
    <phoneticPr fontId="1"/>
  </si>
  <si>
    <t>　　５マス瞬間移動させる。　（強制移動ではないので、空中へ飛ばしてもＯＫ）</t>
    <phoneticPr fontId="1"/>
  </si>
  <si>
    <t>③消失のアクション狙いのド本命。　もう対反応ってだけで全てが正当化されてしまう。</t>
    <rPh sb="9" eb="10">
      <t>ネラ</t>
    </rPh>
    <rPh sb="13" eb="15">
      <t>ホンメイ</t>
    </rPh>
    <rPh sb="19" eb="20">
      <t>タイ</t>
    </rPh>
    <rPh sb="20" eb="22">
      <t>ハンノウ</t>
    </rPh>
    <rPh sb="27" eb="28">
      <t>スベ</t>
    </rPh>
    <rPh sb="30" eb="33">
      <t>セイトウカ</t>
    </rPh>
    <phoneticPr fontId="1"/>
  </si>
  <si>
    <r>
      <t>　たかが</t>
    </r>
    <r>
      <rPr>
        <b/>
        <sz val="11"/>
        <color rgb="FFFF0000"/>
        <rFont val="ＭＳ Ｐゴシック"/>
        <family val="3"/>
        <charset val="128"/>
        <scheme val="minor"/>
      </rPr>
      <t>ヒット時</t>
    </r>
    <r>
      <rPr>
        <sz val="11"/>
        <color theme="1"/>
        <rFont val="ＭＳ Ｐゴシック"/>
        <family val="2"/>
        <charset val="128"/>
        <scheme val="minor"/>
      </rPr>
      <t>にダメージ期待値を４.５増やす為だけに序盤からＰＰを２も費やす価値は無いが、</t>
    </r>
    <rPh sb="7" eb="8">
      <t>ジ</t>
    </rPh>
    <rPh sb="13" eb="16">
      <t>キタイチ</t>
    </rPh>
    <rPh sb="20" eb="21">
      <t>フ</t>
    </rPh>
    <rPh sb="23" eb="24">
      <t>タメ</t>
    </rPh>
    <rPh sb="27" eb="29">
      <t>ジョバン</t>
    </rPh>
    <rPh sb="36" eb="37">
      <t>ツイ</t>
    </rPh>
    <rPh sb="39" eb="41">
      <t>カチ</t>
    </rPh>
    <rPh sb="42" eb="43">
      <t>ナ</t>
    </rPh>
    <phoneticPr fontId="1"/>
  </si>
  <si>
    <t>　増幅１で事足りる事も多いが実際は移動制限が思った程キツく無いので、伏せの相対評価がＵＰ！</t>
    <rPh sb="1" eb="3">
      <t>ゾウフク</t>
    </rPh>
    <rPh sb="5" eb="6">
      <t>コト</t>
    </rPh>
    <rPh sb="6" eb="7">
      <t>タ</t>
    </rPh>
    <rPh sb="9" eb="10">
      <t>コト</t>
    </rPh>
    <rPh sb="11" eb="12">
      <t>オオ</t>
    </rPh>
    <rPh sb="14" eb="16">
      <t>ジッサイ</t>
    </rPh>
    <rPh sb="17" eb="19">
      <t>イドウ</t>
    </rPh>
    <rPh sb="19" eb="21">
      <t>セイゲン</t>
    </rPh>
    <rPh sb="22" eb="23">
      <t>オモ</t>
    </rPh>
    <rPh sb="25" eb="26">
      <t>ホド</t>
    </rPh>
    <rPh sb="29" eb="30">
      <t>ナ</t>
    </rPh>
    <rPh sb="34" eb="35">
      <t>フ</t>
    </rPh>
    <rPh sb="37" eb="39">
      <t>ソウタイ</t>
    </rPh>
    <rPh sb="39" eb="41">
      <t>ヒョウカ</t>
    </rPh>
    <phoneticPr fontId="1"/>
  </si>
  <si>
    <t>　遭遇終盤にＰＰ在庫一掃セールと言わずとも、序盤から伏せ狙いで使っていく価値はあるだろう。</t>
    <rPh sb="1" eb="3">
      <t>ソウグウ</t>
    </rPh>
    <rPh sb="3" eb="5">
      <t>シュウバン</t>
    </rPh>
    <rPh sb="8" eb="10">
      <t>ザイコ</t>
    </rPh>
    <rPh sb="10" eb="12">
      <t>イッソウ</t>
    </rPh>
    <rPh sb="16" eb="17">
      <t>イ</t>
    </rPh>
    <rPh sb="22" eb="24">
      <t>ジョバン</t>
    </rPh>
    <rPh sb="26" eb="27">
      <t>フ</t>
    </rPh>
    <rPh sb="28" eb="29">
      <t>ネラ</t>
    </rPh>
    <rPh sb="31" eb="32">
      <t>ツカ</t>
    </rPh>
    <rPh sb="36" eb="38">
      <t>カチ</t>
    </rPh>
    <phoneticPr fontId="1"/>
  </si>
  <si>
    <r>
      <t>　　諸々の効果で既に抵抗が付いている場合、</t>
    </r>
    <r>
      <rPr>
        <b/>
        <sz val="11"/>
        <color rgb="FFFF0000"/>
        <rFont val="ＭＳ Ｐゴシック"/>
        <family val="3"/>
        <charset val="128"/>
        <scheme val="minor"/>
      </rPr>
      <t>特に一時的ＨＰは効果的！</t>
    </r>
    <rPh sb="2" eb="4">
      <t>モロモロ</t>
    </rPh>
    <rPh sb="5" eb="7">
      <t>コウカ</t>
    </rPh>
    <rPh sb="8" eb="9">
      <t>スデ</t>
    </rPh>
    <rPh sb="10" eb="12">
      <t>テイコウ</t>
    </rPh>
    <rPh sb="13" eb="14">
      <t>ツ</t>
    </rPh>
    <rPh sb="18" eb="20">
      <t>バアイ</t>
    </rPh>
    <rPh sb="21" eb="22">
      <t>トク</t>
    </rPh>
    <rPh sb="23" eb="26">
      <t>イチジテキ</t>
    </rPh>
    <rPh sb="29" eb="32">
      <t>コウカテキ</t>
    </rPh>
    <phoneticPr fontId="1"/>
  </si>
  <si>
    <t>　　この遭遇中に既に変身していた場合、変身が上書きされてしまうのでタイミングには要注意！</t>
    <rPh sb="4" eb="6">
      <t>ソウグウ</t>
    </rPh>
    <rPh sb="6" eb="7">
      <t>チュウ</t>
    </rPh>
    <rPh sb="8" eb="9">
      <t>スデ</t>
    </rPh>
    <rPh sb="10" eb="12">
      <t>ヘンシン</t>
    </rPh>
    <rPh sb="16" eb="18">
      <t>バアイ</t>
    </rPh>
    <rPh sb="19" eb="21">
      <t>ヘンシン</t>
    </rPh>
    <rPh sb="22" eb="24">
      <t>ウワガ</t>
    </rPh>
    <rPh sb="40" eb="41">
      <t>ヨウ</t>
    </rPh>
    <rPh sb="41" eb="43">
      <t>チュウイ</t>
    </rPh>
    <phoneticPr fontId="1"/>
  </si>
  <si>
    <t>⑤消失のアクション狙いの場合</t>
    <rPh sb="9" eb="10">
      <t>ネラ</t>
    </rPh>
    <rPh sb="12" eb="14">
      <t>バアイ</t>
    </rPh>
    <phoneticPr fontId="1"/>
  </si>
  <si>
    <r>
      <t>　　複数の敵にヒットさせても</t>
    </r>
    <r>
      <rPr>
        <b/>
        <sz val="11"/>
        <color rgb="FFFF0000"/>
        <rFont val="ＭＳ Ｐゴシック"/>
        <family val="3"/>
        <charset val="128"/>
        <scheme val="minor"/>
      </rPr>
      <t>瞬間移動させられるのはヒットさせた内の任意の１体だけ！</t>
    </r>
    <rPh sb="2" eb="4">
      <t>フクスウ</t>
    </rPh>
    <rPh sb="5" eb="6">
      <t>テキ</t>
    </rPh>
    <rPh sb="14" eb="16">
      <t>シュンカン</t>
    </rPh>
    <rPh sb="16" eb="18">
      <t>イドウ</t>
    </rPh>
    <rPh sb="31" eb="32">
      <t>ウチ</t>
    </rPh>
    <rPh sb="33" eb="35">
      <t>ニンイ</t>
    </rPh>
    <rPh sb="37" eb="38">
      <t>タイ</t>
    </rPh>
    <phoneticPr fontId="1"/>
  </si>
  <si>
    <r>
      <t>⑤ＳＴへのペナルティのお陰で、</t>
    </r>
    <r>
      <rPr>
        <b/>
        <sz val="11"/>
        <color rgb="FFFF0000"/>
        <rFont val="ＭＳ Ｐゴシック"/>
        <family val="3"/>
        <charset val="128"/>
        <scheme val="minor"/>
      </rPr>
      <t>消失のアクションで空中へ飛ばす</t>
    </r>
    <r>
      <rPr>
        <sz val="11"/>
        <rFont val="ＭＳ Ｐゴシック"/>
        <family val="3"/>
        <charset val="128"/>
        <scheme val="minor"/>
      </rPr>
      <t>のに向いている！</t>
    </r>
    <rPh sb="12" eb="13">
      <t>カゲ</t>
    </rPh>
    <rPh sb="24" eb="26">
      <t>クウチュウ</t>
    </rPh>
    <rPh sb="27" eb="28">
      <t>ト</t>
    </rPh>
    <rPh sb="32" eb="33">
      <t>ム</t>
    </rPh>
    <phoneticPr fontId="1"/>
  </si>
  <si>
    <t>　　幻惑中でも（あっコレは元々か）不動中でも伏せ中でも構わず追跡可能！</t>
    <rPh sb="2" eb="4">
      <t>ゲンワク</t>
    </rPh>
    <rPh sb="4" eb="5">
      <t>チュウ</t>
    </rPh>
    <rPh sb="13" eb="15">
      <t>モトモト</t>
    </rPh>
    <rPh sb="17" eb="19">
      <t>フドウ</t>
    </rPh>
    <rPh sb="19" eb="20">
      <t>チュウ</t>
    </rPh>
    <rPh sb="22" eb="23">
      <t>フ</t>
    </rPh>
    <rPh sb="24" eb="25">
      <t>チュウ</t>
    </rPh>
    <rPh sb="27" eb="28">
      <t>カマ</t>
    </rPh>
    <rPh sb="30" eb="32">
      <t>ツイセキ</t>
    </rPh>
    <rPh sb="32" eb="34">
      <t>カノウ</t>
    </rPh>
    <phoneticPr fontId="1"/>
  </si>
  <si>
    <t>①防御ボーナス＆位置調整、命！</t>
    <rPh sb="1" eb="3">
      <t>ボウギョ</t>
    </rPh>
    <rPh sb="8" eb="10">
      <t>イチ</t>
    </rPh>
    <rPh sb="10" eb="12">
      <t>チョウセイ</t>
    </rPh>
    <rPh sb="13" eb="14">
      <t>イノチ</t>
    </rPh>
    <phoneticPr fontId="1"/>
  </si>
  <si>
    <t>　　他人のターンに任意の移動が可能ってだけで優秀！</t>
    <rPh sb="2" eb="4">
      <t>タニン</t>
    </rPh>
    <rPh sb="9" eb="11">
      <t>ニンイ</t>
    </rPh>
    <rPh sb="12" eb="14">
      <t>イドウ</t>
    </rPh>
    <rPh sb="15" eb="17">
      <t>カノウ</t>
    </rPh>
    <rPh sb="22" eb="24">
      <t>ユウシュウ</t>
    </rPh>
    <phoneticPr fontId="1"/>
  </si>
  <si>
    <t>②穴の使用は任意</t>
    <rPh sb="1" eb="2">
      <t>アナ</t>
    </rPh>
    <rPh sb="3" eb="5">
      <t>シヨウ</t>
    </rPh>
    <rPh sb="6" eb="8">
      <t>ニンイ</t>
    </rPh>
    <phoneticPr fontId="1"/>
  </si>
  <si>
    <r>
      <t>Ａ：オテギヌが</t>
    </r>
    <r>
      <rPr>
        <b/>
        <sz val="11"/>
        <color rgb="FFFF0000"/>
        <rFont val="HGPｺﾞｼｯｸE"/>
        <family val="3"/>
        <charset val="128"/>
      </rPr>
      <t>リング・オヴ・フューリィ</t>
    </r>
    <r>
      <rPr>
        <b/>
        <sz val="11"/>
        <color rgb="FF002060"/>
        <rFont val="HGPｺﾞｼｯｸE"/>
        <family val="3"/>
        <charset val="128"/>
      </rPr>
      <t>未使用</t>
    </r>
    <rPh sb="19" eb="22">
      <t>ミシヨウ</t>
    </rPh>
    <phoneticPr fontId="1"/>
  </si>
  <si>
    <r>
      <t>Ｂ：オテギヌが</t>
    </r>
    <r>
      <rPr>
        <b/>
        <sz val="11"/>
        <color rgb="FFFF0000"/>
        <rFont val="HGPｺﾞｼｯｸE"/>
        <family val="3"/>
        <charset val="128"/>
      </rPr>
      <t>リング・オヴ・フューリィ</t>
    </r>
    <r>
      <rPr>
        <b/>
        <sz val="11"/>
        <color rgb="FF002060"/>
        <rFont val="HGPｺﾞｼｯｸE"/>
        <family val="3"/>
        <charset val="128"/>
      </rPr>
      <t>使用済</t>
    </r>
    <rPh sb="19" eb="21">
      <t>シヨウ</t>
    </rPh>
    <rPh sb="21" eb="22">
      <t>スミ</t>
    </rPh>
    <phoneticPr fontId="1"/>
  </si>
  <si>
    <t>　④オテギヌのターンが始まったら、ボッコボコ！</t>
    <rPh sb="11" eb="12">
      <t>ハジ</t>
    </rPh>
    <phoneticPr fontId="1"/>
  </si>
  <si>
    <t>①瞬間移動先にさえ視線が通っていれば、発動時には目標に対して効果線も視線も必要無し</t>
    <rPh sb="1" eb="3">
      <t>シュンカン</t>
    </rPh>
    <rPh sb="3" eb="5">
      <t>イドウ</t>
    </rPh>
    <rPh sb="5" eb="6">
      <t>サキ</t>
    </rPh>
    <rPh sb="9" eb="11">
      <t>シセン</t>
    </rPh>
    <rPh sb="12" eb="13">
      <t>トオ</t>
    </rPh>
    <rPh sb="19" eb="21">
      <t>ハツドウ</t>
    </rPh>
    <rPh sb="21" eb="22">
      <t>ジ</t>
    </rPh>
    <rPh sb="24" eb="26">
      <t>モクヒョウ</t>
    </rPh>
    <rPh sb="27" eb="28">
      <t>タイ</t>
    </rPh>
    <rPh sb="30" eb="32">
      <t>コウカ</t>
    </rPh>
    <rPh sb="32" eb="33">
      <t>セン</t>
    </rPh>
    <rPh sb="34" eb="36">
      <t>シセン</t>
    </rPh>
    <rPh sb="37" eb="39">
      <t>ヒツヨウ</t>
    </rPh>
    <rPh sb="39" eb="40">
      <t>ナ</t>
    </rPh>
    <phoneticPr fontId="1"/>
  </si>
  <si>
    <t>②ミスした場合に備えて、なるべく敵に囲まれ易い位置へ飛びたい</t>
    <rPh sb="5" eb="7">
      <t>バアイ</t>
    </rPh>
    <rPh sb="8" eb="9">
      <t>ソナ</t>
    </rPh>
    <rPh sb="16" eb="17">
      <t>テキ</t>
    </rPh>
    <rPh sb="18" eb="19">
      <t>カコ</t>
    </rPh>
    <rPh sb="21" eb="22">
      <t>ヤス</t>
    </rPh>
    <rPh sb="23" eb="25">
      <t>イチ</t>
    </rPh>
    <rPh sb="26" eb="27">
      <t>ト</t>
    </rPh>
    <phoneticPr fontId="1"/>
  </si>
  <si>
    <t>③ヒット時には、まず選んだ味方の隣まで自分がテレポート　（一応、空中でも問題ない）</t>
    <rPh sb="4" eb="5">
      <t>ジ</t>
    </rPh>
    <rPh sb="19" eb="21">
      <t>ジブン</t>
    </rPh>
    <rPh sb="29" eb="31">
      <t>イチオウ</t>
    </rPh>
    <phoneticPr fontId="1"/>
  </si>
  <si>
    <t>④続いて目標もテレポート　（仮にその味方の真隣にスペースが無い場合、真上でもＯＫなのか？）</t>
    <rPh sb="1" eb="2">
      <t>ツヅ</t>
    </rPh>
    <rPh sb="14" eb="15">
      <t>カリ</t>
    </rPh>
    <rPh sb="18" eb="20">
      <t>ミカタ</t>
    </rPh>
    <rPh sb="21" eb="22">
      <t>シン</t>
    </rPh>
    <rPh sb="22" eb="23">
      <t>トナリ</t>
    </rPh>
    <rPh sb="29" eb="30">
      <t>ナ</t>
    </rPh>
    <rPh sb="31" eb="33">
      <t>バアイ</t>
    </rPh>
    <rPh sb="34" eb="36">
      <t>マウエ</t>
    </rPh>
    <phoneticPr fontId="1"/>
  </si>
  <si>
    <t>⑤選んだ味方にそれぞれが隣接さえすれば、ＲＪと目標に限っては隣接する必要が全く無い</t>
    <rPh sb="1" eb="2">
      <t>エラ</t>
    </rPh>
    <rPh sb="4" eb="6">
      <t>ミカタ</t>
    </rPh>
    <rPh sb="12" eb="14">
      <t>リンセツ</t>
    </rPh>
    <rPh sb="23" eb="25">
      <t>モクヒョウ</t>
    </rPh>
    <rPh sb="26" eb="27">
      <t>カギ</t>
    </rPh>
    <rPh sb="30" eb="32">
      <t>リンセツ</t>
    </rPh>
    <rPh sb="34" eb="36">
      <t>ヒツヨウ</t>
    </rPh>
    <rPh sb="37" eb="38">
      <t>マッタ</t>
    </rPh>
    <rPh sb="39" eb="40">
      <t>ナ</t>
    </rPh>
    <phoneticPr fontId="1"/>
  </si>
  <si>
    <r>
      <t>　③気合いでヒットさせてオテギヌ（未行動が理想的）の隣まで拉致って来る　（無双の反応、欲しい</t>
    </r>
    <r>
      <rPr>
        <sz val="11"/>
        <rFont val="HGP創英角ｺﾞｼｯｸUB"/>
        <family val="3"/>
        <charset val="128"/>
      </rPr>
      <t>Ｚ</t>
    </r>
    <r>
      <rPr>
        <sz val="11"/>
        <rFont val="ＭＳ Ｐゴシック"/>
        <family val="3"/>
        <charset val="128"/>
        <scheme val="minor"/>
      </rPr>
      <t>）</t>
    </r>
    <rPh sb="2" eb="4">
      <t>キア</t>
    </rPh>
    <rPh sb="17" eb="18">
      <t>ミ</t>
    </rPh>
    <rPh sb="18" eb="20">
      <t>コウドウ</t>
    </rPh>
    <rPh sb="21" eb="23">
      <t>リソウ</t>
    </rPh>
    <rPh sb="23" eb="24">
      <t>テキ</t>
    </rPh>
    <rPh sb="26" eb="27">
      <t>トナリ</t>
    </rPh>
    <rPh sb="29" eb="31">
      <t>ラチ</t>
    </rPh>
    <rPh sb="33" eb="34">
      <t>ク</t>
    </rPh>
    <rPh sb="37" eb="39">
      <t>ムソウ</t>
    </rPh>
    <rPh sb="40" eb="42">
      <t>ハンノウ</t>
    </rPh>
    <rPh sb="43" eb="44">
      <t>ホ</t>
    </rPh>
    <phoneticPr fontId="1"/>
  </si>
  <si>
    <t>　②第一ターンの理想的手順は、移動⇒増幅マーク⇒矢追純一を宣言⇒ＡＣ＆反応＋２⇒ワープ</t>
    <rPh sb="2" eb="4">
      <t>ダイイチ</t>
    </rPh>
    <rPh sb="8" eb="10">
      <t>リソウ</t>
    </rPh>
    <rPh sb="10" eb="11">
      <t>テキ</t>
    </rPh>
    <rPh sb="11" eb="13">
      <t>テジュン</t>
    </rPh>
    <rPh sb="15" eb="17">
      <t>イドウ</t>
    </rPh>
    <rPh sb="18" eb="20">
      <t>ゾウフク</t>
    </rPh>
    <rPh sb="24" eb="26">
      <t>ヤオイ</t>
    </rPh>
    <rPh sb="26" eb="28">
      <t>ジュンイチ</t>
    </rPh>
    <rPh sb="29" eb="31">
      <t>センゲン</t>
    </rPh>
    <rPh sb="35" eb="36">
      <t>ハン</t>
    </rPh>
    <rPh sb="36" eb="37">
      <t>オウ</t>
    </rPh>
    <phoneticPr fontId="1"/>
  </si>
  <si>
    <t>　②使用手順は通常営業通り、移動⇒増幅マーク⇒矢追純一を宣言⇒ＡＣ＆反応＋２⇒ワープ</t>
    <rPh sb="2" eb="4">
      <t>シヨウ</t>
    </rPh>
    <rPh sb="4" eb="6">
      <t>テジュン</t>
    </rPh>
    <rPh sb="7" eb="9">
      <t>ツウジョウ</t>
    </rPh>
    <rPh sb="9" eb="11">
      <t>エイギョウ</t>
    </rPh>
    <rPh sb="11" eb="12">
      <t>ドオ</t>
    </rPh>
    <rPh sb="14" eb="16">
      <t>イドウ</t>
    </rPh>
    <rPh sb="17" eb="19">
      <t>ゾウフク</t>
    </rPh>
    <rPh sb="23" eb="25">
      <t>ヤオイ</t>
    </rPh>
    <rPh sb="25" eb="27">
      <t>ジュンイチ</t>
    </rPh>
    <rPh sb="28" eb="30">
      <t>センゲン</t>
    </rPh>
    <rPh sb="34" eb="35">
      <t>ハン</t>
    </rPh>
    <rPh sb="35" eb="36">
      <t>オウ</t>
    </rPh>
    <phoneticPr fontId="1"/>
  </si>
  <si>
    <t>　①皆でフルボッコしたい獲物を物色して、初手でいきなり狙う　　（瞬間移動のお陰でハードル低し）</t>
    <rPh sb="2" eb="3">
      <t>ミナ</t>
    </rPh>
    <rPh sb="12" eb="14">
      <t>エモノ</t>
    </rPh>
    <rPh sb="15" eb="17">
      <t>ブッショク</t>
    </rPh>
    <rPh sb="20" eb="21">
      <t>ショ</t>
    </rPh>
    <rPh sb="21" eb="22">
      <t>テ</t>
    </rPh>
    <rPh sb="27" eb="28">
      <t>ネラ</t>
    </rPh>
    <rPh sb="32" eb="36">
      <t>シュンカンイドウ</t>
    </rPh>
    <rPh sb="38" eb="39">
      <t>カゲ</t>
    </rPh>
    <rPh sb="44" eb="45">
      <t>ヒク</t>
    </rPh>
    <phoneticPr fontId="1"/>
  </si>
  <si>
    <t>　①攻撃ミスを想定して特攻メインで戦場の中心に突っ込む　　（突撃の代用品）</t>
    <rPh sb="2" eb="4">
      <t>コウゲキ</t>
    </rPh>
    <rPh sb="7" eb="9">
      <t>ソウテイ</t>
    </rPh>
    <rPh sb="11" eb="13">
      <t>トッコウ</t>
    </rPh>
    <rPh sb="17" eb="19">
      <t>センジョウ</t>
    </rPh>
    <rPh sb="20" eb="22">
      <t>チュウシン</t>
    </rPh>
    <rPh sb="23" eb="24">
      <t>ツ</t>
    </rPh>
    <rPh sb="25" eb="26">
      <t>コ</t>
    </rPh>
    <rPh sb="30" eb="32">
      <t>トツゲキ</t>
    </rPh>
    <rPh sb="33" eb="36">
      <t>ダイヨウヒン</t>
    </rPh>
    <phoneticPr fontId="1"/>
  </si>
  <si>
    <t>　③瞬間移動で諸々の妨害要素を全て無視して接近可能なので、応用は色々と効く</t>
    <rPh sb="2" eb="6">
      <t>シュンカンイドウ</t>
    </rPh>
    <rPh sb="7" eb="9">
      <t>モロモロ</t>
    </rPh>
    <rPh sb="10" eb="12">
      <t>ボウガイ</t>
    </rPh>
    <rPh sb="12" eb="14">
      <t>ヨウソ</t>
    </rPh>
    <rPh sb="15" eb="16">
      <t>スベ</t>
    </rPh>
    <rPh sb="17" eb="19">
      <t>ムシ</t>
    </rPh>
    <rPh sb="21" eb="23">
      <t>セッキン</t>
    </rPh>
    <rPh sb="23" eb="25">
      <t>カノウ</t>
    </rPh>
    <rPh sb="29" eb="31">
      <t>オウヨウ</t>
    </rPh>
    <rPh sb="32" eb="34">
      <t>イロイロ</t>
    </rPh>
    <rPh sb="35" eb="36">
      <t>キ</t>
    </rPh>
    <phoneticPr fontId="1"/>
  </si>
  <si>
    <t>　④クロークの効果で再使用可能なので、複雑な地形の遭遇でも心強い</t>
    <rPh sb="7" eb="9">
      <t>コウカ</t>
    </rPh>
    <rPh sb="10" eb="13">
      <t>サイシヨウ</t>
    </rPh>
    <rPh sb="13" eb="15">
      <t>カノウ</t>
    </rPh>
    <rPh sb="19" eb="21">
      <t>フクザツ</t>
    </rPh>
    <rPh sb="22" eb="24">
      <t>チケイ</t>
    </rPh>
    <rPh sb="25" eb="27">
      <t>ソウグウ</t>
    </rPh>
    <rPh sb="29" eb="30">
      <t>ココロ</t>
    </rPh>
    <rPh sb="30" eb="31">
      <t>ツヨ</t>
    </rPh>
    <phoneticPr fontId="1"/>
  </si>
  <si>
    <t>　⑤ヒットしてしまった場合（笑）、誰の隣へ引っ張ってくかの判断が実は難しい・・・</t>
    <rPh sb="11" eb="13">
      <t>バアイ</t>
    </rPh>
    <rPh sb="14" eb="15">
      <t>ワライ</t>
    </rPh>
    <rPh sb="17" eb="18">
      <t>ダレ</t>
    </rPh>
    <rPh sb="19" eb="20">
      <t>トナリ</t>
    </rPh>
    <rPh sb="21" eb="22">
      <t>ヒ</t>
    </rPh>
    <rPh sb="23" eb="24">
      <t>パ</t>
    </rPh>
    <rPh sb="29" eb="31">
      <t>ハンダン</t>
    </rPh>
    <rPh sb="32" eb="33">
      <t>ジツ</t>
    </rPh>
    <rPh sb="34" eb="35">
      <t>ムズカ</t>
    </rPh>
    <phoneticPr fontId="1"/>
  </si>
  <si>
    <r>
      <t>②</t>
    </r>
    <r>
      <rPr>
        <b/>
        <sz val="11"/>
        <color rgb="FFFF0000"/>
        <rFont val="ＭＳ Ｐゴシック"/>
        <family val="3"/>
        <charset val="128"/>
        <scheme val="minor"/>
      </rPr>
      <t>無限回攻撃パワー最大増幅</t>
    </r>
    <r>
      <rPr>
        <sz val="11"/>
        <rFont val="ＭＳ Ｐゴシック"/>
        <family val="3"/>
        <charset val="128"/>
        <scheme val="minor"/>
      </rPr>
      <t>はヒット時のダメージがＵＰする以外、メリットが少ない・・・</t>
    </r>
    <rPh sb="1" eb="2">
      <t>ム</t>
    </rPh>
    <rPh sb="3" eb="4">
      <t>カイ</t>
    </rPh>
    <rPh sb="4" eb="6">
      <t>コウゲキ</t>
    </rPh>
    <rPh sb="9" eb="11">
      <t>サイダイ</t>
    </rPh>
    <rPh sb="11" eb="13">
      <t>ゾウフク</t>
    </rPh>
    <rPh sb="17" eb="18">
      <t>ジ</t>
    </rPh>
    <rPh sb="28" eb="30">
      <t>イガイ</t>
    </rPh>
    <rPh sb="36" eb="37">
      <t>スク</t>
    </rPh>
    <phoneticPr fontId="1"/>
  </si>
  <si>
    <t>③マークの維持条件が緩い</t>
    <rPh sb="5" eb="7">
      <t>イジ</t>
    </rPh>
    <rPh sb="7" eb="9">
      <t>ジョウケン</t>
    </rPh>
    <rPh sb="10" eb="11">
      <t>ユル</t>
    </rPh>
    <phoneticPr fontId="1"/>
  </si>
  <si>
    <t>④ＲＪから無理して隣接しに行くよりも、向こうから隣接したくなるような立ち回りを心掛けるべし</t>
    <rPh sb="5" eb="7">
      <t>ムリ</t>
    </rPh>
    <rPh sb="9" eb="11">
      <t>リンセツ</t>
    </rPh>
    <rPh sb="13" eb="14">
      <t>イ</t>
    </rPh>
    <rPh sb="19" eb="20">
      <t>ム</t>
    </rPh>
    <rPh sb="24" eb="26">
      <t>リンセツ</t>
    </rPh>
    <rPh sb="34" eb="35">
      <t>タ</t>
    </rPh>
    <rPh sb="36" eb="37">
      <t>マワ</t>
    </rPh>
    <rPh sb="39" eb="41">
      <t>ココロガ</t>
    </rPh>
    <phoneticPr fontId="1"/>
  </si>
  <si>
    <t>　　出してしまったら最後、シカトしちゃってＯＫ？</t>
    <rPh sb="2" eb="3">
      <t>ダ</t>
    </rPh>
    <rPh sb="10" eb="12">
      <t>サイゴ</t>
    </rPh>
    <phoneticPr fontId="1"/>
  </si>
  <si>
    <r>
      <t>使用者は</t>
    </r>
    <r>
      <rPr>
        <b/>
        <sz val="11"/>
        <color rgb="FFFF0000"/>
        <rFont val="ＭＳ Ｐゴシック"/>
        <family val="3"/>
        <charset val="128"/>
        <scheme val="minor"/>
      </rPr>
      <t>このＴ終</t>
    </r>
    <r>
      <rPr>
        <sz val="11"/>
        <rFont val="ＭＳ Ｐゴシック"/>
        <family val="3"/>
        <charset val="128"/>
        <scheme val="minor"/>
      </rPr>
      <t>まで、移動困難な地形を無視し、</t>
    </r>
    <rPh sb="0" eb="3">
      <t>シヨウシャ</t>
    </rPh>
    <rPh sb="7" eb="8">
      <t>シュウ</t>
    </rPh>
    <rPh sb="11" eb="13">
      <t>イドウ</t>
    </rPh>
    <rPh sb="13" eb="15">
      <t>コンナン</t>
    </rPh>
    <rPh sb="16" eb="18">
      <t>チケイ</t>
    </rPh>
    <rPh sb="19" eb="21">
      <t>ムシ</t>
    </rPh>
    <phoneticPr fontId="1"/>
  </si>
  <si>
    <t>以上の点から導き出される結論は以下の通り。</t>
    <rPh sb="0" eb="2">
      <t>イジョウ</t>
    </rPh>
    <rPh sb="3" eb="4">
      <t>テン</t>
    </rPh>
    <rPh sb="6" eb="7">
      <t>ミチビ</t>
    </rPh>
    <rPh sb="8" eb="9">
      <t>ダ</t>
    </rPh>
    <rPh sb="12" eb="14">
      <t>ケツロン</t>
    </rPh>
    <rPh sb="15" eb="17">
      <t>イカ</t>
    </rPh>
    <rPh sb="18" eb="19">
      <t>トオ</t>
    </rPh>
    <phoneticPr fontId="1"/>
  </si>
  <si>
    <t>①本気でフル活用しようと思ったら、標準アクションまで必要</t>
    <rPh sb="1" eb="3">
      <t>ホンキ</t>
    </rPh>
    <rPh sb="6" eb="8">
      <t>カツヨウ</t>
    </rPh>
    <rPh sb="12" eb="13">
      <t>オモ</t>
    </rPh>
    <rPh sb="17" eb="19">
      <t>ヒョウジュン</t>
    </rPh>
    <rPh sb="26" eb="28">
      <t>ヒツヨウ</t>
    </rPh>
    <phoneticPr fontId="1"/>
  </si>
  <si>
    <t>・３マスまでの移動が保証されているって言うか、コレだけでは３マスしか移動不可能</t>
    <rPh sb="7" eb="9">
      <t>イドウ</t>
    </rPh>
    <rPh sb="10" eb="12">
      <t>ホショウ</t>
    </rPh>
    <rPh sb="19" eb="20">
      <t>イ</t>
    </rPh>
    <rPh sb="34" eb="36">
      <t>イドウ</t>
    </rPh>
    <rPh sb="36" eb="39">
      <t>フカノウ</t>
    </rPh>
    <phoneticPr fontId="1"/>
  </si>
  <si>
    <t>　　標準を移動に替えるか、移動（シフト含む）がオマケで付いて来る攻撃パワーが無ければ、</t>
    <rPh sb="2" eb="4">
      <t>ヒョウジュン</t>
    </rPh>
    <rPh sb="5" eb="7">
      <t>イドウ</t>
    </rPh>
    <rPh sb="8" eb="9">
      <t>カ</t>
    </rPh>
    <rPh sb="13" eb="15">
      <t>イドウ</t>
    </rPh>
    <rPh sb="19" eb="20">
      <t>フク</t>
    </rPh>
    <rPh sb="27" eb="28">
      <t>ツ</t>
    </rPh>
    <rPh sb="30" eb="31">
      <t>ク</t>
    </rPh>
    <rPh sb="32" eb="34">
      <t>コウゲキ</t>
    </rPh>
    <rPh sb="38" eb="39">
      <t>ナ</t>
    </rPh>
    <phoneticPr fontId="1"/>
  </si>
  <si>
    <t>　　とてもじゃないが長距離移動は無理！</t>
    <rPh sb="10" eb="13">
      <t>チョウキョリ</t>
    </rPh>
    <rPh sb="13" eb="15">
      <t>イドウ</t>
    </rPh>
    <rPh sb="16" eb="18">
      <t>ムリ</t>
    </rPh>
    <phoneticPr fontId="1"/>
  </si>
  <si>
    <t>②減速対策</t>
    <rPh sb="1" eb="3">
      <t>ゲンソク</t>
    </rPh>
    <rPh sb="3" eb="5">
      <t>タイサク</t>
    </rPh>
    <phoneticPr fontId="1"/>
  </si>
  <si>
    <t>　　トータルでは突撃よりもカニング・アブダクションの方が移動距離は稼ぎ易い。</t>
    <rPh sb="8" eb="10">
      <t>トツゲキ</t>
    </rPh>
    <rPh sb="26" eb="27">
      <t>ホウ</t>
    </rPh>
    <rPh sb="28" eb="30">
      <t>イドウ</t>
    </rPh>
    <rPh sb="30" eb="32">
      <t>キョリ</t>
    </rPh>
    <rPh sb="33" eb="34">
      <t>カセ</t>
    </rPh>
    <rPh sb="35" eb="36">
      <t>ヤス</t>
    </rPh>
    <phoneticPr fontId="1"/>
  </si>
  <si>
    <t>・水面の上を立てるクセに　氷の上では滑るのかよ（笑）</t>
    <rPh sb="1" eb="3">
      <t>ミナモ</t>
    </rPh>
    <rPh sb="4" eb="5">
      <t>ウエ</t>
    </rPh>
    <rPh sb="6" eb="7">
      <t>タ</t>
    </rPh>
    <rPh sb="13" eb="14">
      <t>コオリ</t>
    </rPh>
    <rPh sb="15" eb="16">
      <t>ウエ</t>
    </rPh>
    <rPh sb="18" eb="19">
      <t>スベ</t>
    </rPh>
    <rPh sb="24" eb="25">
      <t>ワライ</t>
    </rPh>
    <phoneticPr fontId="1"/>
  </si>
  <si>
    <t>　　水面の上で静止していたら、ターン終了と同時にドボン！という事は、</t>
    <rPh sb="2" eb="4">
      <t>ミナモ</t>
    </rPh>
    <rPh sb="5" eb="6">
      <t>ウエ</t>
    </rPh>
    <rPh sb="7" eb="9">
      <t>セイシ</t>
    </rPh>
    <rPh sb="18" eb="20">
      <t>シュウリョウ</t>
    </rPh>
    <rPh sb="21" eb="23">
      <t>ドウジ</t>
    </rPh>
    <rPh sb="31" eb="32">
      <t>コト</t>
    </rPh>
    <phoneticPr fontId="1"/>
  </si>
  <si>
    <t>　　広い河川を渡るには１ターン中に渡り切る必要があるので、かなり骨が折れる・・・。</t>
    <rPh sb="2" eb="3">
      <t>ヒロ</t>
    </rPh>
    <rPh sb="4" eb="6">
      <t>カセン</t>
    </rPh>
    <rPh sb="7" eb="8">
      <t>ワタ</t>
    </rPh>
    <rPh sb="15" eb="16">
      <t>チュウ</t>
    </rPh>
    <rPh sb="17" eb="18">
      <t>ワタ</t>
    </rPh>
    <rPh sb="19" eb="20">
      <t>キ</t>
    </rPh>
    <rPh sb="21" eb="23">
      <t>ヒツヨウ</t>
    </rPh>
    <rPh sb="32" eb="33">
      <t>ホネ</t>
    </rPh>
    <rPh sb="34" eb="35">
      <t>オ</t>
    </rPh>
    <phoneticPr fontId="1"/>
  </si>
  <si>
    <t>　　とりあえず３マス移動保証が付いているので減速には強い！</t>
    <rPh sb="10" eb="12">
      <t>イドウ</t>
    </rPh>
    <rPh sb="12" eb="14">
      <t>ホショウ</t>
    </rPh>
    <rPh sb="15" eb="16">
      <t>ツ</t>
    </rPh>
    <rPh sb="22" eb="24">
      <t>ゲンソク</t>
    </rPh>
    <rPh sb="26" eb="27">
      <t>ツヨ</t>
    </rPh>
    <phoneticPr fontId="1"/>
  </si>
  <si>
    <t>③移動困難対策</t>
    <rPh sb="1" eb="3">
      <t>イドウ</t>
    </rPh>
    <rPh sb="3" eb="5">
      <t>コンナン</t>
    </rPh>
    <rPh sb="5" eb="7">
      <t>タイサク</t>
    </rPh>
    <phoneticPr fontId="1"/>
  </si>
  <si>
    <t>　　疾走しても３マスぽっちしか無理である以上、かなり苦手な部類と言えるだろう。</t>
    <rPh sb="2" eb="4">
      <t>シッソウ</t>
    </rPh>
    <rPh sb="15" eb="17">
      <t>ムリ</t>
    </rPh>
    <rPh sb="20" eb="22">
      <t>イジョウ</t>
    </rPh>
    <rPh sb="26" eb="28">
      <t>ニガテ</t>
    </rPh>
    <rPh sb="29" eb="31">
      <t>ブルイ</t>
    </rPh>
    <rPh sb="32" eb="33">
      <t>イ</t>
    </rPh>
    <phoneticPr fontId="1"/>
  </si>
  <si>
    <t>　　そう考えるとペナルティ無しで　３マス移動が保証されているのは大きい。</t>
    <rPh sb="4" eb="5">
      <t>カンガ</t>
    </rPh>
    <rPh sb="13" eb="14">
      <t>ナ</t>
    </rPh>
    <rPh sb="20" eb="22">
      <t>イドウ</t>
    </rPh>
    <rPh sb="23" eb="25">
      <t>ホショウ</t>
    </rPh>
    <rPh sb="32" eb="33">
      <t>オオ</t>
    </rPh>
    <phoneticPr fontId="1"/>
  </si>
  <si>
    <t>　　細かく移動するのに使って、立ち回りにアクセントを付けるのが理想的か？</t>
    <rPh sb="15" eb="16">
      <t>タ</t>
    </rPh>
    <rPh sb="17" eb="18">
      <t>マワ</t>
    </rPh>
    <rPh sb="26" eb="27">
      <t>ツ</t>
    </rPh>
    <rPh sb="31" eb="34">
      <t>リソウテキ</t>
    </rPh>
    <phoneticPr fontId="1"/>
  </si>
  <si>
    <t>④結局、瞬間移動よりは劣る</t>
    <rPh sb="1" eb="3">
      <t>ケッキョク</t>
    </rPh>
    <rPh sb="4" eb="8">
      <t>シュンカンイドウ</t>
    </rPh>
    <rPh sb="11" eb="12">
      <t>オト</t>
    </rPh>
    <phoneticPr fontId="1"/>
  </si>
  <si>
    <t>　　不動、拘束、伏せを全く克服していない以上、万能感は無い。</t>
    <rPh sb="2" eb="4">
      <t>フドウ</t>
    </rPh>
    <rPh sb="5" eb="7">
      <t>コウソク</t>
    </rPh>
    <rPh sb="8" eb="9">
      <t>フ</t>
    </rPh>
    <rPh sb="11" eb="12">
      <t>マッタ</t>
    </rPh>
    <rPh sb="13" eb="15">
      <t>コクフク</t>
    </rPh>
    <rPh sb="20" eb="22">
      <t>イジョウ</t>
    </rPh>
    <rPh sb="23" eb="25">
      <t>バンノウ</t>
    </rPh>
    <rPh sb="25" eb="26">
      <t>カン</t>
    </rPh>
    <rPh sb="27" eb="28">
      <t>ナ</t>
    </rPh>
    <phoneticPr fontId="1"/>
  </si>
  <si>
    <t>　　かなり伏せが苦手なので、踏ん張りセーヴを　お忘れなく・・・。</t>
    <rPh sb="5" eb="6">
      <t>フ</t>
    </rPh>
    <rPh sb="8" eb="10">
      <t>ニガテ</t>
    </rPh>
    <rPh sb="14" eb="15">
      <t>フ</t>
    </rPh>
    <rPh sb="16" eb="17">
      <t>バ</t>
    </rPh>
    <rPh sb="24" eb="25">
      <t>ワス</t>
    </rPh>
    <phoneticPr fontId="1"/>
  </si>
  <si>
    <t>　　移動困難＆減速のハメコンボを　ほぼ対策可能なのは頼もしい。</t>
    <rPh sb="2" eb="4">
      <t>イドウ</t>
    </rPh>
    <rPh sb="4" eb="6">
      <t>コンナン</t>
    </rPh>
    <rPh sb="7" eb="9">
      <t>ゲンソク</t>
    </rPh>
    <rPh sb="19" eb="21">
      <t>タイサク</t>
    </rPh>
    <rPh sb="21" eb="23">
      <t>カノウ</t>
    </rPh>
    <rPh sb="26" eb="27">
      <t>タノ</t>
    </rPh>
    <phoneticPr fontId="1"/>
  </si>
  <si>
    <t>　　心衣があるから基本的には機会攻撃は恐れず、必要な時はしっかりと移動する事！</t>
    <rPh sb="2" eb="3">
      <t>ココロ</t>
    </rPh>
    <rPh sb="3" eb="4">
      <t>キヌ</t>
    </rPh>
    <rPh sb="9" eb="12">
      <t>キホンテキ</t>
    </rPh>
    <rPh sb="14" eb="16">
      <t>キカイ</t>
    </rPh>
    <rPh sb="16" eb="18">
      <t>コウゲキ</t>
    </rPh>
    <rPh sb="19" eb="20">
      <t>オソ</t>
    </rPh>
    <rPh sb="23" eb="25">
      <t>ヒツヨウ</t>
    </rPh>
    <rPh sb="26" eb="27">
      <t>トキ</t>
    </rPh>
    <rPh sb="33" eb="35">
      <t>イドウ</t>
    </rPh>
    <rPh sb="37" eb="38">
      <t>コト</t>
    </rPh>
    <phoneticPr fontId="1"/>
  </si>
  <si>
    <t>　　ＲＪは移動困難地形を移動アクション１回当たり　たった２マスしか移動できない。</t>
    <rPh sb="5" eb="7">
      <t>イドウ</t>
    </rPh>
    <rPh sb="7" eb="9">
      <t>コンナン</t>
    </rPh>
    <rPh sb="9" eb="11">
      <t>チケイ</t>
    </rPh>
    <rPh sb="12" eb="14">
      <t>イドウ</t>
    </rPh>
    <rPh sb="20" eb="21">
      <t>カイ</t>
    </rPh>
    <rPh sb="21" eb="22">
      <t>ア</t>
    </rPh>
    <rPh sb="33" eb="35">
      <t>イドウ</t>
    </rPh>
    <phoneticPr fontId="1"/>
  </si>
  <si>
    <t>①無限回で幻惑！　パワー・ストライクがスタンバっているならば、基本コレでＯＫか？</t>
    <rPh sb="1" eb="2">
      <t>ム</t>
    </rPh>
    <rPh sb="3" eb="4">
      <t>カイ</t>
    </rPh>
    <rPh sb="5" eb="7">
      <t>ゲンワク</t>
    </rPh>
    <rPh sb="31" eb="33">
      <t>キホン</t>
    </rPh>
    <phoneticPr fontId="1"/>
  </si>
  <si>
    <t>③機会攻撃時のド本命！　敵のターンが攻撃前に終わる余地があるのはハメや・・・。</t>
    <rPh sb="1" eb="3">
      <t>キカイ</t>
    </rPh>
    <rPh sb="3" eb="5">
      <t>コウゲキ</t>
    </rPh>
    <rPh sb="5" eb="6">
      <t>ジ</t>
    </rPh>
    <rPh sb="8" eb="10">
      <t>ホンメイ</t>
    </rPh>
    <rPh sb="12" eb="13">
      <t>テキ</t>
    </rPh>
    <rPh sb="18" eb="20">
      <t>コウゲキ</t>
    </rPh>
    <rPh sb="20" eb="21">
      <t>マエ</t>
    </rPh>
    <rPh sb="22" eb="23">
      <t>オ</t>
    </rPh>
    <rPh sb="25" eb="27">
      <t>ヨチ</t>
    </rPh>
    <phoneticPr fontId="1"/>
  </si>
  <si>
    <t>　ヒット時限定だが、幻惑＆マークを解除可能なのは色々と期待したくはなる・・・。</t>
    <rPh sb="4" eb="5">
      <t>ジ</t>
    </rPh>
    <rPh sb="5" eb="7">
      <t>ゲンテイ</t>
    </rPh>
    <rPh sb="10" eb="12">
      <t>ゲンワク</t>
    </rPh>
    <rPh sb="17" eb="19">
      <t>カイジョ</t>
    </rPh>
    <rPh sb="19" eb="21">
      <t>カノウ</t>
    </rPh>
    <rPh sb="24" eb="26">
      <t>イロイロ</t>
    </rPh>
    <rPh sb="27" eb="29">
      <t>キタイ</t>
    </rPh>
    <phoneticPr fontId="1"/>
  </si>
  <si>
    <t>②地味に幻惑の持続時間が伸びている（驚）！</t>
    <rPh sb="1" eb="3">
      <t>ジミ</t>
    </rPh>
    <rPh sb="4" eb="6">
      <t>ゲンワク</t>
    </rPh>
    <rPh sb="7" eb="9">
      <t>ジゾク</t>
    </rPh>
    <rPh sb="9" eb="11">
      <t>ジカン</t>
    </rPh>
    <rPh sb="12" eb="13">
      <t>ノ</t>
    </rPh>
    <rPh sb="18" eb="19">
      <t>オドロ</t>
    </rPh>
    <phoneticPr fontId="1"/>
  </si>
  <si>
    <t>ちょっとルール的に確認すべき点が多いので判断保留</t>
    <rPh sb="7" eb="8">
      <t>テキ</t>
    </rPh>
    <rPh sb="9" eb="11">
      <t>カクニン</t>
    </rPh>
    <rPh sb="14" eb="15">
      <t>テン</t>
    </rPh>
    <rPh sb="16" eb="17">
      <t>オオ</t>
    </rPh>
    <rPh sb="20" eb="22">
      <t>ハンダン</t>
    </rPh>
    <rPh sb="22" eb="24">
      <t>ホリュウ</t>
    </rPh>
    <phoneticPr fontId="1"/>
  </si>
  <si>
    <r>
      <t>１体の敵が使用者に対する攻撃を</t>
    </r>
    <r>
      <rPr>
        <b/>
        <sz val="11"/>
        <color rgb="FFFF0000"/>
        <rFont val="ＭＳ Ｐゴシック"/>
        <family val="3"/>
        <charset val="128"/>
        <scheme val="minor"/>
      </rPr>
      <t>ミス</t>
    </r>
    <r>
      <rPr>
        <sz val="11"/>
        <rFont val="ＭＳ Ｐゴシック"/>
        <family val="3"/>
        <charset val="128"/>
        <scheme val="minor"/>
      </rPr>
      <t>する。</t>
    </r>
    <rPh sb="1" eb="2">
      <t>タイ</t>
    </rPh>
    <rPh sb="3" eb="4">
      <t>テキ</t>
    </rPh>
    <rPh sb="5" eb="7">
      <t>シヨウ</t>
    </rPh>
    <rPh sb="7" eb="8">
      <t>シャ</t>
    </rPh>
    <rPh sb="9" eb="10">
      <t>タイ</t>
    </rPh>
    <rPh sb="12" eb="14">
      <t>コウゲキ</t>
    </rPh>
    <phoneticPr fontId="1"/>
  </si>
  <si>
    <t>　　この効果、本当に欲しいのは攻撃喰らって強制移動させられた時だろうが・・・。</t>
    <rPh sb="4" eb="6">
      <t>コウカ</t>
    </rPh>
    <rPh sb="7" eb="9">
      <t>ホントウ</t>
    </rPh>
    <rPh sb="10" eb="11">
      <t>ホ</t>
    </rPh>
    <rPh sb="15" eb="17">
      <t>コウゲキ</t>
    </rPh>
    <rPh sb="17" eb="18">
      <t>ク</t>
    </rPh>
    <rPh sb="21" eb="23">
      <t>キョウセイ</t>
    </rPh>
    <rPh sb="23" eb="25">
      <t>イドウ</t>
    </rPh>
    <rPh sb="30" eb="31">
      <t>トキ</t>
    </rPh>
    <phoneticPr fontId="1"/>
  </si>
  <si>
    <t>　　だがしかし、敵の攻撃がヒットした時には全然無理ってところがねェ。</t>
    <rPh sb="8" eb="9">
      <t>テキ</t>
    </rPh>
    <rPh sb="10" eb="12">
      <t>コウゲキ</t>
    </rPh>
    <rPh sb="18" eb="19">
      <t>トキ</t>
    </rPh>
    <rPh sb="21" eb="23">
      <t>ゼンゼン</t>
    </rPh>
    <rPh sb="23" eb="25">
      <t>ムリ</t>
    </rPh>
    <phoneticPr fontId="1"/>
  </si>
  <si>
    <t>　　ミスでも確定強制移動なパワーを喰らってしまった時用って事なのか？</t>
    <rPh sb="6" eb="8">
      <t>カクテイ</t>
    </rPh>
    <rPh sb="8" eb="10">
      <t>キョウセイ</t>
    </rPh>
    <rPh sb="10" eb="12">
      <t>イドウ</t>
    </rPh>
    <rPh sb="17" eb="18">
      <t>ク</t>
    </rPh>
    <rPh sb="25" eb="26">
      <t>トキ</t>
    </rPh>
    <rPh sb="26" eb="27">
      <t>ヨウ</t>
    </rPh>
    <rPh sb="29" eb="30">
      <t>コト</t>
    </rPh>
    <phoneticPr fontId="1"/>
  </si>
  <si>
    <t>　　結局、過剰な期待は禁物って事なのか？</t>
    <rPh sb="2" eb="4">
      <t>ケッキョク</t>
    </rPh>
    <rPh sb="5" eb="7">
      <t>カジョウ</t>
    </rPh>
    <rPh sb="8" eb="10">
      <t>キタイ</t>
    </rPh>
    <rPh sb="11" eb="13">
      <t>キンモツ</t>
    </rPh>
    <rPh sb="15" eb="16">
      <t>コト</t>
    </rPh>
    <phoneticPr fontId="1"/>
  </si>
  <si>
    <t>④機会攻撃で当てる時は大概オマケの発動チャンスでもあるので、一考の余地アリ！　悩む・・・。</t>
    <rPh sb="1" eb="3">
      <t>キカイ</t>
    </rPh>
    <rPh sb="3" eb="5">
      <t>コウゲキ</t>
    </rPh>
    <rPh sb="6" eb="7">
      <t>ア</t>
    </rPh>
    <rPh sb="9" eb="10">
      <t>トキ</t>
    </rPh>
    <rPh sb="11" eb="13">
      <t>タイガイ</t>
    </rPh>
    <rPh sb="17" eb="19">
      <t>ハツドウ</t>
    </rPh>
    <rPh sb="30" eb="32">
      <t>イッコウ</t>
    </rPh>
    <rPh sb="33" eb="35">
      <t>ヨチ</t>
    </rPh>
    <rPh sb="39" eb="40">
      <t>ナヤ</t>
    </rPh>
    <phoneticPr fontId="1"/>
  </si>
  <si>
    <r>
      <t>②</t>
    </r>
    <r>
      <rPr>
        <b/>
        <sz val="11"/>
        <color rgb="FFFF0000"/>
        <rFont val="ＭＳ Ｐゴシック"/>
        <family val="3"/>
        <charset val="128"/>
        <scheme val="minor"/>
      </rPr>
      <t>機会攻撃</t>
    </r>
    <r>
      <rPr>
        <sz val="11"/>
        <color theme="1"/>
        <rFont val="ＭＳ Ｐゴシック"/>
        <family val="2"/>
        <charset val="128"/>
        <scheme val="minor"/>
      </rPr>
      <t>で当てると、敵はＲＪの周囲でバターになるしかなくなるので狙い目。　ピニングも無いし。</t>
    </r>
    <rPh sb="1" eb="3">
      <t>キカイ</t>
    </rPh>
    <rPh sb="3" eb="5">
      <t>コウゲキ</t>
    </rPh>
    <rPh sb="6" eb="7">
      <t>ア</t>
    </rPh>
    <rPh sb="11" eb="12">
      <t>テキ</t>
    </rPh>
    <rPh sb="16" eb="18">
      <t>シュウイ</t>
    </rPh>
    <rPh sb="33" eb="34">
      <t>ネラ</t>
    </rPh>
    <rPh sb="35" eb="36">
      <t>メ</t>
    </rPh>
    <rPh sb="43" eb="44">
      <t>ナ</t>
    </rPh>
    <phoneticPr fontId="1"/>
  </si>
  <si>
    <t>目標の移動中は常にＲＪのいる方向に向かえば、ＲＪと隣接するマスまで移動する義務は無し！</t>
    <rPh sb="0" eb="2">
      <t>モクヒョウ</t>
    </rPh>
    <rPh sb="3" eb="6">
      <t>イドウチュウ</t>
    </rPh>
    <rPh sb="7" eb="8">
      <t>ツネ</t>
    </rPh>
    <rPh sb="14" eb="16">
      <t>ホウコウ</t>
    </rPh>
    <rPh sb="17" eb="18">
      <t>ム</t>
    </rPh>
    <rPh sb="25" eb="27">
      <t>リンセツ</t>
    </rPh>
    <rPh sb="33" eb="35">
      <t>イドウ</t>
    </rPh>
    <rPh sb="37" eb="39">
      <t>ギム</t>
    </rPh>
    <rPh sb="40" eb="41">
      <t>ナ</t>
    </rPh>
    <phoneticPr fontId="1"/>
  </si>
  <si>
    <t>　　　使用者はこの遭遇で使用した[瞬間移動]の[遭]パワー１つの使用回数を回復する。</t>
    <phoneticPr fontId="1"/>
  </si>
  <si>
    <r>
      <t>このパワーは</t>
    </r>
    <r>
      <rPr>
        <b/>
        <sz val="11"/>
        <color rgb="FFFF0000"/>
        <rFont val="ＭＳ Ｐゴシック"/>
        <family val="3"/>
        <charset val="128"/>
        <scheme val="minor"/>
      </rPr>
      <t>１ターンに1回</t>
    </r>
    <r>
      <rPr>
        <sz val="11"/>
        <color theme="1"/>
        <rFont val="ＭＳ Ｐゴシック"/>
        <family val="3"/>
        <charset val="128"/>
        <scheme val="minor"/>
      </rPr>
      <t>しか使用できない</t>
    </r>
    <rPh sb="12" eb="13">
      <t>カイ</t>
    </rPh>
    <rPh sb="15" eb="17">
      <t>シヨウ</t>
    </rPh>
    <phoneticPr fontId="1"/>
  </si>
  <si>
    <t>サイファーの汎用パワーとの有力入れ替え候補？</t>
    <rPh sb="6" eb="8">
      <t>ハンヨウ</t>
    </rPh>
    <rPh sb="13" eb="15">
      <t>ユウリョク</t>
    </rPh>
    <rPh sb="15" eb="16">
      <t>イ</t>
    </rPh>
    <rPh sb="17" eb="18">
      <t>カ</t>
    </rPh>
    <rPh sb="19" eb="21">
      <t>コウホ</t>
    </rPh>
    <phoneticPr fontId="1"/>
  </si>
  <si>
    <r>
      <t>増幅</t>
    </r>
    <r>
      <rPr>
        <b/>
        <sz val="11"/>
        <color rgb="FFFF0000"/>
        <rFont val="ＭＳ Ｐゴシック"/>
        <family val="3"/>
        <charset val="128"/>
        <scheme val="minor"/>
      </rPr>
      <t>４</t>
    </r>
    <rPh sb="0" eb="2">
      <t>ゾウフク</t>
    </rPh>
    <phoneticPr fontId="1"/>
  </si>
  <si>
    <t>エナジー・トランスフォーメーション</t>
    <phoneticPr fontId="1"/>
  </si>
  <si>
    <t>フリー・アクション</t>
    <phoneticPr fontId="1"/>
  </si>
  <si>
    <r>
      <t>　　しかし、防御値へのパワーボーナスは</t>
    </r>
    <r>
      <rPr>
        <b/>
        <sz val="11"/>
        <color rgb="FFFF0000"/>
        <rFont val="ＭＳ Ｐゴシック"/>
        <family val="3"/>
        <charset val="128"/>
        <scheme val="minor"/>
      </rPr>
      <t>次のターンの開始時までしか持続しない！</t>
    </r>
    <rPh sb="6" eb="8">
      <t>ボウギョ</t>
    </rPh>
    <rPh sb="8" eb="9">
      <t>チ</t>
    </rPh>
    <rPh sb="19" eb="20">
      <t>ツギ</t>
    </rPh>
    <rPh sb="25" eb="27">
      <t>カイシ</t>
    </rPh>
    <rPh sb="27" eb="28">
      <t>ジ</t>
    </rPh>
    <rPh sb="32" eb="34">
      <t>ジゾク</t>
    </rPh>
    <phoneticPr fontId="1"/>
  </si>
  <si>
    <r>
      <t>　　つまり機会攻撃に適用するには、</t>
    </r>
    <r>
      <rPr>
        <b/>
        <sz val="11"/>
        <color rgb="FFFF0000"/>
        <rFont val="ＭＳ Ｐゴシック"/>
        <family val="3"/>
        <charset val="128"/>
        <scheme val="minor"/>
      </rPr>
      <t>まず移動する前にマークする必要がある</t>
    </r>
    <r>
      <rPr>
        <sz val="11"/>
        <color theme="1"/>
        <rFont val="ＭＳ Ｐゴシック"/>
        <family val="2"/>
        <charset val="128"/>
        <scheme val="minor"/>
      </rPr>
      <t>ので手順に注意！</t>
    </r>
    <rPh sb="5" eb="9">
      <t>キカイコウゲキ</t>
    </rPh>
    <rPh sb="10" eb="11">
      <t>テキ</t>
    </rPh>
    <rPh sb="11" eb="12">
      <t>ヨウ</t>
    </rPh>
    <rPh sb="19" eb="21">
      <t>イドウ</t>
    </rPh>
    <rPh sb="23" eb="24">
      <t>マエ</t>
    </rPh>
    <rPh sb="30" eb="32">
      <t>ヒツヨウ</t>
    </rPh>
    <rPh sb="37" eb="39">
      <t>テジュン</t>
    </rPh>
    <rPh sb="40" eb="42">
      <t>チュウイ</t>
    </rPh>
    <phoneticPr fontId="1"/>
  </si>
  <si>
    <t>　　とにかく幻惑に弱いので無双の意志がやはり必要・・・。</t>
    <rPh sb="6" eb="8">
      <t>ゲンワク</t>
    </rPh>
    <rPh sb="9" eb="10">
      <t>ヨワ</t>
    </rPh>
    <rPh sb="13" eb="15">
      <t>ムソウ</t>
    </rPh>
    <rPh sb="16" eb="18">
      <t>イシ</t>
    </rPh>
    <rPh sb="22" eb="24">
      <t>ヒツヨウ</t>
    </rPh>
    <phoneticPr fontId="1"/>
  </si>
  <si>
    <r>
      <t>　　つまり、</t>
    </r>
    <r>
      <rPr>
        <b/>
        <sz val="11"/>
        <color rgb="FFFF0000"/>
        <rFont val="ＭＳ Ｐゴシック"/>
        <family val="3"/>
        <charset val="128"/>
        <scheme val="minor"/>
      </rPr>
      <t>未増幅や増幅１と比べてコスパが著しく劣る</t>
    </r>
    <r>
      <rPr>
        <sz val="11"/>
        <rFont val="ＭＳ Ｐゴシック"/>
        <family val="3"/>
        <charset val="128"/>
        <scheme val="minor"/>
      </rPr>
      <t>（断言）！</t>
    </r>
    <rPh sb="6" eb="7">
      <t>ミ</t>
    </rPh>
    <rPh sb="7" eb="9">
      <t>ゾウフク</t>
    </rPh>
    <rPh sb="10" eb="12">
      <t>ゾウフク</t>
    </rPh>
    <rPh sb="14" eb="15">
      <t>クラ</t>
    </rPh>
    <rPh sb="21" eb="22">
      <t>イチジル</t>
    </rPh>
    <rPh sb="24" eb="25">
      <t>オト</t>
    </rPh>
    <rPh sb="27" eb="29">
      <t>ダンゲン</t>
    </rPh>
    <phoneticPr fontId="1"/>
  </si>
  <si>
    <r>
      <t>　　よって効果が不確かな最大増幅よりも、</t>
    </r>
    <r>
      <rPr>
        <b/>
        <sz val="11"/>
        <color rgb="FFFF0000"/>
        <rFont val="ＭＳ Ｐゴシック"/>
        <family val="3"/>
        <charset val="128"/>
        <scheme val="minor"/>
      </rPr>
      <t>増幅１パワーの小出しでの立ち回り強化</t>
    </r>
    <r>
      <rPr>
        <sz val="11"/>
        <rFont val="ＭＳ Ｐゴシック"/>
        <family val="3"/>
        <charset val="128"/>
        <scheme val="minor"/>
      </rPr>
      <t>がＲＪの基本！</t>
    </r>
    <rPh sb="5" eb="7">
      <t>コウカ</t>
    </rPh>
    <rPh sb="8" eb="10">
      <t>フタシ</t>
    </rPh>
    <rPh sb="12" eb="14">
      <t>サイダイ</t>
    </rPh>
    <rPh sb="14" eb="16">
      <t>ゾウフク</t>
    </rPh>
    <rPh sb="20" eb="22">
      <t>ゾウフク</t>
    </rPh>
    <rPh sb="27" eb="29">
      <t>コダ</t>
    </rPh>
    <rPh sb="32" eb="33">
      <t>タ</t>
    </rPh>
    <rPh sb="34" eb="35">
      <t>マワ</t>
    </rPh>
    <rPh sb="36" eb="38">
      <t>キョウカ</t>
    </rPh>
    <rPh sb="42" eb="44">
      <t>キホン</t>
    </rPh>
    <phoneticPr fontId="1"/>
  </si>
  <si>
    <r>
      <t>　　序盤の２、３ターンの間、</t>
    </r>
    <r>
      <rPr>
        <b/>
        <sz val="11"/>
        <color rgb="FFFF0000"/>
        <rFont val="ＭＳ Ｐゴシック"/>
        <family val="3"/>
        <charset val="128"/>
        <scheme val="minor"/>
      </rPr>
      <t>敵の数が減るまでは全ての防御値ＵＰをキープ</t>
    </r>
    <r>
      <rPr>
        <sz val="11"/>
        <rFont val="ＭＳ Ｐゴシック"/>
        <family val="3"/>
        <charset val="128"/>
        <scheme val="minor"/>
      </rPr>
      <t>し続ける為に</t>
    </r>
    <rPh sb="2" eb="4">
      <t>ジョバン</t>
    </rPh>
    <rPh sb="12" eb="13">
      <t>アイダ</t>
    </rPh>
    <rPh sb="14" eb="15">
      <t>テキ</t>
    </rPh>
    <rPh sb="16" eb="17">
      <t>カズ</t>
    </rPh>
    <rPh sb="18" eb="19">
      <t>ヘ</t>
    </rPh>
    <rPh sb="36" eb="37">
      <t>ツヅ</t>
    </rPh>
    <rPh sb="39" eb="40">
      <t>タメ</t>
    </rPh>
    <phoneticPr fontId="1"/>
  </si>
  <si>
    <r>
      <t>　　</t>
    </r>
    <r>
      <rPr>
        <b/>
        <sz val="11"/>
        <color rgb="FFFF0000"/>
        <rFont val="ＭＳ Ｐゴシック"/>
        <family val="3"/>
        <charset val="128"/>
        <scheme val="minor"/>
      </rPr>
      <t>２体どころか１体もマーク出来なくてもこのパワーを増幅して使う価値がある！</t>
    </r>
    <rPh sb="3" eb="4">
      <t>タイ</t>
    </rPh>
    <rPh sb="9" eb="10">
      <t>タイ</t>
    </rPh>
    <rPh sb="14" eb="16">
      <t>デキ</t>
    </rPh>
    <rPh sb="26" eb="28">
      <t>ゾウフク</t>
    </rPh>
    <rPh sb="30" eb="31">
      <t>ツカ</t>
    </rPh>
    <rPh sb="32" eb="34">
      <t>カチ</t>
    </rPh>
    <phoneticPr fontId="1"/>
  </si>
  <si>
    <r>
      <t>　　しかし、</t>
    </r>
    <r>
      <rPr>
        <b/>
        <sz val="11"/>
        <color rgb="FFFF0000"/>
        <rFont val="ＭＳ Ｐゴシック"/>
        <family val="3"/>
        <charset val="128"/>
        <scheme val="minor"/>
      </rPr>
      <t>このパワーを再使用すると必ず一旦マークが解除される</t>
    </r>
    <r>
      <rPr>
        <sz val="11"/>
        <rFont val="ＭＳ Ｐゴシック"/>
        <family val="3"/>
        <charset val="128"/>
        <scheme val="minor"/>
      </rPr>
      <t>ので、</t>
    </r>
    <rPh sb="12" eb="15">
      <t>サイシヨウ</t>
    </rPh>
    <rPh sb="18" eb="19">
      <t>カナラ</t>
    </rPh>
    <rPh sb="20" eb="22">
      <t>イッタン</t>
    </rPh>
    <rPh sb="26" eb="28">
      <t>カイジョ</t>
    </rPh>
    <phoneticPr fontId="1"/>
  </si>
  <si>
    <t>　　ＲＪから離れている敵をマークし続けるのは意外と手間ではある。</t>
    <rPh sb="6" eb="7">
      <t>ハナ</t>
    </rPh>
    <rPh sb="11" eb="12">
      <t>テキ</t>
    </rPh>
    <rPh sb="17" eb="18">
      <t>ツヅ</t>
    </rPh>
    <rPh sb="22" eb="24">
      <t>イガイ</t>
    </rPh>
    <rPh sb="25" eb="27">
      <t>テマ</t>
    </rPh>
    <phoneticPr fontId="1"/>
  </si>
  <si>
    <t>　　それでもマーク先の２体両方とＲＪが隣接し続ける事に拘る必要も別に無い以上、</t>
    <rPh sb="9" eb="10">
      <t>サキ</t>
    </rPh>
    <rPh sb="12" eb="13">
      <t>タイ</t>
    </rPh>
    <rPh sb="13" eb="15">
      <t>リョウホウ</t>
    </rPh>
    <rPh sb="19" eb="21">
      <t>リンセツ</t>
    </rPh>
    <rPh sb="22" eb="23">
      <t>ツヅ</t>
    </rPh>
    <rPh sb="25" eb="26">
      <t>コト</t>
    </rPh>
    <rPh sb="27" eb="28">
      <t>コダワ</t>
    </rPh>
    <rPh sb="29" eb="31">
      <t>ヒツヨウ</t>
    </rPh>
    <rPh sb="32" eb="33">
      <t>ベツ</t>
    </rPh>
    <rPh sb="34" eb="35">
      <t>ナ</t>
    </rPh>
    <rPh sb="36" eb="38">
      <t>イジョウ</t>
    </rPh>
    <phoneticPr fontId="1"/>
  </si>
  <si>
    <t>　　隣接していない敵を単にマークしているだけでも効果はそれなりにある。</t>
    <rPh sb="2" eb="4">
      <t>リンセツ</t>
    </rPh>
    <rPh sb="9" eb="10">
      <t>テキ</t>
    </rPh>
    <rPh sb="11" eb="12">
      <t>タン</t>
    </rPh>
    <phoneticPr fontId="1"/>
  </si>
  <si>
    <r>
      <t>　　</t>
    </r>
    <r>
      <rPr>
        <b/>
        <sz val="11"/>
        <color rgb="FFFF0000"/>
        <rFont val="ＭＳ Ｐゴシック"/>
        <family val="3"/>
        <charset val="128"/>
        <scheme val="minor"/>
      </rPr>
      <t>マークの発動も維持もＲＪとの隣接が条件で無い</t>
    </r>
    <r>
      <rPr>
        <sz val="11"/>
        <rFont val="ＭＳ Ｐゴシック"/>
        <family val="3"/>
        <charset val="128"/>
        <scheme val="minor"/>
      </rPr>
      <t>以上、</t>
    </r>
    <rPh sb="6" eb="8">
      <t>ハツドウ</t>
    </rPh>
    <rPh sb="9" eb="11">
      <t>イジ</t>
    </rPh>
    <rPh sb="16" eb="18">
      <t>リンセツ</t>
    </rPh>
    <rPh sb="19" eb="21">
      <t>ジョウケン</t>
    </rPh>
    <rPh sb="22" eb="23">
      <t>ナ</t>
    </rPh>
    <rPh sb="24" eb="26">
      <t>イジョウ</t>
    </rPh>
    <phoneticPr fontId="1"/>
  </si>
  <si>
    <t>　　わざわざコッチから近付くまでも無く、後でマーク先から近付いてもらった方が効率が良い。</t>
    <rPh sb="11" eb="13">
      <t>チカヅ</t>
    </rPh>
    <rPh sb="17" eb="18">
      <t>ナ</t>
    </rPh>
    <rPh sb="20" eb="21">
      <t>アト</t>
    </rPh>
    <phoneticPr fontId="1"/>
  </si>
  <si>
    <t>　　別にＲＪのターン終了時に新たなマーク先と隣接している必要が無いってだけで、</t>
    <rPh sb="2" eb="3">
      <t>ベツ</t>
    </rPh>
    <rPh sb="10" eb="13">
      <t>シュウリョウジ</t>
    </rPh>
    <rPh sb="14" eb="15">
      <t>アラ</t>
    </rPh>
    <rPh sb="20" eb="21">
      <t>サキ</t>
    </rPh>
    <rPh sb="22" eb="24">
      <t>リンセツ</t>
    </rPh>
    <rPh sb="28" eb="30">
      <t>ヒツヨウ</t>
    </rPh>
    <rPh sb="31" eb="32">
      <t>ナ</t>
    </rPh>
    <phoneticPr fontId="1"/>
  </si>
  <si>
    <t>　　ターン終了時にＲＪが完全にフリーとなっていてもいいって話では断じて無い！</t>
    <rPh sb="5" eb="8">
      <t>シュウリョウジ</t>
    </rPh>
    <rPh sb="12" eb="14">
      <t>カンゼン</t>
    </rPh>
    <rPh sb="29" eb="30">
      <t>ハナシ</t>
    </rPh>
    <rPh sb="32" eb="33">
      <t>ダン</t>
    </rPh>
    <rPh sb="35" eb="36">
      <t>ナ</t>
    </rPh>
    <phoneticPr fontId="1"/>
  </si>
  <si>
    <t>　　マークの有無とは関係無くＲＪがしっかりと敵を引きつける事が重要なのは当然で、</t>
    <rPh sb="6" eb="8">
      <t>ウム</t>
    </rPh>
    <rPh sb="10" eb="12">
      <t>カンケイ</t>
    </rPh>
    <rPh sb="12" eb="13">
      <t>ナ</t>
    </rPh>
    <rPh sb="22" eb="23">
      <t>テキ</t>
    </rPh>
    <rPh sb="24" eb="25">
      <t>ヒ</t>
    </rPh>
    <rPh sb="29" eb="30">
      <t>コト</t>
    </rPh>
    <rPh sb="31" eb="33">
      <t>ジュウヨウ</t>
    </rPh>
    <rPh sb="36" eb="38">
      <t>トウゼン</t>
    </rPh>
    <phoneticPr fontId="1"/>
  </si>
  <si>
    <r>
      <t>　　</t>
    </r>
    <r>
      <rPr>
        <b/>
        <sz val="11"/>
        <color rgb="FFFF0000"/>
        <rFont val="ＭＳ Ｐゴシック"/>
        <family val="3"/>
        <charset val="128"/>
        <scheme val="minor"/>
      </rPr>
      <t>ターン終了時にＲＪが隣接しておく敵はマーク先であっても、そうで無くても全然構わない</t>
    </r>
    <rPh sb="5" eb="8">
      <t>シュウリョウジ</t>
    </rPh>
    <rPh sb="12" eb="14">
      <t>リンセツ</t>
    </rPh>
    <rPh sb="18" eb="19">
      <t>テキ</t>
    </rPh>
    <rPh sb="23" eb="24">
      <t>サキ</t>
    </rPh>
    <rPh sb="33" eb="34">
      <t>ナ</t>
    </rPh>
    <rPh sb="37" eb="39">
      <t>ゼンゼン</t>
    </rPh>
    <rPh sb="39" eb="40">
      <t>カマ</t>
    </rPh>
    <phoneticPr fontId="1"/>
  </si>
  <si>
    <t>　　って言い方をした方が適切か？</t>
    <rPh sb="4" eb="5">
      <t>イ</t>
    </rPh>
    <rPh sb="6" eb="7">
      <t>カタ</t>
    </rPh>
    <rPh sb="10" eb="11">
      <t>ホウ</t>
    </rPh>
    <rPh sb="12" eb="14">
      <t>テキセツ</t>
    </rPh>
    <phoneticPr fontId="1"/>
  </si>
  <si>
    <t>　　防御的バトルマインズ・ディマンドのボーナスを諦める事になるが、</t>
    <rPh sb="24" eb="25">
      <t>アキラ</t>
    </rPh>
    <rPh sb="27" eb="28">
      <t>コト</t>
    </rPh>
    <phoneticPr fontId="1"/>
  </si>
  <si>
    <t>　　ＲＪがマーク先から完全に離れてしまう放置プレイ（プランＢ）も徹底すればちゃんと効果的。</t>
    <rPh sb="8" eb="9">
      <t>サキ</t>
    </rPh>
    <rPh sb="11" eb="13">
      <t>カンゼン</t>
    </rPh>
    <rPh sb="14" eb="15">
      <t>ハナ</t>
    </rPh>
    <rPh sb="20" eb="22">
      <t>ホウチ</t>
    </rPh>
    <rPh sb="32" eb="34">
      <t>テッテイ</t>
    </rPh>
    <rPh sb="41" eb="44">
      <t>コウカテキ</t>
    </rPh>
    <phoneticPr fontId="1"/>
  </si>
  <si>
    <t>　　ソードメイジがするのよりも効果の面では劣るが、オプションとしては充分優秀と言えるだろう。</t>
    <rPh sb="15" eb="17">
      <t>コウカ</t>
    </rPh>
    <rPh sb="18" eb="19">
      <t>メン</t>
    </rPh>
    <rPh sb="21" eb="22">
      <t>オト</t>
    </rPh>
    <rPh sb="34" eb="36">
      <t>ジュウブン</t>
    </rPh>
    <rPh sb="36" eb="38">
      <t>ユウシュウ</t>
    </rPh>
    <rPh sb="39" eb="40">
      <t>イ</t>
    </rPh>
    <phoneticPr fontId="1"/>
  </si>
  <si>
    <r>
      <t>　　うっかり</t>
    </r>
    <r>
      <rPr>
        <b/>
        <sz val="11"/>
        <color rgb="FFFF0000"/>
        <rFont val="ＭＳ Ｐゴシック"/>
        <family val="3"/>
        <charset val="128"/>
        <scheme val="minor"/>
      </rPr>
      <t>バトルマインズ・ディマンドを再使用してしまうと台無し</t>
    </r>
    <r>
      <rPr>
        <sz val="11"/>
        <rFont val="ＭＳ Ｐゴシック"/>
        <family val="3"/>
        <charset val="128"/>
        <scheme val="minor"/>
      </rPr>
      <t>になってしまう点には要注意！</t>
    </r>
    <rPh sb="20" eb="23">
      <t>サイシヨウ</t>
    </rPh>
    <rPh sb="29" eb="31">
      <t>ダイナ</t>
    </rPh>
    <rPh sb="39" eb="40">
      <t>テン</t>
    </rPh>
    <rPh sb="42" eb="45">
      <t>ヨウチュウイ</t>
    </rPh>
    <phoneticPr fontId="1"/>
  </si>
  <si>
    <t>　　敵の残数と相談して立ち回りにメリハリ付ける事が重要って事か・・・。</t>
    <rPh sb="2" eb="3">
      <t>テキ</t>
    </rPh>
    <rPh sb="4" eb="5">
      <t>ザン</t>
    </rPh>
    <rPh sb="5" eb="6">
      <t>スウ</t>
    </rPh>
    <rPh sb="7" eb="9">
      <t>ソウダン</t>
    </rPh>
    <rPh sb="11" eb="12">
      <t>タ</t>
    </rPh>
    <rPh sb="13" eb="14">
      <t>マワ</t>
    </rPh>
    <rPh sb="20" eb="21">
      <t>ツ</t>
    </rPh>
    <rPh sb="23" eb="24">
      <t>コト</t>
    </rPh>
    <rPh sb="25" eb="27">
      <t>ジュウヨウ</t>
    </rPh>
    <rPh sb="29" eb="30">
      <t>コト</t>
    </rPh>
    <phoneticPr fontId="1"/>
  </si>
  <si>
    <t>　　ちなみにＧＭにとって実際にやられて嫌なのはコッチの方みたいである。</t>
    <rPh sb="12" eb="14">
      <t>ジッサイ</t>
    </rPh>
    <rPh sb="19" eb="20">
      <t>イヤ</t>
    </rPh>
    <rPh sb="27" eb="28">
      <t>ホウ</t>
    </rPh>
    <phoneticPr fontId="1"/>
  </si>
  <si>
    <t>　　やはりＰＰのマネージメントは難しい・・・。</t>
    <rPh sb="16" eb="17">
      <t>ムズカ</t>
    </rPh>
    <phoneticPr fontId="1"/>
  </si>
  <si>
    <t>イーライ　ＡＰ</t>
    <phoneticPr fontId="1"/>
  </si>
  <si>
    <t>基本</t>
    <rPh sb="0" eb="2">
      <t>キホン</t>
    </rPh>
    <phoneticPr fontId="29"/>
  </si>
  <si>
    <t>ダメージ</t>
    <phoneticPr fontId="1"/>
  </si>
  <si>
    <t>クリティカル</t>
    <phoneticPr fontId="1"/>
  </si>
  <si>
    <t>イーライ　　ＡＰ</t>
    <phoneticPr fontId="1"/>
  </si>
  <si>
    <t>　⑦ミスしたら　「狙い通り！　本命は特攻の方」　とキメ顔で誤魔化す</t>
    <rPh sb="9" eb="10">
      <t>ネラ</t>
    </rPh>
    <rPh sb="11" eb="12">
      <t>ドオ</t>
    </rPh>
    <rPh sb="15" eb="17">
      <t>ホンメイ</t>
    </rPh>
    <rPh sb="18" eb="20">
      <t>トッコウ</t>
    </rPh>
    <rPh sb="21" eb="22">
      <t>ホウ</t>
    </rPh>
    <rPh sb="27" eb="28">
      <t>カオ</t>
    </rPh>
    <rPh sb="29" eb="32">
      <t>ゴマカ</t>
    </rPh>
    <phoneticPr fontId="1"/>
  </si>
  <si>
    <t>　⑤増幅すれば幻惑するので、戦術的優位が取れるだけで無く、味方が安全に横をすり抜け可能</t>
    <rPh sb="2" eb="4">
      <t>ゾウフク</t>
    </rPh>
    <rPh sb="7" eb="9">
      <t>ゲンワク</t>
    </rPh>
    <rPh sb="14" eb="17">
      <t>センジュツテキ</t>
    </rPh>
    <rPh sb="17" eb="19">
      <t>ユウイ</t>
    </rPh>
    <rPh sb="20" eb="21">
      <t>ト</t>
    </rPh>
    <rPh sb="26" eb="27">
      <t>ナ</t>
    </rPh>
    <rPh sb="29" eb="31">
      <t>ミカタ</t>
    </rPh>
    <rPh sb="32" eb="34">
      <t>アンゼン</t>
    </rPh>
    <rPh sb="35" eb="36">
      <t>ヨコ</t>
    </rPh>
    <rPh sb="39" eb="40">
      <t>ヌ</t>
    </rPh>
    <rPh sb="41" eb="43">
      <t>カノウ</t>
    </rPh>
    <phoneticPr fontId="1"/>
  </si>
  <si>
    <t>　⑥確かにメリットは大きいので、増幅するか否かは状況を確認しながら要検討</t>
    <rPh sb="2" eb="3">
      <t>タシ</t>
    </rPh>
    <rPh sb="10" eb="11">
      <t>オオ</t>
    </rPh>
    <rPh sb="16" eb="18">
      <t>ゾウフク</t>
    </rPh>
    <rPh sb="21" eb="22">
      <t>イナ</t>
    </rPh>
    <rPh sb="24" eb="26">
      <t>ジョウキョウ</t>
    </rPh>
    <rPh sb="27" eb="29">
      <t>カクニン</t>
    </rPh>
    <rPh sb="33" eb="34">
      <t>イ</t>
    </rPh>
    <rPh sb="34" eb="36">
      <t>ケントウ</t>
    </rPh>
    <phoneticPr fontId="1"/>
  </si>
  <si>
    <r>
      <t>　　エレヴェイテッド・ハーモニーと比べて、オーラ等、</t>
    </r>
    <r>
      <rPr>
        <b/>
        <sz val="11"/>
        <color rgb="FFFF0000"/>
        <rFont val="ＭＳ Ｐゴシック"/>
        <family val="3"/>
        <charset val="128"/>
        <scheme val="minor"/>
      </rPr>
      <t>確定ダメージの類に滅法強い！</t>
    </r>
    <rPh sb="17" eb="18">
      <t>クラ</t>
    </rPh>
    <rPh sb="24" eb="25">
      <t>トウ</t>
    </rPh>
    <rPh sb="26" eb="28">
      <t>カクテイ</t>
    </rPh>
    <rPh sb="33" eb="34">
      <t>タグイ</t>
    </rPh>
    <rPh sb="35" eb="37">
      <t>メッポウ</t>
    </rPh>
    <rPh sb="37" eb="38">
      <t>ツヨ</t>
    </rPh>
    <phoneticPr fontId="1"/>
  </si>
  <si>
    <t>　　移動距離が３マス以上無いと短か過ぎて一日毎ならではのメリットが実感しにくい？</t>
    <rPh sb="2" eb="4">
      <t>イドウ</t>
    </rPh>
    <rPh sb="4" eb="6">
      <t>キョリ</t>
    </rPh>
    <rPh sb="10" eb="12">
      <t>イジョウ</t>
    </rPh>
    <rPh sb="12" eb="13">
      <t>ナ</t>
    </rPh>
    <rPh sb="15" eb="16">
      <t>ミジカ</t>
    </rPh>
    <rPh sb="17" eb="18">
      <t>ス</t>
    </rPh>
    <rPh sb="20" eb="23">
      <t>イチニチマイ</t>
    </rPh>
    <rPh sb="33" eb="35">
      <t>ジッカン</t>
    </rPh>
    <phoneticPr fontId="29"/>
  </si>
  <si>
    <t>・どうせＲＪの移動速度は　どう頑張っても　５　しかない　（サイファーの構えがあれば話が・・・）</t>
    <rPh sb="7" eb="9">
      <t>イドウ</t>
    </rPh>
    <rPh sb="9" eb="11">
      <t>ソクド</t>
    </rPh>
    <rPh sb="15" eb="17">
      <t>ガンバ</t>
    </rPh>
    <rPh sb="35" eb="36">
      <t>カマ</t>
    </rPh>
    <rPh sb="41" eb="42">
      <t>ハナシ</t>
    </rPh>
    <phoneticPr fontId="1"/>
  </si>
  <si>
    <t>　　まァ運動や持久力の数値を考慮すれば、ＲＪはそうそう溺れそうにも無いので、</t>
    <rPh sb="4" eb="6">
      <t>ウンドウ</t>
    </rPh>
    <rPh sb="7" eb="10">
      <t>ジキュウリョク</t>
    </rPh>
    <rPh sb="11" eb="13">
      <t>スウチ</t>
    </rPh>
    <rPh sb="14" eb="16">
      <t>コウリョ</t>
    </rPh>
    <rPh sb="27" eb="28">
      <t>オボ</t>
    </rPh>
    <rPh sb="33" eb="34">
      <t>ナ</t>
    </rPh>
    <phoneticPr fontId="1"/>
  </si>
  <si>
    <t>・効果の持続時間が非常に短い</t>
    <rPh sb="1" eb="3">
      <t>コウカ</t>
    </rPh>
    <rPh sb="4" eb="6">
      <t>ジゾク</t>
    </rPh>
    <rPh sb="6" eb="8">
      <t>ジカン</t>
    </rPh>
    <rPh sb="9" eb="11">
      <t>ヒジョウ</t>
    </rPh>
    <rPh sb="12" eb="13">
      <t>ミジカ</t>
    </rPh>
    <phoneticPr fontId="1"/>
  </si>
  <si>
    <t>　　現状、突撃と併用するのが最も効率の良い使い道か？</t>
    <rPh sb="2" eb="4">
      <t>ゲンジョウ</t>
    </rPh>
    <rPh sb="5" eb="7">
      <t>トツゲキ</t>
    </rPh>
    <rPh sb="8" eb="10">
      <t>ヘイヨウ</t>
    </rPh>
    <rPh sb="14" eb="15">
      <t>モット</t>
    </rPh>
    <rPh sb="16" eb="18">
      <t>コウリツ</t>
    </rPh>
    <rPh sb="19" eb="20">
      <t>ヨ</t>
    </rPh>
    <rPh sb="21" eb="22">
      <t>ツカ</t>
    </rPh>
    <rPh sb="23" eb="24">
      <t>ミチ</t>
    </rPh>
    <phoneticPr fontId="1"/>
  </si>
  <si>
    <t>　　ターン終了と同時にドボン！ってなってしまっても結構何とかなっちゃいそうではあるのだが。</t>
    <rPh sb="5" eb="7">
      <t>シュウリョウ</t>
    </rPh>
    <rPh sb="8" eb="10">
      <t>ドウジ</t>
    </rPh>
    <rPh sb="25" eb="27">
      <t>ケッコウ</t>
    </rPh>
    <rPh sb="27" eb="28">
      <t>ナン</t>
    </rPh>
    <phoneticPr fontId="1"/>
  </si>
  <si>
    <t>警告の心衣</t>
    <rPh sb="0" eb="2">
      <t>ケイコク</t>
    </rPh>
    <rPh sb="3" eb="4">
      <t>ココロ</t>
    </rPh>
    <rPh sb="4" eb="5">
      <t>キヌ</t>
    </rPh>
    <phoneticPr fontId="1"/>
  </si>
  <si>
    <t>シェリー重傷</t>
    <rPh sb="4" eb="6">
      <t>ジュウショウ</t>
    </rPh>
    <phoneticPr fontId="1"/>
  </si>
  <si>
    <t>アールジェイ</t>
    <phoneticPr fontId="1"/>
  </si>
  <si>
    <t>①アイアーの３番手候補（笑）！　機会攻撃時には全く不要</t>
    <rPh sb="7" eb="9">
      <t>バンテ</t>
    </rPh>
    <rPh sb="9" eb="11">
      <t>コウホ</t>
    </rPh>
    <rPh sb="12" eb="13">
      <t>ワライ</t>
    </rPh>
    <rPh sb="16" eb="18">
      <t>キカイ</t>
    </rPh>
    <rPh sb="18" eb="20">
      <t>コウゲキ</t>
    </rPh>
    <rPh sb="20" eb="21">
      <t>ジ</t>
    </rPh>
    <rPh sb="23" eb="24">
      <t>マッタ</t>
    </rPh>
    <rPh sb="25" eb="27">
      <t>フヨウ</t>
    </rPh>
    <phoneticPr fontId="1"/>
  </si>
  <si>
    <t>※：《防御的バトルマインズ・ディマンド》(サ134)</t>
    <phoneticPr fontId="1"/>
  </si>
  <si>
    <t>※：《バトルマインズ・ディマンド拡大》(PHBⅢ189)</t>
    <rPh sb="16" eb="18">
      <t>カクダイ</t>
    </rPh>
    <phoneticPr fontId="1"/>
  </si>
  <si>
    <t>　　君のバトルマインズ・ディマンドの爆発の範囲は５になる。</t>
    <rPh sb="2" eb="3">
      <t>キミ</t>
    </rPh>
    <rPh sb="18" eb="20">
      <t>バクハツ</t>
    </rPh>
    <rPh sb="21" eb="23">
      <t>ハンイ</t>
    </rPh>
    <phoneticPr fontId="1"/>
  </si>
  <si>
    <t>サンダリング･アーマー</t>
    <phoneticPr fontId="1"/>
  </si>
  <si>
    <t>ゲイルフォース・インフュージョン</t>
    <phoneticPr fontId="1"/>
  </si>
  <si>
    <t>タワー・オヴ・アイアン・ウィル</t>
    <phoneticPr fontId="1"/>
  </si>
  <si>
    <t>　　ただし、シェリーの効果で突撃させてもらうのは位置調整の為ならば全然アリ！</t>
    <rPh sb="11" eb="13">
      <t>コウカ</t>
    </rPh>
    <rPh sb="14" eb="16">
      <t>トツゲキ</t>
    </rPh>
    <rPh sb="24" eb="26">
      <t>イチ</t>
    </rPh>
    <rPh sb="26" eb="28">
      <t>チョウセイ</t>
    </rPh>
    <rPh sb="29" eb="30">
      <t>タメ</t>
    </rPh>
    <rPh sb="33" eb="35">
      <t>ゼンゼン</t>
    </rPh>
    <phoneticPr fontId="1"/>
  </si>
  <si>
    <r>
      <t>　　</t>
    </r>
    <r>
      <rPr>
        <b/>
        <sz val="11"/>
        <color rgb="FFFF0000"/>
        <rFont val="ＭＳ Ｐゴシック"/>
        <family val="3"/>
        <charset val="128"/>
        <scheme val="minor"/>
      </rPr>
      <t>敵からの押しやり</t>
    </r>
    <r>
      <rPr>
        <sz val="11"/>
        <rFont val="ＭＳ Ｐゴシック"/>
        <family val="3"/>
        <charset val="128"/>
        <scheme val="minor"/>
      </rPr>
      <t>は完全無効化＆３マス瞬間移動！</t>
    </r>
    <rPh sb="2" eb="3">
      <t>テキ</t>
    </rPh>
    <rPh sb="6" eb="7">
      <t>オ</t>
    </rPh>
    <rPh sb="11" eb="13">
      <t>カンゼン</t>
    </rPh>
    <rPh sb="13" eb="16">
      <t>ムコウカ</t>
    </rPh>
    <rPh sb="20" eb="22">
      <t>シュンカン</t>
    </rPh>
    <rPh sb="22" eb="24">
      <t>イドウ</t>
    </rPh>
    <phoneticPr fontId="1"/>
  </si>
  <si>
    <t>　　味方からの押しやり（笑）、横滑り or 引き寄せは移動距離１マス減少（適用は任意）！</t>
    <rPh sb="2" eb="4">
      <t>ミカタ</t>
    </rPh>
    <rPh sb="7" eb="8">
      <t>オ</t>
    </rPh>
    <rPh sb="12" eb="13">
      <t>ワライ</t>
    </rPh>
    <rPh sb="15" eb="17">
      <t>ヨコスベ</t>
    </rPh>
    <rPh sb="22" eb="23">
      <t>ヒ</t>
    </rPh>
    <rPh sb="24" eb="25">
      <t>ヨ</t>
    </rPh>
    <rPh sb="27" eb="29">
      <t>イドウ</t>
    </rPh>
    <rPh sb="29" eb="31">
      <t>キョリ</t>
    </rPh>
    <rPh sb="34" eb="36">
      <t>ゲンショウ</t>
    </rPh>
    <rPh sb="37" eb="39">
      <t>テキヨウ</t>
    </rPh>
    <rPh sb="40" eb="42">
      <t>ニンイ</t>
    </rPh>
    <phoneticPr fontId="1"/>
  </si>
  <si>
    <r>
      <t>　　あまり重要では無いが、</t>
    </r>
    <r>
      <rPr>
        <b/>
        <sz val="11"/>
        <color rgb="FFFF0000"/>
        <rFont val="ＭＳ Ｐゴシック"/>
        <family val="3"/>
        <charset val="128"/>
        <scheme val="minor"/>
      </rPr>
      <t>回復力の消費は任意</t>
    </r>
    <r>
      <rPr>
        <sz val="11"/>
        <rFont val="ＭＳ Ｐゴシック"/>
        <family val="3"/>
        <charset val="128"/>
        <scheme val="minor"/>
      </rPr>
      <t>である。　まァ普通、回復をメインに使うハズなのだが。</t>
    </r>
    <rPh sb="5" eb="7">
      <t>ジュウヨウ</t>
    </rPh>
    <rPh sb="9" eb="10">
      <t>ナ</t>
    </rPh>
    <rPh sb="13" eb="15">
      <t>カイフク</t>
    </rPh>
    <rPh sb="15" eb="16">
      <t>リョク</t>
    </rPh>
    <rPh sb="17" eb="19">
      <t>ショウヒ</t>
    </rPh>
    <rPh sb="20" eb="22">
      <t>ニンイ</t>
    </rPh>
    <rPh sb="29" eb="31">
      <t>フツウ</t>
    </rPh>
    <rPh sb="32" eb="34">
      <t>カイフク</t>
    </rPh>
    <rPh sb="39" eb="40">
      <t>ツカ</t>
    </rPh>
    <phoneticPr fontId="1"/>
  </si>
  <si>
    <r>
      <t>④</t>
    </r>
    <r>
      <rPr>
        <b/>
        <sz val="11"/>
        <color rgb="FFFF0000"/>
        <rFont val="ＭＳ Ｐゴシック"/>
        <family val="3"/>
        <charset val="128"/>
        <scheme val="minor"/>
      </rPr>
      <t>変身は重ね掛け不可能！</t>
    </r>
    <rPh sb="1" eb="3">
      <t>ヘンシン</t>
    </rPh>
    <rPh sb="4" eb="5">
      <t>カサ</t>
    </rPh>
    <rPh sb="6" eb="7">
      <t>カ</t>
    </rPh>
    <rPh sb="8" eb="11">
      <t>フカノウ</t>
    </rPh>
    <phoneticPr fontId="1"/>
  </si>
  <si>
    <t>　　オマケの確定回復の為だけに使っても全然ＯＫ（むしろ本命）なパワーなのだが、</t>
    <rPh sb="6" eb="8">
      <t>カクテイ</t>
    </rPh>
    <rPh sb="8" eb="10">
      <t>カイフク</t>
    </rPh>
    <rPh sb="11" eb="12">
      <t>タメ</t>
    </rPh>
    <rPh sb="15" eb="16">
      <t>ツカ</t>
    </rPh>
    <rPh sb="19" eb="21">
      <t>ゼンゼン</t>
    </rPh>
    <rPh sb="27" eb="29">
      <t>ホンメイ</t>
    </rPh>
    <phoneticPr fontId="1"/>
  </si>
  <si>
    <r>
      <t>　　特に敵の数が多い（</t>
    </r>
    <r>
      <rPr>
        <b/>
        <sz val="11"/>
        <color rgb="FFFF0000"/>
        <rFont val="ＭＳ Ｐゴシック"/>
        <family val="3"/>
        <charset val="128"/>
        <scheme val="minor"/>
      </rPr>
      <t>敵からの攻撃回数が多い</t>
    </r>
    <r>
      <rPr>
        <sz val="11"/>
        <rFont val="ＭＳ Ｐゴシック"/>
        <family val="3"/>
        <charset val="128"/>
        <scheme val="minor"/>
      </rPr>
      <t>）時こそ有効か？</t>
    </r>
    <rPh sb="2" eb="3">
      <t>トク</t>
    </rPh>
    <rPh sb="4" eb="5">
      <t>テキ</t>
    </rPh>
    <rPh sb="6" eb="7">
      <t>カズ</t>
    </rPh>
    <rPh sb="8" eb="9">
      <t>オオ</t>
    </rPh>
    <rPh sb="11" eb="12">
      <t>テキ</t>
    </rPh>
    <rPh sb="15" eb="17">
      <t>コウゲキ</t>
    </rPh>
    <rPh sb="17" eb="19">
      <t>カイスウ</t>
    </rPh>
    <rPh sb="20" eb="21">
      <t>オオ</t>
    </rPh>
    <rPh sb="23" eb="24">
      <t>トキ</t>
    </rPh>
    <rPh sb="26" eb="28">
      <t>ユウコウ</t>
    </rPh>
    <phoneticPr fontId="1"/>
  </si>
  <si>
    <t>・無視できるのは移動困難のみ　（実際に移動が困難でもルール上移動困難ではない地形は無理）</t>
    <rPh sb="1" eb="3">
      <t>ムシ</t>
    </rPh>
    <rPh sb="8" eb="10">
      <t>イドウ</t>
    </rPh>
    <rPh sb="10" eb="12">
      <t>コンナン</t>
    </rPh>
    <rPh sb="16" eb="18">
      <t>ジッサイ</t>
    </rPh>
    <rPh sb="19" eb="21">
      <t>イドウ</t>
    </rPh>
    <rPh sb="22" eb="24">
      <t>コンナン</t>
    </rPh>
    <rPh sb="29" eb="30">
      <t>ジョウ</t>
    </rPh>
    <rPh sb="30" eb="32">
      <t>イドウ</t>
    </rPh>
    <rPh sb="32" eb="34">
      <t>コンナン</t>
    </rPh>
    <rPh sb="38" eb="40">
      <t>チケイ</t>
    </rPh>
    <rPh sb="41" eb="43">
      <t>ムリ</t>
    </rPh>
    <phoneticPr fontId="1"/>
  </si>
  <si>
    <t>インサイトフル・コマンド</t>
    <phoneticPr fontId="1"/>
  </si>
  <si>
    <t>+3</t>
  </si>
  <si>
    <t>ディフェンス・サイフォン</t>
    <phoneticPr fontId="1"/>
  </si>
  <si>
    <r>
      <rPr>
        <b/>
        <sz val="18"/>
        <color theme="1"/>
        <rFont val="ＭＳ Ｐゴシック"/>
        <family val="3"/>
        <charset val="128"/>
        <scheme val="minor"/>
      </rPr>
      <t xml:space="preserve">いずれかの値に </t>
    </r>
    <r>
      <rPr>
        <b/>
        <sz val="24"/>
        <color theme="1"/>
        <rFont val="ＭＳ Ｐゴシック"/>
        <family val="3"/>
        <charset val="128"/>
        <scheme val="minor"/>
      </rPr>
      <t>+4</t>
    </r>
    <rPh sb="5" eb="6">
      <t>アタイ</t>
    </rPh>
    <phoneticPr fontId="1"/>
  </si>
  <si>
    <t>×</t>
    <phoneticPr fontId="1"/>
  </si>
  <si>
    <t>ボーナス</t>
    <phoneticPr fontId="1"/>
  </si>
  <si>
    <t>種族</t>
    <rPh sb="0" eb="2">
      <t>シュゾク</t>
    </rPh>
    <phoneticPr fontId="1"/>
  </si>
  <si>
    <t>アイテム</t>
    <phoneticPr fontId="1"/>
  </si>
  <si>
    <r>
      <t>感覚</t>
    </r>
    <r>
      <rPr>
        <b/>
        <sz val="16"/>
        <color rgb="FFFF0000"/>
        <rFont val="ＭＳ Ｐゴシック"/>
        <family val="3"/>
        <charset val="128"/>
        <scheme val="minor"/>
      </rPr>
      <t>（心衣含む）</t>
    </r>
    <rPh sb="0" eb="2">
      <t>カンカク</t>
    </rPh>
    <rPh sb="3" eb="4">
      <t>ココロ</t>
    </rPh>
    <rPh sb="4" eb="5">
      <t>コロモ</t>
    </rPh>
    <rPh sb="5" eb="6">
      <t>フク</t>
    </rPh>
    <phoneticPr fontId="1"/>
  </si>
  <si>
    <t>技能値</t>
    <phoneticPr fontId="1"/>
  </si>
  <si>
    <t>合計</t>
    <rPh sb="0" eb="2">
      <t>ゴウケイ</t>
    </rPh>
    <phoneticPr fontId="1"/>
  </si>
  <si>
    <t>習得済</t>
    <rPh sb="0" eb="2">
      <t>シュウトク</t>
    </rPh>
    <rPh sb="2" eb="3">
      <t>スミ</t>
    </rPh>
    <phoneticPr fontId="1"/>
  </si>
  <si>
    <t>パワー</t>
    <phoneticPr fontId="1"/>
  </si>
  <si>
    <t>残り</t>
    <rPh sb="0" eb="1">
      <t>ノコ</t>
    </rPh>
    <phoneticPr fontId="1"/>
  </si>
  <si>
    <t>アイテム</t>
    <phoneticPr fontId="1"/>
  </si>
  <si>
    <t>状況限定ボーナス</t>
    <rPh sb="0" eb="2">
      <t>ジョウキョウ</t>
    </rPh>
    <rPh sb="2" eb="4">
      <t>ゲンテイ</t>
    </rPh>
    <phoneticPr fontId="1"/>
  </si>
  <si>
    <t>特技</t>
    <rPh sb="0" eb="2">
      <t>トクギ</t>
    </rPh>
    <phoneticPr fontId="1"/>
  </si>
  <si>
    <t>残り</t>
    <rPh sb="0" eb="1">
      <t>ノコ</t>
    </rPh>
    <phoneticPr fontId="1"/>
  </si>
  <si>
    <t>状況限定ボーナス　及び　　　特殊効果</t>
    <rPh sb="0" eb="2">
      <t>ジョウキョウ</t>
    </rPh>
    <rPh sb="2" eb="4">
      <t>ゲンテイ</t>
    </rPh>
    <rPh sb="9" eb="10">
      <t>オヨ</t>
    </rPh>
    <rPh sb="14" eb="16">
      <t>トクシュ</t>
    </rPh>
    <rPh sb="16" eb="18">
      <t>コウカ</t>
    </rPh>
    <phoneticPr fontId="1"/>
  </si>
  <si>
    <t>心衣＋α</t>
    <rPh sb="0" eb="1">
      <t>ココロ</t>
    </rPh>
    <rPh sb="1" eb="2">
      <t>コロモ</t>
    </rPh>
    <phoneticPr fontId="1"/>
  </si>
  <si>
    <t>バトルマインド／攻撃／１　（サ62）</t>
    <phoneticPr fontId="1"/>
  </si>
  <si>
    <t>[一日毎]◆[サイオニック][武器]</t>
    <rPh sb="15" eb="17">
      <t>ブキ</t>
    </rPh>
    <phoneticPr fontId="1"/>
  </si>
  <si>
    <t>クリーチャー１体</t>
    <rPh sb="7" eb="8">
      <t>タイ</t>
    </rPh>
    <phoneticPr fontId="1"/>
  </si>
  <si>
    <t>(２[Ｗ]＋【耐久力】)ダメージ　</t>
    <rPh sb="7" eb="10">
      <t>タイキュウリョク</t>
    </rPh>
    <phoneticPr fontId="1"/>
  </si>
  <si>
    <t>判定名</t>
    <rPh sb="0" eb="2">
      <t>ハンテイ</t>
    </rPh>
    <rPh sb="2" eb="3">
      <t>メイ</t>
    </rPh>
    <phoneticPr fontId="1"/>
  </si>
  <si>
    <t>最速で無かったら　　フリーで移動可能</t>
    <rPh sb="0" eb="2">
      <t>サイソク</t>
    </rPh>
    <rPh sb="3" eb="4">
      <t>ナ</t>
    </rPh>
    <rPh sb="14" eb="16">
      <t>イドウ</t>
    </rPh>
    <rPh sb="16" eb="18">
      <t>カノウ</t>
    </rPh>
    <phoneticPr fontId="1"/>
  </si>
  <si>
    <t>イニシアチブ</t>
    <phoneticPr fontId="1"/>
  </si>
  <si>
    <r>
      <t>イニシアチブ＆技能判定</t>
    </r>
    <r>
      <rPr>
        <b/>
        <sz val="16"/>
        <color rgb="FFFF0000"/>
        <rFont val="ＭＳ Ｐゴシック"/>
        <family val="3"/>
        <charset val="128"/>
        <scheme val="minor"/>
      </rPr>
      <t>（心衣＋α含む）</t>
    </r>
    <rPh sb="7" eb="9">
      <t>ギノウ</t>
    </rPh>
    <rPh sb="9" eb="11">
      <t>ハンテイ</t>
    </rPh>
    <rPh sb="12" eb="13">
      <t>ココロ</t>
    </rPh>
    <rPh sb="13" eb="14">
      <t>コロモ</t>
    </rPh>
    <rPh sb="16" eb="17">
      <t>フク</t>
    </rPh>
    <phoneticPr fontId="1"/>
  </si>
  <si>
    <t>アクセラレイティング・ストライク</t>
    <phoneticPr fontId="1"/>
  </si>
  <si>
    <r>
      <t>　　</t>
    </r>
    <r>
      <rPr>
        <b/>
        <sz val="11"/>
        <color rgb="FFFF0000"/>
        <rFont val="ＭＳ Ｐゴシック"/>
        <family val="3"/>
        <charset val="128"/>
        <scheme val="minor"/>
      </rPr>
      <t>６マス先</t>
    </r>
    <r>
      <rPr>
        <sz val="11"/>
        <rFont val="ＭＳ Ｐゴシック"/>
        <family val="3"/>
        <charset val="128"/>
        <scheme val="minor"/>
      </rPr>
      <t>の敵への対処は</t>
    </r>
    <r>
      <rPr>
        <b/>
        <sz val="11"/>
        <color rgb="FFFF0000"/>
        <rFont val="ＭＳ Ｐゴシック"/>
        <family val="3"/>
        <charset val="128"/>
        <scheme val="minor"/>
      </rPr>
      <t>カニング・アブダクション</t>
    </r>
    <r>
      <rPr>
        <sz val="11"/>
        <rFont val="ＭＳ Ｐゴシック"/>
        <family val="3"/>
        <charset val="128"/>
        <scheme val="minor"/>
      </rPr>
      <t>や</t>
    </r>
    <r>
      <rPr>
        <b/>
        <sz val="11"/>
        <color rgb="FFFF0000"/>
        <rFont val="ＭＳ Ｐゴシック"/>
        <family val="3"/>
        <charset val="128"/>
        <scheme val="minor"/>
      </rPr>
      <t>アクセラレイティング・ストライク</t>
    </r>
    <r>
      <rPr>
        <sz val="11"/>
        <rFont val="ＭＳ Ｐゴシック"/>
        <family val="3"/>
        <charset val="128"/>
        <scheme val="minor"/>
      </rPr>
      <t>の方が</t>
    </r>
    <rPh sb="5" eb="6">
      <t>サキ</t>
    </rPh>
    <rPh sb="7" eb="8">
      <t>テキ</t>
    </rPh>
    <rPh sb="10" eb="12">
      <t>タイショ</t>
    </rPh>
    <rPh sb="43" eb="44">
      <t>ホウ</t>
    </rPh>
    <phoneticPr fontId="1"/>
  </si>
  <si>
    <t>③仕方なく突撃する前に・・・</t>
    <rPh sb="1" eb="3">
      <t>シカタ</t>
    </rPh>
    <rPh sb="5" eb="7">
      <t>トツゲキ</t>
    </rPh>
    <rPh sb="9" eb="10">
      <t>マエ</t>
    </rPh>
    <phoneticPr fontId="1"/>
  </si>
  <si>
    <r>
      <t>　　</t>
    </r>
    <r>
      <rPr>
        <sz val="11"/>
        <rFont val="ＭＳ Ｐゴシック"/>
        <family val="3"/>
        <charset val="128"/>
        <scheme val="minor"/>
      </rPr>
      <t>突撃で接近するよりも圧倒的に効果的でなおかつ融通が効くし、</t>
    </r>
    <rPh sb="5" eb="7">
      <t>セッキン</t>
    </rPh>
    <rPh sb="12" eb="15">
      <t>アットウテキ</t>
    </rPh>
    <rPh sb="16" eb="19">
      <t>コウカテキ</t>
    </rPh>
    <rPh sb="24" eb="26">
      <t>ユウヅウ</t>
    </rPh>
    <rPh sb="27" eb="28">
      <t>キ</t>
    </rPh>
    <phoneticPr fontId="1"/>
  </si>
  <si>
    <r>
      <t>　　</t>
    </r>
    <r>
      <rPr>
        <b/>
        <sz val="11"/>
        <color rgb="FFFF0000"/>
        <rFont val="ＭＳ Ｐゴシック"/>
        <family val="3"/>
        <charset val="128"/>
        <scheme val="minor"/>
      </rPr>
      <t>５マス先</t>
    </r>
    <r>
      <rPr>
        <sz val="11"/>
        <rFont val="ＭＳ Ｐゴシック"/>
        <family val="3"/>
        <charset val="128"/>
        <scheme val="minor"/>
      </rPr>
      <t>の敵は効果を期待して</t>
    </r>
    <r>
      <rPr>
        <b/>
        <sz val="11"/>
        <color rgb="FFFF0000"/>
        <rFont val="ＭＳ Ｐゴシック"/>
        <family val="3"/>
        <charset val="128"/>
        <scheme val="minor"/>
      </rPr>
      <t>ルアー増幅１</t>
    </r>
    <r>
      <rPr>
        <sz val="11"/>
        <rFont val="ＭＳ Ｐゴシック"/>
        <family val="3"/>
        <charset val="128"/>
        <scheme val="minor"/>
      </rPr>
      <t>で引き寄せてしまうのがベター！</t>
    </r>
    <rPh sb="5" eb="6">
      <t>サキ</t>
    </rPh>
    <rPh sb="7" eb="8">
      <t>テキ</t>
    </rPh>
    <rPh sb="9" eb="11">
      <t>コウカ</t>
    </rPh>
    <rPh sb="12" eb="14">
      <t>キタイ</t>
    </rPh>
    <rPh sb="19" eb="21">
      <t>ゾウフク</t>
    </rPh>
    <rPh sb="23" eb="24">
      <t>ヒ</t>
    </rPh>
    <rPh sb="25" eb="26">
      <t>ヨ</t>
    </rPh>
    <phoneticPr fontId="1"/>
  </si>
  <si>
    <t>　　しかし届くならば結局、③で取り上げたパワーの方が当然の様に効果が大きい。</t>
    <rPh sb="5" eb="6">
      <t>トド</t>
    </rPh>
    <rPh sb="10" eb="12">
      <t>ケッキョク</t>
    </rPh>
    <rPh sb="15" eb="16">
      <t>ト</t>
    </rPh>
    <rPh sb="17" eb="18">
      <t>ア</t>
    </rPh>
    <rPh sb="24" eb="25">
      <t>ホウ</t>
    </rPh>
    <rPh sb="26" eb="28">
      <t>トウゼン</t>
    </rPh>
    <rPh sb="29" eb="30">
      <t>ヨウ</t>
    </rPh>
    <rPh sb="31" eb="33">
      <t>コウカ</t>
    </rPh>
    <rPh sb="34" eb="35">
      <t>オオ</t>
    </rPh>
    <phoneticPr fontId="1"/>
  </si>
  <si>
    <t>①突撃の代用品</t>
    <rPh sb="1" eb="3">
      <t>トツゲキ</t>
    </rPh>
    <rPh sb="4" eb="7">
      <t>ダイヨウヒン</t>
    </rPh>
    <phoneticPr fontId="1"/>
  </si>
  <si>
    <t>　　あえて述べるまでも無くＲＪは突撃が苦手なので、</t>
    <rPh sb="5" eb="6">
      <t>ノ</t>
    </rPh>
    <rPh sb="11" eb="12">
      <t>ナ</t>
    </rPh>
    <rPh sb="16" eb="18">
      <t>トツゲキ</t>
    </rPh>
    <rPh sb="19" eb="21">
      <t>ニガテ</t>
    </rPh>
    <phoneticPr fontId="1"/>
  </si>
  <si>
    <t>　　オマケの移動が付いている攻撃パワーの存在はただそれだけで正義！</t>
    <rPh sb="6" eb="8">
      <t>イドウ</t>
    </rPh>
    <rPh sb="9" eb="10">
      <t>ツ</t>
    </rPh>
    <rPh sb="14" eb="16">
      <t>コウゲキ</t>
    </rPh>
    <rPh sb="20" eb="22">
      <t>ソンザイ</t>
    </rPh>
    <rPh sb="30" eb="32">
      <t>セイギ</t>
    </rPh>
    <phoneticPr fontId="1"/>
  </si>
  <si>
    <r>
      <t>　　そうそう無いが、</t>
    </r>
    <r>
      <rPr>
        <b/>
        <sz val="11"/>
        <color rgb="FFFF0000"/>
        <rFont val="ＭＳ Ｐゴシック"/>
        <family val="3"/>
        <charset val="128"/>
        <scheme val="minor"/>
      </rPr>
      <t>不意打ちラウンドで使いたい</t>
    </r>
    <r>
      <rPr>
        <sz val="11"/>
        <rFont val="ＭＳ Ｐゴシック"/>
        <family val="3"/>
        <charset val="128"/>
        <scheme val="minor"/>
      </rPr>
      <t>パワー筆頭候補！</t>
    </r>
    <rPh sb="6" eb="7">
      <t>ナ</t>
    </rPh>
    <rPh sb="10" eb="13">
      <t>フイウ</t>
    </rPh>
    <rPh sb="19" eb="20">
      <t>ツカ</t>
    </rPh>
    <rPh sb="26" eb="28">
      <t>ヒットウ</t>
    </rPh>
    <rPh sb="28" eb="30">
      <t>コウホ</t>
    </rPh>
    <phoneticPr fontId="1"/>
  </si>
  <si>
    <r>
      <t>　　無双の反応内蔵（笑）＆迅速の心衣の恩恵アリで</t>
    </r>
    <r>
      <rPr>
        <b/>
        <sz val="11"/>
        <color rgb="FFFF0000"/>
        <rFont val="ＭＳ Ｐゴシック"/>
        <family val="3"/>
        <charset val="128"/>
        <scheme val="minor"/>
      </rPr>
      <t>８マス先の敵</t>
    </r>
    <r>
      <rPr>
        <sz val="11"/>
        <rFont val="ＭＳ Ｐゴシック"/>
        <family val="3"/>
        <charset val="128"/>
        <scheme val="minor"/>
      </rPr>
      <t>を強襲可能！</t>
    </r>
    <rPh sb="2" eb="4">
      <t>ムソウ</t>
    </rPh>
    <rPh sb="5" eb="6">
      <t>ハン</t>
    </rPh>
    <rPh sb="6" eb="7">
      <t>オウ</t>
    </rPh>
    <rPh sb="7" eb="9">
      <t>ナイゾウ</t>
    </rPh>
    <rPh sb="10" eb="11">
      <t>ワライ</t>
    </rPh>
    <rPh sb="13" eb="15">
      <t>ジンソク</t>
    </rPh>
    <rPh sb="16" eb="17">
      <t>ココロ</t>
    </rPh>
    <rPh sb="17" eb="18">
      <t>コロモ</t>
    </rPh>
    <rPh sb="19" eb="21">
      <t>オンケイ</t>
    </rPh>
    <rPh sb="27" eb="28">
      <t>サキ</t>
    </rPh>
    <rPh sb="29" eb="30">
      <t>テキ</t>
    </rPh>
    <rPh sb="31" eb="33">
      <t>キョウシュウ</t>
    </rPh>
    <rPh sb="33" eb="35">
      <t>カノウ</t>
    </rPh>
    <phoneticPr fontId="1"/>
  </si>
  <si>
    <t>②オマケが意外と充実</t>
    <rPh sb="5" eb="7">
      <t>イガイ</t>
    </rPh>
    <rPh sb="8" eb="10">
      <t>ジュウジツ</t>
    </rPh>
    <phoneticPr fontId="1"/>
  </si>
  <si>
    <t>　　不意打ちラウンドに限れば、あのカニング・アブダクションをも凌ぐパフォーマンス（かも）！</t>
    <rPh sb="2" eb="5">
      <t>フイウ</t>
    </rPh>
    <rPh sb="11" eb="12">
      <t>カギ</t>
    </rPh>
    <rPh sb="31" eb="32">
      <t>シノ</t>
    </rPh>
    <phoneticPr fontId="1"/>
  </si>
  <si>
    <t>フェザー・ステップ</t>
    <phoneticPr fontId="1"/>
  </si>
  <si>
    <t>③フェザー・ステップの相棒</t>
    <rPh sb="11" eb="13">
      <t>アイボウ</t>
    </rPh>
    <phoneticPr fontId="1"/>
  </si>
  <si>
    <t>　　待望のフェザー・ステップ後の標準アクション向きのパワー！</t>
    <rPh sb="2" eb="4">
      <t>タイボウ</t>
    </rPh>
    <rPh sb="14" eb="15">
      <t>ゴ</t>
    </rPh>
    <rPh sb="16" eb="18">
      <t>ヒョウジュン</t>
    </rPh>
    <rPh sb="23" eb="24">
      <t>ム</t>
    </rPh>
    <phoneticPr fontId="1"/>
  </si>
  <si>
    <t>　　現在、フェザー・ステップとコンボになるＲＪのパワーはコレのみ、だって瞬間移動多いし。</t>
    <rPh sb="2" eb="4">
      <t>ゲンザイ</t>
    </rPh>
    <rPh sb="36" eb="38">
      <t>シュンカン</t>
    </rPh>
    <rPh sb="38" eb="40">
      <t>イドウ</t>
    </rPh>
    <rPh sb="40" eb="41">
      <t>オオ</t>
    </rPh>
    <phoneticPr fontId="1"/>
  </si>
  <si>
    <t>　　遭遇の早い段階での使用が推奨される以上、やはり不意打ちラウンドでの使用を期待したい。</t>
    <rPh sb="2" eb="4">
      <t>ソウグウ</t>
    </rPh>
    <rPh sb="5" eb="6">
      <t>ハヤ</t>
    </rPh>
    <rPh sb="7" eb="9">
      <t>ダンカイ</t>
    </rPh>
    <rPh sb="11" eb="13">
      <t>シヨウ</t>
    </rPh>
    <rPh sb="14" eb="16">
      <t>スイショウ</t>
    </rPh>
    <rPh sb="19" eb="21">
      <t>イジョウ</t>
    </rPh>
    <rPh sb="25" eb="28">
      <t>フイウ</t>
    </rPh>
    <rPh sb="35" eb="37">
      <t>シヨウ</t>
    </rPh>
    <rPh sb="38" eb="40">
      <t>キタイ</t>
    </rPh>
    <phoneticPr fontId="1"/>
  </si>
  <si>
    <t>アスペクト・オヴ・ディスエンボディメント</t>
    <phoneticPr fontId="1"/>
  </si>
  <si>
    <t>　　足回りが大幅に強化されるので後効果の使い勝手も良さそう。</t>
    <rPh sb="2" eb="3">
      <t>アシ</t>
    </rPh>
    <rPh sb="3" eb="4">
      <t>マワ</t>
    </rPh>
    <rPh sb="6" eb="8">
      <t>オオハバ</t>
    </rPh>
    <rPh sb="9" eb="11">
      <t>キョウカ</t>
    </rPh>
    <rPh sb="16" eb="17">
      <t>アト</t>
    </rPh>
    <rPh sb="17" eb="19">
      <t>コウカ</t>
    </rPh>
    <rPh sb="20" eb="21">
      <t>ツカ</t>
    </rPh>
    <rPh sb="22" eb="24">
      <t>カッテ</t>
    </rPh>
    <rPh sb="25" eb="26">
      <t>ヨ</t>
    </rPh>
    <phoneticPr fontId="1"/>
  </si>
  <si>
    <t>　　このパワーで思いっきり突っ込んだ後、慌ててＵターンして帰って来る事も充分可能か？</t>
    <rPh sb="8" eb="9">
      <t>オモ</t>
    </rPh>
    <rPh sb="13" eb="14">
      <t>ツ</t>
    </rPh>
    <rPh sb="15" eb="16">
      <t>コ</t>
    </rPh>
    <rPh sb="18" eb="19">
      <t>アト</t>
    </rPh>
    <rPh sb="20" eb="21">
      <t>アワ</t>
    </rPh>
    <rPh sb="29" eb="30">
      <t>カエ</t>
    </rPh>
    <rPh sb="32" eb="33">
      <t>ク</t>
    </rPh>
    <rPh sb="34" eb="35">
      <t>コト</t>
    </rPh>
    <rPh sb="36" eb="38">
      <t>ジュウブン</t>
    </rPh>
    <rPh sb="38" eb="40">
      <t>カノウ</t>
    </rPh>
    <phoneticPr fontId="1"/>
  </si>
  <si>
    <t>④実は敵を拉致らない珍しいパワー</t>
    <rPh sb="1" eb="2">
      <t>ジツ</t>
    </rPh>
    <rPh sb="3" eb="4">
      <t>テキ</t>
    </rPh>
    <rPh sb="5" eb="7">
      <t>ラチ</t>
    </rPh>
    <rPh sb="10" eb="11">
      <t>メズラ</t>
    </rPh>
    <phoneticPr fontId="1"/>
  </si>
  <si>
    <r>
      <t>【耐久力】対"ＡＣ"　使用者は</t>
    </r>
    <r>
      <rPr>
        <b/>
        <sz val="11"/>
        <color rgb="FFFF0000"/>
        <rFont val="ＭＳ Ｐゴシック"/>
        <family val="3"/>
        <charset val="128"/>
        <scheme val="minor"/>
      </rPr>
      <t>この攻撃に関して戦術的優位を得る</t>
    </r>
    <r>
      <rPr>
        <sz val="11"/>
        <color theme="1"/>
        <rFont val="ＭＳ Ｐゴシック"/>
        <family val="2"/>
        <charset val="128"/>
        <scheme val="minor"/>
      </rPr>
      <t xml:space="preserve"> 。</t>
    </r>
    <rPh sb="1" eb="4">
      <t>タイキュウリョク</t>
    </rPh>
    <phoneticPr fontId="1"/>
  </si>
  <si>
    <r>
      <t>攻撃を行う前に、使用者は</t>
    </r>
    <r>
      <rPr>
        <b/>
        <sz val="11"/>
        <color rgb="FFFF0000"/>
        <rFont val="ＭＳ Ｐゴシック"/>
        <family val="3"/>
        <charset val="128"/>
        <scheme val="minor"/>
      </rPr>
      <t>自分の移動速度分シフト</t>
    </r>
    <r>
      <rPr>
        <sz val="11"/>
        <rFont val="ＭＳ Ｐゴシック"/>
        <family val="3"/>
        <charset val="128"/>
        <scheme val="minor"/>
      </rPr>
      <t>する。</t>
    </r>
    <phoneticPr fontId="1"/>
  </si>
  <si>
    <r>
      <t>この移動の間、使用者は</t>
    </r>
    <r>
      <rPr>
        <b/>
        <sz val="11"/>
        <color rgb="FFFF0000"/>
        <rFont val="ＭＳ Ｐゴシック"/>
        <family val="3"/>
        <charset val="128"/>
        <scheme val="minor"/>
      </rPr>
      <t>敵に占められているマス目を通過</t>
    </r>
    <r>
      <rPr>
        <sz val="11"/>
        <color theme="1"/>
        <rFont val="ＭＳ Ｐゴシック"/>
        <family val="3"/>
        <charset val="128"/>
        <scheme val="minor"/>
      </rPr>
      <t xml:space="preserve">することができる。 </t>
    </r>
    <rPh sb="11" eb="12">
      <t>テキ</t>
    </rPh>
    <phoneticPr fontId="1"/>
  </si>
  <si>
    <r>
      <t>　</t>
    </r>
    <r>
      <rPr>
        <b/>
        <sz val="11"/>
        <color rgb="FFFF0000"/>
        <rFont val="ＭＳ Ｐゴシック"/>
        <family val="3"/>
        <charset val="128"/>
        <scheme val="minor"/>
      </rPr>
      <t>遭遇終了時まで</t>
    </r>
    <r>
      <rPr>
        <sz val="11"/>
        <color theme="1"/>
        <rFont val="ＭＳ Ｐゴシック"/>
        <family val="3"/>
        <charset val="128"/>
        <scheme val="minor"/>
      </rPr>
      <t>、使用者の</t>
    </r>
    <r>
      <rPr>
        <b/>
        <sz val="11"/>
        <color rgb="FF0070C0"/>
        <rFont val="ＭＳ Ｐゴシック"/>
        <family val="3"/>
        <charset val="128"/>
        <scheme val="minor"/>
      </rPr>
      <t>移動</t>
    </r>
    <r>
      <rPr>
        <b/>
        <sz val="11"/>
        <color rgb="FFFF0000"/>
        <rFont val="ＭＳ Ｐゴシック"/>
        <family val="3"/>
        <charset val="128"/>
        <scheme val="minor"/>
      </rPr>
      <t>は目標からの機会攻撃を誘発しない</t>
    </r>
    <r>
      <rPr>
        <sz val="11"/>
        <color theme="1"/>
        <rFont val="ＭＳ Ｐゴシック"/>
        <family val="3"/>
        <charset val="128"/>
        <scheme val="minor"/>
      </rPr>
      <t>。</t>
    </r>
    <rPh sb="1" eb="3">
      <t>ソウグウ</t>
    </rPh>
    <rPh sb="3" eb="6">
      <t>シュウリョウジ</t>
    </rPh>
    <rPh sb="9" eb="12">
      <t>シヨウシャ</t>
    </rPh>
    <rPh sb="13" eb="15">
      <t>イドウ</t>
    </rPh>
    <rPh sb="16" eb="18">
      <t>モクヒョウ</t>
    </rPh>
    <rPh sb="21" eb="23">
      <t>キカイ</t>
    </rPh>
    <rPh sb="23" eb="25">
      <t>コウゲキ</t>
    </rPh>
    <rPh sb="26" eb="28">
      <t>ユウハツ</t>
    </rPh>
    <phoneticPr fontId="1"/>
  </si>
  <si>
    <r>
      <t>遭遇終了時まで、使用者は</t>
    </r>
    <r>
      <rPr>
        <b/>
        <sz val="11"/>
        <color rgb="FFFF0000"/>
        <rFont val="ＭＳ Ｐゴシック"/>
        <family val="3"/>
        <charset val="128"/>
        <scheme val="minor"/>
      </rPr>
      <t>移動速度に＋２</t>
    </r>
    <r>
      <rPr>
        <sz val="11"/>
        <rFont val="ＭＳ Ｐゴシック"/>
        <family val="3"/>
        <charset val="128"/>
        <scheme val="minor"/>
      </rPr>
      <t xml:space="preserve">のパワーBを得る。 </t>
    </r>
    <phoneticPr fontId="1"/>
  </si>
  <si>
    <r>
      <t>使用者は</t>
    </r>
    <r>
      <rPr>
        <b/>
        <sz val="11"/>
        <color rgb="FFFF0000"/>
        <rFont val="ＭＳ Ｐゴシック"/>
        <family val="3"/>
        <charset val="128"/>
        <scheme val="minor"/>
      </rPr>
      <t>５マス瞬間移動</t>
    </r>
    <r>
      <rPr>
        <sz val="11"/>
        <rFont val="ＭＳ Ｐゴシック"/>
        <family val="3"/>
        <charset val="128"/>
        <scheme val="minor"/>
      </rPr>
      <t>し、自分が直前までいたマス目の中の現実にひとつの</t>
    </r>
    <r>
      <rPr>
        <b/>
        <sz val="11"/>
        <color rgb="FFFF0000"/>
        <rFont val="ＭＳ Ｐゴシック"/>
        <family val="3"/>
        <charset val="128"/>
        <scheme val="minor"/>
      </rPr>
      <t>穴を創造</t>
    </r>
    <r>
      <rPr>
        <sz val="11"/>
        <rFont val="ＭＳ Ｐゴシック"/>
        <family val="3"/>
        <charset val="128"/>
        <scheme val="minor"/>
      </rPr>
      <t>する。</t>
    </r>
    <rPh sb="0" eb="2">
      <t>シヨウ</t>
    </rPh>
    <rPh sb="2" eb="3">
      <t>シャ</t>
    </rPh>
    <rPh sb="7" eb="9">
      <t>シュンカン</t>
    </rPh>
    <rPh sb="9" eb="11">
      <t>イドウ</t>
    </rPh>
    <rPh sb="13" eb="15">
      <t>ジブン</t>
    </rPh>
    <rPh sb="16" eb="18">
      <t>チョクゼン</t>
    </rPh>
    <rPh sb="24" eb="25">
      <t>メ</t>
    </rPh>
    <rPh sb="26" eb="27">
      <t>ナカ</t>
    </rPh>
    <rPh sb="28" eb="30">
      <t>ゲンジツ</t>
    </rPh>
    <rPh sb="35" eb="36">
      <t>アナ</t>
    </rPh>
    <rPh sb="37" eb="39">
      <t>ソウゾウ</t>
    </rPh>
    <phoneticPr fontId="1"/>
  </si>
  <si>
    <r>
      <t>自分のTにその</t>
    </r>
    <r>
      <rPr>
        <b/>
        <sz val="11"/>
        <color rgb="FFFF0000"/>
        <rFont val="ＭＳ Ｐゴシック"/>
        <family val="3"/>
        <charset val="128"/>
        <scheme val="minor"/>
      </rPr>
      <t>穴が創り出されたマス目にいるクリーチャーはすべて１回のFA</t>
    </r>
    <r>
      <rPr>
        <sz val="11"/>
        <rFont val="ＭＳ Ｐゴシック"/>
        <family val="3"/>
        <charset val="128"/>
        <scheme val="minor"/>
      </rPr>
      <t>として</t>
    </r>
    <rPh sb="0" eb="2">
      <t>ジブン</t>
    </rPh>
    <rPh sb="7" eb="8">
      <t>アナ</t>
    </rPh>
    <rPh sb="9" eb="10">
      <t>ツク</t>
    </rPh>
    <rPh sb="11" eb="12">
      <t>ダ</t>
    </rPh>
    <rPh sb="17" eb="18">
      <t>メ</t>
    </rPh>
    <rPh sb="32" eb="33">
      <t>カイ</t>
    </rPh>
    <phoneticPr fontId="1"/>
  </si>
  <si>
    <r>
      <rPr>
        <b/>
        <sz val="11"/>
        <color rgb="FFFF0000"/>
        <rFont val="ＭＳ Ｐゴシック"/>
        <family val="3"/>
        <charset val="128"/>
        <scheme val="minor"/>
      </rPr>
      <t>５マス瞬間移動</t>
    </r>
    <r>
      <rPr>
        <sz val="11"/>
        <rFont val="ＭＳ Ｐゴシック"/>
        <family val="3"/>
        <charset val="128"/>
        <scheme val="minor"/>
      </rPr>
      <t>でき、その後、穴はそのクリーチャーの目的地であるマス目から</t>
    </r>
    <rPh sb="3" eb="5">
      <t>シュンカン</t>
    </rPh>
    <rPh sb="5" eb="7">
      <t>イドウ</t>
    </rPh>
    <rPh sb="12" eb="13">
      <t>ゴ</t>
    </rPh>
    <rPh sb="14" eb="15">
      <t>アナ</t>
    </rPh>
    <rPh sb="25" eb="28">
      <t>モクテキチ</t>
    </rPh>
    <rPh sb="33" eb="34">
      <t>メ</t>
    </rPh>
    <phoneticPr fontId="1"/>
  </si>
  <si>
    <r>
      <rPr>
        <b/>
        <sz val="11"/>
        <color rgb="FFFF0000"/>
        <rFont val="ＭＳ Ｐゴシック"/>
        <family val="3"/>
        <charset val="128"/>
        <scheme val="minor"/>
      </rPr>
      <t>離れる方向に１ｄ６マス押しやられる</t>
    </r>
    <r>
      <rPr>
        <sz val="11"/>
        <rFont val="ＭＳ Ｐゴシック"/>
        <family val="3"/>
        <charset val="128"/>
        <scheme val="minor"/>
      </rPr>
      <t>。</t>
    </r>
    <rPh sb="0" eb="1">
      <t>ハナ</t>
    </rPh>
    <rPh sb="3" eb="5">
      <t>ホウコウ</t>
    </rPh>
    <rPh sb="11" eb="12">
      <t>オ</t>
    </rPh>
    <phoneticPr fontId="1"/>
  </si>
  <si>
    <r>
      <t>さらに、使用者は</t>
    </r>
    <r>
      <rPr>
        <b/>
        <sz val="11"/>
        <color rgb="FFFF0000"/>
        <rFont val="ＭＳ Ｐゴシック"/>
        <family val="3"/>
        <charset val="128"/>
        <scheme val="minor"/>
      </rPr>
      <t>シフトする際、１マス余計にシフト</t>
    </r>
    <r>
      <rPr>
        <sz val="11"/>
        <color theme="1"/>
        <rFont val="ＭＳ Ｐゴシック"/>
        <family val="3"/>
        <charset val="128"/>
        <scheme val="minor"/>
      </rPr>
      <t xml:space="preserve">する。 </t>
    </r>
    <phoneticPr fontId="1"/>
  </si>
  <si>
    <t>　遭遇中盤にはＰＰの用途のメドが立つので、コレでＰＰ在庫一掃セールする機会は多いかも？</t>
    <rPh sb="1" eb="3">
      <t>ソウグウ</t>
    </rPh>
    <rPh sb="3" eb="5">
      <t>チュウバン</t>
    </rPh>
    <rPh sb="10" eb="12">
      <t>ヨウト</t>
    </rPh>
    <rPh sb="16" eb="17">
      <t>タ</t>
    </rPh>
    <rPh sb="26" eb="28">
      <t>ザイコ</t>
    </rPh>
    <rPh sb="28" eb="30">
      <t>イッソウ</t>
    </rPh>
    <rPh sb="35" eb="37">
      <t>キカイ</t>
    </rPh>
    <rPh sb="38" eb="39">
      <t>オオ</t>
    </rPh>
    <phoneticPr fontId="1"/>
  </si>
  <si>
    <t>　　大剣機会攻撃でのプレッシャーがより一層増しそう・・・。</t>
    <rPh sb="2" eb="3">
      <t>ダイ</t>
    </rPh>
    <rPh sb="3" eb="4">
      <t>ケン</t>
    </rPh>
    <rPh sb="4" eb="8">
      <t>キカイコウゲキ</t>
    </rPh>
    <rPh sb="19" eb="21">
      <t>イッソウ</t>
    </rPh>
    <rPh sb="21" eb="22">
      <t>マ</t>
    </rPh>
    <phoneticPr fontId="1"/>
  </si>
  <si>
    <r>
      <t>　　ついつい</t>
    </r>
    <r>
      <rPr>
        <b/>
        <sz val="11"/>
        <color rgb="FFFF0000"/>
        <rFont val="ＭＳ Ｐゴシック"/>
        <family val="3"/>
        <charset val="128"/>
        <scheme val="minor"/>
      </rPr>
      <t>幻惑中には特に宣言したくなってしまう</t>
    </r>
    <r>
      <rPr>
        <sz val="11"/>
        <rFont val="ＭＳ Ｐゴシック"/>
        <family val="3"/>
        <charset val="128"/>
        <scheme val="minor"/>
      </rPr>
      <t>が落ち着いて！</t>
    </r>
    <rPh sb="6" eb="8">
      <t>ゲンワク</t>
    </rPh>
    <rPh sb="8" eb="9">
      <t>チュウ</t>
    </rPh>
    <rPh sb="11" eb="12">
      <t>トク</t>
    </rPh>
    <rPh sb="13" eb="15">
      <t>センゲン</t>
    </rPh>
    <rPh sb="25" eb="26">
      <t>オ</t>
    </rPh>
    <rPh sb="27" eb="28">
      <t>ツ</t>
    </rPh>
    <phoneticPr fontId="1"/>
  </si>
  <si>
    <t>※：《引き回す苦痛》(サイ134)</t>
    <rPh sb="3" eb="4">
      <t>ヒ</t>
    </rPh>
    <rPh sb="5" eb="6">
      <t>マワ</t>
    </rPh>
    <rPh sb="7" eb="9">
      <t>クツウ</t>
    </rPh>
    <phoneticPr fontId="1"/>
  </si>
  <si>
    <r>
      <t>　　君は</t>
    </r>
    <r>
      <rPr>
        <b/>
        <sz val="11"/>
        <color rgb="FFFF0000"/>
        <rFont val="ＭＳ Ｐゴシック"/>
        <family val="3"/>
        <charset val="128"/>
        <scheme val="minor"/>
      </rPr>
      <t>PPを１P消費</t>
    </r>
    <r>
      <rPr>
        <sz val="11"/>
        <color theme="1"/>
        <rFont val="ＭＳ Ｐゴシック"/>
        <family val="2"/>
        <charset val="128"/>
        <scheme val="minor"/>
      </rPr>
      <t>してその敵１体を</t>
    </r>
    <r>
      <rPr>
        <b/>
        <sz val="11"/>
        <color rgb="FFFF0000"/>
        <rFont val="ＭＳ Ｐゴシック"/>
        <family val="3"/>
        <charset val="128"/>
        <scheme val="minor"/>
      </rPr>
      <t>１マス横滑り</t>
    </r>
    <r>
      <rPr>
        <sz val="11"/>
        <color theme="1"/>
        <rFont val="ＭＳ Ｐゴシック"/>
        <family val="2"/>
        <charset val="128"/>
        <scheme val="minor"/>
      </rPr>
      <t>させる事ができる。</t>
    </r>
    <rPh sb="2" eb="3">
      <t>キミ</t>
    </rPh>
    <rPh sb="9" eb="11">
      <t>ショウヒ</t>
    </rPh>
    <rPh sb="15" eb="16">
      <t>テキ</t>
    </rPh>
    <rPh sb="17" eb="18">
      <t>タイ</t>
    </rPh>
    <rPh sb="22" eb="24">
      <t>ヨコスベ</t>
    </rPh>
    <rPh sb="28" eb="29">
      <t>コト</t>
    </rPh>
    <phoneticPr fontId="1"/>
  </si>
  <si>
    <t>マインド・ブレード</t>
    <phoneticPr fontId="1"/>
  </si>
  <si>
    <t>バトルマインド／攻撃／１５　（PHⅢ88）</t>
    <phoneticPr fontId="1"/>
  </si>
  <si>
    <t>[一日毎]◆[サイオニック][精神][武器]</t>
    <rPh sb="15" eb="17">
      <t>セイシン</t>
    </rPh>
    <rPh sb="19" eb="21">
      <t>ブキ</t>
    </rPh>
    <phoneticPr fontId="1"/>
  </si>
  <si>
    <t>【耐】対"意志"</t>
    <rPh sb="1" eb="2">
      <t>タイ</t>
    </rPh>
    <rPh sb="5" eb="7">
      <t>イシ</t>
    </rPh>
    <phoneticPr fontId="1"/>
  </si>
  <si>
    <r>
      <t>目標は</t>
    </r>
    <r>
      <rPr>
        <sz val="11"/>
        <rFont val="ＭＳ Ｐゴシック"/>
        <family val="3"/>
        <charset val="128"/>
        <scheme val="minor"/>
      </rPr>
      <t>”</t>
    </r>
    <r>
      <rPr>
        <b/>
        <sz val="11"/>
        <color rgb="FFFF0000"/>
        <rFont val="ＭＳ Ｐゴシック"/>
        <family val="3"/>
        <charset val="128"/>
        <scheme val="minor"/>
      </rPr>
      <t>気絶状態</t>
    </r>
    <r>
      <rPr>
        <sz val="11"/>
        <rFont val="ＭＳ Ｐゴシック"/>
        <family val="3"/>
        <charset val="128"/>
        <scheme val="minor"/>
      </rPr>
      <t>”</t>
    </r>
    <r>
      <rPr>
        <sz val="11"/>
        <color theme="1"/>
        <rFont val="ＭＳ Ｐゴシック"/>
        <family val="2"/>
        <charset val="128"/>
        <scheme val="minor"/>
      </rPr>
      <t>になる（ST終）</t>
    </r>
    <rPh sb="0" eb="2">
      <t>モクヒョウ</t>
    </rPh>
    <rPh sb="4" eb="6">
      <t>キゼツ</t>
    </rPh>
    <rPh sb="6" eb="8">
      <t>ジョウタイ</t>
    </rPh>
    <rPh sb="15" eb="16">
      <t>シュウ</t>
    </rPh>
    <phoneticPr fontId="1"/>
  </si>
  <si>
    <t>　　後効果：（10+【耐】】の[精神]ダメージ。</t>
    <rPh sb="2" eb="3">
      <t>アト</t>
    </rPh>
    <rPh sb="3" eb="5">
      <t>コウカ</t>
    </rPh>
    <rPh sb="11" eb="12">
      <t>タイ</t>
    </rPh>
    <rPh sb="16" eb="18">
      <t>セイシン</t>
    </rPh>
    <phoneticPr fontId="1"/>
  </si>
  <si>
    <t>　　　　　　　命中で気絶（ST終）ダメージ無し。</t>
    <rPh sb="7" eb="9">
      <t>メイチュウ</t>
    </rPh>
    <rPh sb="10" eb="12">
      <t>キゼツ</t>
    </rPh>
    <rPh sb="15" eb="16">
      <t>シュウ</t>
    </rPh>
    <rPh sb="21" eb="22">
      <t>ナ</t>
    </rPh>
    <phoneticPr fontId="1"/>
  </si>
  <si>
    <r>
      <t>目標は”</t>
    </r>
    <r>
      <rPr>
        <b/>
        <sz val="11"/>
        <color theme="4"/>
        <rFont val="ＭＳ Ｐゴシック"/>
        <family val="3"/>
        <charset val="128"/>
        <scheme val="minor"/>
      </rPr>
      <t>幻惑状態</t>
    </r>
    <r>
      <rPr>
        <sz val="11"/>
        <rFont val="ＭＳ Ｐゴシック"/>
        <family val="3"/>
        <charset val="128"/>
        <scheme val="minor"/>
      </rPr>
      <t>”になる（ST終）</t>
    </r>
    <rPh sb="0" eb="2">
      <t>モクヒョウ</t>
    </rPh>
    <rPh sb="4" eb="6">
      <t>ゲンワク</t>
    </rPh>
    <rPh sb="6" eb="8">
      <t>ジョウタイ</t>
    </rPh>
    <rPh sb="15" eb="16">
      <t>シュウ</t>
    </rPh>
    <phoneticPr fontId="1"/>
  </si>
  <si>
    <t>ねーよ</t>
    <phoneticPr fontId="1"/>
  </si>
  <si>
    <t>　　コレが使用できるのはミスした時のみ！！</t>
    <rPh sb="5" eb="7">
      <t>シヨウ</t>
    </rPh>
    <rPh sb="16" eb="17">
      <t>ジ</t>
    </rPh>
    <phoneticPr fontId="1"/>
  </si>
  <si>
    <t>プレコグニティヴ・アイ</t>
    <phoneticPr fontId="1"/>
  </si>
  <si>
    <t>バトルマインド／攻撃／１５　（サイ６８）</t>
    <phoneticPr fontId="1"/>
  </si>
  <si>
    <t>[一日毎]◆[構え][サイオニック][武器]</t>
    <rPh sb="7" eb="8">
      <t>カマ</t>
    </rPh>
    <rPh sb="19" eb="21">
      <t>ブキ</t>
    </rPh>
    <phoneticPr fontId="1"/>
  </si>
  <si>
    <t>【耐】＋４対"AC"</t>
    <rPh sb="1" eb="2">
      <t>タイ</t>
    </rPh>
    <phoneticPr fontId="1"/>
  </si>
  <si>
    <t>使用者が許可しない限り、他のマークがこのマークにとって代わる事は出来ない。</t>
    <rPh sb="0" eb="2">
      <t>シヨウ</t>
    </rPh>
    <rPh sb="2" eb="3">
      <t>シャ</t>
    </rPh>
    <rPh sb="4" eb="6">
      <t>キョカ</t>
    </rPh>
    <rPh sb="9" eb="10">
      <t>カギ</t>
    </rPh>
    <rPh sb="12" eb="13">
      <t>タ</t>
    </rPh>
    <rPh sb="27" eb="28">
      <t>カ</t>
    </rPh>
    <rPh sb="30" eb="31">
      <t>コト</t>
    </rPh>
    <rPh sb="32" eb="34">
      <t>デキ</t>
    </rPh>
    <phoneticPr fontId="1"/>
  </si>
  <si>
    <r>
      <t>および、使用者は</t>
    </r>
    <r>
      <rPr>
        <b/>
        <sz val="11"/>
        <color rgb="FFFF0000"/>
        <rFont val="ＭＳ Ｐゴシック"/>
        <family val="3"/>
        <charset val="128"/>
        <scheme val="minor"/>
      </rPr>
      <t>次T終</t>
    </r>
    <r>
      <rPr>
        <sz val="11"/>
        <rFont val="ＭＳ Ｐゴシック"/>
        <family val="3"/>
        <charset val="128"/>
        <scheme val="minor"/>
      </rPr>
      <t>まで目標を</t>
    </r>
    <r>
      <rPr>
        <b/>
        <sz val="11"/>
        <color rgb="FFFF0000"/>
        <rFont val="ＭＳ Ｐゴシック"/>
        <family val="3"/>
        <charset val="128"/>
        <scheme val="minor"/>
      </rPr>
      <t>マーク</t>
    </r>
    <r>
      <rPr>
        <sz val="11"/>
        <rFont val="ＭＳ Ｐゴシック"/>
        <family val="3"/>
        <charset val="128"/>
        <scheme val="minor"/>
      </rPr>
      <t>する。</t>
    </r>
    <rPh sb="4" eb="6">
      <t>シヨウ</t>
    </rPh>
    <rPh sb="6" eb="7">
      <t>シャ</t>
    </rPh>
    <rPh sb="8" eb="9">
      <t>ツギ</t>
    </rPh>
    <rPh sb="10" eb="11">
      <t>シュウ</t>
    </rPh>
    <rPh sb="13" eb="15">
      <t>モクヒョウ</t>
    </rPh>
    <phoneticPr fontId="1"/>
  </si>
  <si>
    <r>
      <t>および、使用者は</t>
    </r>
    <r>
      <rPr>
        <b/>
        <sz val="11"/>
        <color rgb="FFFF0000"/>
        <rFont val="ＭＳ Ｐゴシック"/>
        <family val="3"/>
        <charset val="128"/>
        <scheme val="minor"/>
      </rPr>
      <t>遭遇の終了まで目標をマーク</t>
    </r>
    <r>
      <rPr>
        <sz val="11"/>
        <rFont val="ＭＳ Ｐゴシック"/>
        <family val="3"/>
        <charset val="128"/>
        <scheme val="minor"/>
      </rPr>
      <t>する。</t>
    </r>
    <rPh sb="4" eb="6">
      <t>シヨウ</t>
    </rPh>
    <rPh sb="6" eb="7">
      <t>シャ</t>
    </rPh>
    <rPh sb="8" eb="10">
      <t>ソウグウ</t>
    </rPh>
    <rPh sb="11" eb="13">
      <t>シュウリョウ</t>
    </rPh>
    <rPh sb="15" eb="17">
      <t>モクヒョウ</t>
    </rPh>
    <phoneticPr fontId="1"/>
  </si>
  <si>
    <t>使用者は”予見の目”の構えに入る。</t>
    <rPh sb="0" eb="2">
      <t>シヨウ</t>
    </rPh>
    <rPh sb="2" eb="3">
      <t>シャ</t>
    </rPh>
    <rPh sb="5" eb="7">
      <t>ヨケン</t>
    </rPh>
    <rPh sb="8" eb="9">
      <t>メ</t>
    </rPh>
    <rPh sb="11" eb="12">
      <t>カマ</t>
    </rPh>
    <rPh sb="14" eb="15">
      <t>ハイ</t>
    </rPh>
    <phoneticPr fontId="1"/>
  </si>
  <si>
    <t>構えが終了するまで、使用者がマークした敵が移動した時は常に、</t>
    <rPh sb="0" eb="1">
      <t>カマ</t>
    </rPh>
    <rPh sb="3" eb="5">
      <t>シュウリョウ</t>
    </rPh>
    <rPh sb="10" eb="12">
      <t>シヨウ</t>
    </rPh>
    <rPh sb="12" eb="13">
      <t>シャ</t>
    </rPh>
    <rPh sb="19" eb="20">
      <t>テキ</t>
    </rPh>
    <rPh sb="21" eb="23">
      <t>イドウ</t>
    </rPh>
    <rPh sb="25" eb="26">
      <t>トキ</t>
    </rPh>
    <rPh sb="27" eb="28">
      <t>ツネ</t>
    </rPh>
    <phoneticPr fontId="1"/>
  </si>
  <si>
    <t>使用者は１回のFAとして１マスシフトできる。</t>
    <rPh sb="0" eb="2">
      <t>シヨウ</t>
    </rPh>
    <rPh sb="2" eb="3">
      <t>シャ</t>
    </rPh>
    <rPh sb="5" eb="6">
      <t>カイ</t>
    </rPh>
    <phoneticPr fontId="1"/>
  </si>
  <si>
    <t>さらに、使用者は自分がマークしている敵に対する攻撃Rに＋１のPBを得る。</t>
    <rPh sb="4" eb="6">
      <t>シヨウ</t>
    </rPh>
    <rPh sb="6" eb="7">
      <t>シャ</t>
    </rPh>
    <rPh sb="8" eb="10">
      <t>ジブン</t>
    </rPh>
    <rPh sb="18" eb="19">
      <t>テキ</t>
    </rPh>
    <rPh sb="20" eb="21">
      <t>タイ</t>
    </rPh>
    <rPh sb="23" eb="25">
      <t>コウゲキ</t>
    </rPh>
    <rPh sb="33" eb="34">
      <t>エ</t>
    </rPh>
    <phoneticPr fontId="1"/>
  </si>
  <si>
    <t>　　まァピンチになった時に使うと考えれば、コイツで変身を上書きしてしまってもOKなのか？</t>
    <rPh sb="11" eb="12">
      <t>トキ</t>
    </rPh>
    <rPh sb="13" eb="14">
      <t>ツカ</t>
    </rPh>
    <rPh sb="16" eb="17">
      <t>カンガ</t>
    </rPh>
    <rPh sb="25" eb="27">
      <t>ヘンシン</t>
    </rPh>
    <rPh sb="28" eb="30">
      <t>ウワガ</t>
    </rPh>
    <phoneticPr fontId="1"/>
  </si>
  <si>
    <t>バトル・アスペクト</t>
    <phoneticPr fontId="1"/>
  </si>
  <si>
    <t>　　っかし、残り唯一の変身パワー、バトル・アスペクトとのモロ被りは結構痛いなァ・・・。</t>
    <rPh sb="6" eb="7">
      <t>ノコ</t>
    </rPh>
    <rPh sb="8" eb="10">
      <t>ユイイツ</t>
    </rPh>
    <rPh sb="11" eb="13">
      <t>ヘンシン</t>
    </rPh>
    <rPh sb="30" eb="31">
      <t>カブ</t>
    </rPh>
    <rPh sb="33" eb="35">
      <t>ケッコウ</t>
    </rPh>
    <rPh sb="35" eb="36">
      <t>イタ</t>
    </rPh>
    <phoneticPr fontId="1"/>
  </si>
  <si>
    <t>　　しかし、このパワーは敵を一切運べないのが逆にメリットに・・・。</t>
    <rPh sb="12" eb="13">
      <t>テキ</t>
    </rPh>
    <rPh sb="14" eb="16">
      <t>イッサイ</t>
    </rPh>
    <rPh sb="16" eb="17">
      <t>ハコ</t>
    </rPh>
    <rPh sb="22" eb="23">
      <t>ギャク</t>
    </rPh>
    <phoneticPr fontId="1"/>
  </si>
  <si>
    <t>　　落下ダメージを対策可能なのも地味に効果的（伏せセーヴも忘れずに）。</t>
    <rPh sb="2" eb="4">
      <t>ラッカ</t>
    </rPh>
    <rPh sb="9" eb="11">
      <t>タイサク</t>
    </rPh>
    <rPh sb="11" eb="13">
      <t>カノウ</t>
    </rPh>
    <rPh sb="16" eb="18">
      <t>ジミ</t>
    </rPh>
    <rPh sb="19" eb="22">
      <t>コウカテキ</t>
    </rPh>
    <rPh sb="23" eb="24">
      <t>フ</t>
    </rPh>
    <rPh sb="29" eb="30">
      <t>ワス</t>
    </rPh>
    <phoneticPr fontId="1"/>
  </si>
  <si>
    <r>
      <t>　　残り唯一の変身パワー、</t>
    </r>
    <r>
      <rPr>
        <b/>
        <sz val="11"/>
        <color rgb="FFFF0000"/>
        <rFont val="ＭＳ Ｐゴシック"/>
        <family val="3"/>
        <charset val="128"/>
        <scheme val="minor"/>
      </rPr>
      <t>エレヴェイテッド・ハーモニーとはモロ被り</t>
    </r>
    <r>
      <rPr>
        <sz val="11"/>
        <rFont val="ＭＳ Ｐゴシック"/>
        <family val="3"/>
        <charset val="128"/>
        <scheme val="minor"/>
      </rPr>
      <t>である以上、</t>
    </r>
    <rPh sb="2" eb="3">
      <t>ノコ</t>
    </rPh>
    <rPh sb="4" eb="6">
      <t>ユイイツ</t>
    </rPh>
    <rPh sb="7" eb="9">
      <t>ヘンシン</t>
    </rPh>
    <rPh sb="31" eb="32">
      <t>カブ</t>
    </rPh>
    <rPh sb="36" eb="38">
      <t>イジョウ</t>
    </rPh>
    <phoneticPr fontId="1"/>
  </si>
  <si>
    <t>　　今後変身パワーのマネージメントに必要なのは、ここまで数を減らした以上</t>
    <rPh sb="2" eb="4">
      <t>コンゴ</t>
    </rPh>
    <rPh sb="4" eb="6">
      <t>ヘンシン</t>
    </rPh>
    <rPh sb="18" eb="20">
      <t>ヒツヨウ</t>
    </rPh>
    <rPh sb="28" eb="29">
      <t>カズ</t>
    </rPh>
    <rPh sb="30" eb="31">
      <t>ヘ</t>
    </rPh>
    <rPh sb="34" eb="36">
      <t>イジョウ</t>
    </rPh>
    <phoneticPr fontId="1"/>
  </si>
  <si>
    <t>・全ての防御値に－５</t>
    <rPh sb="1" eb="2">
      <t>スベ</t>
    </rPh>
    <rPh sb="4" eb="6">
      <t>ボウギョ</t>
    </rPh>
    <rPh sb="6" eb="7">
      <t>チ</t>
    </rPh>
    <phoneticPr fontId="1"/>
  </si>
  <si>
    <t>朦朧状態にはない気絶状態ならではの美味し過ぎる特徴とは？</t>
    <rPh sb="0" eb="2">
      <t>モウロウ</t>
    </rPh>
    <rPh sb="2" eb="4">
      <t>ジョウタイ</t>
    </rPh>
    <rPh sb="17" eb="19">
      <t>オイ</t>
    </rPh>
    <rPh sb="20" eb="21">
      <t>ス</t>
    </rPh>
    <rPh sb="23" eb="25">
      <t>トクチョウ</t>
    </rPh>
    <phoneticPr fontId="1"/>
  </si>
  <si>
    <t>・特殊な状況を除き伏せ状態になる</t>
    <rPh sb="1" eb="3">
      <t>トクシュ</t>
    </rPh>
    <rPh sb="4" eb="6">
      <t>ジョウキョウ</t>
    </rPh>
    <rPh sb="7" eb="8">
      <t>ノゾ</t>
    </rPh>
    <rPh sb="9" eb="10">
      <t>フ</t>
    </rPh>
    <rPh sb="11" eb="13">
      <t>ジョウタイ</t>
    </rPh>
    <phoneticPr fontId="1"/>
  </si>
  <si>
    <r>
      <t>・</t>
    </r>
    <r>
      <rPr>
        <b/>
        <sz val="11"/>
        <color rgb="FFFF0000"/>
        <rFont val="ＭＳ Ｐゴシック"/>
        <family val="3"/>
        <charset val="128"/>
        <scheme val="minor"/>
      </rPr>
      <t>無防備状態</t>
    </r>
    <r>
      <rPr>
        <sz val="11"/>
        <rFont val="ＭＳ Ｐゴシック"/>
        <family val="3"/>
        <charset val="128"/>
        <scheme val="minor"/>
      </rPr>
      <t>になる</t>
    </r>
    <rPh sb="1" eb="4">
      <t>ムボウビ</t>
    </rPh>
    <rPh sb="4" eb="6">
      <t>ジョウタイ</t>
    </rPh>
    <phoneticPr fontId="1"/>
  </si>
  <si>
    <t>だったら無防備状態ってどうなるの？</t>
    <rPh sb="4" eb="7">
      <t>ムボウビ</t>
    </rPh>
    <rPh sb="7" eb="9">
      <t>ジョウタイ</t>
    </rPh>
    <phoneticPr fontId="1"/>
  </si>
  <si>
    <t>・戦術的優位を与える</t>
    <rPh sb="1" eb="4">
      <t>センジュツテキ</t>
    </rPh>
    <rPh sb="4" eb="6">
      <t>ユウイ</t>
    </rPh>
    <rPh sb="7" eb="8">
      <t>アタ</t>
    </rPh>
    <phoneticPr fontId="1"/>
  </si>
  <si>
    <r>
      <t>・（条件を満たせば）</t>
    </r>
    <r>
      <rPr>
        <b/>
        <sz val="11"/>
        <color rgb="FFFF0000"/>
        <rFont val="ＭＳ Ｐゴシック"/>
        <family val="3"/>
        <charset val="128"/>
        <scheme val="minor"/>
      </rPr>
      <t>とどめの一撃</t>
    </r>
    <r>
      <rPr>
        <sz val="11"/>
        <rFont val="ＭＳ Ｐゴシック"/>
        <family val="3"/>
        <charset val="128"/>
        <scheme val="minor"/>
      </rPr>
      <t>を喰らう</t>
    </r>
    <rPh sb="2" eb="4">
      <t>ジョウケン</t>
    </rPh>
    <rPh sb="5" eb="6">
      <t>ミ</t>
    </rPh>
    <rPh sb="14" eb="16">
      <t>イチゲキ</t>
    </rPh>
    <rPh sb="17" eb="18">
      <t>ク</t>
    </rPh>
    <phoneticPr fontId="1"/>
  </si>
  <si>
    <t>とどめの一撃の条件とは？</t>
    <rPh sb="4" eb="6">
      <t>イチゲキ</t>
    </rPh>
    <rPh sb="7" eb="9">
      <t>ジョウケン</t>
    </rPh>
    <phoneticPr fontId="1"/>
  </si>
  <si>
    <r>
      <t>・</t>
    </r>
    <r>
      <rPr>
        <b/>
        <sz val="11"/>
        <color rgb="FFFF0000"/>
        <rFont val="ＭＳ Ｐゴシック"/>
        <family val="3"/>
        <charset val="128"/>
        <scheme val="minor"/>
      </rPr>
      <t>無防備状態の目標に隣接</t>
    </r>
    <r>
      <rPr>
        <sz val="11"/>
        <rFont val="ＭＳ Ｐゴシック"/>
        <family val="3"/>
        <charset val="128"/>
        <scheme val="minor"/>
      </rPr>
      <t>しながら実行　（隣接中だから遠隔攻撃でも伏せのペナルティ無し）</t>
    </r>
    <rPh sb="1" eb="6">
      <t>ムボウビジョウタイ</t>
    </rPh>
    <rPh sb="7" eb="9">
      <t>モクヒョウ</t>
    </rPh>
    <rPh sb="10" eb="12">
      <t>リンセツ</t>
    </rPh>
    <rPh sb="16" eb="18">
      <t>ジッコウ</t>
    </rPh>
    <rPh sb="20" eb="22">
      <t>リンセツ</t>
    </rPh>
    <rPh sb="22" eb="23">
      <t>チュウ</t>
    </rPh>
    <rPh sb="26" eb="28">
      <t>エンカク</t>
    </rPh>
    <rPh sb="28" eb="30">
      <t>コウゲキ</t>
    </rPh>
    <rPh sb="32" eb="33">
      <t>フ</t>
    </rPh>
    <rPh sb="40" eb="41">
      <t>ナ</t>
    </rPh>
    <phoneticPr fontId="1"/>
  </si>
  <si>
    <r>
      <t>・ヒット時には</t>
    </r>
    <r>
      <rPr>
        <b/>
        <sz val="11"/>
        <color rgb="FFFF0000"/>
        <rFont val="ＭＳ Ｐゴシック"/>
        <family val="3"/>
        <charset val="128"/>
        <scheme val="minor"/>
      </rPr>
      <t>自動クリティカル</t>
    </r>
    <r>
      <rPr>
        <sz val="11"/>
        <rFont val="ＭＳ Ｐゴシック"/>
        <family val="3"/>
        <charset val="128"/>
        <scheme val="minor"/>
      </rPr>
      <t>　（目標の重傷値以上のダメージを一撃で与えたら即死という謎ルール）</t>
    </r>
    <rPh sb="4" eb="5">
      <t>ジ</t>
    </rPh>
    <rPh sb="7" eb="9">
      <t>ジドウ</t>
    </rPh>
    <rPh sb="17" eb="19">
      <t>モクヒョウ</t>
    </rPh>
    <rPh sb="20" eb="22">
      <t>ジュウショウ</t>
    </rPh>
    <rPh sb="22" eb="23">
      <t>チ</t>
    </rPh>
    <rPh sb="23" eb="25">
      <t>イジョウ</t>
    </rPh>
    <rPh sb="31" eb="33">
      <t>イチゲキ</t>
    </rPh>
    <rPh sb="34" eb="35">
      <t>アタ</t>
    </rPh>
    <rPh sb="38" eb="40">
      <t>ソクシ</t>
    </rPh>
    <rPh sb="43" eb="44">
      <t>ナゾ</t>
    </rPh>
    <phoneticPr fontId="1"/>
  </si>
  <si>
    <t>以上の要素から導き出される効果的な使い道は</t>
    <rPh sb="0" eb="2">
      <t>イジョウ</t>
    </rPh>
    <rPh sb="3" eb="5">
      <t>ヨウソ</t>
    </rPh>
    <rPh sb="7" eb="8">
      <t>ミチビ</t>
    </rPh>
    <rPh sb="9" eb="10">
      <t>ダ</t>
    </rPh>
    <rPh sb="13" eb="16">
      <t>コウカテキ</t>
    </rPh>
    <rPh sb="17" eb="18">
      <t>ツカ</t>
    </rPh>
    <rPh sb="19" eb="20">
      <t>ミチ</t>
    </rPh>
    <phoneticPr fontId="1"/>
  </si>
  <si>
    <r>
      <t>（強力なマイナーor即応アクションを持つ）</t>
    </r>
    <r>
      <rPr>
        <b/>
        <sz val="11"/>
        <color rgb="FFFF0000"/>
        <rFont val="ＭＳ Ｐゴシック"/>
        <family val="3"/>
        <charset val="128"/>
        <scheme val="minor"/>
      </rPr>
      <t>ボスクラスの敵への集中攻撃</t>
    </r>
    <r>
      <rPr>
        <sz val="11"/>
        <rFont val="ＭＳ Ｐゴシック"/>
        <family val="3"/>
        <charset val="128"/>
        <scheme val="minor"/>
      </rPr>
      <t>時に使うのみ！</t>
    </r>
    <rPh sb="1" eb="3">
      <t>キョウリョク</t>
    </rPh>
    <rPh sb="10" eb="12">
      <t>ソクオウ</t>
    </rPh>
    <rPh sb="18" eb="19">
      <t>モ</t>
    </rPh>
    <rPh sb="27" eb="28">
      <t>テキ</t>
    </rPh>
    <rPh sb="30" eb="32">
      <t>シュウチュウ</t>
    </rPh>
    <rPh sb="32" eb="34">
      <t>コウゲキ</t>
    </rPh>
    <rPh sb="34" eb="35">
      <t>ジ</t>
    </rPh>
    <rPh sb="36" eb="37">
      <t>ツカ</t>
    </rPh>
    <phoneticPr fontId="1"/>
  </si>
  <si>
    <r>
      <t>・</t>
    </r>
    <r>
      <rPr>
        <b/>
        <sz val="11"/>
        <color rgb="FFFF0000"/>
        <rFont val="ＭＳ Ｐゴシック"/>
        <family val="3"/>
        <charset val="128"/>
        <scheme val="minor"/>
      </rPr>
      <t>任意の攻撃パワー（近接でなくても良い）</t>
    </r>
    <r>
      <rPr>
        <sz val="11"/>
        <rFont val="ＭＳ Ｐゴシック"/>
        <family val="3"/>
        <charset val="128"/>
        <scheme val="minor"/>
      </rPr>
      <t>で実行可能だが、</t>
    </r>
    <r>
      <rPr>
        <b/>
        <sz val="11"/>
        <color rgb="FFFF0000"/>
        <rFont val="ＭＳ Ｐゴシック"/>
        <family val="3"/>
        <charset val="128"/>
        <scheme val="minor"/>
      </rPr>
      <t>必ず標準アクション</t>
    </r>
    <r>
      <rPr>
        <sz val="11"/>
        <rFont val="ＭＳ Ｐゴシック"/>
        <family val="3"/>
        <charset val="128"/>
        <scheme val="minor"/>
      </rPr>
      <t>を使う</t>
    </r>
    <rPh sb="1" eb="3">
      <t>ニンイ</t>
    </rPh>
    <rPh sb="4" eb="6">
      <t>コウゲキ</t>
    </rPh>
    <rPh sb="10" eb="12">
      <t>キンセツ</t>
    </rPh>
    <rPh sb="17" eb="18">
      <t>ヨ</t>
    </rPh>
    <rPh sb="21" eb="23">
      <t>ジッコウ</t>
    </rPh>
    <rPh sb="23" eb="25">
      <t>カノウ</t>
    </rPh>
    <rPh sb="28" eb="29">
      <t>カナラ</t>
    </rPh>
    <rPh sb="30" eb="32">
      <t>ヒョウジュン</t>
    </rPh>
    <rPh sb="38" eb="39">
      <t>ツカ</t>
    </rPh>
    <phoneticPr fontId="1"/>
  </si>
  <si>
    <t>最早ここまで来てしまったら、時間稼ぎ＆最大ダメージの一石二鳥を追うしかない。</t>
    <rPh sb="0" eb="2">
      <t>モハヤ</t>
    </rPh>
    <rPh sb="6" eb="7">
      <t>キ</t>
    </rPh>
    <rPh sb="14" eb="16">
      <t>ジカン</t>
    </rPh>
    <rPh sb="16" eb="17">
      <t>カセ</t>
    </rPh>
    <rPh sb="19" eb="21">
      <t>サイダイ</t>
    </rPh>
    <rPh sb="26" eb="30">
      <t>イッセキニチョウ</t>
    </rPh>
    <rPh sb="31" eb="32">
      <t>オ</t>
    </rPh>
    <phoneticPr fontId="1"/>
  </si>
  <si>
    <t>・突撃や移動攻撃で敵に近付きながらは実行不可能　（まず移動アクションで接敵する必要アリ）</t>
    <rPh sb="1" eb="3">
      <t>トツゲキ</t>
    </rPh>
    <rPh sb="4" eb="6">
      <t>イドウ</t>
    </rPh>
    <rPh sb="6" eb="8">
      <t>コウゲキ</t>
    </rPh>
    <rPh sb="9" eb="10">
      <t>テキ</t>
    </rPh>
    <rPh sb="11" eb="13">
      <t>チカヅ</t>
    </rPh>
    <rPh sb="18" eb="20">
      <t>ジッコウ</t>
    </rPh>
    <rPh sb="20" eb="23">
      <t>フカノウ</t>
    </rPh>
    <rPh sb="27" eb="29">
      <t>イドウ</t>
    </rPh>
    <rPh sb="35" eb="36">
      <t>セッ</t>
    </rPh>
    <rPh sb="36" eb="37">
      <t>テキ</t>
    </rPh>
    <rPh sb="39" eb="41">
      <t>ヒツヨウ</t>
    </rPh>
    <phoneticPr fontId="1"/>
  </si>
  <si>
    <t>ヒット後に他の連中が、屍肉に群がるハゲタカよろしく気絶中の獲物を素早く貪る必要があるので、</t>
    <rPh sb="3" eb="4">
      <t>ゴ</t>
    </rPh>
    <rPh sb="5" eb="6">
      <t>ホカ</t>
    </rPh>
    <rPh sb="7" eb="9">
      <t>レンチュウ</t>
    </rPh>
    <rPh sb="25" eb="27">
      <t>キゼツ</t>
    </rPh>
    <rPh sb="27" eb="28">
      <t>チュウ</t>
    </rPh>
    <rPh sb="29" eb="31">
      <t>エモノ</t>
    </rPh>
    <rPh sb="35" eb="36">
      <t>ムサボ</t>
    </rPh>
    <rPh sb="37" eb="39">
      <t>ヒツヨウ</t>
    </rPh>
    <phoneticPr fontId="1"/>
  </si>
  <si>
    <t>気絶から覚めた後の事を考慮すると、事前にRJが目標をマークしておくと良いだろう。</t>
    <rPh sb="0" eb="2">
      <t>キゼツ</t>
    </rPh>
    <rPh sb="4" eb="5">
      <t>サ</t>
    </rPh>
    <rPh sb="7" eb="8">
      <t>アト</t>
    </rPh>
    <rPh sb="9" eb="10">
      <t>コト</t>
    </rPh>
    <rPh sb="11" eb="13">
      <t>コウリョ</t>
    </rPh>
    <rPh sb="17" eb="19">
      <t>ジゼン</t>
    </rPh>
    <rPh sb="23" eb="25">
      <t>モクヒョウ</t>
    </rPh>
    <rPh sb="34" eb="35">
      <t>ヨ</t>
    </rPh>
    <phoneticPr fontId="1"/>
  </si>
  <si>
    <r>
      <t>実際に気絶させたら、確定クリティカル以外の効果（</t>
    </r>
    <r>
      <rPr>
        <b/>
        <sz val="11"/>
        <color rgb="FFFF0000"/>
        <rFont val="ＭＳ Ｐゴシック"/>
        <family val="3"/>
        <charset val="128"/>
        <scheme val="minor"/>
      </rPr>
      <t>特に全防御値－５</t>
    </r>
    <r>
      <rPr>
        <sz val="11"/>
        <rFont val="ＭＳ Ｐゴシック"/>
        <family val="3"/>
        <charset val="128"/>
        <scheme val="minor"/>
      </rPr>
      <t>）もちゃんと周知する事！</t>
    </r>
    <rPh sb="0" eb="2">
      <t>ジッサイ</t>
    </rPh>
    <rPh sb="3" eb="5">
      <t>キゼツ</t>
    </rPh>
    <rPh sb="10" eb="12">
      <t>カクテイ</t>
    </rPh>
    <rPh sb="18" eb="20">
      <t>イガイ</t>
    </rPh>
    <rPh sb="21" eb="23">
      <t>コウカ</t>
    </rPh>
    <rPh sb="24" eb="25">
      <t>トク</t>
    </rPh>
    <rPh sb="38" eb="40">
      <t>シュウチ</t>
    </rPh>
    <rPh sb="42" eb="43">
      <t>コト</t>
    </rPh>
    <phoneticPr fontId="1"/>
  </si>
  <si>
    <t>気絶が確定でない以上、パワー使用前から味方全員で目標を囲む必要は特に無い。</t>
    <rPh sb="0" eb="2">
      <t>キゼツ</t>
    </rPh>
    <rPh sb="3" eb="5">
      <t>カクテイ</t>
    </rPh>
    <rPh sb="8" eb="10">
      <t>イジョウ</t>
    </rPh>
    <rPh sb="14" eb="16">
      <t>シヨウ</t>
    </rPh>
    <rPh sb="16" eb="17">
      <t>マエ</t>
    </rPh>
    <rPh sb="19" eb="21">
      <t>ミカタ</t>
    </rPh>
    <rPh sb="21" eb="23">
      <t>ゼンイン</t>
    </rPh>
    <rPh sb="24" eb="26">
      <t>モクヒョウ</t>
    </rPh>
    <rPh sb="27" eb="28">
      <t>カコ</t>
    </rPh>
    <rPh sb="29" eb="31">
      <t>ヒツヨウ</t>
    </rPh>
    <rPh sb="32" eb="33">
      <t>トク</t>
    </rPh>
    <rPh sb="34" eb="35">
      <t>ナ</t>
    </rPh>
    <phoneticPr fontId="1"/>
  </si>
  <si>
    <t>パワー使用前にとどめの一撃（の可能性）を味方に周知し、適切な立ち位置を促すのが望ましいが、</t>
    <rPh sb="3" eb="5">
      <t>シヨウ</t>
    </rPh>
    <rPh sb="5" eb="6">
      <t>マエ</t>
    </rPh>
    <rPh sb="11" eb="13">
      <t>イチゲキ</t>
    </rPh>
    <rPh sb="15" eb="18">
      <t>カノウセイ</t>
    </rPh>
    <rPh sb="23" eb="25">
      <t>シュウチ</t>
    </rPh>
    <rPh sb="27" eb="29">
      <t>テキセツ</t>
    </rPh>
    <rPh sb="30" eb="31">
      <t>タ</t>
    </rPh>
    <rPh sb="32" eb="34">
      <t>イチ</t>
    </rPh>
    <rPh sb="35" eb="36">
      <t>ウナガ</t>
    </rPh>
    <rPh sb="39" eb="40">
      <t>ノゾ</t>
    </rPh>
    <phoneticPr fontId="1"/>
  </si>
  <si>
    <t>うまく行けば秒殺可能なので、シェリー以外は積極的にとどめの一撃を狙うべきか？</t>
    <rPh sb="3" eb="4">
      <t>イ</t>
    </rPh>
    <rPh sb="6" eb="7">
      <t>ビョウ</t>
    </rPh>
    <rPh sb="7" eb="8">
      <t>サツ</t>
    </rPh>
    <rPh sb="8" eb="10">
      <t>カノウ</t>
    </rPh>
    <rPh sb="18" eb="20">
      <t>イガイ</t>
    </rPh>
    <rPh sb="21" eb="24">
      <t>セッキョクテキ</t>
    </rPh>
    <rPh sb="29" eb="31">
      <t>イチゲキ</t>
    </rPh>
    <rPh sb="32" eb="33">
      <t>ネラ</t>
    </rPh>
    <phoneticPr fontId="1"/>
  </si>
  <si>
    <r>
      <t>④いわゆる増幅ではないので、</t>
    </r>
    <r>
      <rPr>
        <b/>
        <sz val="11"/>
        <color rgb="FFFF0000"/>
        <rFont val="ＭＳ Ｐゴシック"/>
        <family val="3"/>
        <charset val="128"/>
        <scheme val="minor"/>
      </rPr>
      <t>機会攻撃時でも引き回す苦痛</t>
    </r>
    <r>
      <rPr>
        <sz val="11"/>
        <color theme="1"/>
        <rFont val="ＭＳ Ｐゴシック"/>
        <family val="2"/>
        <charset val="128"/>
        <scheme val="minor"/>
      </rPr>
      <t>は発動可能！　伏せ幻惑、狙えるか？</t>
    </r>
    <rPh sb="5" eb="7">
      <t>ゾウフク</t>
    </rPh>
    <rPh sb="14" eb="16">
      <t>キカイ</t>
    </rPh>
    <rPh sb="16" eb="18">
      <t>コウゲキ</t>
    </rPh>
    <rPh sb="18" eb="19">
      <t>ジ</t>
    </rPh>
    <rPh sb="28" eb="30">
      <t>ハツドウ</t>
    </rPh>
    <rPh sb="30" eb="32">
      <t>カノウ</t>
    </rPh>
    <rPh sb="34" eb="35">
      <t>フ</t>
    </rPh>
    <rPh sb="36" eb="38">
      <t>ゲンワク</t>
    </rPh>
    <rPh sb="39" eb="40">
      <t>ネラ</t>
    </rPh>
    <phoneticPr fontId="1"/>
  </si>
  <si>
    <t>《放浪者の旅》　（サイオニック75）</t>
    <rPh sb="1" eb="4">
      <t>ホウロウシャ</t>
    </rPh>
    <rPh sb="5" eb="6">
      <t>タビ</t>
    </rPh>
    <phoneticPr fontId="1"/>
  </si>
  <si>
    <r>
      <t>　ブラート・ステップのトリガーを発生させた敵に隣接するマス目に</t>
    </r>
    <r>
      <rPr>
        <sz val="11"/>
        <rFont val="ＭＳ Ｐゴシック"/>
        <family val="3"/>
        <charset val="128"/>
        <scheme val="minor"/>
      </rPr>
      <t>瞬間移動しなくてはならない</t>
    </r>
    <r>
      <rPr>
        <sz val="11"/>
        <color theme="1"/>
        <rFont val="ＭＳ Ｐゴシック"/>
        <family val="2"/>
        <charset val="128"/>
        <scheme val="minor"/>
      </rPr>
      <t>。</t>
    </r>
    <phoneticPr fontId="1"/>
  </si>
  <si>
    <t>目標は使用者の【耐久力】に等しい[電撃]ダメージ</t>
    <phoneticPr fontId="1"/>
  </si>
  <si>
    <r>
      <t>　シフトする代わりに、【敏捷力】修正値に等しい数のマス目まで</t>
    </r>
    <r>
      <rPr>
        <b/>
        <sz val="11"/>
        <color rgb="FFFF0000"/>
        <rFont val="ＭＳ Ｐゴシック"/>
        <family val="3"/>
        <charset val="128"/>
        <scheme val="minor"/>
      </rPr>
      <t>瞬間移動</t>
    </r>
    <r>
      <rPr>
        <sz val="11"/>
        <color theme="1"/>
        <rFont val="ＭＳ Ｐゴシック"/>
        <family val="2"/>
        <charset val="128"/>
        <scheme val="minor"/>
      </rPr>
      <t>できる。</t>
    </r>
    <rPh sb="12" eb="14">
      <t>ビンショウ</t>
    </rPh>
    <rPh sb="16" eb="18">
      <t>シュウセイ</t>
    </rPh>
    <rPh sb="18" eb="19">
      <t>チ</t>
    </rPh>
    <rPh sb="20" eb="21">
      <t>ヒト</t>
    </rPh>
    <rPh sb="23" eb="24">
      <t>カズ</t>
    </rPh>
    <rPh sb="27" eb="28">
      <t>メ</t>
    </rPh>
    <rPh sb="30" eb="32">
      <t>シュンカン</t>
    </rPh>
    <rPh sb="32" eb="34">
      <t>イドウ</t>
    </rPh>
    <phoneticPr fontId="1"/>
  </si>
  <si>
    <t>　　瞬間移動で追跡可能になった途端、敵が複数マスシフトしようが大抵追いつくだけでなく、</t>
    <rPh sb="2" eb="6">
      <t>シュンカンイドウ</t>
    </rPh>
    <rPh sb="7" eb="9">
      <t>ツイセキ</t>
    </rPh>
    <rPh sb="9" eb="11">
      <t>カノウ</t>
    </rPh>
    <rPh sb="15" eb="17">
      <t>トタン</t>
    </rPh>
    <rPh sb="18" eb="19">
      <t>テキ</t>
    </rPh>
    <rPh sb="20" eb="22">
      <t>フクスウ</t>
    </rPh>
    <rPh sb="31" eb="33">
      <t>タイテイ</t>
    </rPh>
    <phoneticPr fontId="1"/>
  </si>
  <si>
    <t>放浪者の旅Ver.のブラート･ステップは瞬間移動パワーになるのか？</t>
    <rPh sb="20" eb="22">
      <t>シュンカン</t>
    </rPh>
    <rPh sb="22" eb="24">
      <t>イドウ</t>
    </rPh>
    <phoneticPr fontId="1"/>
  </si>
  <si>
    <t>　伝説への道の特徴で瞬間移動キーワードを追加出来るのか？</t>
    <rPh sb="1" eb="3">
      <t>デンセツ</t>
    </rPh>
    <rPh sb="5" eb="6">
      <t>ミチ</t>
    </rPh>
    <rPh sb="7" eb="9">
      <t>トクチョウ</t>
    </rPh>
    <phoneticPr fontId="1"/>
  </si>
  <si>
    <t>　　これまで頑張って一日毎変身パワーの数を減らして来たものの結局、</t>
    <rPh sb="6" eb="8">
      <t>ガンバ</t>
    </rPh>
    <rPh sb="10" eb="12">
      <t>イチニチ</t>
    </rPh>
    <rPh sb="12" eb="13">
      <t>マイ</t>
    </rPh>
    <rPh sb="13" eb="15">
      <t>ヘンシン</t>
    </rPh>
    <rPh sb="19" eb="20">
      <t>カズ</t>
    </rPh>
    <rPh sb="21" eb="22">
      <t>ヘ</t>
    </rPh>
    <rPh sb="25" eb="26">
      <t>キ</t>
    </rPh>
    <rPh sb="30" eb="32">
      <t>ケッキョク</t>
    </rPh>
    <phoneticPr fontId="1"/>
  </si>
  <si>
    <t>　　もう今以上、使い勝手が良くなる事は無いかもしれない。</t>
    <rPh sb="4" eb="5">
      <t>イマ</t>
    </rPh>
    <rPh sb="5" eb="7">
      <t>イジョウ</t>
    </rPh>
    <rPh sb="8" eb="9">
      <t>ツカ</t>
    </rPh>
    <rPh sb="10" eb="12">
      <t>カッテ</t>
    </rPh>
    <rPh sb="13" eb="14">
      <t>ヨ</t>
    </rPh>
    <rPh sb="17" eb="18">
      <t>コト</t>
    </rPh>
    <rPh sb="19" eb="20">
      <t>ナ</t>
    </rPh>
    <phoneticPr fontId="1"/>
  </si>
  <si>
    <t>　　毎遭遇、一日毎変身パワーを小出しにしていくような計画性では無く、</t>
    <rPh sb="2" eb="3">
      <t>マイ</t>
    </rPh>
    <rPh sb="3" eb="5">
      <t>ソウグウ</t>
    </rPh>
    <rPh sb="6" eb="8">
      <t>イチニチ</t>
    </rPh>
    <rPh sb="8" eb="9">
      <t>マイ</t>
    </rPh>
    <rPh sb="9" eb="11">
      <t>ヘンシン</t>
    </rPh>
    <rPh sb="15" eb="17">
      <t>コダ</t>
    </rPh>
    <rPh sb="26" eb="29">
      <t>ケイカクセイ</t>
    </rPh>
    <rPh sb="31" eb="32">
      <t>ナ</t>
    </rPh>
    <phoneticPr fontId="1"/>
  </si>
  <si>
    <t>　　上書き上等で必要な時に必要な変身パワーを使っていく思い切りの良さの方かもしれない。</t>
    <rPh sb="2" eb="4">
      <t>ウワガ</t>
    </rPh>
    <rPh sb="5" eb="7">
      <t>ジョウトウ</t>
    </rPh>
    <rPh sb="8" eb="10">
      <t>ヒツヨウ</t>
    </rPh>
    <rPh sb="11" eb="12">
      <t>トキ</t>
    </rPh>
    <rPh sb="13" eb="15">
      <t>ヒツヨウ</t>
    </rPh>
    <rPh sb="16" eb="18">
      <t>ヘンシン</t>
    </rPh>
    <rPh sb="22" eb="23">
      <t>ツカ</t>
    </rPh>
    <rPh sb="27" eb="28">
      <t>オモ</t>
    </rPh>
    <rPh sb="29" eb="30">
      <t>キ</t>
    </rPh>
    <rPh sb="32" eb="33">
      <t>ヨ</t>
    </rPh>
    <rPh sb="35" eb="36">
      <t>ホウ</t>
    </rPh>
    <phoneticPr fontId="1"/>
  </si>
  <si>
    <t>バトルマインズ･ディマンド</t>
    <phoneticPr fontId="1"/>
  </si>
  <si>
    <t>　　眼前の敵をバトルマインズ･ディマンドの事情に左右されずマークし続けるメリットは特に無い。</t>
    <rPh sb="2" eb="4">
      <t>ガンゼン</t>
    </rPh>
    <rPh sb="5" eb="6">
      <t>テキ</t>
    </rPh>
    <rPh sb="21" eb="23">
      <t>ジジョウ</t>
    </rPh>
    <rPh sb="24" eb="26">
      <t>サユウ</t>
    </rPh>
    <rPh sb="33" eb="34">
      <t>ツヅ</t>
    </rPh>
    <rPh sb="41" eb="42">
      <t>トク</t>
    </rPh>
    <rPh sb="43" eb="44">
      <t>ナ</t>
    </rPh>
    <phoneticPr fontId="1"/>
  </si>
  <si>
    <t>　　となると上書きされないマークを活かすには、必然的にマーク先をRJから引き離すに限る！</t>
    <rPh sb="6" eb="8">
      <t>ウワガ</t>
    </rPh>
    <rPh sb="17" eb="18">
      <t>イ</t>
    </rPh>
    <rPh sb="30" eb="31">
      <t>サキ</t>
    </rPh>
    <rPh sb="36" eb="37">
      <t>ヒ</t>
    </rPh>
    <rPh sb="38" eb="39">
      <t>ハナ</t>
    </rPh>
    <rPh sb="41" eb="42">
      <t>カギ</t>
    </rPh>
    <phoneticPr fontId="1"/>
  </si>
  <si>
    <t>　　このパワーをヒットさせた後は、瞬間移動パワーを駆使して全力で逃げるのが理想的。</t>
    <rPh sb="14" eb="15">
      <t>アト</t>
    </rPh>
    <rPh sb="17" eb="21">
      <t>シュンカン</t>
    </rPh>
    <rPh sb="25" eb="27">
      <t>クシ</t>
    </rPh>
    <rPh sb="29" eb="31">
      <t>ゼンリョク</t>
    </rPh>
    <rPh sb="32" eb="33">
      <t>ニ</t>
    </rPh>
    <rPh sb="37" eb="40">
      <t>リソウテキ</t>
    </rPh>
    <phoneticPr fontId="1"/>
  </si>
  <si>
    <t>　　マントルを１発当ててもらっとけば、充実した放置プレイが楽しめるハズ。</t>
    <rPh sb="8" eb="9">
      <t>パツ</t>
    </rPh>
    <rPh sb="9" eb="10">
      <t>ア</t>
    </rPh>
    <rPh sb="19" eb="21">
      <t>ジュウジツ</t>
    </rPh>
    <rPh sb="23" eb="25">
      <t>ホウチ</t>
    </rPh>
    <rPh sb="29" eb="30">
      <t>タノ</t>
    </rPh>
    <phoneticPr fontId="1"/>
  </si>
  <si>
    <t>②放置プレイ中も普段通りに増幅版バトルマインズ･ディマンドを多用</t>
    <rPh sb="1" eb="3">
      <t>ホウチ</t>
    </rPh>
    <rPh sb="6" eb="7">
      <t>チュウ</t>
    </rPh>
    <rPh sb="8" eb="10">
      <t>フダン</t>
    </rPh>
    <rPh sb="10" eb="11">
      <t>トオ</t>
    </rPh>
    <rPh sb="13" eb="15">
      <t>ゾウフク</t>
    </rPh>
    <rPh sb="15" eb="16">
      <t>バン</t>
    </rPh>
    <rPh sb="30" eb="32">
      <t>タヨウ</t>
    </rPh>
    <phoneticPr fontId="1"/>
  </si>
  <si>
    <t>　　遭遇終了まで半永久的にマークが持続するが、実際はマークが上書きされない事よりも、</t>
    <rPh sb="2" eb="4">
      <t>ソウグウ</t>
    </rPh>
    <rPh sb="4" eb="6">
      <t>シュウリョウ</t>
    </rPh>
    <rPh sb="8" eb="9">
      <t>ハン</t>
    </rPh>
    <rPh sb="9" eb="12">
      <t>エイキュウテキ</t>
    </rPh>
    <rPh sb="17" eb="19">
      <t>ジゾク</t>
    </rPh>
    <rPh sb="23" eb="25">
      <t>ジッサイ</t>
    </rPh>
    <rPh sb="30" eb="32">
      <t>ウワガ</t>
    </rPh>
    <rPh sb="37" eb="38">
      <t>コト</t>
    </rPh>
    <phoneticPr fontId="1"/>
  </si>
  <si>
    <t>　　バトルマインズ･ディマンド再使用でマークがリセットされない事の方がずっと大きい。</t>
    <rPh sb="31" eb="32">
      <t>コト</t>
    </rPh>
    <rPh sb="33" eb="34">
      <t>ホウ</t>
    </rPh>
    <rPh sb="38" eb="39">
      <t>オオ</t>
    </rPh>
    <phoneticPr fontId="1"/>
  </si>
  <si>
    <t>①基本的に狙うのは放置プレイ中</t>
    <rPh sb="1" eb="4">
      <t>キホンテキ</t>
    </rPh>
    <rPh sb="5" eb="6">
      <t>ネラ</t>
    </rPh>
    <phoneticPr fontId="1"/>
  </si>
  <si>
    <t>　　むしろバトルマインズ･ディマンドを多用しないプレイが考えられない。</t>
    <rPh sb="28" eb="29">
      <t>カンガ</t>
    </rPh>
    <phoneticPr fontId="1"/>
  </si>
  <si>
    <t>　　構え中の命中へのボーナス等の条件も考慮すると、</t>
    <rPh sb="2" eb="3">
      <t>カマ</t>
    </rPh>
    <rPh sb="4" eb="5">
      <t>チュウ</t>
    </rPh>
    <rPh sb="6" eb="8">
      <t>メイチュウ</t>
    </rPh>
    <rPh sb="14" eb="15">
      <t>トウ</t>
    </rPh>
    <rPh sb="16" eb="18">
      <t>ジョウケン</t>
    </rPh>
    <rPh sb="19" eb="21">
      <t>コウリョ</t>
    </rPh>
    <phoneticPr fontId="1"/>
  </si>
  <si>
    <t>　　実は目標をRJを除く面子で集中攻撃して素早く始末してしまっても構わない。</t>
    <rPh sb="2" eb="3">
      <t>ジツ</t>
    </rPh>
    <rPh sb="4" eb="6">
      <t>モクヒョウ</t>
    </rPh>
    <rPh sb="10" eb="11">
      <t>ノゾ</t>
    </rPh>
    <rPh sb="12" eb="14">
      <t>メンツ</t>
    </rPh>
    <rPh sb="15" eb="17">
      <t>シュウチュウ</t>
    </rPh>
    <rPh sb="17" eb="19">
      <t>コウゲキ</t>
    </rPh>
    <rPh sb="21" eb="23">
      <t>スバヤ</t>
    </rPh>
    <rPh sb="24" eb="26">
      <t>シマツ</t>
    </rPh>
    <rPh sb="33" eb="34">
      <t>カマ</t>
    </rPh>
    <phoneticPr fontId="1"/>
  </si>
  <si>
    <t>　　皆が頑張っている間も、ガンガンとバトルマインズ･ディマンドを増幅して</t>
    <rPh sb="2" eb="3">
      <t>ミナ</t>
    </rPh>
    <rPh sb="4" eb="6">
      <t>ガンバ</t>
    </rPh>
    <rPh sb="10" eb="11">
      <t>アイダ</t>
    </rPh>
    <rPh sb="32" eb="34">
      <t>ゾウフク</t>
    </rPh>
    <phoneticPr fontId="1"/>
  </si>
  <si>
    <t>　　皆の盾として立ち回ると良い感じ。</t>
    <rPh sb="2" eb="3">
      <t>ミナ</t>
    </rPh>
    <rPh sb="4" eb="5">
      <t>タテ</t>
    </rPh>
    <rPh sb="8" eb="9">
      <t>タ</t>
    </rPh>
    <rPh sb="10" eb="11">
      <t>マワ</t>
    </rPh>
    <rPh sb="13" eb="14">
      <t>ヨ</t>
    </rPh>
    <rPh sb="15" eb="16">
      <t>カン</t>
    </rPh>
    <phoneticPr fontId="1"/>
  </si>
  <si>
    <t>　　半永久マークを１ラウンドでも長く持続させる事に大して意味は無いからだ。</t>
    <rPh sb="2" eb="3">
      <t>ハン</t>
    </rPh>
    <rPh sb="3" eb="5">
      <t>エイキュウ</t>
    </rPh>
    <rPh sb="16" eb="17">
      <t>ナガ</t>
    </rPh>
    <rPh sb="18" eb="20">
      <t>ジゾク</t>
    </rPh>
    <rPh sb="23" eb="24">
      <t>コト</t>
    </rPh>
    <rPh sb="25" eb="26">
      <t>タイ</t>
    </rPh>
    <rPh sb="28" eb="30">
      <t>イミ</t>
    </rPh>
    <rPh sb="31" eb="32">
      <t>ナ</t>
    </rPh>
    <phoneticPr fontId="1"/>
  </si>
  <si>
    <t>　　構えは目標の生死に全く関係なく持続するので、</t>
    <rPh sb="2" eb="3">
      <t>カマ</t>
    </rPh>
    <rPh sb="5" eb="7">
      <t>モクヒョウ</t>
    </rPh>
    <rPh sb="8" eb="10">
      <t>セイシ</t>
    </rPh>
    <rPh sb="11" eb="12">
      <t>マッタ</t>
    </rPh>
    <rPh sb="13" eb="15">
      <t>カンケイ</t>
    </rPh>
    <rPh sb="17" eb="19">
      <t>ジゾク</t>
    </rPh>
    <phoneticPr fontId="1"/>
  </si>
  <si>
    <r>
      <t>　長射程と伏せの２枚立ては非常に効果が大きい（</t>
    </r>
    <r>
      <rPr>
        <b/>
        <sz val="11"/>
        <color rgb="FFFF0000"/>
        <rFont val="ＭＳ Ｐゴシック"/>
        <family val="3"/>
        <charset val="128"/>
        <scheme val="minor"/>
      </rPr>
      <t>三次元戦闘においては圧倒的制圧力</t>
    </r>
    <r>
      <rPr>
        <sz val="11"/>
        <color theme="1"/>
        <rFont val="ＭＳ Ｐゴシック"/>
        <family val="2"/>
        <charset val="128"/>
        <scheme val="minor"/>
      </rPr>
      <t>）。</t>
    </r>
    <rPh sb="1" eb="2">
      <t>チョウ</t>
    </rPh>
    <rPh sb="2" eb="4">
      <t>シャテイ</t>
    </rPh>
    <rPh sb="5" eb="6">
      <t>フ</t>
    </rPh>
    <rPh sb="9" eb="10">
      <t>マイ</t>
    </rPh>
    <rPh sb="10" eb="11">
      <t>ダ</t>
    </rPh>
    <rPh sb="13" eb="15">
      <t>ヒジョウ</t>
    </rPh>
    <rPh sb="16" eb="18">
      <t>コウカ</t>
    </rPh>
    <rPh sb="19" eb="20">
      <t>オオ</t>
    </rPh>
    <rPh sb="23" eb="26">
      <t>サンジゲン</t>
    </rPh>
    <rPh sb="26" eb="28">
      <t>セントウ</t>
    </rPh>
    <rPh sb="33" eb="36">
      <t>アットウテキ</t>
    </rPh>
    <rPh sb="36" eb="38">
      <t>セイアツ</t>
    </rPh>
    <rPh sb="38" eb="39">
      <t>リョク</t>
    </rPh>
    <phoneticPr fontId="1"/>
  </si>
  <si>
    <t>③放置するのはRJだけ、他の連中は構ってあげても良い</t>
    <rPh sb="1" eb="3">
      <t>ホウチ</t>
    </rPh>
    <rPh sb="12" eb="13">
      <t>ホカ</t>
    </rPh>
    <rPh sb="14" eb="16">
      <t>レンチュウ</t>
    </rPh>
    <rPh sb="17" eb="18">
      <t>カマ</t>
    </rPh>
    <rPh sb="24" eb="25">
      <t>ヨ</t>
    </rPh>
    <phoneticPr fontId="1"/>
  </si>
  <si>
    <t>バトルマインド／汎用／１６　（PHⅢ88）</t>
    <rPh sb="8" eb="10">
      <t>ハンヨウ</t>
    </rPh>
    <phoneticPr fontId="1"/>
  </si>
  <si>
    <t>[一日毎]◆[サイオニック][瞬間移動]</t>
    <rPh sb="1" eb="3">
      <t>イチニチ</t>
    </rPh>
    <rPh sb="3" eb="4">
      <t>ゴト</t>
    </rPh>
    <rPh sb="15" eb="17">
      <t>シュンカン</t>
    </rPh>
    <rPh sb="17" eb="19">
      <t>イドウ</t>
    </rPh>
    <phoneticPr fontId="1"/>
  </si>
  <si>
    <t xml:space="preserve">いずれかのクリーチャーに隣接しているマスまで瞬間移動する。 </t>
    <phoneticPr fontId="1"/>
  </si>
  <si>
    <r>
      <t>・拘束 or 動けない状態　⇒　</t>
    </r>
    <r>
      <rPr>
        <b/>
        <sz val="11"/>
        <color rgb="FFFF0000"/>
        <rFont val="ＭＳ Ｐゴシック"/>
        <family val="3"/>
        <charset val="128"/>
        <scheme val="minor"/>
      </rPr>
      <t>サドン・ラッシュ、カニング・アブダクション or バトル・アスペクト</t>
    </r>
    <rPh sb="1" eb="3">
      <t>コウソク</t>
    </rPh>
    <rPh sb="7" eb="8">
      <t>ウゴ</t>
    </rPh>
    <rPh sb="11" eb="13">
      <t>ジョウタイ</t>
    </rPh>
    <phoneticPr fontId="1"/>
  </si>
  <si>
    <r>
      <t>・減速 or 移動困難地形　⇒　</t>
    </r>
    <r>
      <rPr>
        <b/>
        <sz val="11"/>
        <color rgb="FFFF0000"/>
        <rFont val="ＭＳ Ｐゴシック"/>
        <family val="3"/>
        <charset val="128"/>
        <scheme val="minor"/>
      </rPr>
      <t>フェザー・ステップ or 瞬間移動三羽鴉</t>
    </r>
    <rPh sb="1" eb="3">
      <t>ゲンソク</t>
    </rPh>
    <rPh sb="7" eb="9">
      <t>イドウ</t>
    </rPh>
    <rPh sb="9" eb="11">
      <t>コンナン</t>
    </rPh>
    <rPh sb="11" eb="13">
      <t>チケイ</t>
    </rPh>
    <rPh sb="29" eb="33">
      <t>シュンカン</t>
    </rPh>
    <rPh sb="33" eb="35">
      <t>サンバ</t>
    </rPh>
    <rPh sb="35" eb="36">
      <t>カラス</t>
    </rPh>
    <phoneticPr fontId="1"/>
  </si>
  <si>
    <t>　　ここに来て、ようやく瞬間移動パワーが充実！　パーハリと合わせて瞬間移動四天王と人は呼・・・ばない。</t>
    <rPh sb="5" eb="6">
      <t>キ</t>
    </rPh>
    <rPh sb="12" eb="16">
      <t>シュンカン</t>
    </rPh>
    <rPh sb="20" eb="22">
      <t>ジュウジツ</t>
    </rPh>
    <rPh sb="29" eb="30">
      <t>ア</t>
    </rPh>
    <rPh sb="33" eb="37">
      <t>シュンカン</t>
    </rPh>
    <rPh sb="37" eb="40">
      <t>シテンノウ</t>
    </rPh>
    <rPh sb="41" eb="42">
      <t>ヒト</t>
    </rPh>
    <rPh sb="43" eb="44">
      <t>ヨ</t>
    </rPh>
    <phoneticPr fontId="1"/>
  </si>
  <si>
    <t>　　とりあえず３マス移動保証が付いているので、瞬間移動でなくとも色々と融通が効く！</t>
    <rPh sb="10" eb="12">
      <t>イドウ</t>
    </rPh>
    <rPh sb="12" eb="14">
      <t>ホショウ</t>
    </rPh>
    <rPh sb="15" eb="16">
      <t>ツ</t>
    </rPh>
    <rPh sb="23" eb="27">
      <t>シュンカン</t>
    </rPh>
    <rPh sb="32" eb="34">
      <t>イロイロ</t>
    </rPh>
    <rPh sb="35" eb="37">
      <t>ユウヅウ</t>
    </rPh>
    <rPh sb="38" eb="39">
      <t>キ</t>
    </rPh>
    <phoneticPr fontId="1"/>
  </si>
  <si>
    <r>
      <t>使用者は</t>
    </r>
    <r>
      <rPr>
        <b/>
        <sz val="11"/>
        <color rgb="FFFF0000"/>
        <rFont val="ＭＳ Ｐゴシック"/>
        <family val="3"/>
        <charset val="128"/>
        <scheme val="minor"/>
      </rPr>
      <t>自分がマークしている</t>
    </r>
    <phoneticPr fontId="1"/>
  </si>
  <si>
    <t>①待望の遭遇毎瞬間移動汎用パワー</t>
    <rPh sb="1" eb="3">
      <t>タイボウ</t>
    </rPh>
    <rPh sb="4" eb="6">
      <t>ソウグウ</t>
    </rPh>
    <rPh sb="6" eb="7">
      <t>マイ</t>
    </rPh>
    <rPh sb="7" eb="11">
      <t>シュンカン</t>
    </rPh>
    <rPh sb="11" eb="13">
      <t>ハンヨウ</t>
    </rPh>
    <phoneticPr fontId="1"/>
  </si>
  <si>
    <t>※：クローク・オヴ・トランスロケーション(宝Ⅱ65)</t>
    <phoneticPr fontId="1"/>
  </si>
  <si>
    <t>　　クローク・オヴ・トランスロケーションとの相性良過ぎ。</t>
    <rPh sb="22" eb="24">
      <t>アイショウ</t>
    </rPh>
    <rPh sb="24" eb="26">
      <t>ヨス</t>
    </rPh>
    <phoneticPr fontId="1"/>
  </si>
  <si>
    <t>　　いやむしろ、クロークの方がこのパワーの為に存在すると言っても過言では無い？</t>
    <rPh sb="13" eb="14">
      <t>ホウ</t>
    </rPh>
    <rPh sb="21" eb="22">
      <t>タメ</t>
    </rPh>
    <rPh sb="23" eb="25">
      <t>ソンザイ</t>
    </rPh>
    <rPh sb="28" eb="29">
      <t>イ</t>
    </rPh>
    <rPh sb="32" eb="34">
      <t>カゴン</t>
    </rPh>
    <rPh sb="36" eb="37">
      <t>ナ</t>
    </rPh>
    <phoneticPr fontId="1"/>
  </si>
  <si>
    <t>②移動距離に全く制限が無い</t>
    <rPh sb="1" eb="3">
      <t>イドウ</t>
    </rPh>
    <rPh sb="3" eb="5">
      <t>キョリ</t>
    </rPh>
    <rPh sb="6" eb="7">
      <t>マッタ</t>
    </rPh>
    <rPh sb="8" eb="10">
      <t>セイゲン</t>
    </rPh>
    <rPh sb="11" eb="12">
      <t>ナ</t>
    </rPh>
    <phoneticPr fontId="1"/>
  </si>
  <si>
    <t>　　生まれて来てくれてありがとうと言いたい。</t>
    <rPh sb="2" eb="3">
      <t>ウ</t>
    </rPh>
    <rPh sb="6" eb="7">
      <t>キ</t>
    </rPh>
    <rPh sb="17" eb="18">
      <t>イ</t>
    </rPh>
    <phoneticPr fontId="1"/>
  </si>
  <si>
    <t>　　バトルマインズ・ディマンドでマークした敵を地の果てまででも追跡する驚異の性能！</t>
    <rPh sb="21" eb="22">
      <t>テキ</t>
    </rPh>
    <rPh sb="23" eb="24">
      <t>チ</t>
    </rPh>
    <rPh sb="25" eb="26">
      <t>ハ</t>
    </rPh>
    <rPh sb="31" eb="33">
      <t>ツイセキ</t>
    </rPh>
    <rPh sb="35" eb="37">
      <t>キョウイ</t>
    </rPh>
    <rPh sb="38" eb="40">
      <t>セイノウ</t>
    </rPh>
    <phoneticPr fontId="1"/>
  </si>
  <si>
    <t>　　視線さえ切れなければ（効果線ならばOK）、本当に移動距離は無制限・・・。</t>
    <rPh sb="2" eb="4">
      <t>シセン</t>
    </rPh>
    <rPh sb="6" eb="7">
      <t>キ</t>
    </rPh>
    <rPh sb="13" eb="15">
      <t>コウカ</t>
    </rPh>
    <rPh sb="15" eb="16">
      <t>セン</t>
    </rPh>
    <rPh sb="23" eb="25">
      <t>ホントウ</t>
    </rPh>
    <rPh sb="26" eb="28">
      <t>イドウ</t>
    </rPh>
    <rPh sb="28" eb="30">
      <t>キョリ</t>
    </rPh>
    <rPh sb="31" eb="34">
      <t>ムセイゲン</t>
    </rPh>
    <phoneticPr fontId="1"/>
  </si>
  <si>
    <t>　　バトルマインズ・ディマンドの効果範囲ニアイコール移動可能距離なので</t>
    <rPh sb="16" eb="18">
      <t>コウカ</t>
    </rPh>
    <rPh sb="18" eb="20">
      <t>ハンイ</t>
    </rPh>
    <rPh sb="26" eb="28">
      <t>イドウ</t>
    </rPh>
    <rPh sb="28" eb="30">
      <t>カノウ</t>
    </rPh>
    <rPh sb="30" eb="32">
      <t>キョリ</t>
    </rPh>
    <phoneticPr fontId="1"/>
  </si>
  <si>
    <t>　　幻惑さえしなければ拘束中でもなんのそので接敵可能。</t>
    <rPh sb="2" eb="4">
      <t>ゲンワク</t>
    </rPh>
    <rPh sb="11" eb="14">
      <t>コウソクチュウ</t>
    </rPh>
    <rPh sb="22" eb="23">
      <t>セッ</t>
    </rPh>
    <rPh sb="23" eb="24">
      <t>テキ</t>
    </rPh>
    <rPh sb="24" eb="26">
      <t>カノウ</t>
    </rPh>
    <phoneticPr fontId="1"/>
  </si>
  <si>
    <t>　　こうなってしまうとRJが遭遇中に一人遊びする事すら難しい・・・。</t>
    <rPh sb="14" eb="16">
      <t>ソウグウ</t>
    </rPh>
    <rPh sb="16" eb="17">
      <t>チュウ</t>
    </rPh>
    <rPh sb="18" eb="20">
      <t>ヒトリ</t>
    </rPh>
    <rPh sb="20" eb="21">
      <t>アソ</t>
    </rPh>
    <rPh sb="24" eb="25">
      <t>コト</t>
    </rPh>
    <rPh sb="27" eb="28">
      <t>ムズカ</t>
    </rPh>
    <phoneticPr fontId="1"/>
  </si>
  <si>
    <t>カニング・アブダクション</t>
    <phoneticPr fontId="1"/>
  </si>
  <si>
    <t>③カニング・アブダクションと併用すると事件が起きる？</t>
    <rPh sb="14" eb="16">
      <t>ヘイヨウ</t>
    </rPh>
    <rPh sb="19" eb="21">
      <t>ジケン</t>
    </rPh>
    <rPh sb="22" eb="23">
      <t>オ</t>
    </rPh>
    <phoneticPr fontId="1"/>
  </si>
  <si>
    <t>　　クローク・オヴ・トランスロケーションの特性が重ね掛け不可能なので勿体無いかもしれないが、</t>
    <rPh sb="21" eb="23">
      <t>トクセイ</t>
    </rPh>
    <rPh sb="24" eb="25">
      <t>カサ</t>
    </rPh>
    <rPh sb="26" eb="27">
      <t>カ</t>
    </rPh>
    <rPh sb="28" eb="31">
      <t>フカノウ</t>
    </rPh>
    <rPh sb="34" eb="37">
      <t>モッタイナ</t>
    </rPh>
    <phoneticPr fontId="1"/>
  </si>
  <si>
    <t>　　まず最初にバトルマインズ・ディマンドでRJの本命をマーク⇒</t>
    <rPh sb="4" eb="6">
      <t>サイショ</t>
    </rPh>
    <rPh sb="24" eb="26">
      <t>ホンメイ</t>
    </rPh>
    <phoneticPr fontId="1"/>
  </si>
  <si>
    <t>　　集中攻撃したい敵にカニング・アブダクションで接近＆運搬⇒</t>
    <rPh sb="24" eb="26">
      <t>セッキン</t>
    </rPh>
    <rPh sb="27" eb="29">
      <t>ウンパン</t>
    </rPh>
    <phoneticPr fontId="1"/>
  </si>
  <si>
    <t>サドン・ラッシュ</t>
    <phoneticPr fontId="1"/>
  </si>
  <si>
    <t>　　片道約１５マスの距離でも１ターン中に往復可能なのがネタとしては面白い。</t>
    <rPh sb="2" eb="4">
      <t>カタミチ</t>
    </rPh>
    <rPh sb="4" eb="5">
      <t>ヤク</t>
    </rPh>
    <rPh sb="10" eb="12">
      <t>キョリ</t>
    </rPh>
    <rPh sb="18" eb="19">
      <t>チュウ</t>
    </rPh>
    <rPh sb="20" eb="22">
      <t>オウフク</t>
    </rPh>
    <rPh sb="22" eb="24">
      <t>カノウ</t>
    </rPh>
    <rPh sb="33" eb="35">
      <t>オモシロ</t>
    </rPh>
    <phoneticPr fontId="1"/>
  </si>
  <si>
    <t>　　カニング・アブダクションで敵を運んだ後でもRJの移動が制限されないのは本当に凄い！</t>
    <rPh sb="15" eb="16">
      <t>テキ</t>
    </rPh>
    <rPh sb="17" eb="18">
      <t>ハコ</t>
    </rPh>
    <rPh sb="20" eb="21">
      <t>アト</t>
    </rPh>
    <rPh sb="26" eb="28">
      <t>イドウ</t>
    </rPh>
    <rPh sb="29" eb="31">
      <t>セイゲン</t>
    </rPh>
    <rPh sb="37" eb="39">
      <t>ホントウ</t>
    </rPh>
    <rPh sb="40" eb="41">
      <t>スゴ</t>
    </rPh>
    <phoneticPr fontId="1"/>
  </si>
  <si>
    <t>　　そして最後にサドン・ラッシュでRJの本命の元へUターン！</t>
    <rPh sb="5" eb="7">
      <t>サイゴ</t>
    </rPh>
    <rPh sb="20" eb="22">
      <t>ホンメイ</t>
    </rPh>
    <rPh sb="23" eb="24">
      <t>モト</t>
    </rPh>
    <phoneticPr fontId="1"/>
  </si>
  <si>
    <t>ルーインブレード</t>
    <phoneticPr fontId="1"/>
  </si>
  <si>
    <t>バトルマインド/攻撃/１７　(サイ69)</t>
    <rPh sb="8" eb="10">
      <t>コウゲキ</t>
    </rPh>
    <phoneticPr fontId="1"/>
  </si>
  <si>
    <t>[無限回]◆[瞬間移動]［増幅可]［武器］</t>
    <rPh sb="1" eb="3">
      <t>ムゲン</t>
    </rPh>
    <rPh sb="3" eb="4">
      <t>カイ</t>
    </rPh>
    <phoneticPr fontId="1"/>
  </si>
  <si>
    <t>【耐久力】対”AC”</t>
    <rPh sb="1" eb="4">
      <t>タイキュウリョク</t>
    </rPh>
    <rPh sb="5" eb="6">
      <t>タイ</t>
    </rPh>
    <phoneticPr fontId="1"/>
  </si>
  <si>
    <t>１[Ｗ]ダメージ</t>
    <phoneticPr fontId="1"/>
  </si>
  <si>
    <t>ヒット：同上</t>
    <rPh sb="4" eb="6">
      <t>ドウジョウ</t>
    </rPh>
    <phoneticPr fontId="1"/>
  </si>
  <si>
    <t>　　　　　　　　　　　　　　　　　　　　　　　　　　　　　　　　　　　　　</t>
    <phoneticPr fontId="1"/>
  </si>
  <si>
    <t>ヒット：(2[Ｗ]＋【耐久力】)ダメージ</t>
    <phoneticPr fontId="1"/>
  </si>
  <si>
    <t>ルーインブレード</t>
    <phoneticPr fontId="1"/>
  </si>
  <si>
    <t>クレリック／クラス特徴　（PHB106）</t>
    <rPh sb="9" eb="11">
      <t>トクチョウ</t>
    </rPh>
    <phoneticPr fontId="1"/>
  </si>
  <si>
    <t>爆発内のアンデッドクリーチャーすべて</t>
    <rPh sb="0" eb="2">
      <t>バクハツ</t>
    </rPh>
    <rPh sb="2" eb="3">
      <t>ナイ</t>
    </rPh>
    <phoneticPr fontId="1"/>
  </si>
  <si>
    <t>使用者は目標を（３＋【魅力】）マスだけ押しやる。</t>
    <rPh sb="0" eb="3">
      <t>シヨウシャ</t>
    </rPh>
    <rPh sb="4" eb="6">
      <t>モクヒョウ</t>
    </rPh>
    <rPh sb="11" eb="13">
      <t>ミリョク</t>
    </rPh>
    <rPh sb="19" eb="20">
      <t>オ</t>
    </rPh>
    <phoneticPr fontId="1"/>
  </si>
  <si>
    <t>目標は使用者の次のT終了時まで動けない状態となる。</t>
    <rPh sb="0" eb="2">
      <t>モクヒョウ</t>
    </rPh>
    <rPh sb="3" eb="6">
      <t>シヨウシャ</t>
    </rPh>
    <rPh sb="7" eb="8">
      <t>ツギ</t>
    </rPh>
    <rPh sb="10" eb="12">
      <t>シュウリョウ</t>
    </rPh>
    <rPh sb="12" eb="13">
      <t>ジ</t>
    </rPh>
    <rPh sb="15" eb="16">
      <t>ウゴ</t>
    </rPh>
    <rPh sb="19" eb="21">
      <t>ジョウタイ</t>
    </rPh>
    <phoneticPr fontId="1"/>
  </si>
  <si>
    <t>(Lｖ11：2d10＋【判断力】、Lv21：3d10＋【判断力】)</t>
    <rPh sb="12" eb="15">
      <t>ハンダンリョク</t>
    </rPh>
    <rPh sb="28" eb="31">
      <t>ハンダンリョク</t>
    </rPh>
    <phoneticPr fontId="1"/>
  </si>
  <si>
    <t>ミス</t>
    <phoneticPr fontId="1"/>
  </si>
  <si>
    <t>半減ダメージ、目標は押しやられず、動けない状態にもならない。</t>
    <rPh sb="0" eb="2">
      <t>ハンゲン</t>
    </rPh>
    <rPh sb="7" eb="9">
      <t>モクヒョウ</t>
    </rPh>
    <rPh sb="10" eb="11">
      <t>オ</t>
    </rPh>
    <rPh sb="17" eb="18">
      <t>ウゴ</t>
    </rPh>
    <rPh sb="21" eb="23">
      <t>ジョウタイ</t>
    </rPh>
    <phoneticPr fontId="1"/>
  </si>
  <si>
    <t>※：ルーインブレード</t>
    <phoneticPr fontId="1"/>
  </si>
  <si>
    <t>　　特性：ルーインブレードはアンデッドに対して1d10の追加ダメージを与える。</t>
    <phoneticPr fontId="1"/>
  </si>
  <si>
    <t>　　　使用者はターン・アンデッド(PHB106)を使用できる。</t>
    <phoneticPr fontId="1"/>
  </si>
  <si>
    <t>　　　このパワーに関して装具を使用することはできないが、</t>
    <phoneticPr fontId="1"/>
  </si>
  <si>
    <r>
      <t>　　</t>
    </r>
    <r>
      <rPr>
        <b/>
        <sz val="11"/>
        <color theme="1"/>
        <rFont val="ＭＳ Ｐゴシック"/>
        <family val="3"/>
        <charset val="128"/>
        <scheme val="minor"/>
      </rPr>
      <t>パワー[遭]◆[光輝][信仰]：標準アクション</t>
    </r>
    <phoneticPr fontId="1"/>
  </si>
  <si>
    <t>　　　攻撃RとダメージRにルーインブレードの強化Bに等しいボーナスがつく。</t>
    <phoneticPr fontId="1"/>
  </si>
  <si>
    <t>ルーインブレード</t>
  </si>
  <si>
    <t>ルーインブレードは＋４テラー・グレードソード(PHB234)であり、</t>
  </si>
  <si>
    <t>さらに以下の特性及びパワーを備えている。</t>
  </si>
  <si>
    <t>　武器：グレートソード</t>
  </si>
  <si>
    <t>　強化：攻撃RおよびダメージR</t>
  </si>
  <si>
    <t>　クリティカル：+4d8[精神]ダメージ、</t>
  </si>
  <si>
    <t>　　アンデッドに対しては+4d10[精神]ダメージ</t>
  </si>
  <si>
    <t>　特性：ルーインブレードはアンデッドに対して1d10の追加ダメージを与える。</t>
  </si>
  <si>
    <t>　パワー[遭]：即応・割込</t>
  </si>
  <si>
    <t>　　トリガー：敵が使用者にクリティカルヒットを与えた。</t>
  </si>
  <si>
    <t>　　効果；使用者は次の自分のT終まで非物質的になる。</t>
  </si>
  <si>
    <t>　パワー[遭]◆[光輝][信仰]：標準アクション</t>
  </si>
  <si>
    <t>　　使用者はターン・アンデッド(PHB106)を使用できる。</t>
  </si>
  <si>
    <t>　　このパワーに関して装具を使用することはできないが、</t>
  </si>
  <si>
    <t>　　攻撃RとダメージRにルーインブレードの強化Bに等しいボーナスがつく。</t>
  </si>
  <si>
    <t>　パワー[日]：フリーアクション</t>
  </si>
  <si>
    <t>　　トリガー：使用者がルーインブレードを使用してクリティカルヒットを与えた</t>
  </si>
  <si>
    <t>　　効果：目標は弱体化状態になる(ST終)</t>
  </si>
  <si>
    <t>　　このパワーは使用者がこの武器による攻撃をヒットさせたときに使用する。</t>
    <phoneticPr fontId="1"/>
  </si>
  <si>
    <t>　　目標は全ての防御値に－２のペナルティを負う(ST終)</t>
    <phoneticPr fontId="1"/>
  </si>
  <si>
    <t>　パワー[日]◆[恐怖]：フリー・アクション</t>
    <phoneticPr fontId="1"/>
  </si>
  <si>
    <t>ルーインブレードの目的</t>
  </si>
  <si>
    <t>◆アサーラックの手下を殺す。</t>
  </si>
  <si>
    <t>◆アサーラックを倒し、？？も破壊する。</t>
  </si>
  <si>
    <t>ルーインブレードのロールプレイ</t>
  </si>
  <si>
    <t>　ルーインブレードはアサーラックへの復讐に燃えており、</t>
  </si>
  <si>
    <t>　ことあるごとに持ち主に対してアサーラックと戦うよう囁く。</t>
  </si>
  <si>
    <t>信頼度</t>
  </si>
  <si>
    <t>　この剣の信頼度は通常は１から始まるが、この誓いを立てた者の</t>
  </si>
  <si>
    <t>　場合は？？から５である。</t>
  </si>
  <si>
    <t>　所有者が１Lvアップする</t>
  </si>
  <si>
    <t>　所有者がアサーラックに忠誠を誓っている</t>
  </si>
  <si>
    <t>　所有者がアンデッド・クリーチャーを破壊する。</t>
  </si>
  <si>
    <t>　所有者がアサーラックの計画を邪魔する機会を見逃す</t>
  </si>
  <si>
    <t>　所有者がアサーラックとも？の計画とも無関係な</t>
  </si>
  <si>
    <t>　？？クエストを引き受ける</t>
  </si>
  <si>
    <t>　所有者がアサーラックまたはその配下から逃げる</t>
  </si>
  <si>
    <t>　歓喜(１６～２０)</t>
  </si>
  <si>
    <t>　　「準備は万端だ、あのデミリッチは俺が殺す」</t>
  </si>
  <si>
    <t>　　ルーインブレードは自分を持つにふさわしいものを見出した。</t>
  </si>
  <si>
    <t>　　ルーインブレードの強化Bは５に増加する。</t>
  </si>
  <si>
    <t>　　クリティカル：+5d8[精神]ダメージ、</t>
  </si>
  <si>
    <t>　　　アンデッドに対しては+5d10[精神]ダメージ</t>
  </si>
  <si>
    <t>　　特性：ルーインブレードはアンデッドに対して2d10の追加ダメージを与える。</t>
  </si>
  <si>
    <t>　　パワー[無]◆[区域]：標準アクション　近接範囲・爆発５</t>
  </si>
  <si>
    <t>　　　爆発の範囲内に、使用者の次T終まで持続する暗闇の区域が生じる。</t>
  </si>
  <si>
    <t>　　　敵はこの区域内にいる限り盲目状態である。</t>
  </si>
  <si>
    <t>　満足(１２～１５)</t>
  </si>
  <si>
    <t>　　「アサーラックの下僕どもが俺を見て震えているぞ」</t>
  </si>
  <si>
    <t>　　かのデミリッチを追い詰めるには今しばらくかかりそうだがｍ</t>
  </si>
  <si>
    <t>　　ルーインブレードは今の持ち主を信頼している。</t>
  </si>
  <si>
    <t>　　パワー[日]：マイナー・アクション</t>
  </si>
  <si>
    <t>　　　使用者はアンデッド。クリーチャーに対するあらゆる技能判定に</t>
  </si>
  <si>
    <t>　　　＋２ボーナスを得る。</t>
  </si>
  <si>
    <t>　通常(５～１１)</t>
  </si>
  <si>
    <t>　　「この剣の力は悪くないな」</t>
  </si>
  <si>
    <t>　　ルーインブレードは真の力をまだ見せていない。</t>
  </si>
  <si>
    <t>　　新たな持ち主がアサーラックを倒そうとしているかどうかを</t>
  </si>
  <si>
    <t>　　見極めようとしている。</t>
  </si>
  <si>
    <t>　不満(１～４)</t>
  </si>
  <si>
    <t>　　「俺じゃぁデミリッチにはかないっこない。</t>
  </si>
  <si>
    <t>　　　　この剣にもそれが分かっているみたいだ」」</t>
  </si>
  <si>
    <t>　　特殊；使用者はアンデッド・クリーチャーからの攻撃に対して、</t>
  </si>
  <si>
    <t>　　　すべての防御地にー２のペナルティを受ける。</t>
  </si>
  <si>
    <t>　　　また、使用者はすべての攻撃RおよびダメージRに</t>
  </si>
  <si>
    <t>　　　－２のペナルティを受ける。</t>
  </si>
  <si>
    <t>　憤慨(０以下)</t>
  </si>
  <si>
    <t>　　「俺の失敗のせいでアサーラックを助けちまった。その報いがこれさ」</t>
  </si>
  <si>
    <t>　　特殊：使用者はマイナー。アクションとして</t>
  </si>
  <si>
    <t>　　　難易度２５の【魅力】判定に成功しない限り、</t>
  </si>
  <si>
    <t>　　　ルーインブレードのパワーを使用できない。</t>
  </si>
  <si>
    <t>　　　使用者が重傷である間、使用者が攻撃を行うたび</t>
  </si>
  <si>
    <t>　　　(ルーインブレードをつかっていようといまいと)</t>
  </si>
  <si>
    <t>　　　使用者は２０[精神]ダメージを受ける。</t>
  </si>
  <si>
    <t>　　　弱体化状態になっている間、</t>
    <phoneticPr fontId="1"/>
  </si>
  <si>
    <t>　　　目標は継続的ダメージを与えることができない。</t>
    <phoneticPr fontId="1"/>
  </si>
  <si>
    <t>　クリーチャーを殺す(1日1回まで)</t>
    <phoneticPr fontId="1"/>
  </si>
  <si>
    <t>1ｄ6</t>
    <phoneticPr fontId="1"/>
  </si>
  <si>
    <t>１または５</t>
    <phoneticPr fontId="1"/>
  </si>
  <si>
    <t>オープン・ザ・ウェイ</t>
    <phoneticPr fontId="1"/>
  </si>
  <si>
    <t>[遭遇毎]◆[光輝][信仰]</t>
    <rPh sb="1" eb="3">
      <t>ソウグウ</t>
    </rPh>
    <rPh sb="3" eb="4">
      <t>ゴト</t>
    </rPh>
    <rPh sb="7" eb="9">
      <t>コウキ</t>
    </rPh>
    <rPh sb="11" eb="13">
      <t>シンコウ</t>
    </rPh>
    <phoneticPr fontId="1"/>
  </si>
  <si>
    <t>　信頼度　</t>
    <phoneticPr fontId="1"/>
  </si>
  <si>
    <t>初期値　</t>
    <phoneticPr fontId="1"/>
  </si>
  <si>
    <t>光輝</t>
    <rPh sb="0" eb="2">
      <t>コウキ</t>
    </rPh>
    <phoneticPr fontId="1"/>
  </si>
  <si>
    <t>不死</t>
    <rPh sb="0" eb="2">
      <t>フシ</t>
    </rPh>
    <phoneticPr fontId="1"/>
  </si>
  <si>
    <t>対不死</t>
  </si>
  <si>
    <t>対不死</t>
    <rPh sb="0" eb="1">
      <t>タイ</t>
    </rPh>
    <rPh sb="1" eb="3">
      <t>フシ</t>
    </rPh>
    <phoneticPr fontId="1"/>
  </si>
  <si>
    <t>対不死</t>
    <rPh sb="0" eb="1">
      <t>タイ</t>
    </rPh>
    <rPh sb="1" eb="3">
      <t>フシ</t>
    </rPh>
    <phoneticPr fontId="1"/>
  </si>
  <si>
    <t>Lv1/2</t>
    <phoneticPr fontId="1"/>
  </si>
  <si>
    <t>クラス</t>
    <phoneticPr fontId="1"/>
  </si>
  <si>
    <t>ボーナス</t>
    <phoneticPr fontId="1"/>
  </si>
  <si>
    <t>パワー</t>
    <phoneticPr fontId="1"/>
  </si>
  <si>
    <t>ダメージ</t>
    <phoneticPr fontId="1"/>
  </si>
  <si>
    <t>ｄ</t>
    <phoneticPr fontId="1"/>
  </si>
  <si>
    <t>クリティカル</t>
    <phoneticPr fontId="1"/>
  </si>
  <si>
    <r>
      <t>　および、使用者は</t>
    </r>
    <r>
      <rPr>
        <b/>
        <sz val="11"/>
        <color rgb="FFFF0000"/>
        <rFont val="ＭＳ Ｐゴシック"/>
        <family val="3"/>
        <charset val="128"/>
        <scheme val="minor"/>
      </rPr>
      <t>目標に隣接</t>
    </r>
    <r>
      <rPr>
        <sz val="11"/>
        <rFont val="ＭＳ Ｐゴシック"/>
        <family val="3"/>
        <charset val="128"/>
        <scheme val="minor"/>
      </rPr>
      <t>するマスの１つに瞬間移動する。</t>
    </r>
    <rPh sb="5" eb="8">
      <t>シヨウシャ</t>
    </rPh>
    <rPh sb="9" eb="11">
      <t>モクヒョウ</t>
    </rPh>
    <rPh sb="12" eb="14">
      <t>リンセツ</t>
    </rPh>
    <rPh sb="22" eb="24">
      <t>シュンカン</t>
    </rPh>
    <rPh sb="24" eb="26">
      <t>イドウ</t>
    </rPh>
    <phoneticPr fontId="1"/>
  </si>
  <si>
    <r>
      <t>　　および、使用者は</t>
    </r>
    <r>
      <rPr>
        <b/>
        <sz val="11"/>
        <color rgb="FFFF0000"/>
        <rFont val="ＭＳ Ｐゴシック"/>
        <family val="3"/>
        <charset val="128"/>
        <scheme val="minor"/>
      </rPr>
      <t>目標に隣接</t>
    </r>
    <r>
      <rPr>
        <sz val="11"/>
        <rFont val="ＭＳ Ｐゴシック"/>
        <family val="3"/>
        <charset val="128"/>
        <scheme val="minor"/>
      </rPr>
      <t>するマス目まで瞬間移動する。</t>
    </r>
    <rPh sb="19" eb="20">
      <t>メ</t>
    </rPh>
    <phoneticPr fontId="1"/>
  </si>
  <si>
    <r>
      <t>効果：攻撃を行う前に使用者は</t>
    </r>
    <r>
      <rPr>
        <b/>
        <sz val="11"/>
        <color rgb="FFFF0000"/>
        <rFont val="ＭＳ Ｐゴシック"/>
        <family val="3"/>
        <charset val="128"/>
        <scheme val="minor"/>
      </rPr>
      <t>5マス瞬間移動</t>
    </r>
    <r>
      <rPr>
        <sz val="11"/>
        <rFont val="ＭＳ Ｐゴシック"/>
        <family val="3"/>
        <charset val="128"/>
        <scheme val="minor"/>
      </rPr>
      <t>する。</t>
    </r>
    <phoneticPr fontId="1"/>
  </si>
  <si>
    <t>不死・戦術的優位</t>
    <rPh sb="0" eb="2">
      <t>フシ</t>
    </rPh>
    <rPh sb="3" eb="6">
      <t>センジュツテキ</t>
    </rPh>
    <rPh sb="6" eb="8">
      <t>ユウイ</t>
    </rPh>
    <phoneticPr fontId="1"/>
  </si>
  <si>
    <t>使用能力値</t>
    <rPh sb="0" eb="2">
      <t>シヨウ</t>
    </rPh>
    <rPh sb="2" eb="4">
      <t>ノウリョク</t>
    </rPh>
    <rPh sb="4" eb="5">
      <t>チ</t>
    </rPh>
    <phoneticPr fontId="1"/>
  </si>
  <si>
    <t>パワー情報</t>
    <rPh sb="3" eb="5">
      <t>ジョウホウ</t>
    </rPh>
    <phoneticPr fontId="1"/>
  </si>
  <si>
    <t>MAX増幅版</t>
    <rPh sb="3" eb="5">
      <t>ゾウフク</t>
    </rPh>
    <rPh sb="5" eb="6">
      <t>バン</t>
    </rPh>
    <phoneticPr fontId="1"/>
  </si>
  <si>
    <t>未増幅版</t>
    <rPh sb="0" eb="1">
      <t>ミ</t>
    </rPh>
    <rPh sb="1" eb="3">
      <t>ゾウフク</t>
    </rPh>
    <rPh sb="3" eb="4">
      <t>バン</t>
    </rPh>
    <phoneticPr fontId="1"/>
  </si>
  <si>
    <t>未増幅 / 増幅１</t>
    <rPh sb="0" eb="1">
      <t>ミ</t>
    </rPh>
    <rPh sb="1" eb="3">
      <t>ゾウフク</t>
    </rPh>
    <phoneticPr fontId="1"/>
  </si>
  <si>
    <t>MAX増幅</t>
    <rPh sb="3" eb="5">
      <t>ゾウフク</t>
    </rPh>
    <phoneticPr fontId="1"/>
  </si>
  <si>
    <t>アイテム</t>
    <phoneticPr fontId="1"/>
  </si>
  <si>
    <r>
      <t>　遠隔の弱点を克服しているだけ（笑）で、事実上の射程５の遠隔攻撃！　</t>
    </r>
    <r>
      <rPr>
        <b/>
        <sz val="11"/>
        <color rgb="FFFF0000"/>
        <rFont val="ＭＳ Ｐゴシック"/>
        <family val="3"/>
        <charset val="128"/>
        <scheme val="minor"/>
      </rPr>
      <t>ＰＰ投入の主力</t>
    </r>
    <r>
      <rPr>
        <sz val="11"/>
        <color theme="1"/>
        <rFont val="ＭＳ Ｐゴシック"/>
        <family val="2"/>
        <charset val="128"/>
        <scheme val="minor"/>
      </rPr>
      <t>。</t>
    </r>
    <rPh sb="1" eb="3">
      <t>エンカク</t>
    </rPh>
    <rPh sb="4" eb="6">
      <t>ジャクテン</t>
    </rPh>
    <rPh sb="7" eb="9">
      <t>コクフク</t>
    </rPh>
    <rPh sb="16" eb="17">
      <t>ワライ</t>
    </rPh>
    <rPh sb="20" eb="23">
      <t>ジジツジョウ</t>
    </rPh>
    <rPh sb="24" eb="26">
      <t>シャテイ</t>
    </rPh>
    <rPh sb="28" eb="30">
      <t>エンカク</t>
    </rPh>
    <rPh sb="30" eb="32">
      <t>コウゲキ</t>
    </rPh>
    <rPh sb="36" eb="38">
      <t>トウニュウ</t>
    </rPh>
    <rPh sb="39" eb="41">
      <t>シュリョク</t>
    </rPh>
    <phoneticPr fontId="1"/>
  </si>
  <si>
    <t>　調子に乗ってＰＰを使い切ると遭遇終盤、間合いが足りないという事態が稀に生じるので注意！</t>
    <rPh sb="1" eb="3">
      <t>チョウシ</t>
    </rPh>
    <rPh sb="4" eb="5">
      <t>ノ</t>
    </rPh>
    <rPh sb="10" eb="11">
      <t>ツカ</t>
    </rPh>
    <rPh sb="12" eb="13">
      <t>キ</t>
    </rPh>
    <rPh sb="15" eb="17">
      <t>ソウグウ</t>
    </rPh>
    <rPh sb="17" eb="19">
      <t>シュウバン</t>
    </rPh>
    <rPh sb="20" eb="22">
      <t>マア</t>
    </rPh>
    <rPh sb="24" eb="25">
      <t>タ</t>
    </rPh>
    <rPh sb="31" eb="33">
      <t>ジタイ</t>
    </rPh>
    <rPh sb="34" eb="35">
      <t>マレ</t>
    </rPh>
    <rPh sb="36" eb="37">
      <t>ショウ</t>
    </rPh>
    <rPh sb="41" eb="43">
      <t>チュウイ</t>
    </rPh>
    <phoneticPr fontId="1"/>
  </si>
  <si>
    <r>
      <t>　ヒット時に普通は敵と隣接する事になるので、</t>
    </r>
    <r>
      <rPr>
        <b/>
        <sz val="11"/>
        <color rgb="FFFF0000"/>
        <rFont val="ＭＳ Ｐゴシック"/>
        <family val="3"/>
        <charset val="128"/>
        <scheme val="minor"/>
      </rPr>
      <t>ＲＪが逃げ腰の時には使いにくい</t>
    </r>
    <r>
      <rPr>
        <sz val="11"/>
        <color theme="1"/>
        <rFont val="ＭＳ Ｐゴシック"/>
        <family val="2"/>
        <charset val="128"/>
        <scheme val="minor"/>
      </rPr>
      <t>という欠点が。</t>
    </r>
    <rPh sb="4" eb="5">
      <t>ジ</t>
    </rPh>
    <rPh sb="6" eb="8">
      <t>フツウ</t>
    </rPh>
    <rPh sb="9" eb="10">
      <t>テキ</t>
    </rPh>
    <rPh sb="11" eb="13">
      <t>リンセツ</t>
    </rPh>
    <rPh sb="15" eb="16">
      <t>コト</t>
    </rPh>
    <rPh sb="25" eb="26">
      <t>ニ</t>
    </rPh>
    <rPh sb="27" eb="28">
      <t>ゴシ</t>
    </rPh>
    <rPh sb="29" eb="30">
      <t>トキ</t>
    </rPh>
    <rPh sb="32" eb="33">
      <t>ツカ</t>
    </rPh>
    <rPh sb="40" eb="42">
      <t>ケッテン</t>
    </rPh>
    <phoneticPr fontId="1"/>
  </si>
  <si>
    <t>　　[サイオニック]のパワーによって敵を幻惑状態あるいは朦朧状態とした敵はいつでも、</t>
    <rPh sb="18" eb="19">
      <t>テキ</t>
    </rPh>
    <rPh sb="20" eb="22">
      <t>ゲンワク</t>
    </rPh>
    <rPh sb="22" eb="24">
      <t>ジョウタイ</t>
    </rPh>
    <rPh sb="28" eb="30">
      <t>モウロウ</t>
    </rPh>
    <rPh sb="30" eb="32">
      <t>ジョウタイ</t>
    </rPh>
    <rPh sb="35" eb="36">
      <t>テキ</t>
    </rPh>
    <phoneticPr fontId="1"/>
  </si>
  <si>
    <t>②消失のアクション狙いの本命。　確定ではないが、１アクションで伏せ幻惑を狙える。</t>
    <rPh sb="9" eb="10">
      <t>ネラ</t>
    </rPh>
    <rPh sb="12" eb="14">
      <t>ホンメイ</t>
    </rPh>
    <rPh sb="16" eb="18">
      <t>カクテイ</t>
    </rPh>
    <rPh sb="31" eb="32">
      <t>フ</t>
    </rPh>
    <rPh sb="33" eb="35">
      <t>ゲンワク</t>
    </rPh>
    <rPh sb="36" eb="37">
      <t>ネラ</t>
    </rPh>
    <phoneticPr fontId="1"/>
  </si>
  <si>
    <t>①増幅１と違ってセーヴ終了効果限定とはいえ保険として有効だが、コストが非常に重いので・・・。</t>
    <rPh sb="1" eb="3">
      <t>ゾウフク</t>
    </rPh>
    <rPh sb="5" eb="6">
      <t>チガ</t>
    </rPh>
    <rPh sb="11" eb="13">
      <t>シュウリョウ</t>
    </rPh>
    <rPh sb="13" eb="15">
      <t>コウカ</t>
    </rPh>
    <rPh sb="15" eb="17">
      <t>ゲンテイ</t>
    </rPh>
    <rPh sb="21" eb="23">
      <t>ホケン</t>
    </rPh>
    <phoneticPr fontId="1"/>
  </si>
  <si>
    <t>武器（間合い＋２）</t>
    <rPh sb="0" eb="2">
      <t>ブキ</t>
    </rPh>
    <rPh sb="3" eb="5">
      <t>マア</t>
    </rPh>
    <phoneticPr fontId="1"/>
  </si>
  <si>
    <r>
      <t>　　　　</t>
    </r>
    <r>
      <rPr>
        <b/>
        <sz val="11"/>
        <color rgb="FFFF0000"/>
        <rFont val="ＭＳ Ｐゴシック"/>
        <family val="3"/>
        <charset val="128"/>
        <scheme val="minor"/>
      </rPr>
      <t>目標に隣接</t>
    </r>
    <r>
      <rPr>
        <sz val="11"/>
        <rFont val="ＭＳ Ｐゴシック"/>
        <family val="3"/>
        <charset val="128"/>
        <scheme val="minor"/>
      </rPr>
      <t>するマス目の１つに瞬間移動させる。</t>
    </r>
    <rPh sb="4" eb="6">
      <t>モクヒョウ</t>
    </rPh>
    <rPh sb="7" eb="9">
      <t>リンセツ</t>
    </rPh>
    <rPh sb="13" eb="14">
      <t>メ</t>
    </rPh>
    <rPh sb="18" eb="20">
      <t>シュンカン</t>
    </rPh>
    <rPh sb="20" eb="22">
      <t>イドウ</t>
    </rPh>
    <phoneticPr fontId="1"/>
  </si>
  <si>
    <r>
      <t>　　　　および使用者は</t>
    </r>
    <r>
      <rPr>
        <b/>
        <sz val="11"/>
        <color rgb="FFFF0000"/>
        <rFont val="ＭＳ Ｐゴシック"/>
        <family val="3"/>
        <charset val="128"/>
        <scheme val="minor"/>
      </rPr>
      <t>自分に隣接する味方１体</t>
    </r>
    <r>
      <rPr>
        <sz val="11"/>
        <color theme="1"/>
        <rFont val="ＭＳ Ｐゴシック"/>
        <family val="3"/>
        <charset val="128"/>
        <scheme val="minor"/>
      </rPr>
      <t>を</t>
    </r>
    <rPh sb="21" eb="22">
      <t>タイ</t>
    </rPh>
    <phoneticPr fontId="1"/>
  </si>
  <si>
    <t>【判断力】対"意志"</t>
    <rPh sb="1" eb="4">
      <t>ハンダンリョク</t>
    </rPh>
    <rPh sb="7" eb="9">
      <t>イシ</t>
    </rPh>
    <phoneticPr fontId="1"/>
  </si>
  <si>
    <r>
      <t>　　[サイオニック]のパワーによって敵を</t>
    </r>
    <r>
      <rPr>
        <b/>
        <sz val="11"/>
        <color theme="4"/>
        <rFont val="ＭＳ Ｐゴシック"/>
        <family val="3"/>
        <charset val="128"/>
        <scheme val="minor"/>
      </rPr>
      <t>幻惑状態</t>
    </r>
    <r>
      <rPr>
        <sz val="11"/>
        <color theme="1"/>
        <rFont val="ＭＳ Ｐゴシック"/>
        <family val="3"/>
        <charset val="128"/>
        <scheme val="minor"/>
      </rPr>
      <t>あるいは朦朧状態とした敵はいつでも、</t>
    </r>
    <rPh sb="18" eb="19">
      <t>テキ</t>
    </rPh>
    <rPh sb="20" eb="22">
      <t>ゲンワク</t>
    </rPh>
    <rPh sb="22" eb="24">
      <t>ジョウタイ</t>
    </rPh>
    <rPh sb="28" eb="30">
      <t>モウロウ</t>
    </rPh>
    <rPh sb="30" eb="32">
      <t>ジョウタイ</t>
    </rPh>
    <rPh sb="35" eb="36">
      <t>テキ</t>
    </rPh>
    <phoneticPr fontId="1"/>
  </si>
  <si>
    <t>ターン・アンデッド</t>
    <phoneticPr fontId="1"/>
  </si>
  <si>
    <t>(１d10＋【判断力】)の[光輝]ダメージ</t>
    <rPh sb="14" eb="16">
      <t>コウキ</t>
    </rPh>
    <phoneticPr fontId="1"/>
  </si>
  <si>
    <r>
      <t>　　君は</t>
    </r>
    <r>
      <rPr>
        <b/>
        <sz val="11"/>
        <color theme="4"/>
        <rFont val="ＭＳ Ｐゴシック"/>
        <family val="3"/>
        <charset val="128"/>
        <scheme val="minor"/>
      </rPr>
      <t>PPを１P消費</t>
    </r>
    <r>
      <rPr>
        <sz val="11"/>
        <color theme="1"/>
        <rFont val="ＭＳ Ｐゴシック"/>
        <family val="2"/>
        <charset val="128"/>
        <scheme val="minor"/>
      </rPr>
      <t>してその敵１体を</t>
    </r>
    <r>
      <rPr>
        <b/>
        <sz val="11"/>
        <color theme="4"/>
        <rFont val="ＭＳ Ｐゴシック"/>
        <family val="3"/>
        <charset val="128"/>
        <scheme val="minor"/>
      </rPr>
      <t>１マス横滑り</t>
    </r>
    <r>
      <rPr>
        <sz val="11"/>
        <color theme="1"/>
        <rFont val="ＭＳ Ｐゴシック"/>
        <family val="2"/>
        <charset val="128"/>
        <scheme val="minor"/>
      </rPr>
      <t>させる事ができる。</t>
    </r>
    <rPh sb="2" eb="3">
      <t>キミ</t>
    </rPh>
    <rPh sb="9" eb="11">
      <t>ショウヒ</t>
    </rPh>
    <rPh sb="15" eb="16">
      <t>テキ</t>
    </rPh>
    <rPh sb="17" eb="18">
      <t>タイ</t>
    </rPh>
    <rPh sb="22" eb="24">
      <t>ヨコスベ</t>
    </rPh>
    <rPh sb="28" eb="29">
      <t>コト</t>
    </rPh>
    <phoneticPr fontId="1"/>
  </si>
  <si>
    <t>　　機動力あるいは射程に優れたＲＪのパワーは大概、ヒットした時に敵を追い払えない！</t>
    <rPh sb="2" eb="5">
      <t>キドウリョク</t>
    </rPh>
    <rPh sb="9" eb="11">
      <t>シャテイ</t>
    </rPh>
    <rPh sb="12" eb="13">
      <t>スグ</t>
    </rPh>
    <rPh sb="22" eb="24">
      <t>タイガイ</t>
    </rPh>
    <rPh sb="30" eb="31">
      <t>トキ</t>
    </rPh>
    <rPh sb="32" eb="33">
      <t>テキ</t>
    </rPh>
    <rPh sb="34" eb="35">
      <t>オ</t>
    </rPh>
    <rPh sb="36" eb="37">
      <t>ハラ</t>
    </rPh>
    <phoneticPr fontId="1"/>
  </si>
  <si>
    <t>⑤とどめの一撃</t>
    <phoneticPr fontId="1"/>
  </si>
  <si>
    <t>　　PPを使わずに２Wダメージを与える攻撃パワーって実は貴重なのか？</t>
    <rPh sb="5" eb="6">
      <t>ツカ</t>
    </rPh>
    <rPh sb="16" eb="17">
      <t>アタ</t>
    </rPh>
    <rPh sb="19" eb="21">
      <t>コウゲキ</t>
    </rPh>
    <rPh sb="26" eb="27">
      <t>ジツ</t>
    </rPh>
    <rPh sb="28" eb="30">
      <t>キチョウ</t>
    </rPh>
    <phoneticPr fontId="1"/>
  </si>
  <si>
    <t>②何故、第一能力値で判定させてくれない！</t>
    <rPh sb="1" eb="3">
      <t>ナゼ</t>
    </rPh>
    <rPh sb="4" eb="5">
      <t>ダイ</t>
    </rPh>
    <rPh sb="5" eb="6">
      <t>イチ</t>
    </rPh>
    <rPh sb="6" eb="8">
      <t>ノウリョク</t>
    </rPh>
    <rPh sb="8" eb="9">
      <t>チ</t>
    </rPh>
    <rPh sb="10" eb="12">
      <t>ハンテイ</t>
    </rPh>
    <phoneticPr fontId="1"/>
  </si>
  <si>
    <t>　　改めて数字だけ見ると、愕然とする程の性能の低さ・・・。</t>
    <rPh sb="2" eb="3">
      <t>アラタ</t>
    </rPh>
    <rPh sb="5" eb="7">
      <t>スウジ</t>
    </rPh>
    <rPh sb="9" eb="10">
      <t>ミ</t>
    </rPh>
    <rPh sb="13" eb="15">
      <t>ガクゼン</t>
    </rPh>
    <rPh sb="18" eb="19">
      <t>ホド</t>
    </rPh>
    <rPh sb="20" eb="22">
      <t>セイノウ</t>
    </rPh>
    <rPh sb="23" eb="24">
      <t>ヒク</t>
    </rPh>
    <phoneticPr fontId="1"/>
  </si>
  <si>
    <t>　　マーク先に隣接しつつ雑魚を２体以上巻き込めるならば使っても良いかもしれないが、</t>
    <rPh sb="5" eb="6">
      <t>サキ</t>
    </rPh>
    <rPh sb="7" eb="9">
      <t>リンセツ</t>
    </rPh>
    <rPh sb="12" eb="14">
      <t>ザコ</t>
    </rPh>
    <rPh sb="16" eb="19">
      <t>タイイジョウ</t>
    </rPh>
    <rPh sb="19" eb="20">
      <t>マ</t>
    </rPh>
    <rPh sb="21" eb="22">
      <t>コ</t>
    </rPh>
    <rPh sb="27" eb="28">
      <t>ツカ</t>
    </rPh>
    <rPh sb="31" eb="32">
      <t>ヨ</t>
    </rPh>
    <phoneticPr fontId="1"/>
  </si>
  <si>
    <t>　　こういう状況って、RJを巻き込んでイーライが範囲攻撃を撃つ絶好の機会なので・・・。</t>
    <rPh sb="6" eb="8">
      <t>ジョウキョウ</t>
    </rPh>
    <rPh sb="14" eb="15">
      <t>マ</t>
    </rPh>
    <rPh sb="16" eb="17">
      <t>コ</t>
    </rPh>
    <rPh sb="24" eb="26">
      <t>ハンイ</t>
    </rPh>
    <rPh sb="26" eb="28">
      <t>コウゲキ</t>
    </rPh>
    <rPh sb="29" eb="30">
      <t>ウ</t>
    </rPh>
    <rPh sb="31" eb="33">
      <t>ゼッコウ</t>
    </rPh>
    <rPh sb="34" eb="36">
      <t>キカイ</t>
    </rPh>
    <phoneticPr fontId="1"/>
  </si>
  <si>
    <t>　　まァそんな状況が本当にあるのか疑問だが・・・。</t>
    <rPh sb="7" eb="9">
      <t>ジョウキョウ</t>
    </rPh>
    <rPh sb="10" eb="12">
      <t>ホントウ</t>
    </rPh>
    <rPh sb="17" eb="19">
      <t>ギモン</t>
    </rPh>
    <phoneticPr fontId="1"/>
  </si>
  <si>
    <t>　　書いてて虚しくなってきた・・・。</t>
    <rPh sb="2" eb="3">
      <t>カ</t>
    </rPh>
    <rPh sb="6" eb="7">
      <t>ムナ</t>
    </rPh>
    <phoneticPr fontId="1"/>
  </si>
  <si>
    <t>①待望の無限回瞬間移動パワー！　理屈上、毎ターン防御ボーナス貰う事も可能。</t>
    <rPh sb="1" eb="3">
      <t>タイボウ</t>
    </rPh>
    <rPh sb="4" eb="6">
      <t>ムゲン</t>
    </rPh>
    <rPh sb="6" eb="7">
      <t>カイ</t>
    </rPh>
    <rPh sb="7" eb="11">
      <t>シュンカン</t>
    </rPh>
    <rPh sb="16" eb="18">
      <t>リクツ</t>
    </rPh>
    <rPh sb="18" eb="19">
      <t>ジョウ</t>
    </rPh>
    <rPh sb="20" eb="21">
      <t>マイ</t>
    </rPh>
    <rPh sb="24" eb="26">
      <t>ボウギョ</t>
    </rPh>
    <rPh sb="30" eb="31">
      <t>モラ</t>
    </rPh>
    <rPh sb="32" eb="33">
      <t>コト</t>
    </rPh>
    <rPh sb="34" eb="36">
      <t>カノウ</t>
    </rPh>
    <phoneticPr fontId="1"/>
  </si>
  <si>
    <t>②間合い３は未増幅ならばルアーよりも長い！　使い分けの余地は大きい？</t>
    <rPh sb="1" eb="3">
      <t>マア</t>
    </rPh>
    <rPh sb="6" eb="7">
      <t>ミ</t>
    </rPh>
    <rPh sb="7" eb="9">
      <t>ゾウフク</t>
    </rPh>
    <rPh sb="18" eb="19">
      <t>ナガ</t>
    </rPh>
    <rPh sb="22" eb="23">
      <t>ツカ</t>
    </rPh>
    <rPh sb="24" eb="25">
      <t>ワ</t>
    </rPh>
    <rPh sb="27" eb="29">
      <t>ヨチ</t>
    </rPh>
    <rPh sb="30" eb="31">
      <t>オオ</t>
    </rPh>
    <phoneticPr fontId="1"/>
  </si>
  <si>
    <t>③敵を運ばずに接敵可能！　ルアーの弱点である敵を運ぶ義務が無いので使い分けに意味アリ。</t>
    <rPh sb="1" eb="2">
      <t>テキ</t>
    </rPh>
    <rPh sb="3" eb="4">
      <t>ハコ</t>
    </rPh>
    <rPh sb="7" eb="8">
      <t>セッ</t>
    </rPh>
    <rPh sb="8" eb="9">
      <t>テキ</t>
    </rPh>
    <rPh sb="9" eb="11">
      <t>カノウ</t>
    </rPh>
    <rPh sb="17" eb="19">
      <t>ジャクテン</t>
    </rPh>
    <rPh sb="22" eb="23">
      <t>テキ</t>
    </rPh>
    <rPh sb="24" eb="25">
      <t>ハコ</t>
    </rPh>
    <rPh sb="26" eb="28">
      <t>ギム</t>
    </rPh>
    <rPh sb="29" eb="30">
      <t>ナ</t>
    </rPh>
    <rPh sb="33" eb="34">
      <t>ツカ</t>
    </rPh>
    <rPh sb="35" eb="36">
      <t>ワ</t>
    </rPh>
    <rPh sb="38" eb="40">
      <t>イミ</t>
    </rPh>
    <phoneticPr fontId="1"/>
  </si>
  <si>
    <t>①遭遇開始時に突っ込むのに最適なパワー！　標準のみで８マス先の敵へ攻撃＆隣接可能。</t>
    <rPh sb="1" eb="3">
      <t>ソウグウ</t>
    </rPh>
    <rPh sb="3" eb="5">
      <t>カイシ</t>
    </rPh>
    <rPh sb="5" eb="6">
      <t>ジ</t>
    </rPh>
    <rPh sb="7" eb="8">
      <t>ツ</t>
    </rPh>
    <rPh sb="9" eb="10">
      <t>コ</t>
    </rPh>
    <rPh sb="13" eb="15">
      <t>サイテキ</t>
    </rPh>
    <rPh sb="21" eb="23">
      <t>ヒョウジュン</t>
    </rPh>
    <rPh sb="29" eb="30">
      <t>サキ</t>
    </rPh>
    <rPh sb="31" eb="32">
      <t>テキ</t>
    </rPh>
    <rPh sb="33" eb="35">
      <t>コウゲキ</t>
    </rPh>
    <rPh sb="36" eb="38">
      <t>リンセツ</t>
    </rPh>
    <rPh sb="38" eb="40">
      <t>カノウ</t>
    </rPh>
    <phoneticPr fontId="1"/>
  </si>
  <si>
    <t>①何故、武器あるいは装具キーワードが無い！</t>
    <rPh sb="1" eb="3">
      <t>ナゼ</t>
    </rPh>
    <rPh sb="4" eb="6">
      <t>ブキ</t>
    </rPh>
    <rPh sb="10" eb="12">
      <t>ソウグ</t>
    </rPh>
    <rPh sb="18" eb="19">
      <t>ナ</t>
    </rPh>
    <phoneticPr fontId="1"/>
  </si>
  <si>
    <t>　　命中やダメージに強化ボーナスしか足せないのでトータルでの性能が低い！</t>
    <rPh sb="2" eb="4">
      <t>メイチュウ</t>
    </rPh>
    <rPh sb="10" eb="12">
      <t>キョウカ</t>
    </rPh>
    <rPh sb="18" eb="19">
      <t>タ</t>
    </rPh>
    <rPh sb="30" eb="32">
      <t>セイノウ</t>
    </rPh>
    <rPh sb="33" eb="34">
      <t>ヒク</t>
    </rPh>
    <phoneticPr fontId="1"/>
  </si>
  <si>
    <t>　　武器習熟はまだしも特技ボーナスどころか、クリティカルダイスすら足せないなんて・・・。</t>
    <rPh sb="2" eb="4">
      <t>ブキ</t>
    </rPh>
    <rPh sb="4" eb="6">
      <t>シュウジュク</t>
    </rPh>
    <rPh sb="11" eb="13">
      <t>トクギ</t>
    </rPh>
    <rPh sb="33" eb="34">
      <t>タ</t>
    </rPh>
    <phoneticPr fontId="1"/>
  </si>
  <si>
    <t>　　こんなにボーナス面で冷遇しておいて、更にクソ真面目に判断力で判定しろだとォ？</t>
    <rPh sb="10" eb="11">
      <t>メン</t>
    </rPh>
    <rPh sb="12" eb="14">
      <t>レイグウ</t>
    </rPh>
    <rPh sb="20" eb="21">
      <t>サラ</t>
    </rPh>
    <rPh sb="24" eb="27">
      <t>マジメ</t>
    </rPh>
    <rPh sb="28" eb="31">
      <t>ハンダンリョク</t>
    </rPh>
    <rPh sb="32" eb="34">
      <t>ハンテイ</t>
    </rPh>
    <phoneticPr fontId="1"/>
  </si>
  <si>
    <t>　　いやコレって、判断力メインのクラスでも命中が高い部類とは決して言えんぞ。</t>
    <rPh sb="9" eb="12">
      <t>ハンダンリョク</t>
    </rPh>
    <rPh sb="21" eb="23">
      <t>メイチュウ</t>
    </rPh>
    <rPh sb="26" eb="28">
      <t>ブルイ</t>
    </rPh>
    <rPh sb="30" eb="31">
      <t>ケッ</t>
    </rPh>
    <rPh sb="33" eb="34">
      <t>イ</t>
    </rPh>
    <phoneticPr fontId="1"/>
  </si>
  <si>
    <t>③何故、ここまでいぢめる？</t>
    <rPh sb="1" eb="3">
      <t>ナゼ</t>
    </rPh>
    <phoneticPr fontId="1"/>
  </si>
  <si>
    <t>　　もうちょい性能UPしてくれるならば、別に一日毎でも良かったのにねェ。</t>
    <rPh sb="7" eb="9">
      <t>セイノウ</t>
    </rPh>
    <rPh sb="20" eb="21">
      <t>ベツ</t>
    </rPh>
    <rPh sb="22" eb="24">
      <t>イチニチ</t>
    </rPh>
    <rPh sb="24" eb="25">
      <t>マイ</t>
    </rPh>
    <rPh sb="27" eb="28">
      <t>ヨ</t>
    </rPh>
    <phoneticPr fontId="1"/>
  </si>
  <si>
    <t>　　瞬間移動パワーが充実しているので適切な位置取りだけは楽そうなのにねェ。</t>
    <rPh sb="2" eb="6">
      <t>シュンカン</t>
    </rPh>
    <rPh sb="10" eb="12">
      <t>ジュウジツ</t>
    </rPh>
    <rPh sb="18" eb="20">
      <t>テキセツ</t>
    </rPh>
    <rPh sb="21" eb="23">
      <t>イチ</t>
    </rPh>
    <rPh sb="23" eb="24">
      <t>ト</t>
    </rPh>
    <rPh sb="28" eb="29">
      <t>ラク</t>
    </rPh>
    <phoneticPr fontId="1"/>
  </si>
  <si>
    <t>④足止めしたい敵全てが既に伏せ幻惑中だった場合、巻き込める敵の数を重視して使用可能？</t>
    <rPh sb="1" eb="2">
      <t>アシ</t>
    </rPh>
    <rPh sb="2" eb="3">
      <t>ト</t>
    </rPh>
    <rPh sb="7" eb="8">
      <t>テキ</t>
    </rPh>
    <rPh sb="8" eb="9">
      <t>スベ</t>
    </rPh>
    <rPh sb="11" eb="12">
      <t>スデ</t>
    </rPh>
    <rPh sb="13" eb="14">
      <t>フ</t>
    </rPh>
    <rPh sb="15" eb="17">
      <t>ゲンワク</t>
    </rPh>
    <rPh sb="17" eb="18">
      <t>チュウ</t>
    </rPh>
    <rPh sb="21" eb="23">
      <t>バアイ</t>
    </rPh>
    <rPh sb="37" eb="39">
      <t>シヨウ</t>
    </rPh>
    <rPh sb="39" eb="41">
      <t>カノウ</t>
    </rPh>
    <phoneticPr fontId="1"/>
  </si>
  <si>
    <t>　　複数の敵を巻き込めるならば、ヒット効果も考慮して使っても良いのでは？</t>
    <rPh sb="19" eb="21">
      <t>コウカ</t>
    </rPh>
    <rPh sb="22" eb="24">
      <t>コウリョ</t>
    </rPh>
    <rPh sb="26" eb="27">
      <t>ツカ</t>
    </rPh>
    <rPh sb="30" eb="31">
      <t>ヨ</t>
    </rPh>
    <phoneticPr fontId="1"/>
  </si>
  <si>
    <t>④機会攻撃で防御ボーナス獲得！　雑魚に対して等、当たれば必殺の時には是非。</t>
    <rPh sb="1" eb="3">
      <t>キカイ</t>
    </rPh>
    <rPh sb="3" eb="5">
      <t>コウゲキ</t>
    </rPh>
    <rPh sb="6" eb="8">
      <t>ボウギョ</t>
    </rPh>
    <rPh sb="12" eb="14">
      <t>カクトク</t>
    </rPh>
    <rPh sb="16" eb="18">
      <t>ザコ</t>
    </rPh>
    <rPh sb="19" eb="20">
      <t>タイ</t>
    </rPh>
    <rPh sb="22" eb="23">
      <t>ナド</t>
    </rPh>
    <rPh sb="24" eb="25">
      <t>ア</t>
    </rPh>
    <rPh sb="28" eb="30">
      <t>ヒッサツ</t>
    </rPh>
    <rPh sb="31" eb="32">
      <t>トキ</t>
    </rPh>
    <rPh sb="34" eb="36">
      <t>ゼヒ</t>
    </rPh>
    <phoneticPr fontId="1"/>
  </si>
  <si>
    <t>　ヒット時限定だが、動けなくなったオテギヌを確実に運べるとなると色々と期待したくはなる・・・。</t>
    <rPh sb="4" eb="5">
      <t>ジ</t>
    </rPh>
    <rPh sb="5" eb="7">
      <t>ゲンテイ</t>
    </rPh>
    <rPh sb="10" eb="11">
      <t>ウゴ</t>
    </rPh>
    <rPh sb="22" eb="24">
      <t>カクジツ</t>
    </rPh>
    <rPh sb="25" eb="26">
      <t>ハコ</t>
    </rPh>
    <rPh sb="32" eb="34">
      <t>イロイロ</t>
    </rPh>
    <rPh sb="35" eb="37">
      <t>キタイ</t>
    </rPh>
    <phoneticPr fontId="1"/>
  </si>
  <si>
    <t>②最初の瞬間移動の時点で、とりあえず目標以外の敵に接敵しておくとミスした時のフォローになる。</t>
    <rPh sb="1" eb="3">
      <t>サイショ</t>
    </rPh>
    <rPh sb="4" eb="8">
      <t>シュンカン</t>
    </rPh>
    <rPh sb="9" eb="11">
      <t>ジテン</t>
    </rPh>
    <rPh sb="18" eb="20">
      <t>モクヒョウ</t>
    </rPh>
    <rPh sb="20" eb="22">
      <t>イガイ</t>
    </rPh>
    <rPh sb="23" eb="24">
      <t>テキ</t>
    </rPh>
    <rPh sb="25" eb="26">
      <t>セッ</t>
    </rPh>
    <rPh sb="26" eb="27">
      <t>テキ</t>
    </rPh>
    <rPh sb="36" eb="37">
      <t>トキ</t>
    </rPh>
    <phoneticPr fontId="1"/>
  </si>
  <si>
    <t>③このパワー使用直後は、複数の敵をマークするのにちょうど良い位置を陣取れるハズ。</t>
    <rPh sb="6" eb="8">
      <t>シヨウ</t>
    </rPh>
    <rPh sb="8" eb="9">
      <t>チョク</t>
    </rPh>
    <rPh sb="9" eb="10">
      <t>アト</t>
    </rPh>
    <rPh sb="12" eb="14">
      <t>フクスウ</t>
    </rPh>
    <rPh sb="15" eb="16">
      <t>テキ</t>
    </rPh>
    <rPh sb="28" eb="29">
      <t>ヨ</t>
    </rPh>
    <rPh sb="30" eb="32">
      <t>イチ</t>
    </rPh>
    <rPh sb="33" eb="35">
      <t>ジンド</t>
    </rPh>
    <phoneticPr fontId="1"/>
  </si>
  <si>
    <t>ダイヤモンド・ディフェンス・アソールト</t>
    <phoneticPr fontId="1"/>
  </si>
  <si>
    <t>+4</t>
    <phoneticPr fontId="1"/>
  </si>
  <si>
    <t>◆アサーラックの計画を邪魔する。</t>
    <rPh sb="11" eb="13">
      <t>ジャマ</t>
    </rPh>
    <phoneticPr fontId="1"/>
  </si>
  <si>
    <t>日付</t>
    <rPh sb="0" eb="2">
      <t>ヒヅケ</t>
    </rPh>
    <phoneticPr fontId="1"/>
  </si>
  <si>
    <t>内容</t>
    <rPh sb="0" eb="2">
      <t>ナイヨウ</t>
    </rPh>
    <phoneticPr fontId="1"/>
  </si>
  <si>
    <t>信頼度</t>
    <rPh sb="0" eb="3">
      <t>シンライド</t>
    </rPh>
    <phoneticPr fontId="1"/>
  </si>
  <si>
    <t>変化</t>
    <rPh sb="0" eb="2">
      <t>ヘンカ</t>
    </rPh>
    <phoneticPr fontId="1"/>
  </si>
  <si>
    <t>　アサーラックを倒すと誓った者はルーインブレードとの絆が深まる。</t>
    <phoneticPr fontId="1"/>
  </si>
  <si>
    <t>アサーラックを倒すと誓いを立てる</t>
    <rPh sb="13" eb="14">
      <t>タ</t>
    </rPh>
    <phoneticPr fontId="1"/>
  </si>
  <si>
    <t>LvUP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</si>
</sst>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
  </numFmts>
  <fonts count="73">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4"/>
      <color rgb="FFFF0000"/>
      <name val="HGP創英角ｺﾞｼｯｸUB"/>
      <family val="3"/>
      <charset val="128"/>
    </font>
    <font>
      <sz val="11"/>
      <color rgb="FFFF0000"/>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16"/>
      <color rgb="FFFF0000"/>
      <name val="ＭＳ Ｐゴシック"/>
      <family val="3"/>
      <charset val="128"/>
      <scheme val="minor"/>
    </font>
    <font>
      <b/>
      <sz val="11"/>
      <color theme="4" tint="-0.249977111117893"/>
      <name val="ＭＳ Ｐゴシック"/>
      <family val="3"/>
      <charset val="128"/>
      <scheme val="minor"/>
    </font>
    <font>
      <b/>
      <sz val="12"/>
      <color rgb="FFFF0000"/>
      <name val="HGP創英角ｺﾞｼｯｸUB"/>
      <family val="3"/>
      <charset val="128"/>
    </font>
    <font>
      <sz val="6"/>
      <name val="ＭＳ Ｐゴシック"/>
      <family val="3"/>
      <charset val="128"/>
    </font>
    <font>
      <b/>
      <sz val="11"/>
      <color indexed="10"/>
      <name val="ＭＳ Ｐゴシック"/>
      <family val="3"/>
      <charset val="128"/>
    </font>
    <font>
      <sz val="11"/>
      <name val="ＭＳ Ｐゴシック"/>
      <family val="3"/>
      <charset val="128"/>
    </font>
    <font>
      <b/>
      <sz val="14"/>
      <color theme="1"/>
      <name val="ＭＳ Ｐゴシック"/>
      <family val="3"/>
      <charset val="128"/>
      <scheme val="minor"/>
    </font>
    <font>
      <b/>
      <sz val="24"/>
      <color theme="1"/>
      <name val="ＭＳ Ｐゴシック"/>
      <family val="3"/>
      <charset val="128"/>
      <scheme val="minor"/>
    </font>
    <font>
      <sz val="11"/>
      <color theme="1"/>
      <name val="ＭＳ Ｐゴシック"/>
      <family val="2"/>
      <charset val="128"/>
      <scheme val="minor"/>
    </font>
    <font>
      <b/>
      <sz val="11"/>
      <color rgb="FF0070C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20"/>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2"/>
      <name val="ＭＳ Ｐゴシック"/>
      <family val="3"/>
      <charset val="128"/>
      <scheme val="minor"/>
    </font>
    <font>
      <b/>
      <sz val="16"/>
      <color theme="3" tint="0.39997558519241921"/>
      <name val="HGP創英ﾌﾟﾚｾﾞﾝｽEB"/>
      <family val="1"/>
      <charset val="128"/>
    </font>
    <font>
      <b/>
      <sz val="11"/>
      <color theme="3" tint="0.39997558519241921"/>
      <name val="ＭＳ Ｐゴシック"/>
      <family val="3"/>
      <charset val="128"/>
      <scheme val="minor"/>
    </font>
    <font>
      <b/>
      <sz val="14"/>
      <color theme="3" tint="0.39997558519241921"/>
      <name val="ＭＳ Ｐゴシック"/>
      <family val="3"/>
      <charset val="128"/>
      <scheme val="minor"/>
    </font>
    <font>
      <b/>
      <sz val="14"/>
      <color rgb="FFFF0000"/>
      <name val="HGPｺﾞｼｯｸE"/>
      <family val="3"/>
      <charset val="128"/>
    </font>
    <font>
      <b/>
      <sz val="26"/>
      <color rgb="FFFF0000"/>
      <name val="HGP創英角ｺﾞｼｯｸUB"/>
      <family val="3"/>
      <charset val="128"/>
    </font>
    <font>
      <b/>
      <sz val="11"/>
      <color rgb="FFFF0000"/>
      <name val="HGPｺﾞｼｯｸE"/>
      <family val="3"/>
      <charset val="128"/>
    </font>
    <font>
      <b/>
      <sz val="12"/>
      <color rgb="FFFF0000"/>
      <name val="HGPｺﾞｼｯｸM"/>
      <family val="3"/>
      <charset val="128"/>
    </font>
    <font>
      <b/>
      <sz val="16"/>
      <color theme="0"/>
      <name val="ＭＳ Ｐゴシック"/>
      <family val="3"/>
      <charset val="128"/>
      <scheme val="minor"/>
    </font>
    <font>
      <b/>
      <sz val="11"/>
      <color rgb="FF002060"/>
      <name val="HGPｺﾞｼｯｸE"/>
      <family val="3"/>
      <charset val="128"/>
    </font>
    <font>
      <sz val="11"/>
      <name val="HGP創英角ｺﾞｼｯｸUB"/>
      <family val="3"/>
      <charset val="128"/>
    </font>
    <font>
      <b/>
      <sz val="12"/>
      <color theme="0"/>
      <name val="ＭＳ Ｐゴシック"/>
      <family val="3"/>
      <charset val="128"/>
      <scheme val="minor"/>
    </font>
    <font>
      <b/>
      <sz val="10"/>
      <color rgb="FFFF0000"/>
      <name val="ＭＳ Ｐゴシック"/>
      <family val="3"/>
      <charset val="128"/>
      <scheme val="minor"/>
    </font>
    <font>
      <b/>
      <sz val="18"/>
      <color rgb="FFFF0000"/>
      <name val="ＭＳ Ｐゴシック"/>
      <family val="3"/>
      <charset val="128"/>
      <scheme val="minor"/>
    </font>
    <font>
      <b/>
      <sz val="9"/>
      <color rgb="FFFF0000"/>
      <name val="ＭＳ Ｐゴシック"/>
      <family val="3"/>
      <charset val="128"/>
      <scheme val="minor"/>
    </font>
    <font>
      <b/>
      <sz val="20"/>
      <color rgb="FFFF0000"/>
      <name val="ＭＳ Ｐゴシック"/>
      <family val="3"/>
      <charset val="128"/>
      <scheme val="minor"/>
    </font>
    <font>
      <sz val="18"/>
      <color rgb="FFFF0000"/>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0"/>
      <color theme="0"/>
      <name val="ＭＳ Ｐゴシック"/>
      <family val="2"/>
      <charset val="128"/>
      <scheme val="minor"/>
    </font>
    <font>
      <sz val="10"/>
      <color theme="0"/>
      <name val="ＭＳ Ｐゴシック"/>
      <family val="3"/>
      <charset val="128"/>
      <scheme val="minor"/>
    </font>
    <font>
      <b/>
      <sz val="20"/>
      <color theme="0"/>
      <name val="ＭＳ Ｐゴシック"/>
      <family val="3"/>
      <charset val="128"/>
      <scheme val="minor"/>
    </font>
    <font>
      <sz val="11"/>
      <color theme="0"/>
      <name val="ＭＳ Ｐゴシック"/>
      <family val="2"/>
      <charset val="128"/>
      <scheme val="minor"/>
    </font>
    <font>
      <b/>
      <sz val="11"/>
      <color theme="4"/>
      <name val="ＭＳ Ｐゴシック"/>
      <family val="3"/>
      <charset val="128"/>
      <scheme val="minor"/>
    </font>
    <font>
      <sz val="11"/>
      <name val="ＭＳ Ｐゴシック"/>
      <family val="3"/>
      <charset val="129"/>
      <scheme val="minor"/>
    </font>
    <font>
      <b/>
      <sz val="16"/>
      <color rgb="FFFF0000"/>
      <name val="HGP創英ﾌﾟﾚｾﾞﾝｽEB"/>
      <family val="1"/>
      <charset val="128"/>
    </font>
    <font>
      <sz val="13"/>
      <color theme="1"/>
      <name val="ＭＳ Ｐゴシック"/>
      <family val="2"/>
      <charset val="128"/>
      <scheme val="minor"/>
    </font>
    <font>
      <sz val="13"/>
      <color theme="1"/>
      <name val="ＭＳ Ｐゴシック"/>
      <family val="3"/>
      <charset val="128"/>
      <scheme val="minor"/>
    </font>
    <font>
      <b/>
      <sz val="13"/>
      <color theme="0"/>
      <name val="ＭＳ Ｐゴシック"/>
      <family val="3"/>
      <charset val="128"/>
      <scheme val="minor"/>
    </font>
    <font>
      <sz val="8"/>
      <color theme="1"/>
      <name val="ＭＳ Ｐゴシック"/>
      <family val="2"/>
      <charset val="128"/>
      <scheme val="minor"/>
    </font>
  </fonts>
  <fills count="35">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rgb="FFFFC000"/>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34998626667073579"/>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bottom/>
      <diagonal/>
    </border>
    <border>
      <left style="thin">
        <color indexed="64"/>
      </left>
      <right style="medium">
        <color indexed="64"/>
      </right>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hair">
        <color auto="1"/>
      </left>
      <right style="thin">
        <color indexed="64"/>
      </right>
      <top style="hair">
        <color auto="1"/>
      </top>
      <bottom style="hair">
        <color auto="1"/>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bottom style="hair">
        <color auto="1"/>
      </bottom>
      <diagonal/>
    </border>
    <border>
      <left style="thin">
        <color indexed="64"/>
      </left>
      <right style="hair">
        <color indexed="64"/>
      </right>
      <top style="hair">
        <color auto="1"/>
      </top>
      <bottom style="thin">
        <color indexed="64"/>
      </bottom>
      <diagonal/>
    </border>
    <border>
      <left/>
      <right style="hair">
        <color auto="1"/>
      </right>
      <top style="thin">
        <color indexed="64"/>
      </top>
      <bottom style="hair">
        <color auto="1"/>
      </bottom>
      <diagonal/>
    </border>
    <border>
      <left/>
      <right/>
      <top/>
      <bottom style="hair">
        <color auto="1"/>
      </bottom>
      <diagonal/>
    </border>
    <border>
      <left/>
      <right/>
      <top style="hair">
        <color auto="1"/>
      </top>
      <bottom style="thin">
        <color indexed="64"/>
      </bottom>
      <diagonal/>
    </border>
    <border>
      <left style="thin">
        <color indexed="64"/>
      </left>
      <right/>
      <top style="thin">
        <color indexed="64"/>
      </top>
      <bottom style="hair">
        <color indexed="64"/>
      </bottom>
      <diagonal/>
    </border>
    <border>
      <left style="thin">
        <color indexed="64"/>
      </left>
      <right/>
      <top style="hair">
        <color auto="1"/>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hair">
        <color auto="1"/>
      </left>
      <right/>
      <top style="thin">
        <color indexed="64"/>
      </top>
      <bottom style="thin">
        <color indexed="64"/>
      </bottom>
      <diagonal/>
    </border>
    <border>
      <left/>
      <right style="thin">
        <color indexed="64"/>
      </right>
      <top style="thin">
        <color indexed="64"/>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auto="1"/>
      </left>
      <right/>
      <top style="thin">
        <color indexed="64"/>
      </top>
      <bottom/>
      <diagonal/>
    </border>
    <border>
      <left/>
      <right style="thin">
        <color indexed="64"/>
      </right>
      <top/>
      <bottom style="hair">
        <color auto="1"/>
      </bottom>
      <diagonal/>
    </border>
    <border>
      <left style="hair">
        <color indexed="64"/>
      </left>
      <right/>
      <top style="medium">
        <color indexed="64"/>
      </top>
      <bottom/>
      <diagonal/>
    </border>
    <border>
      <left style="hair">
        <color indexed="64"/>
      </left>
      <right/>
      <top/>
      <bottom style="medium">
        <color indexed="64"/>
      </bottom>
      <diagonal/>
    </border>
  </borders>
  <cellStyleXfs count="6">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34" fillId="0" borderId="0">
      <alignment vertical="center"/>
    </xf>
    <xf numFmtId="0" fontId="34" fillId="0" borderId="0">
      <alignment vertical="center"/>
    </xf>
  </cellStyleXfs>
  <cellXfs count="71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12" borderId="1" xfId="0" applyFill="1" applyBorder="1">
      <alignmen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7" fillId="6" borderId="13" xfId="0" applyFont="1" applyFill="1" applyBorder="1" applyAlignment="1">
      <alignment horizontal="center" vertical="center" shrinkToFit="1"/>
    </xf>
    <xf numFmtId="0" fontId="13" fillId="0" borderId="0" xfId="0" applyFont="1" applyAlignment="1">
      <alignment horizontal="left" vertical="center"/>
    </xf>
    <xf numFmtId="0" fontId="4" fillId="3" borderId="28" xfId="0" applyFont="1" applyFill="1" applyBorder="1" applyAlignment="1">
      <alignment horizontal="center" vertical="center" wrapText="1"/>
    </xf>
    <xf numFmtId="0" fontId="4" fillId="17" borderId="26"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0" xfId="0"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43" xfId="0" applyFont="1" applyFill="1" applyBorder="1" applyAlignment="1">
      <alignment horizontal="center" vertical="center" wrapText="1" shrinkToFit="1"/>
    </xf>
    <xf numFmtId="0" fontId="4" fillId="0" borderId="45" xfId="0" applyFont="1" applyFill="1" applyBorder="1" applyAlignment="1">
      <alignment horizontal="center" vertical="center" wrapText="1"/>
    </xf>
    <xf numFmtId="0" fontId="4" fillId="16" borderId="45"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0" borderId="0" xfId="0" applyFont="1">
      <alignment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9" fillId="0" borderId="0" xfId="0" applyFont="1" applyAlignment="1">
      <alignment horizontal="left" vertical="center"/>
    </xf>
    <xf numFmtId="0" fontId="3" fillId="8" borderId="21" xfId="0" applyFont="1" applyFill="1" applyBorder="1" applyAlignment="1">
      <alignment horizontal="center" vertical="center"/>
    </xf>
    <xf numFmtId="0" fontId="5" fillId="2" borderId="24" xfId="0" applyFont="1" applyFill="1" applyBorder="1" applyAlignment="1">
      <alignment horizontal="center" vertical="center" shrinkToFit="1"/>
    </xf>
    <xf numFmtId="0" fontId="17" fillId="0" borderId="0" xfId="0" applyFont="1">
      <alignment vertical="center"/>
    </xf>
    <xf numFmtId="0" fontId="3" fillId="8" borderId="30" xfId="0" applyFont="1" applyFill="1" applyBorder="1" applyAlignment="1">
      <alignment horizontal="center" vertical="center"/>
    </xf>
    <xf numFmtId="0" fontId="5" fillId="4" borderId="20" xfId="0" applyFont="1" applyFill="1" applyBorder="1" applyAlignment="1">
      <alignment horizontal="center" vertical="center" shrinkToFit="1"/>
    </xf>
    <xf numFmtId="0" fontId="10" fillId="8" borderId="38" xfId="0" applyFont="1" applyFill="1" applyBorder="1" applyAlignment="1">
      <alignment horizontal="center" vertical="center" wrapText="1"/>
    </xf>
    <xf numFmtId="0" fontId="3" fillId="7" borderId="29" xfId="0" applyFont="1" applyFill="1" applyBorder="1" applyAlignment="1">
      <alignment horizontal="center" vertical="center"/>
    </xf>
    <xf numFmtId="0" fontId="3" fillId="7" borderId="27" xfId="0" applyFont="1" applyFill="1" applyBorder="1" applyAlignment="1">
      <alignment horizontal="center" vertical="center"/>
    </xf>
    <xf numFmtId="0" fontId="17" fillId="9" borderId="2" xfId="0" applyFont="1" applyFill="1" applyBorder="1" applyAlignment="1">
      <alignment horizontal="center" vertical="center" shrinkToFit="1"/>
    </xf>
    <xf numFmtId="0" fontId="17" fillId="9" borderId="19" xfId="0" applyFont="1" applyFill="1" applyBorder="1" applyAlignment="1">
      <alignment horizontal="center" vertical="center" shrinkToFit="1"/>
    </xf>
    <xf numFmtId="0" fontId="10" fillId="7" borderId="48"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46" xfId="0" applyFont="1" applyFill="1" applyBorder="1" applyAlignment="1">
      <alignment horizontal="center" vertical="center"/>
    </xf>
    <xf numFmtId="0" fontId="10" fillId="10" borderId="49" xfId="0" applyFont="1" applyFill="1" applyBorder="1" applyAlignment="1">
      <alignment horizontal="center" vertical="center" shrinkToFit="1"/>
    </xf>
    <xf numFmtId="0" fontId="3" fillId="0" borderId="28"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9" fillId="0" borderId="0" xfId="0" applyFont="1">
      <alignment vertical="center"/>
    </xf>
    <xf numFmtId="0" fontId="6" fillId="18" borderId="1" xfId="0" applyFont="1" applyFill="1" applyBorder="1" applyAlignment="1">
      <alignment horizontal="center" vertical="center"/>
    </xf>
    <xf numFmtId="0" fontId="8" fillId="18" borderId="1" xfId="0" applyFont="1" applyFill="1" applyBorder="1" applyAlignment="1">
      <alignment horizontal="center" vertical="center"/>
    </xf>
    <xf numFmtId="0" fontId="7" fillId="18" borderId="1" xfId="0" applyFont="1" applyFill="1" applyBorder="1" applyAlignment="1">
      <alignment horizontal="center" vertical="center"/>
    </xf>
    <xf numFmtId="0" fontId="4" fillId="3" borderId="31" xfId="0" applyFont="1" applyFill="1" applyBorder="1" applyAlignment="1">
      <alignment horizontal="center" vertical="center" wrapText="1"/>
    </xf>
    <xf numFmtId="0" fontId="5" fillId="4" borderId="51" xfId="0" applyFont="1" applyFill="1" applyBorder="1" applyAlignment="1">
      <alignment horizontal="center" vertical="center" shrinkToFit="1"/>
    </xf>
    <xf numFmtId="0" fontId="3" fillId="7" borderId="52" xfId="0" applyFont="1" applyFill="1" applyBorder="1" applyAlignment="1">
      <alignment horizontal="center" vertical="center"/>
    </xf>
    <xf numFmtId="0" fontId="6" fillId="18" borderId="1" xfId="0" applyFont="1" applyFill="1" applyBorder="1" applyAlignment="1">
      <alignment horizontal="center" vertical="center" shrinkToFit="1"/>
    </xf>
    <xf numFmtId="0" fontId="7" fillId="18" borderId="13" xfId="0" applyFont="1" applyFill="1" applyBorder="1" applyAlignment="1">
      <alignment horizontal="center" vertical="center" shrinkToFit="1"/>
    </xf>
    <xf numFmtId="0" fontId="8" fillId="18" borderId="1" xfId="0" applyFont="1" applyFill="1" applyBorder="1" applyAlignment="1">
      <alignment horizontal="center" vertical="center" shrinkToFit="1"/>
    </xf>
    <xf numFmtId="0" fontId="7" fillId="18" borderId="1" xfId="0" applyFont="1" applyFill="1" applyBorder="1" applyAlignment="1">
      <alignment horizontal="center" vertical="center" shrinkToFit="1"/>
    </xf>
    <xf numFmtId="0" fontId="25" fillId="9" borderId="1" xfId="0" applyFont="1" applyFill="1" applyBorder="1" applyAlignment="1">
      <alignment horizontal="center" vertical="center" shrinkToFit="1"/>
    </xf>
    <xf numFmtId="0" fontId="25" fillId="9" borderId="12" xfId="0" applyFont="1" applyFill="1" applyBorder="1" applyAlignment="1">
      <alignment horizontal="center" vertical="center" shrinkToFit="1"/>
    </xf>
    <xf numFmtId="0" fontId="25" fillId="9" borderId="19" xfId="0" applyFont="1" applyFill="1" applyBorder="1" applyAlignment="1">
      <alignment horizontal="center" vertical="center" shrinkToFit="1"/>
    </xf>
    <xf numFmtId="0" fontId="2" fillId="5" borderId="1" xfId="0" applyFont="1" applyFill="1" applyBorder="1" applyAlignment="1">
      <alignment horizontal="center" vertical="center"/>
    </xf>
    <xf numFmtId="0" fontId="9" fillId="0" borderId="0" xfId="0" applyFont="1">
      <alignment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8" borderId="13" xfId="0" applyFont="1" applyFill="1" applyBorder="1" applyAlignment="1">
      <alignment horizontal="center" vertical="center" shrinkToFit="1"/>
    </xf>
    <xf numFmtId="0" fontId="25" fillId="9" borderId="2" xfId="0" applyFont="1" applyFill="1" applyBorder="1" applyAlignment="1">
      <alignment horizontal="center" vertical="center" shrinkToFit="1"/>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5" fillId="14" borderId="1" xfId="0" applyFont="1" applyFill="1" applyBorder="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4" fillId="3" borderId="55" xfId="0" applyFont="1" applyFill="1" applyBorder="1" applyAlignment="1">
      <alignment horizontal="center" vertical="center" wrapText="1"/>
    </xf>
    <xf numFmtId="0" fontId="3" fillId="0" borderId="55" xfId="0" applyFont="1" applyFill="1" applyBorder="1" applyAlignment="1">
      <alignment horizontal="center" vertical="center"/>
    </xf>
    <xf numFmtId="0" fontId="3" fillId="7" borderId="9" xfId="0" applyFont="1" applyFill="1" applyBorder="1" applyAlignment="1">
      <alignment horizontal="center" vertical="center"/>
    </xf>
    <xf numFmtId="0" fontId="3" fillId="8" borderId="53" xfId="0" applyFont="1" applyFill="1" applyBorder="1" applyAlignment="1">
      <alignment horizontal="center" vertical="center"/>
    </xf>
    <xf numFmtId="0" fontId="4" fillId="20" borderId="45" xfId="0" applyFont="1" applyFill="1" applyBorder="1" applyAlignment="1">
      <alignment horizontal="center" vertical="center" wrapText="1"/>
    </xf>
    <xf numFmtId="0" fontId="5" fillId="21" borderId="26" xfId="0" applyFont="1" applyFill="1" applyBorder="1" applyAlignment="1">
      <alignment horizontal="center" vertical="center" wrapText="1"/>
    </xf>
    <xf numFmtId="0" fontId="0" fillId="0" borderId="0" xfId="0">
      <alignment vertical="center"/>
    </xf>
    <xf numFmtId="0" fontId="5" fillId="4" borderId="57" xfId="0" applyFont="1" applyFill="1" applyBorder="1" applyAlignment="1">
      <alignment horizontal="center" vertical="center" shrinkToFit="1"/>
    </xf>
    <xf numFmtId="0" fontId="10" fillId="7" borderId="37" xfId="0" applyFont="1" applyFill="1" applyBorder="1" applyAlignment="1">
      <alignment horizontal="center" vertical="center" wrapText="1"/>
    </xf>
    <xf numFmtId="0" fontId="0" fillId="0" borderId="0" xfId="0">
      <alignment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7" fillId="18" borderId="13"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0" xfId="0" applyFont="1">
      <alignment vertical="center"/>
    </xf>
    <xf numFmtId="0" fontId="32" fillId="0" borderId="0" xfId="0"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2" fillId="0" borderId="17" xfId="0" applyNumberFormat="1" applyFont="1" applyFill="1" applyBorder="1" applyAlignment="1">
      <alignment horizontal="center" vertical="center"/>
    </xf>
    <xf numFmtId="0" fontId="32" fillId="0" borderId="6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46" xfId="0" applyFont="1" applyFill="1" applyBorder="1" applyAlignment="1">
      <alignment horizontal="center" vertical="center"/>
    </xf>
    <xf numFmtId="49" fontId="33" fillId="0" borderId="0" xfId="0" applyNumberFormat="1" applyFont="1" applyFill="1" applyBorder="1" applyAlignment="1">
      <alignment horizontal="center" vertical="center"/>
    </xf>
    <xf numFmtId="49" fontId="33" fillId="0" borderId="25" xfId="0" applyNumberFormat="1" applyFont="1" applyFill="1" applyBorder="1" applyAlignment="1">
      <alignment horizontal="center" vertical="center"/>
    </xf>
    <xf numFmtId="49" fontId="33" fillId="0" borderId="30" xfId="0" applyNumberFormat="1" applyFont="1" applyFill="1" applyBorder="1" applyAlignment="1">
      <alignment horizontal="center" vertical="center"/>
    </xf>
    <xf numFmtId="49" fontId="33" fillId="0" borderId="21" xfId="0" applyNumberFormat="1" applyFont="1" applyFill="1" applyBorder="1" applyAlignment="1">
      <alignment horizontal="center" vertical="center"/>
    </xf>
    <xf numFmtId="0" fontId="33" fillId="0" borderId="30" xfId="0" applyNumberFormat="1" applyFont="1" applyFill="1" applyBorder="1" applyAlignment="1">
      <alignment horizontal="center" vertical="center"/>
    </xf>
    <xf numFmtId="0" fontId="33" fillId="0" borderId="21" xfId="0" applyNumberFormat="1" applyFont="1" applyFill="1" applyBorder="1" applyAlignment="1">
      <alignment horizontal="center" vertical="center"/>
    </xf>
    <xf numFmtId="0" fontId="33" fillId="0" borderId="25" xfId="0" applyNumberFormat="1"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8"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0" borderId="1" xfId="0" applyBorder="1" applyAlignment="1">
      <alignment horizontal="center" vertical="center"/>
    </xf>
    <xf numFmtId="176" fontId="9" fillId="0" borderId="0" xfId="0" applyNumberFormat="1" applyFont="1" applyAlignment="1">
      <alignment horizontal="center" vertical="center"/>
    </xf>
    <xf numFmtId="0" fontId="13" fillId="0" borderId="1" xfId="1" applyBorder="1" applyAlignment="1">
      <alignment horizontal="center" vertical="center"/>
    </xf>
    <xf numFmtId="0" fontId="0" fillId="0" borderId="0" xfId="0">
      <alignment vertical="center"/>
    </xf>
    <xf numFmtId="0" fontId="0" fillId="0" borderId="0" xfId="0"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0" fillId="0" borderId="0" xfId="0">
      <alignment vertical="center"/>
    </xf>
    <xf numFmtId="0" fontId="20" fillId="0" borderId="0" xfId="0" applyFont="1" applyAlignment="1">
      <alignment horizontal="center" vertical="center"/>
    </xf>
    <xf numFmtId="0" fontId="20"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7" fillId="18" borderId="13"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13" fillId="0" borderId="1" xfId="0" applyFont="1" applyFill="1" applyBorder="1" applyAlignment="1">
      <alignment horizontal="center" vertical="center"/>
    </xf>
    <xf numFmtId="0" fontId="35" fillId="9" borderId="12"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13" xfId="0" applyFill="1" applyBorder="1" applyAlignment="1">
      <alignment horizontal="center" vertical="center"/>
    </xf>
    <xf numFmtId="0" fontId="2" fillId="5" borderId="1" xfId="0" applyFont="1" applyFill="1" applyBorder="1" applyAlignment="1">
      <alignment horizontal="center" vertical="center"/>
    </xf>
    <xf numFmtId="0" fontId="0" fillId="9" borderId="2" xfId="0" applyFill="1" applyBorder="1" applyAlignment="1">
      <alignment horizontal="center" vertical="center"/>
    </xf>
    <xf numFmtId="0" fontId="21" fillId="5" borderId="13" xfId="0" applyFont="1" applyFill="1" applyBorder="1" applyAlignment="1">
      <alignment horizontal="center" vertical="center"/>
    </xf>
    <xf numFmtId="0" fontId="0" fillId="0" borderId="13" xfId="0" applyBorder="1" applyAlignment="1">
      <alignment horizontal="center" vertical="center"/>
    </xf>
    <xf numFmtId="0" fontId="2" fillId="5" borderId="13" xfId="0" applyFont="1" applyFill="1" applyBorder="1" applyAlignment="1">
      <alignment horizontal="center" vertical="center"/>
    </xf>
    <xf numFmtId="0" fontId="2" fillId="0" borderId="0" xfId="0" applyFont="1">
      <alignment vertical="center"/>
    </xf>
    <xf numFmtId="0" fontId="21" fillId="0" borderId="0" xfId="0" applyFont="1">
      <alignment vertical="center"/>
    </xf>
    <xf numFmtId="0" fontId="0" fillId="15" borderId="1" xfId="0" applyFill="1" applyBorder="1" applyAlignment="1">
      <alignment horizontal="center" vertical="center"/>
    </xf>
    <xf numFmtId="0" fontId="0" fillId="0" borderId="0" xfId="0" applyFill="1">
      <alignment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2" fillId="0" borderId="14" xfId="0" applyFont="1" applyFill="1" applyBorder="1" applyAlignment="1">
      <alignment horizontal="center" vertical="center"/>
    </xf>
    <xf numFmtId="0" fontId="0" fillId="0" borderId="14" xfId="0" applyFill="1" applyBorder="1" applyAlignment="1">
      <alignment horizontal="center" vertical="center"/>
    </xf>
    <xf numFmtId="0" fontId="16" fillId="0" borderId="0" xfId="0" applyFont="1" applyBorder="1" applyAlignment="1">
      <alignment horizontal="center" vertical="center"/>
    </xf>
    <xf numFmtId="0" fontId="20" fillId="0" borderId="0" xfId="0" applyFont="1" applyBorder="1" applyAlignment="1">
      <alignment horizontal="center" vertical="center"/>
    </xf>
    <xf numFmtId="0" fontId="36" fillId="0" borderId="65" xfId="0" applyFont="1" applyBorder="1" applyAlignment="1">
      <alignment horizontal="center" vertical="center"/>
    </xf>
    <xf numFmtId="0" fontId="37" fillId="0" borderId="65" xfId="0" applyFont="1" applyBorder="1" applyAlignment="1">
      <alignment horizontal="center" vertical="center"/>
    </xf>
    <xf numFmtId="0" fontId="37" fillId="0" borderId="66" xfId="0" applyFont="1" applyBorder="1" applyAlignment="1">
      <alignment horizontal="center" vertical="center"/>
    </xf>
    <xf numFmtId="0" fontId="40" fillId="0" borderId="72" xfId="0" applyFont="1" applyFill="1" applyBorder="1" applyAlignment="1">
      <alignment horizontal="center" vertical="center"/>
    </xf>
    <xf numFmtId="0" fontId="36" fillId="0" borderId="75" xfId="0" applyFont="1" applyBorder="1" applyAlignment="1">
      <alignment horizontal="center" vertical="center"/>
    </xf>
    <xf numFmtId="0" fontId="37" fillId="0" borderId="77" xfId="0" applyFont="1" applyBorder="1" applyAlignment="1">
      <alignment horizontal="center" vertical="center"/>
    </xf>
    <xf numFmtId="0" fontId="36" fillId="0" borderId="78" xfId="0" applyFont="1" applyBorder="1" applyAlignment="1">
      <alignment horizontal="center" vertical="center"/>
    </xf>
    <xf numFmtId="0" fontId="36" fillId="0" borderId="70" xfId="0" applyFont="1" applyBorder="1" applyAlignment="1">
      <alignment horizontal="center" vertical="center"/>
    </xf>
    <xf numFmtId="0" fontId="37" fillId="0" borderId="71" xfId="0" applyFont="1" applyBorder="1" applyAlignment="1">
      <alignment horizontal="center" vertical="center"/>
    </xf>
    <xf numFmtId="0" fontId="37" fillId="0" borderId="76" xfId="0" applyFont="1" applyBorder="1" applyAlignment="1">
      <alignment horizontal="center" vertical="center"/>
    </xf>
    <xf numFmtId="0" fontId="38" fillId="0" borderId="72" xfId="0" applyFont="1" applyBorder="1">
      <alignment vertical="center"/>
    </xf>
    <xf numFmtId="0" fontId="38" fillId="0" borderId="73" xfId="0" applyFont="1" applyBorder="1">
      <alignment vertical="center"/>
    </xf>
    <xf numFmtId="0" fontId="38" fillId="0" borderId="74" xfId="0" applyFont="1" applyBorder="1">
      <alignment vertical="center"/>
    </xf>
    <xf numFmtId="0" fontId="36" fillId="27" borderId="66" xfId="0" applyFont="1" applyFill="1" applyBorder="1" applyAlignment="1">
      <alignment horizontal="center" vertical="center"/>
    </xf>
    <xf numFmtId="0" fontId="36" fillId="27" borderId="65" xfId="0" applyFont="1" applyFill="1" applyBorder="1" applyAlignment="1">
      <alignment horizontal="center" vertical="center"/>
    </xf>
    <xf numFmtId="0" fontId="36" fillId="27" borderId="77" xfId="0" applyFont="1" applyFill="1" applyBorder="1" applyAlignment="1">
      <alignment horizontal="center" vertical="center"/>
    </xf>
    <xf numFmtId="0" fontId="14" fillId="12" borderId="1" xfId="0" applyFont="1" applyFill="1" applyBorder="1" applyAlignment="1">
      <alignment horizontal="center" vertical="center"/>
    </xf>
    <xf numFmtId="0" fontId="39" fillId="0" borderId="1" xfId="0" applyFont="1" applyBorder="1" applyAlignment="1">
      <alignment horizontal="center" vertical="center"/>
    </xf>
    <xf numFmtId="0" fontId="40" fillId="0" borderId="2" xfId="0" applyFont="1" applyFill="1" applyBorder="1" applyAlignment="1">
      <alignment horizontal="center" vertical="center"/>
    </xf>
    <xf numFmtId="0" fontId="36" fillId="0" borderId="82" xfId="0" applyFont="1" applyBorder="1" applyAlignment="1">
      <alignment horizontal="center" vertical="center"/>
    </xf>
    <xf numFmtId="0" fontId="37" fillId="0" borderId="83" xfId="0" applyFont="1" applyBorder="1" applyAlignment="1">
      <alignment horizontal="center" vertical="center"/>
    </xf>
    <xf numFmtId="0" fontId="7" fillId="6" borderId="13" xfId="0" applyFont="1" applyFill="1" applyBorder="1" applyAlignment="1">
      <alignment horizontal="center" vertical="center" shrinkToFit="1"/>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4" fillId="3" borderId="92" xfId="0" applyFont="1" applyFill="1" applyBorder="1" applyAlignment="1">
      <alignment horizontal="center" vertical="center" wrapText="1"/>
    </xf>
    <xf numFmtId="0" fontId="3" fillId="7" borderId="93" xfId="0" applyFont="1" applyFill="1" applyBorder="1" applyAlignment="1">
      <alignment horizontal="center" vertical="center"/>
    </xf>
    <xf numFmtId="0" fontId="3" fillId="7" borderId="72"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30" borderId="98" xfId="0" applyFont="1" applyFill="1" applyBorder="1" applyAlignment="1">
      <alignment horizontal="center" vertical="center" wrapText="1"/>
    </xf>
    <xf numFmtId="0" fontId="55" fillId="5" borderId="28" xfId="0" applyFont="1" applyFill="1" applyBorder="1" applyAlignment="1">
      <alignment horizontal="center" vertical="center"/>
    </xf>
    <xf numFmtId="0" fontId="55" fillId="5" borderId="26" xfId="0" applyFont="1" applyFill="1" applyBorder="1" applyAlignment="1">
      <alignment horizontal="center" vertical="center"/>
    </xf>
    <xf numFmtId="0" fontId="3" fillId="7" borderId="95" xfId="0" applyFont="1" applyFill="1" applyBorder="1" applyAlignment="1">
      <alignment horizontal="center" vertical="center"/>
    </xf>
    <xf numFmtId="0" fontId="4" fillId="31" borderId="80" xfId="0" applyFont="1" applyFill="1" applyBorder="1" applyAlignment="1">
      <alignment horizontal="center" vertical="center" shrinkToFit="1"/>
    </xf>
    <xf numFmtId="0" fontId="3" fillId="31" borderId="74" xfId="0" applyFont="1" applyFill="1" applyBorder="1" applyAlignment="1">
      <alignment horizontal="center" vertical="center"/>
    </xf>
    <xf numFmtId="0" fontId="3" fillId="31" borderId="103" xfId="0" applyFont="1" applyFill="1" applyBorder="1" applyAlignment="1">
      <alignment horizontal="center" vertical="center"/>
    </xf>
    <xf numFmtId="0" fontId="57" fillId="5" borderId="79" xfId="0" applyFont="1" applyFill="1" applyBorder="1" applyAlignment="1">
      <alignment horizontal="center" vertical="center" wrapText="1" shrinkToFit="1"/>
    </xf>
    <xf numFmtId="0" fontId="55" fillId="5" borderId="72" xfId="0" applyFont="1" applyFill="1" applyBorder="1" applyAlignment="1">
      <alignment horizontal="center" vertical="center"/>
    </xf>
    <xf numFmtId="0" fontId="55" fillId="5" borderId="52" xfId="0" applyFont="1" applyFill="1" applyBorder="1" applyAlignment="1">
      <alignment horizontal="center" vertical="center"/>
    </xf>
    <xf numFmtId="0" fontId="17" fillId="31" borderId="44" xfId="0" applyFont="1" applyFill="1" applyBorder="1" applyAlignment="1">
      <alignment horizontal="center" vertical="center" shrinkToFit="1"/>
    </xf>
    <xf numFmtId="0" fontId="55" fillId="31" borderId="41" xfId="0" applyFont="1" applyFill="1" applyBorder="1" applyAlignment="1">
      <alignment horizontal="center" vertical="center"/>
    </xf>
    <xf numFmtId="0" fontId="55" fillId="31" borderId="42" xfId="0" applyFont="1" applyFill="1" applyBorder="1" applyAlignment="1">
      <alignment horizontal="center" vertical="center"/>
    </xf>
    <xf numFmtId="0" fontId="4" fillId="0" borderId="57" xfId="0" applyFont="1" applyFill="1" applyBorder="1" applyAlignment="1">
      <alignment horizontal="center" vertical="center" wrapText="1" shrinkToFit="1"/>
    </xf>
    <xf numFmtId="0" fontId="3" fillId="0" borderId="29"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27" xfId="0" applyFont="1" applyFill="1" applyBorder="1" applyAlignment="1">
      <alignment horizontal="center" vertical="center"/>
    </xf>
    <xf numFmtId="0" fontId="55" fillId="5" borderId="106" xfId="0" applyFont="1" applyFill="1" applyBorder="1" applyAlignment="1">
      <alignment horizontal="center" vertical="center"/>
    </xf>
    <xf numFmtId="0" fontId="55" fillId="5" borderId="97" xfId="0" applyFont="1" applyFill="1" applyBorder="1" applyAlignment="1">
      <alignment horizontal="center" vertical="center"/>
    </xf>
    <xf numFmtId="0" fontId="55" fillId="5" borderId="98" xfId="0" applyFont="1" applyFill="1" applyBorder="1" applyAlignment="1">
      <alignment horizontal="center" vertical="center"/>
    </xf>
    <xf numFmtId="0" fontId="57" fillId="5" borderId="105" xfId="0" applyFont="1" applyFill="1" applyBorder="1" applyAlignment="1">
      <alignment horizontal="center" vertical="center" wrapText="1" shrinkToFit="1"/>
    </xf>
    <xf numFmtId="0" fontId="16" fillId="0" borderId="88" xfId="0" applyFont="1" applyBorder="1">
      <alignment vertical="center"/>
    </xf>
    <xf numFmtId="0" fontId="16" fillId="0" borderId="0" xfId="0" applyFont="1" applyBorder="1">
      <alignment vertical="center"/>
    </xf>
    <xf numFmtId="0" fontId="16" fillId="0" borderId="89" xfId="0" applyFont="1" applyBorder="1">
      <alignment vertical="center"/>
    </xf>
    <xf numFmtId="0" fontId="45" fillId="0" borderId="88" xfId="0" applyFont="1" applyBorder="1">
      <alignment vertical="center"/>
    </xf>
    <xf numFmtId="0" fontId="45" fillId="0" borderId="0" xfId="0" applyFont="1" applyBorder="1">
      <alignment vertical="center"/>
    </xf>
    <xf numFmtId="0" fontId="45" fillId="0" borderId="89" xfId="0" applyFont="1" applyBorder="1">
      <alignment vertical="center"/>
    </xf>
    <xf numFmtId="0" fontId="0" fillId="0" borderId="88" xfId="0" applyFill="1" applyBorder="1">
      <alignment vertical="center"/>
    </xf>
    <xf numFmtId="0" fontId="0" fillId="0" borderId="0" xfId="0" applyFill="1" applyBorder="1">
      <alignment vertical="center"/>
    </xf>
    <xf numFmtId="0" fontId="0" fillId="0" borderId="89" xfId="0" applyFill="1" applyBorder="1">
      <alignment vertical="center"/>
    </xf>
    <xf numFmtId="0" fontId="0" fillId="0" borderId="40" xfId="0" applyBorder="1">
      <alignment vertical="center"/>
    </xf>
    <xf numFmtId="0" fontId="0" fillId="0" borderId="90" xfId="0" applyBorder="1">
      <alignment vertical="center"/>
    </xf>
    <xf numFmtId="0" fontId="0" fillId="0" borderId="91" xfId="0" applyBorder="1">
      <alignment vertical="center"/>
    </xf>
    <xf numFmtId="0" fontId="44" fillId="0" borderId="34" xfId="0" applyFont="1" applyBorder="1">
      <alignment vertical="center"/>
    </xf>
    <xf numFmtId="0" fontId="44" fillId="0" borderId="86" xfId="0" applyFont="1" applyBorder="1">
      <alignment vertical="center"/>
    </xf>
    <xf numFmtId="0" fontId="44" fillId="0" borderId="87" xfId="0" applyFont="1" applyBorder="1">
      <alignment vertical="center"/>
    </xf>
    <xf numFmtId="0" fontId="0" fillId="0" borderId="88" xfId="0" applyBorder="1">
      <alignment vertical="center"/>
    </xf>
    <xf numFmtId="0" fontId="0" fillId="0" borderId="0" xfId="0" applyBorder="1">
      <alignment vertical="center"/>
    </xf>
    <xf numFmtId="0" fontId="0" fillId="0" borderId="89" xfId="0" applyBorder="1">
      <alignment vertical="center"/>
    </xf>
    <xf numFmtId="0" fontId="46" fillId="0" borderId="88" xfId="0" applyFont="1" applyBorder="1">
      <alignment vertical="center"/>
    </xf>
    <xf numFmtId="0" fontId="46" fillId="0" borderId="0" xfId="0" applyFont="1" applyBorder="1">
      <alignment vertical="center"/>
    </xf>
    <xf numFmtId="0" fontId="46" fillId="0" borderId="89" xfId="0" applyFont="1" applyBorder="1">
      <alignment vertical="center"/>
    </xf>
    <xf numFmtId="0" fontId="26" fillId="0" borderId="61" xfId="0" applyFont="1" applyFill="1" applyBorder="1" applyAlignment="1">
      <alignment horizontal="center" vertical="center"/>
    </xf>
    <xf numFmtId="0" fontId="39" fillId="0" borderId="0" xfId="0" applyFont="1" applyAlignment="1">
      <alignment horizontal="center" vertical="center"/>
    </xf>
    <xf numFmtId="0" fontId="36" fillId="0" borderId="71" xfId="0" applyFont="1" applyBorder="1" applyAlignment="1">
      <alignment horizontal="center" vertical="center"/>
    </xf>
    <xf numFmtId="0" fontId="58" fillId="0" borderId="72" xfId="0" applyFont="1" applyFill="1" applyBorder="1" applyAlignment="1">
      <alignment horizontal="center" vertical="center"/>
    </xf>
    <xf numFmtId="0" fontId="36" fillId="0" borderId="76" xfId="0" applyFont="1" applyBorder="1" applyAlignment="1">
      <alignment horizontal="center" vertical="center"/>
    </xf>
    <xf numFmtId="0" fontId="58" fillId="0" borderId="2" xfId="0" applyFont="1" applyFill="1" applyBorder="1" applyAlignment="1">
      <alignment horizontal="center" vertical="center"/>
    </xf>
    <xf numFmtId="49" fontId="32" fillId="0" borderId="86" xfId="0" applyNumberFormat="1" applyFont="1" applyFill="1" applyBorder="1" applyAlignment="1">
      <alignment horizontal="center" vertical="center"/>
    </xf>
    <xf numFmtId="0" fontId="39" fillId="0" borderId="0" xfId="0" applyFont="1" applyAlignment="1">
      <alignment horizontal="center" vertical="center"/>
    </xf>
    <xf numFmtId="0" fontId="0" fillId="0" borderId="0" xfId="0" applyAlignment="1">
      <alignment horizontal="center" vertical="center" wrapText="1"/>
    </xf>
    <xf numFmtId="0" fontId="39" fillId="0" borderId="0" xfId="0" applyFont="1" applyAlignment="1">
      <alignment horizontal="center" vertical="center" wrapText="1"/>
    </xf>
    <xf numFmtId="0" fontId="36" fillId="27" borderId="65" xfId="0" applyFont="1" applyFill="1" applyBorder="1" applyAlignment="1">
      <alignment horizontal="center" vertical="center" wrapText="1"/>
    </xf>
    <xf numFmtId="0" fontId="36" fillId="0" borderId="66" xfId="0" applyFont="1" applyBorder="1" applyAlignment="1">
      <alignment horizontal="center" vertical="center" wrapText="1"/>
    </xf>
    <xf numFmtId="0" fontId="36" fillId="0" borderId="65" xfId="0" applyFont="1" applyBorder="1" applyAlignment="1">
      <alignment horizontal="center" vertical="center" wrapText="1"/>
    </xf>
    <xf numFmtId="0" fontId="59" fillId="0" borderId="65" xfId="0" applyFont="1" applyBorder="1" applyAlignment="1">
      <alignment horizontal="center" vertical="center" wrapText="1"/>
    </xf>
    <xf numFmtId="0" fontId="36" fillId="27" borderId="77" xfId="0" applyFont="1" applyFill="1" applyBorder="1" applyAlignment="1">
      <alignment horizontal="center" vertical="center" wrapText="1"/>
    </xf>
    <xf numFmtId="0" fontId="36" fillId="0" borderId="77" xfId="0" applyFont="1" applyBorder="1" applyAlignment="1">
      <alignment horizontal="center" vertical="center" wrapText="1"/>
    </xf>
    <xf numFmtId="0" fontId="0" fillId="0" borderId="0" xfId="0" applyAlignment="1">
      <alignment vertical="center" wrapText="1"/>
    </xf>
    <xf numFmtId="0" fontId="14" fillId="12" borderId="113" xfId="0" applyFont="1" applyFill="1" applyBorder="1" applyAlignment="1">
      <alignment horizontal="center" vertical="center" wrapText="1"/>
    </xf>
    <xf numFmtId="0" fontId="43" fillId="27" borderId="67" xfId="0" applyFont="1" applyFill="1" applyBorder="1" applyAlignment="1">
      <alignment horizontal="center" vertical="center" wrapText="1"/>
    </xf>
    <xf numFmtId="0" fontId="43" fillId="27" borderId="69" xfId="0" applyFont="1" applyFill="1" applyBorder="1" applyAlignment="1">
      <alignment horizontal="center" vertical="center" wrapText="1"/>
    </xf>
    <xf numFmtId="0" fontId="43" fillId="27" borderId="69" xfId="0" applyFont="1" applyFill="1" applyBorder="1" applyAlignment="1">
      <alignment horizontal="center" vertical="center" textRotation="255" wrapText="1"/>
    </xf>
    <xf numFmtId="0" fontId="43" fillId="27" borderId="68" xfId="0" applyFont="1" applyFill="1" applyBorder="1" applyAlignment="1">
      <alignment horizontal="center" vertical="center" wrapText="1"/>
    </xf>
    <xf numFmtId="0" fontId="13" fillId="12" borderId="9" xfId="0" applyFont="1" applyFill="1" applyBorder="1" applyAlignment="1">
      <alignment horizontal="center" vertical="center"/>
    </xf>
    <xf numFmtId="0" fontId="0" fillId="0" borderId="116" xfId="0" applyBorder="1" applyAlignment="1">
      <alignment horizontal="center" vertical="center"/>
    </xf>
    <xf numFmtId="0" fontId="0" fillId="0" borderId="111" xfId="0" applyBorder="1" applyAlignment="1">
      <alignment horizontal="center" vertical="center"/>
    </xf>
    <xf numFmtId="0" fontId="38" fillId="0" borderId="93" xfId="0" applyFont="1" applyBorder="1" applyAlignment="1">
      <alignment horizontal="center" vertical="center"/>
    </xf>
    <xf numFmtId="0" fontId="38" fillId="0" borderId="85" xfId="0" applyFont="1" applyBorder="1" applyAlignment="1">
      <alignment horizontal="center" vertical="center"/>
    </xf>
    <xf numFmtId="0" fontId="61" fillId="27" borderId="70" xfId="0" applyFont="1" applyFill="1" applyBorder="1" applyAlignment="1">
      <alignment horizontal="center" vertical="center"/>
    </xf>
    <xf numFmtId="0" fontId="61" fillId="27" borderId="71" xfId="0" applyFont="1" applyFill="1" applyBorder="1" applyAlignment="1">
      <alignment horizontal="center" vertical="center"/>
    </xf>
    <xf numFmtId="0" fontId="61" fillId="27" borderId="75" xfId="0" applyFont="1" applyFill="1" applyBorder="1" applyAlignment="1">
      <alignment horizontal="center" vertical="center"/>
    </xf>
    <xf numFmtId="0" fontId="61" fillId="27" borderId="76" xfId="0" applyFont="1" applyFill="1" applyBorder="1" applyAlignment="1">
      <alignment horizontal="center" vertical="center"/>
    </xf>
    <xf numFmtId="0" fontId="61" fillId="27" borderId="78"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8" borderId="13" xfId="0" applyFont="1" applyFill="1" applyBorder="1" applyAlignment="1">
      <alignment horizontal="center" vertical="center" shrinkToFit="1"/>
    </xf>
    <xf numFmtId="0" fontId="9" fillId="0" borderId="1" xfId="0" applyFont="1" applyFill="1" applyBorder="1" applyAlignment="1">
      <alignment horizontal="center" vertical="center"/>
    </xf>
    <xf numFmtId="0" fontId="64" fillId="33" borderId="72" xfId="0" applyFont="1" applyFill="1" applyBorder="1" applyAlignment="1">
      <alignment horizontal="center" vertical="center"/>
    </xf>
    <xf numFmtId="0" fontId="51" fillId="33" borderId="73" xfId="0" applyFont="1" applyFill="1" applyBorder="1">
      <alignment vertical="center"/>
    </xf>
    <xf numFmtId="0" fontId="0" fillId="0" borderId="1" xfId="0" applyBorder="1" applyAlignment="1">
      <alignment horizontal="center" vertical="center"/>
    </xf>
    <xf numFmtId="0" fontId="65" fillId="14"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7" fillId="18"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7" fillId="13" borderId="13"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3" fillId="0" borderId="0" xfId="0" applyFont="1" applyAlignment="1">
      <alignment horizontal="left" vertical="center"/>
    </xf>
    <xf numFmtId="0" fontId="69" fillId="0" borderId="0" xfId="0" applyFont="1">
      <alignment vertical="center"/>
    </xf>
    <xf numFmtId="0" fontId="70" fillId="0" borderId="0" xfId="0" applyFont="1">
      <alignment vertical="center"/>
    </xf>
    <xf numFmtId="0" fontId="69" fillId="0" borderId="13" xfId="0" applyFont="1" applyBorder="1">
      <alignment vertical="center"/>
    </xf>
    <xf numFmtId="0" fontId="69" fillId="0" borderId="14" xfId="0" applyFont="1" applyBorder="1">
      <alignment vertical="center"/>
    </xf>
    <xf numFmtId="0" fontId="69" fillId="0" borderId="5" xfId="0" applyFont="1" applyBorder="1">
      <alignment vertical="center"/>
    </xf>
    <xf numFmtId="0" fontId="69" fillId="0" borderId="9" xfId="0" applyFont="1" applyBorder="1">
      <alignment vertical="center"/>
    </xf>
    <xf numFmtId="0" fontId="69" fillId="0" borderId="10" xfId="0" applyFont="1" applyBorder="1">
      <alignment vertical="center"/>
    </xf>
    <xf numFmtId="0" fontId="69" fillId="0" borderId="1" xfId="0" quotePrefix="1" applyFont="1" applyBorder="1" applyAlignment="1">
      <alignment horizontal="center" vertical="center"/>
    </xf>
    <xf numFmtId="0" fontId="69" fillId="0" borderId="1" xfId="0" applyFont="1" applyBorder="1" applyAlignment="1">
      <alignment horizontal="center" vertical="center"/>
    </xf>
    <xf numFmtId="0" fontId="71" fillId="18" borderId="13" xfId="0" applyFont="1" applyFill="1" applyBorder="1">
      <alignment vertical="center"/>
    </xf>
    <xf numFmtId="0" fontId="71" fillId="18" borderId="14" xfId="0" applyFont="1" applyFill="1" applyBorder="1">
      <alignment vertical="center"/>
    </xf>
    <xf numFmtId="0" fontId="71" fillId="18" borderId="1" xfId="0" applyFont="1" applyFill="1" applyBorder="1" applyAlignment="1">
      <alignment horizontal="center" vertical="center"/>
    </xf>
    <xf numFmtId="0" fontId="0" fillId="9" borderId="2" xfId="0" applyFill="1" applyBorder="1" applyAlignment="1">
      <alignment horizontal="center" vertical="center"/>
    </xf>
    <xf numFmtId="0" fontId="0" fillId="9" borderId="13"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3" fillId="0" borderId="0" xfId="0" applyFont="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3" fillId="7" borderId="35" xfId="0" applyFont="1" applyFill="1" applyBorder="1" applyAlignment="1">
      <alignment horizontal="center" vertical="center"/>
    </xf>
    <xf numFmtId="0" fontId="5" fillId="14" borderId="45" xfId="0" applyFont="1" applyFill="1" applyBorder="1" applyAlignment="1">
      <alignment horizontal="center" vertical="center" wrapText="1"/>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2" fillId="9" borderId="1" xfId="0" applyFont="1" applyFill="1" applyBorder="1" applyAlignment="1">
      <alignment horizontal="center" vertical="center"/>
    </xf>
    <xf numFmtId="0" fontId="65" fillId="19" borderId="12" xfId="0" applyFont="1" applyFill="1" applyBorder="1" applyAlignment="1">
      <alignment horizontal="center" vertical="center"/>
    </xf>
    <xf numFmtId="0" fontId="8" fillId="19" borderId="1" xfId="0" applyFont="1" applyFill="1" applyBorder="1" applyAlignment="1">
      <alignment horizontal="center" vertical="center"/>
    </xf>
    <xf numFmtId="0" fontId="8" fillId="19" borderId="2" xfId="0" applyFont="1" applyFill="1" applyBorder="1" applyAlignment="1">
      <alignment horizontal="center" vertical="center"/>
    </xf>
    <xf numFmtId="0" fontId="0" fillId="34" borderId="12" xfId="0" applyFill="1" applyBorder="1" applyAlignment="1">
      <alignment horizontal="center" vertical="center"/>
    </xf>
    <xf numFmtId="0" fontId="0" fillId="34" borderId="1" xfId="0" applyFill="1" applyBorder="1" applyAlignment="1">
      <alignment horizontal="center" vertical="center"/>
    </xf>
    <xf numFmtId="0" fontId="0" fillId="34" borderId="2" xfId="0" applyFill="1" applyBorder="1" applyAlignment="1">
      <alignment horizontal="center" vertical="center"/>
    </xf>
    <xf numFmtId="0" fontId="54" fillId="21" borderId="2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69" fillId="0" borderId="15" xfId="0" applyFont="1" applyBorder="1">
      <alignment vertical="center"/>
    </xf>
    <xf numFmtId="0" fontId="69" fillId="0" borderId="7" xfId="0" applyFont="1" applyBorder="1">
      <alignment vertical="center"/>
    </xf>
    <xf numFmtId="0" fontId="69" fillId="0" borderId="0" xfId="0" applyFont="1" applyBorder="1">
      <alignment vertical="center"/>
    </xf>
    <xf numFmtId="0" fontId="69" fillId="0" borderId="1" xfId="0" applyFont="1" applyBorder="1">
      <alignment vertical="center"/>
    </xf>
    <xf numFmtId="177" fontId="69" fillId="0" borderId="1" xfId="0" applyNumberFormat="1" applyFont="1" applyBorder="1" applyAlignment="1">
      <alignment horizontal="center" vertical="center"/>
    </xf>
    <xf numFmtId="0" fontId="24" fillId="23" borderId="54" xfId="0" applyFont="1" applyFill="1" applyBorder="1" applyAlignment="1">
      <alignment horizontal="center" vertical="center" shrinkToFit="1"/>
    </xf>
    <xf numFmtId="0" fontId="24" fillId="23" borderId="29" xfId="0" applyFont="1" applyFill="1" applyBorder="1" applyAlignment="1">
      <alignment horizontal="center" vertical="center" shrinkToFit="1"/>
    </xf>
    <xf numFmtId="0" fontId="24" fillId="23" borderId="27" xfId="0" applyFont="1" applyFill="1" applyBorder="1" applyAlignment="1">
      <alignment horizontal="center" vertical="center" shrinkToFit="1"/>
    </xf>
    <xf numFmtId="0" fontId="32" fillId="0" borderId="62" xfId="0" applyFont="1" applyFill="1" applyBorder="1" applyAlignment="1">
      <alignment horizontal="center" vertical="center" shrinkToFit="1"/>
    </xf>
    <xf numFmtId="0" fontId="32" fillId="0" borderId="63" xfId="0" applyFont="1" applyFill="1" applyBorder="1" applyAlignment="1">
      <alignment horizontal="center" vertical="center" shrinkToFit="1"/>
    </xf>
    <xf numFmtId="0" fontId="24" fillId="24" borderId="53" xfId="0" applyFont="1" applyFill="1" applyBorder="1" applyAlignment="1">
      <alignment horizontal="center" vertical="center" shrinkToFit="1"/>
    </xf>
    <xf numFmtId="0" fontId="24" fillId="24" borderId="64" xfId="0" applyFont="1" applyFill="1" applyBorder="1" applyAlignment="1">
      <alignment horizontal="center" vertical="center" shrinkToFit="1"/>
    </xf>
    <xf numFmtId="0" fontId="32" fillId="22" borderId="54" xfId="0" applyFont="1" applyFill="1" applyBorder="1" applyAlignment="1">
      <alignment horizontal="center" vertical="center" shrinkToFit="1"/>
    </xf>
    <xf numFmtId="0" fontId="32" fillId="22" borderId="29" xfId="0" applyFont="1" applyFill="1" applyBorder="1" applyAlignment="1">
      <alignment horizontal="center" vertical="center" shrinkToFit="1"/>
    </xf>
    <xf numFmtId="0" fontId="32" fillId="22" borderId="27" xfId="0" applyFont="1" applyFill="1" applyBorder="1" applyAlignment="1">
      <alignment horizontal="center" vertical="center" shrinkToFit="1"/>
    </xf>
    <xf numFmtId="0" fontId="32" fillId="24" borderId="54" xfId="0" applyFont="1" applyFill="1" applyBorder="1" applyAlignment="1">
      <alignment horizontal="center" vertical="center" shrinkToFit="1"/>
    </xf>
    <xf numFmtId="0" fontId="32" fillId="24" borderId="29" xfId="0" applyFont="1" applyFill="1" applyBorder="1" applyAlignment="1">
      <alignment horizontal="center" vertical="center" shrinkToFit="1"/>
    </xf>
    <xf numFmtId="0" fontId="32" fillId="24" borderId="27" xfId="0" applyFont="1" applyFill="1" applyBorder="1" applyAlignment="1">
      <alignment horizontal="center" vertical="center" shrinkToFit="1"/>
    </xf>
    <xf numFmtId="0" fontId="32" fillId="32" borderId="54" xfId="0" applyFont="1" applyFill="1" applyBorder="1" applyAlignment="1">
      <alignment horizontal="center" vertical="center" shrinkToFit="1"/>
    </xf>
    <xf numFmtId="0" fontId="32" fillId="32" borderId="29" xfId="0" applyFont="1" applyFill="1" applyBorder="1" applyAlignment="1">
      <alignment horizontal="center" vertical="center" shrinkToFit="1"/>
    </xf>
    <xf numFmtId="0" fontId="32" fillId="32" borderId="27" xfId="0" applyFont="1" applyFill="1" applyBorder="1" applyAlignment="1">
      <alignment horizontal="center" vertical="center" shrinkToFit="1"/>
    </xf>
    <xf numFmtId="0" fontId="32" fillId="5" borderId="53" xfId="0" applyFont="1" applyFill="1" applyBorder="1" applyAlignment="1">
      <alignment horizontal="center" vertical="center" shrinkToFit="1"/>
    </xf>
    <xf numFmtId="0" fontId="32" fillId="5" borderId="64" xfId="0" applyFont="1" applyFill="1" applyBorder="1" applyAlignment="1">
      <alignment horizontal="center" vertical="center" shrinkToFit="1"/>
    </xf>
    <xf numFmtId="0" fontId="24" fillId="23" borderId="25" xfId="0" applyFont="1" applyFill="1" applyBorder="1" applyAlignment="1">
      <alignment horizontal="center" vertical="center" shrinkToFit="1"/>
    </xf>
    <xf numFmtId="0" fontId="24" fillId="23" borderId="30" xfId="0" applyFont="1" applyFill="1" applyBorder="1" applyAlignment="1">
      <alignment horizontal="center" vertical="center" shrinkToFit="1"/>
    </xf>
    <xf numFmtId="0" fontId="24" fillId="23" borderId="21" xfId="0" applyFont="1" applyFill="1" applyBorder="1" applyAlignment="1">
      <alignment horizontal="center" vertical="center" shrinkToFit="1"/>
    </xf>
    <xf numFmtId="0" fontId="32" fillId="25" borderId="62" xfId="0" applyFont="1" applyFill="1" applyBorder="1" applyAlignment="1">
      <alignment horizontal="center" vertical="center" shrinkToFit="1"/>
    </xf>
    <xf numFmtId="0" fontId="32" fillId="25" borderId="63" xfId="0" applyFont="1" applyFill="1" applyBorder="1" applyAlignment="1">
      <alignment horizontal="center" vertical="center" shrinkToFit="1"/>
    </xf>
    <xf numFmtId="0" fontId="32" fillId="26" borderId="53" xfId="0" applyFont="1" applyFill="1" applyBorder="1" applyAlignment="1">
      <alignment horizontal="center" vertical="center" shrinkToFit="1"/>
    </xf>
    <xf numFmtId="0" fontId="32" fillId="26" borderId="64" xfId="0" applyFont="1" applyFill="1" applyBorder="1" applyAlignment="1">
      <alignment horizontal="center" vertical="center" shrinkToFit="1"/>
    </xf>
    <xf numFmtId="0" fontId="14" fillId="32" borderId="54" xfId="0" applyFont="1" applyFill="1" applyBorder="1" applyAlignment="1">
      <alignment horizontal="center" vertical="center" shrinkToFit="1"/>
    </xf>
    <xf numFmtId="0" fontId="14" fillId="32" borderId="29" xfId="0" applyFont="1" applyFill="1" applyBorder="1" applyAlignment="1">
      <alignment horizontal="center" vertical="center" shrinkToFit="1"/>
    </xf>
    <xf numFmtId="0" fontId="14" fillId="32" borderId="27" xfId="0" applyFont="1" applyFill="1" applyBorder="1" applyAlignment="1">
      <alignment horizontal="center" vertical="center" shrinkToFit="1"/>
    </xf>
    <xf numFmtId="49" fontId="33" fillId="0" borderId="62" xfId="0" applyNumberFormat="1" applyFont="1" applyFill="1" applyBorder="1" applyAlignment="1">
      <alignment horizontal="center" vertical="center"/>
    </xf>
    <xf numFmtId="49" fontId="33" fillId="0" borderId="107" xfId="0" applyNumberFormat="1" applyFont="1" applyFill="1" applyBorder="1" applyAlignment="1">
      <alignment horizontal="center" vertical="center"/>
    </xf>
    <xf numFmtId="49" fontId="33" fillId="0" borderId="64" xfId="0" applyNumberFormat="1" applyFont="1" applyFill="1" applyBorder="1" applyAlignment="1">
      <alignment horizontal="center" vertical="center"/>
    </xf>
    <xf numFmtId="0" fontId="9" fillId="5" borderId="53" xfId="0" applyFont="1" applyFill="1" applyBorder="1" applyAlignment="1">
      <alignment horizontal="center" vertical="center" shrinkToFit="1"/>
    </xf>
    <xf numFmtId="0" fontId="9" fillId="5" borderId="64" xfId="0" applyFont="1" applyFill="1" applyBorder="1" applyAlignment="1">
      <alignment horizontal="center" vertical="center" shrinkToFit="1"/>
    </xf>
    <xf numFmtId="0" fontId="5" fillId="14" borderId="53" xfId="0" applyFont="1" applyFill="1" applyBorder="1" applyAlignment="1">
      <alignment horizontal="center" vertical="center" shrinkToFit="1"/>
    </xf>
    <xf numFmtId="0" fontId="5" fillId="14" borderId="64" xfId="0" applyFont="1" applyFill="1" applyBorder="1" applyAlignment="1">
      <alignment horizontal="center" vertical="center" shrinkToFit="1"/>
    </xf>
    <xf numFmtId="0" fontId="32" fillId="22" borderId="58" xfId="0" applyFont="1" applyFill="1" applyBorder="1" applyAlignment="1">
      <alignment horizontal="center" vertical="center" shrinkToFit="1"/>
    </xf>
    <xf numFmtId="0" fontId="32" fillId="22" borderId="59" xfId="0" applyFont="1" applyFill="1" applyBorder="1" applyAlignment="1">
      <alignment horizontal="center" vertical="center" shrinkToFit="1"/>
    </xf>
    <xf numFmtId="0" fontId="32" fillId="22" borderId="60" xfId="0" applyFont="1" applyFill="1" applyBorder="1" applyAlignment="1">
      <alignment horizontal="center" vertical="center" shrinkToFit="1"/>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9" borderId="15"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1" fillId="5" borderId="1"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2" fillId="5" borderId="13"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27" borderId="39" xfId="0" applyFill="1" applyBorder="1" applyAlignment="1">
      <alignment horizontal="center" vertical="center"/>
    </xf>
    <xf numFmtId="0" fontId="0" fillId="27" borderId="81" xfId="0" applyFill="1" applyBorder="1" applyAlignment="1">
      <alignment horizontal="center" vertical="center"/>
    </xf>
    <xf numFmtId="0" fontId="0" fillId="27" borderId="110" xfId="0" applyFill="1" applyBorder="1" applyAlignment="1">
      <alignment horizontal="center" vertical="center"/>
    </xf>
    <xf numFmtId="0" fontId="0" fillId="27" borderId="76" xfId="0" applyFill="1" applyBorder="1" applyAlignment="1">
      <alignment horizontal="center" vertical="center"/>
    </xf>
    <xf numFmtId="0" fontId="60" fillId="27" borderId="108" xfId="0" applyFont="1" applyFill="1" applyBorder="1" applyAlignment="1">
      <alignment horizontal="center" vertical="center"/>
    </xf>
    <xf numFmtId="0" fontId="60" fillId="27" borderId="15" xfId="0" applyFont="1" applyFill="1" applyBorder="1" applyAlignment="1">
      <alignment horizontal="center" vertical="center"/>
    </xf>
    <xf numFmtId="0" fontId="0" fillId="27" borderId="109" xfId="0" applyFill="1" applyBorder="1" applyAlignment="1">
      <alignment horizontal="center" vertical="center"/>
    </xf>
    <xf numFmtId="0" fontId="0" fillId="27" borderId="111" xfId="0" applyFill="1" applyBorder="1" applyAlignment="1">
      <alignment horizontal="center" vertical="center"/>
    </xf>
    <xf numFmtId="0" fontId="39" fillId="0" borderId="0" xfId="0" applyFont="1" applyAlignment="1">
      <alignment horizontal="center" vertical="center"/>
    </xf>
    <xf numFmtId="0" fontId="32"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60" fillId="27" borderId="13" xfId="0" applyFont="1" applyFill="1" applyBorder="1" applyAlignment="1">
      <alignment horizontal="center" vertical="center"/>
    </xf>
    <xf numFmtId="0" fontId="60" fillId="27" borderId="69" xfId="0" applyFont="1" applyFill="1" applyBorder="1" applyAlignment="1">
      <alignment horizontal="center" vertical="center"/>
    </xf>
    <xf numFmtId="0" fontId="14" fillId="12"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54" fillId="33" borderId="12" xfId="0" applyFont="1" applyFill="1" applyBorder="1" applyAlignment="1">
      <alignment horizontal="center" vertical="center" wrapText="1"/>
    </xf>
    <xf numFmtId="0" fontId="54" fillId="33" borderId="2" xfId="0" applyFont="1" applyFill="1" applyBorder="1" applyAlignment="1">
      <alignment horizontal="center" vertical="center" wrapText="1"/>
    </xf>
    <xf numFmtId="0" fontId="14" fillId="12" borderId="114" xfId="0" applyFont="1" applyFill="1" applyBorder="1" applyAlignment="1">
      <alignment horizontal="center" vertical="center" wrapText="1"/>
    </xf>
    <xf numFmtId="0" fontId="14" fillId="12" borderId="112" xfId="0" applyFont="1" applyFill="1" applyBorder="1" applyAlignment="1">
      <alignment horizontal="center" vertical="center" wrapText="1"/>
    </xf>
    <xf numFmtId="0" fontId="14" fillId="12" borderId="115" xfId="0" applyFont="1" applyFill="1" applyBorder="1" applyAlignment="1">
      <alignment horizontal="center" vertical="center" wrapText="1"/>
    </xf>
    <xf numFmtId="0" fontId="62" fillId="33" borderId="115" xfId="0" applyFont="1" applyFill="1" applyBorder="1" applyAlignment="1">
      <alignment horizontal="center" vertical="center" wrapText="1"/>
    </xf>
    <xf numFmtId="0" fontId="63" fillId="33" borderId="6" xfId="0" applyFont="1" applyFill="1" applyBorder="1" applyAlignment="1">
      <alignment horizontal="center" vertical="center" wrapText="1"/>
    </xf>
    <xf numFmtId="0" fontId="63" fillId="33" borderId="48" xfId="0" applyFont="1" applyFill="1" applyBorder="1" applyAlignment="1">
      <alignment horizontal="center" vertical="center" wrapText="1"/>
    </xf>
    <xf numFmtId="0" fontId="63" fillId="33" borderId="116" xfId="0" applyFont="1" applyFill="1" applyBorder="1" applyAlignment="1">
      <alignment horizontal="center" vertical="center" wrapText="1"/>
    </xf>
    <xf numFmtId="0" fontId="38" fillId="0" borderId="39" xfId="0" applyFont="1" applyBorder="1" applyAlignment="1">
      <alignment horizontal="center" vertical="center" wrapText="1"/>
    </xf>
    <xf numFmtId="0" fontId="38" fillId="0" borderId="109" xfId="0" applyFont="1" applyBorder="1" applyAlignment="1">
      <alignment horizontal="center" vertical="center" wrapText="1"/>
    </xf>
    <xf numFmtId="0" fontId="32" fillId="27" borderId="84" xfId="0" applyFont="1" applyFill="1" applyBorder="1" applyAlignment="1">
      <alignment horizontal="center" vertical="center"/>
    </xf>
    <xf numFmtId="0" fontId="32" fillId="27" borderId="81" xfId="0" applyFont="1" applyFill="1" applyBorder="1" applyAlignment="1">
      <alignment horizontal="center" vertical="center"/>
    </xf>
    <xf numFmtId="0" fontId="38" fillId="0" borderId="110" xfId="0" applyFont="1" applyBorder="1" applyAlignment="1">
      <alignment horizontal="center" vertical="center" wrapText="1"/>
    </xf>
    <xf numFmtId="0" fontId="38" fillId="0" borderId="111" xfId="0" applyFont="1" applyBorder="1" applyAlignment="1">
      <alignment horizontal="center" vertical="center" wrapText="1"/>
    </xf>
    <xf numFmtId="0" fontId="14" fillId="12" borderId="1" xfId="0" applyFont="1" applyFill="1" applyBorder="1" applyAlignment="1">
      <alignment horizontal="center" vertical="center"/>
    </xf>
    <xf numFmtId="0" fontId="38" fillId="12" borderId="1" xfId="0" applyFont="1" applyFill="1" applyBorder="1" applyAlignment="1">
      <alignment horizontal="center" vertical="center"/>
    </xf>
    <xf numFmtId="0" fontId="14" fillId="12" borderId="4" xfId="0" applyFont="1" applyFill="1" applyBorder="1" applyAlignment="1">
      <alignment horizontal="center" vertical="center"/>
    </xf>
    <xf numFmtId="0" fontId="14" fillId="12" borderId="5"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10" xfId="0" applyFont="1" applyFill="1" applyBorder="1" applyAlignment="1">
      <alignment horizontal="center" vertical="center"/>
    </xf>
    <xf numFmtId="0" fontId="0" fillId="0" borderId="10" xfId="0" applyBorder="1">
      <alignment vertical="center"/>
    </xf>
    <xf numFmtId="0" fontId="38" fillId="0" borderId="84" xfId="0" applyFont="1" applyBorder="1" applyAlignment="1">
      <alignment horizontal="center" vertical="center"/>
    </xf>
    <xf numFmtId="0" fontId="38" fillId="0" borderId="81" xfId="0" applyFont="1" applyBorder="1" applyAlignment="1">
      <alignment horizontal="center" vertical="center"/>
    </xf>
    <xf numFmtId="0" fontId="38" fillId="0" borderId="85" xfId="0" applyFont="1" applyBorder="1" applyAlignment="1">
      <alignment horizontal="center" vertical="center"/>
    </xf>
    <xf numFmtId="0" fontId="38" fillId="0" borderId="76" xfId="0" applyFont="1" applyBorder="1" applyAlignment="1">
      <alignment horizontal="center" vertical="center"/>
    </xf>
    <xf numFmtId="0" fontId="32" fillId="27" borderId="85" xfId="0" applyFont="1" applyFill="1" applyBorder="1" applyAlignment="1">
      <alignment horizontal="center" vertical="center"/>
    </xf>
    <xf numFmtId="0" fontId="32" fillId="27" borderId="76" xfId="0" applyFont="1" applyFill="1" applyBorder="1" applyAlignment="1">
      <alignment horizontal="center" vertical="center"/>
    </xf>
    <xf numFmtId="0" fontId="69" fillId="0" borderId="12" xfId="0" applyFont="1" applyBorder="1" applyAlignment="1">
      <alignment horizontal="center" vertical="center"/>
    </xf>
    <xf numFmtId="0" fontId="69" fillId="0" borderId="2" xfId="0" applyFont="1" applyBorder="1" applyAlignment="1">
      <alignment horizontal="center" vertical="center"/>
    </xf>
    <xf numFmtId="0" fontId="69" fillId="0" borderId="1" xfId="0" applyFont="1" applyBorder="1" applyAlignment="1">
      <alignment horizontal="center" vertical="center"/>
    </xf>
    <xf numFmtId="0" fontId="69" fillId="0" borderId="1" xfId="0" applyFont="1" applyBorder="1" applyAlignment="1">
      <alignment horizontal="left" vertical="center"/>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5" xfId="0" applyFont="1" applyFill="1" applyBorder="1" applyAlignment="1">
      <alignment horizontal="center" vertical="center"/>
    </xf>
    <xf numFmtId="0" fontId="7" fillId="6" borderId="1"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5" fillId="6" borderId="1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43" fillId="0" borderId="22" xfId="0" applyFont="1" applyFill="1" applyBorder="1" applyAlignment="1">
      <alignment horizontal="center" vertical="center" wrapText="1" shrinkToFit="1"/>
    </xf>
    <xf numFmtId="0" fontId="43" fillId="0" borderId="33" xfId="0" applyFont="1" applyFill="1" applyBorder="1" applyAlignment="1">
      <alignment horizontal="center" vertical="center" wrapText="1" shrinkToFit="1"/>
    </xf>
    <xf numFmtId="0" fontId="43" fillId="0" borderId="32" xfId="0" applyFont="1" applyFill="1" applyBorder="1" applyAlignment="1">
      <alignment horizontal="center" vertical="center" wrapText="1" shrinkToFit="1"/>
    </xf>
    <xf numFmtId="0" fontId="56" fillId="10" borderId="101" xfId="0" applyFont="1" applyFill="1" applyBorder="1" applyAlignment="1">
      <alignment horizontal="center" vertical="center" shrinkToFit="1"/>
    </xf>
    <xf numFmtId="0" fontId="56" fillId="10" borderId="102" xfId="0" applyFont="1" applyFill="1" applyBorder="1" applyAlignment="1">
      <alignment horizontal="center" vertical="center" shrinkToFit="1"/>
    </xf>
    <xf numFmtId="0" fontId="56" fillId="10" borderId="104" xfId="0" applyFont="1" applyFill="1" applyBorder="1" applyAlignment="1">
      <alignment horizontal="center" vertical="center" shrinkToFit="1"/>
    </xf>
    <xf numFmtId="0" fontId="0" fillId="0" borderId="0" xfId="0" applyAlignment="1">
      <alignment horizontal="left" vertical="center"/>
    </xf>
    <xf numFmtId="0" fontId="43" fillId="11" borderId="23"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54" fillId="14" borderId="23" xfId="0" applyFont="1" applyFill="1" applyBorder="1" applyAlignment="1">
      <alignment horizontal="center" vertical="center" wrapText="1"/>
    </xf>
    <xf numFmtId="0" fontId="54" fillId="14" borderId="3"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0" xfId="0" applyFont="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27" fillId="0" borderId="7" xfId="0" applyFont="1" applyBorder="1" applyAlignment="1">
      <alignment horizontal="left" vertical="center"/>
    </xf>
    <xf numFmtId="0" fontId="27" fillId="0" borderId="0" xfId="0" applyFont="1" applyBorder="1" applyAlignment="1">
      <alignment horizontal="left" vertical="center"/>
    </xf>
    <xf numFmtId="0" fontId="27" fillId="0" borderId="8" xfId="0" applyFont="1" applyBorder="1" applyAlignment="1">
      <alignment horizontal="left" vertical="center"/>
    </xf>
    <xf numFmtId="0" fontId="17"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50" fillId="0" borderId="7" xfId="0" applyFont="1" applyBorder="1" applyAlignment="1">
      <alignment horizontal="center" vertical="center"/>
    </xf>
    <xf numFmtId="0" fontId="50" fillId="0" borderId="0" xfId="0" applyFont="1" applyBorder="1" applyAlignment="1">
      <alignment horizontal="center" vertical="center"/>
    </xf>
    <xf numFmtId="0" fontId="50" fillId="0" borderId="8" xfId="0" applyFont="1" applyBorder="1" applyAlignment="1">
      <alignment horizontal="center" vertical="center"/>
    </xf>
    <xf numFmtId="0" fontId="13" fillId="0" borderId="4"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24" fillId="13" borderId="13" xfId="0" applyFont="1" applyFill="1" applyBorder="1" applyAlignment="1">
      <alignment horizontal="center" vertical="center"/>
    </xf>
    <xf numFmtId="0" fontId="24" fillId="13" borderId="15"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5" xfId="0" applyFont="1" applyFill="1" applyBorder="1" applyAlignment="1">
      <alignment horizontal="center" vertical="center"/>
    </xf>
    <xf numFmtId="0" fontId="7" fillId="13" borderId="1" xfId="0" applyFont="1" applyFill="1" applyBorder="1" applyAlignment="1">
      <alignment horizontal="lef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5" fillId="13" borderId="16" xfId="0" applyFont="1" applyFill="1" applyBorder="1" applyAlignment="1">
      <alignment horizontal="center" vertical="center" shrinkToFit="1"/>
    </xf>
    <xf numFmtId="0" fontId="5" fillId="13" borderId="17" xfId="0" applyFont="1" applyFill="1" applyBorder="1" applyAlignment="1">
      <alignment horizontal="center" vertical="center" shrinkToFit="1"/>
    </xf>
    <xf numFmtId="0" fontId="4" fillId="0" borderId="34" xfId="0" applyFont="1" applyFill="1" applyBorder="1" applyAlignment="1">
      <alignment horizontal="center" vertical="center" wrapText="1" shrinkToFit="1"/>
    </xf>
    <xf numFmtId="0" fontId="4" fillId="0" borderId="40" xfId="0" applyFont="1" applyFill="1" applyBorder="1" applyAlignment="1">
      <alignment horizontal="center" vertical="center" shrinkToFit="1"/>
    </xf>
    <xf numFmtId="0" fontId="26" fillId="10" borderId="101" xfId="0" applyFont="1" applyFill="1" applyBorder="1" applyAlignment="1">
      <alignment horizontal="center" vertical="center" shrinkToFit="1"/>
    </xf>
    <xf numFmtId="0" fontId="26" fillId="10" borderId="104" xfId="0" applyFont="1" applyFill="1" applyBorder="1" applyAlignment="1">
      <alignment horizontal="center" vertical="center" shrinkToFit="1"/>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4" fillId="13" borderId="13" xfId="0" applyFont="1" applyFill="1" applyBorder="1" applyAlignment="1">
      <alignment horizontal="center" vertical="center" shrinkToFit="1"/>
    </xf>
    <xf numFmtId="0" fontId="24" fillId="13" borderId="15"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7" fillId="13" borderId="15" xfId="0" applyFont="1" applyFill="1" applyBorder="1" applyAlignment="1">
      <alignment horizontal="center" vertical="center" shrinkToFit="1"/>
    </xf>
    <xf numFmtId="0" fontId="0" fillId="0" borderId="9" xfId="0" applyBorder="1" applyAlignment="1">
      <alignment horizontal="left" vertical="center"/>
    </xf>
    <xf numFmtId="0" fontId="52" fillId="0" borderId="7" xfId="0" applyFont="1" applyBorder="1" applyAlignment="1">
      <alignment horizontal="left" vertical="center"/>
    </xf>
    <xf numFmtId="0" fontId="52" fillId="0" borderId="0" xfId="0" applyFont="1" applyBorder="1" applyAlignment="1">
      <alignment horizontal="left" vertical="center"/>
    </xf>
    <xf numFmtId="0" fontId="52" fillId="0" borderId="8" xfId="0" applyFont="1" applyBorder="1" applyAlignment="1">
      <alignment horizontal="left" vertical="center"/>
    </xf>
    <xf numFmtId="0" fontId="10" fillId="10" borderId="117" xfId="0" applyFont="1" applyFill="1" applyBorder="1" applyAlignment="1">
      <alignment horizontal="center" vertical="center" shrinkToFit="1"/>
    </xf>
    <xf numFmtId="0" fontId="10" fillId="10" borderId="118" xfId="0" applyFont="1" applyFill="1" applyBorder="1" applyAlignment="1">
      <alignment horizontal="center" vertical="center" shrinkToFit="1"/>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7" fillId="18" borderId="13" xfId="0" applyFont="1" applyFill="1" applyBorder="1" applyAlignment="1">
      <alignment horizontal="center" vertical="center"/>
    </xf>
    <xf numFmtId="0" fontId="7" fillId="18" borderId="15" xfId="0" applyFont="1" applyFill="1" applyBorder="1" applyAlignment="1">
      <alignment horizontal="center" vertical="center"/>
    </xf>
    <xf numFmtId="0" fontId="8" fillId="18" borderId="13" xfId="0" applyFont="1" applyFill="1" applyBorder="1" applyAlignment="1">
      <alignment horizontal="center" vertical="center"/>
    </xf>
    <xf numFmtId="0" fontId="8" fillId="18" borderId="15" xfId="0" applyFont="1" applyFill="1" applyBorder="1" applyAlignment="1">
      <alignment horizontal="center" vertical="center"/>
    </xf>
    <xf numFmtId="0" fontId="7" fillId="18" borderId="1" xfId="0" applyFont="1" applyFill="1" applyBorder="1" applyAlignment="1">
      <alignment horizontal="left" vertical="center"/>
    </xf>
    <xf numFmtId="0" fontId="7" fillId="18" borderId="13" xfId="0" applyFont="1" applyFill="1" applyBorder="1" applyAlignment="1">
      <alignment horizontal="center" vertical="center" shrinkToFit="1"/>
    </xf>
    <xf numFmtId="0" fontId="7" fillId="18" borderId="14" xfId="0" applyFont="1" applyFill="1" applyBorder="1" applyAlignment="1">
      <alignment horizontal="center" vertical="center" shrinkToFit="1"/>
    </xf>
    <xf numFmtId="0" fontId="7" fillId="18" borderId="15" xfId="0" applyFont="1" applyFill="1" applyBorder="1" applyAlignment="1">
      <alignment horizontal="center" vertical="center" shrinkToFit="1"/>
    </xf>
    <xf numFmtId="0" fontId="5" fillId="18" borderId="16" xfId="0" applyFont="1" applyFill="1" applyBorder="1" applyAlignment="1">
      <alignment horizontal="center" vertical="center" shrinkToFit="1"/>
    </xf>
    <xf numFmtId="0" fontId="5" fillId="18" borderId="17" xfId="0" applyFont="1" applyFill="1" applyBorder="1" applyAlignment="1">
      <alignment horizontal="center" vertical="center" shrinkToFit="1"/>
    </xf>
    <xf numFmtId="0" fontId="17"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45" fillId="0" borderId="7" xfId="0" applyFont="1" applyBorder="1" applyAlignment="1">
      <alignment horizontal="left" vertical="center"/>
    </xf>
    <xf numFmtId="0" fontId="45" fillId="0" borderId="0" xfId="0" applyFont="1" applyBorder="1" applyAlignment="1">
      <alignment horizontal="left" vertical="center"/>
    </xf>
    <xf numFmtId="0" fontId="45" fillId="0" borderId="8" xfId="0" applyFont="1" applyBorder="1" applyAlignment="1">
      <alignment horizontal="left" vertical="center"/>
    </xf>
    <xf numFmtId="0" fontId="67" fillId="0" borderId="7" xfId="0" applyFont="1" applyBorder="1" applyAlignment="1">
      <alignment horizontal="left" vertical="center"/>
    </xf>
    <xf numFmtId="0" fontId="43" fillId="11" borderId="99" xfId="0" applyFont="1" applyFill="1" applyBorder="1" applyAlignment="1">
      <alignment horizontal="center" vertical="center" wrapText="1"/>
    </xf>
    <xf numFmtId="0" fontId="43" fillId="11" borderId="100" xfId="0" applyFont="1" applyFill="1" applyBorder="1" applyAlignment="1">
      <alignment horizontal="center" vertical="center" wrapText="1"/>
    </xf>
    <xf numFmtId="0" fontId="17" fillId="0" borderId="0" xfId="0" applyFont="1" applyAlignment="1">
      <alignment horizontal="left" vertical="center"/>
    </xf>
    <xf numFmtId="0" fontId="54" fillId="18" borderId="34" xfId="0" applyFont="1" applyFill="1" applyBorder="1" applyAlignment="1">
      <alignment horizontal="center" vertical="center" shrinkToFit="1"/>
    </xf>
    <xf numFmtId="0" fontId="54" fillId="18" borderId="86" xfId="0" applyFont="1" applyFill="1" applyBorder="1" applyAlignment="1">
      <alignment horizontal="center" vertical="center" shrinkToFit="1"/>
    </xf>
    <xf numFmtId="0" fontId="54" fillId="18" borderId="94" xfId="0" applyFont="1" applyFill="1" applyBorder="1" applyAlignment="1">
      <alignment horizontal="center" vertical="center" shrinkToFit="1"/>
    </xf>
    <xf numFmtId="0" fontId="54" fillId="18" borderId="40" xfId="0" applyFont="1" applyFill="1" applyBorder="1" applyAlignment="1">
      <alignment horizontal="center" vertical="center" shrinkToFit="1"/>
    </xf>
    <xf numFmtId="0" fontId="54" fillId="18" borderId="90" xfId="0" applyFont="1" applyFill="1" applyBorder="1" applyAlignment="1">
      <alignment horizontal="center" vertical="center" shrinkToFit="1"/>
    </xf>
    <xf numFmtId="0" fontId="54" fillId="18" borderId="96" xfId="0" applyFont="1" applyFill="1" applyBorder="1" applyAlignment="1">
      <alignment horizontal="center" vertical="center" shrinkToFit="1"/>
    </xf>
    <xf numFmtId="0" fontId="5" fillId="28" borderId="95" xfId="0" applyFont="1" applyFill="1" applyBorder="1" applyAlignment="1">
      <alignment horizontal="center" vertical="center" wrapText="1"/>
    </xf>
    <xf numFmtId="0" fontId="5" fillId="28" borderId="59" xfId="0" applyFont="1" applyFill="1" applyBorder="1" applyAlignment="1">
      <alignment horizontal="center" vertical="center" wrapText="1"/>
    </xf>
    <xf numFmtId="0" fontId="5" fillId="29" borderId="95" xfId="0" applyFont="1" applyFill="1" applyBorder="1" applyAlignment="1">
      <alignment horizontal="center" vertical="center" wrapText="1"/>
    </xf>
    <xf numFmtId="0" fontId="5" fillId="29" borderId="60" xfId="0" applyFont="1" applyFill="1" applyBorder="1" applyAlignment="1">
      <alignment horizontal="center" vertical="center" wrapText="1"/>
    </xf>
    <xf numFmtId="0" fontId="4" fillId="0" borderId="16"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7" fillId="0" borderId="9" xfId="0" applyFont="1" applyBorder="1" applyAlignment="1">
      <alignment horizontal="left" vertical="center"/>
    </xf>
    <xf numFmtId="0" fontId="16" fillId="0" borderId="13" xfId="0" applyFont="1" applyBorder="1" applyAlignment="1">
      <alignment horizontal="left" vertical="center"/>
    </xf>
    <xf numFmtId="0" fontId="24" fillId="6" borderId="13" xfId="0" applyFont="1" applyFill="1" applyBorder="1" applyAlignment="1">
      <alignment horizontal="center" vertical="center" shrinkToFit="1"/>
    </xf>
    <xf numFmtId="0" fontId="24" fillId="6" borderId="15" xfId="0" applyFont="1" applyFill="1" applyBorder="1" applyAlignment="1">
      <alignment horizontal="center" vertical="center" shrinkToFit="1"/>
    </xf>
    <xf numFmtId="0" fontId="22" fillId="0" borderId="7" xfId="0" applyFont="1" applyBorder="1" applyAlignment="1">
      <alignment horizontal="left"/>
    </xf>
    <xf numFmtId="0" fontId="22" fillId="0" borderId="0" xfId="0" applyFont="1" applyBorder="1" applyAlignment="1">
      <alignment horizontal="left"/>
    </xf>
    <xf numFmtId="0" fontId="22" fillId="0" borderId="8" xfId="0" applyFont="1" applyBorder="1" applyAlignment="1">
      <alignment horizontal="left"/>
    </xf>
    <xf numFmtId="0" fontId="24" fillId="6" borderId="13" xfId="0" applyFont="1" applyFill="1" applyBorder="1" applyAlignment="1">
      <alignment horizontal="center" vertical="center"/>
    </xf>
    <xf numFmtId="0" fontId="24" fillId="6" borderId="15" xfId="0" applyFont="1" applyFill="1" applyBorder="1" applyAlignment="1">
      <alignment horizontal="center" vertical="center"/>
    </xf>
    <xf numFmtId="0" fontId="20" fillId="0" borderId="7" xfId="0" applyFont="1" applyBorder="1" applyAlignment="1">
      <alignment horizontal="left" vertical="center"/>
    </xf>
    <xf numFmtId="0" fontId="20" fillId="0" borderId="0" xfId="0" applyFont="1" applyBorder="1" applyAlignment="1">
      <alignment horizontal="left" vertical="center"/>
    </xf>
    <xf numFmtId="0" fontId="20" fillId="0" borderId="8" xfId="0" applyFont="1" applyBorder="1" applyAlignment="1">
      <alignment horizontal="left" vertical="center"/>
    </xf>
    <xf numFmtId="0" fontId="13" fillId="0" borderId="13" xfId="0" applyFont="1" applyBorder="1" applyAlignment="1">
      <alignment horizontal="left" vertical="center"/>
    </xf>
    <xf numFmtId="0" fontId="68" fillId="0" borderId="7" xfId="0" applyFont="1" applyBorder="1" applyAlignment="1">
      <alignment horizontal="center" vertical="center"/>
    </xf>
    <xf numFmtId="0" fontId="68" fillId="0" borderId="0" xfId="0" applyFont="1" applyBorder="1" applyAlignment="1">
      <alignment horizontal="center" vertical="center"/>
    </xf>
    <xf numFmtId="0" fontId="68" fillId="0" borderId="8" xfId="0" applyFont="1" applyBorder="1" applyAlignment="1">
      <alignment horizontal="center" vertical="center"/>
    </xf>
    <xf numFmtId="0" fontId="51" fillId="6" borderId="13" xfId="0" applyFont="1" applyFill="1" applyBorder="1" applyAlignment="1">
      <alignment horizontal="center" vertical="center" shrinkToFit="1"/>
    </xf>
    <xf numFmtId="0" fontId="51" fillId="6" borderId="15" xfId="0" applyFont="1" applyFill="1" applyBorder="1" applyAlignment="1">
      <alignment horizontal="center" vertical="center" shrinkToFit="1"/>
    </xf>
    <xf numFmtId="0" fontId="48" fillId="0" borderId="7" xfId="0" applyFont="1" applyBorder="1" applyAlignment="1">
      <alignment horizontal="center" vertical="center"/>
    </xf>
    <xf numFmtId="0" fontId="48" fillId="0" borderId="0" xfId="0" applyFont="1" applyBorder="1" applyAlignment="1">
      <alignment horizontal="center" vertical="center"/>
    </xf>
    <xf numFmtId="0" fontId="48" fillId="0" borderId="8" xfId="0" applyFont="1" applyBorder="1" applyAlignment="1">
      <alignment horizontal="center"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23" fillId="0" borderId="7" xfId="0" applyFont="1" applyBorder="1" applyAlignment="1">
      <alignment horizontal="left"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17" fillId="0" borderId="13" xfId="0" applyFont="1" applyFill="1" applyBorder="1" applyAlignment="1">
      <alignment horizontal="left" vertical="center"/>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24" fillId="18" borderId="13" xfId="0" applyFont="1" applyFill="1" applyBorder="1" applyAlignment="1">
      <alignment horizontal="center" vertical="center"/>
    </xf>
    <xf numFmtId="0" fontId="24" fillId="18" borderId="15" xfId="0" applyFont="1" applyFill="1" applyBorder="1" applyAlignment="1">
      <alignment horizontal="center" vertical="center"/>
    </xf>
    <xf numFmtId="0" fontId="5" fillId="14" borderId="13" xfId="0" applyFont="1" applyFill="1" applyBorder="1" applyAlignment="1">
      <alignment horizontal="left" vertical="center" shrinkToFit="1"/>
    </xf>
    <xf numFmtId="0" fontId="5" fillId="14" borderId="14" xfId="0" applyFont="1" applyFill="1" applyBorder="1" applyAlignment="1">
      <alignment horizontal="left" vertical="center" shrinkToFit="1"/>
    </xf>
    <xf numFmtId="0" fontId="5" fillId="14" borderId="15" xfId="0" applyFont="1" applyFill="1" applyBorder="1" applyAlignment="1">
      <alignment horizontal="left" vertical="center" shrinkToFit="1"/>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10" borderId="101" xfId="0" applyFont="1" applyFill="1" applyBorder="1" applyAlignment="1">
      <alignment horizontal="center" vertical="center" shrinkToFit="1"/>
    </xf>
    <xf numFmtId="0" fontId="10" fillId="10" borderId="104" xfId="0" applyFont="1" applyFill="1" applyBorder="1" applyAlignment="1">
      <alignment horizontal="center" vertical="center" shrinkToFit="1"/>
    </xf>
    <xf numFmtId="0" fontId="19" fillId="11" borderId="47"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9" borderId="56" xfId="0" applyFont="1" applyFill="1" applyBorder="1" applyAlignment="1">
      <alignment horizontal="center" vertical="center" wrapText="1"/>
    </xf>
    <xf numFmtId="0" fontId="19" fillId="19" borderId="3" xfId="0" applyFont="1" applyFill="1" applyBorder="1" applyAlignment="1">
      <alignment horizontal="center" vertical="center" wrapText="1"/>
    </xf>
  </cellXfs>
  <cellStyles count="6">
    <cellStyle name="標準" xfId="0" builtinId="0"/>
    <cellStyle name="標準 2" xfId="2"/>
    <cellStyle name="標準 3" xfId="3"/>
    <cellStyle name="標準 4" xfId="4"/>
    <cellStyle name="標準 5" xfId="5"/>
    <cellStyle name="標準 6" xfId="1"/>
  </cellStyles>
  <dxfs count="0"/>
  <tableStyles count="0" defaultTableStyle="TableStyleMedium2" defaultPivotStyle="PivotStyleLight16"/>
  <colors>
    <mruColors>
      <color rgb="FFA61D02"/>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zoomScaleNormal="100" workbookViewId="0">
      <selection activeCell="A53" sqref="A53:G53"/>
    </sheetView>
  </sheetViews>
  <sheetFormatPr defaultRowHeight="17.25"/>
  <cols>
    <col min="1" max="4" width="7.625" style="152" customWidth="1"/>
    <col min="5" max="5" width="2.875" style="152" customWidth="1"/>
    <col min="6" max="9" width="7.625" style="152" customWidth="1"/>
    <col min="10" max="10" width="2.875" style="152" customWidth="1"/>
    <col min="11" max="14" width="7.625" style="152" customWidth="1"/>
    <col min="15" max="16384" width="9" style="152"/>
  </cols>
  <sheetData>
    <row r="1" spans="1:19">
      <c r="A1" s="419" t="s">
        <v>608</v>
      </c>
      <c r="B1" s="420"/>
      <c r="C1" s="420"/>
      <c r="D1" s="421"/>
      <c r="E1" s="151"/>
      <c r="F1" s="432" t="s">
        <v>321</v>
      </c>
      <c r="G1" s="433"/>
      <c r="H1" s="433"/>
      <c r="I1" s="434"/>
      <c r="J1" s="151"/>
      <c r="K1" s="429" t="s">
        <v>114</v>
      </c>
      <c r="L1" s="430"/>
      <c r="M1" s="430"/>
      <c r="N1" s="431"/>
    </row>
    <row r="2" spans="1:19" ht="18" thickBot="1">
      <c r="A2" s="437" t="s">
        <v>326</v>
      </c>
      <c r="B2" s="438"/>
      <c r="C2" s="438"/>
      <c r="D2" s="439"/>
      <c r="E2" s="151"/>
      <c r="F2" s="422" t="s">
        <v>34</v>
      </c>
      <c r="G2" s="423"/>
      <c r="H2" s="435" t="s">
        <v>325</v>
      </c>
      <c r="I2" s="436"/>
      <c r="J2" s="151"/>
      <c r="K2" s="422" t="s">
        <v>34</v>
      </c>
      <c r="L2" s="423"/>
      <c r="M2" s="424" t="s">
        <v>114</v>
      </c>
      <c r="N2" s="425"/>
    </row>
    <row r="3" spans="1:19">
      <c r="A3" s="156" t="s">
        <v>317</v>
      </c>
      <c r="B3" s="157" t="s">
        <v>19</v>
      </c>
      <c r="C3" s="157" t="s">
        <v>20</v>
      </c>
      <c r="D3" s="158" t="s">
        <v>21</v>
      </c>
      <c r="E3" s="153"/>
      <c r="F3" s="156" t="s">
        <v>91</v>
      </c>
      <c r="G3" s="157" t="s">
        <v>19</v>
      </c>
      <c r="H3" s="157" t="s">
        <v>20</v>
      </c>
      <c r="I3" s="158" t="s">
        <v>21</v>
      </c>
      <c r="J3" s="153"/>
      <c r="K3" s="156" t="s">
        <v>91</v>
      </c>
      <c r="L3" s="157" t="s">
        <v>19</v>
      </c>
      <c r="M3" s="157" t="s">
        <v>20</v>
      </c>
      <c r="N3" s="158" t="s">
        <v>21</v>
      </c>
    </row>
    <row r="4" spans="1:19" ht="33.75" customHeight="1" thickBot="1">
      <c r="A4" s="165">
        <f>基本!$B$16</f>
        <v>30</v>
      </c>
      <c r="B4" s="163">
        <f>基本!$B$17</f>
        <v>30</v>
      </c>
      <c r="C4" s="163">
        <f>基本!$B$18</f>
        <v>27</v>
      </c>
      <c r="D4" s="164">
        <f>基本!$B$19</f>
        <v>30</v>
      </c>
      <c r="E4" s="159"/>
      <c r="F4" s="160" t="s">
        <v>322</v>
      </c>
      <c r="G4" s="161" t="s">
        <v>322</v>
      </c>
      <c r="H4" s="161" t="s">
        <v>322</v>
      </c>
      <c r="I4" s="162" t="s">
        <v>322</v>
      </c>
      <c r="J4" s="159"/>
      <c r="K4" s="160" t="s">
        <v>318</v>
      </c>
      <c r="L4" s="161" t="s">
        <v>318</v>
      </c>
      <c r="M4" s="161" t="s">
        <v>318</v>
      </c>
      <c r="N4" s="162" t="s">
        <v>318</v>
      </c>
    </row>
    <row r="5" spans="1:19" ht="13.5" customHeight="1" thickBot="1">
      <c r="A5" s="155"/>
      <c r="B5" s="155"/>
      <c r="C5" s="155"/>
      <c r="D5" s="155"/>
      <c r="E5" s="154"/>
      <c r="F5" s="155"/>
      <c r="G5" s="155"/>
      <c r="H5" s="155"/>
      <c r="I5" s="155"/>
      <c r="J5" s="154"/>
      <c r="K5" s="155"/>
      <c r="L5" s="155"/>
      <c r="M5" s="155"/>
      <c r="N5" s="155"/>
    </row>
    <row r="6" spans="1:19">
      <c r="A6" s="426" t="s">
        <v>315</v>
      </c>
      <c r="B6" s="427"/>
      <c r="C6" s="427"/>
      <c r="D6" s="428"/>
      <c r="E6" s="151"/>
      <c r="F6" s="426" t="s">
        <v>316</v>
      </c>
      <c r="G6" s="427"/>
      <c r="H6" s="427"/>
      <c r="I6" s="428"/>
      <c r="J6" s="151"/>
      <c r="K6" s="429" t="s">
        <v>327</v>
      </c>
      <c r="L6" s="430"/>
      <c r="M6" s="430"/>
      <c r="N6" s="431"/>
    </row>
    <row r="7" spans="1:19" ht="18" thickBot="1">
      <c r="A7" s="440" t="s">
        <v>323</v>
      </c>
      <c r="B7" s="441"/>
      <c r="C7" s="442" t="s">
        <v>324</v>
      </c>
      <c r="D7" s="443"/>
      <c r="E7" s="151"/>
      <c r="F7" s="422" t="s">
        <v>34</v>
      </c>
      <c r="G7" s="423"/>
      <c r="H7" s="435" t="s">
        <v>325</v>
      </c>
      <c r="I7" s="436"/>
      <c r="J7" s="151"/>
      <c r="K7" s="422" t="s">
        <v>34</v>
      </c>
      <c r="L7" s="423"/>
      <c r="M7" s="424" t="s">
        <v>114</v>
      </c>
      <c r="N7" s="425"/>
    </row>
    <row r="8" spans="1:19">
      <c r="A8" s="156" t="s">
        <v>91</v>
      </c>
      <c r="B8" s="157" t="s">
        <v>19</v>
      </c>
      <c r="C8" s="157" t="s">
        <v>20</v>
      </c>
      <c r="D8" s="158" t="s">
        <v>21</v>
      </c>
      <c r="E8" s="153"/>
      <c r="F8" s="156" t="s">
        <v>91</v>
      </c>
      <c r="G8" s="157" t="s">
        <v>19</v>
      </c>
      <c r="H8" s="157" t="s">
        <v>20</v>
      </c>
      <c r="I8" s="158" t="s">
        <v>21</v>
      </c>
      <c r="J8" s="153"/>
      <c r="K8" s="156" t="s">
        <v>91</v>
      </c>
      <c r="L8" s="157" t="s">
        <v>19</v>
      </c>
      <c r="M8" s="157" t="s">
        <v>20</v>
      </c>
      <c r="N8" s="158" t="s">
        <v>21</v>
      </c>
    </row>
    <row r="9" spans="1:19" ht="33.75" customHeight="1" thickBot="1">
      <c r="A9" s="160" t="s">
        <v>318</v>
      </c>
      <c r="B9" s="161" t="s">
        <v>318</v>
      </c>
      <c r="C9" s="161" t="s">
        <v>318</v>
      </c>
      <c r="D9" s="162" t="s">
        <v>318</v>
      </c>
      <c r="E9" s="159"/>
      <c r="F9" s="160" t="s">
        <v>318</v>
      </c>
      <c r="G9" s="161"/>
      <c r="H9" s="161" t="s">
        <v>318</v>
      </c>
      <c r="I9" s="162"/>
      <c r="J9" s="159"/>
      <c r="K9" s="165" t="str">
        <f>"+" &amp; 基本!$C$23</f>
        <v>+3</v>
      </c>
      <c r="L9" s="163" t="str">
        <f>"+" &amp; 基本!$C$23</f>
        <v>+3</v>
      </c>
      <c r="M9" s="163" t="str">
        <f>"+" &amp; 基本!$C$23</f>
        <v>+3</v>
      </c>
      <c r="N9" s="164" t="str">
        <f>"+" &amp; 基本!$C$23</f>
        <v>+3</v>
      </c>
    </row>
    <row r="10" spans="1:19" ht="13.5" customHeight="1" thickBot="1">
      <c r="A10" s="155"/>
      <c r="B10" s="155"/>
      <c r="C10" s="155"/>
      <c r="D10" s="155"/>
      <c r="E10" s="154"/>
      <c r="F10" s="155"/>
      <c r="G10" s="155"/>
      <c r="H10" s="155"/>
      <c r="I10" s="155"/>
      <c r="J10" s="154"/>
      <c r="K10" s="155"/>
      <c r="L10" s="155"/>
      <c r="M10" s="155"/>
      <c r="N10" s="155"/>
    </row>
    <row r="11" spans="1:19">
      <c r="A11" s="444" t="s">
        <v>615</v>
      </c>
      <c r="B11" s="445"/>
      <c r="C11" s="445"/>
      <c r="D11" s="446"/>
      <c r="E11" s="151"/>
      <c r="F11" s="426" t="s">
        <v>320</v>
      </c>
      <c r="G11" s="427"/>
      <c r="H11" s="427"/>
      <c r="I11" s="428"/>
      <c r="J11" s="151"/>
      <c r="K11" s="444" t="s">
        <v>606</v>
      </c>
      <c r="L11" s="445"/>
      <c r="M11" s="445"/>
      <c r="N11" s="446"/>
      <c r="P11"/>
      <c r="Q11"/>
      <c r="R11"/>
      <c r="S11"/>
    </row>
    <row r="12" spans="1:19" ht="18" thickBot="1">
      <c r="A12" s="440" t="s">
        <v>323</v>
      </c>
      <c r="B12" s="441"/>
      <c r="C12" s="450" t="s">
        <v>455</v>
      </c>
      <c r="D12" s="451"/>
      <c r="E12" s="151"/>
      <c r="F12" s="422" t="s">
        <v>34</v>
      </c>
      <c r="G12" s="423"/>
      <c r="H12" s="442" t="s">
        <v>324</v>
      </c>
      <c r="I12" s="443"/>
      <c r="J12" s="151"/>
      <c r="K12" s="422" t="s">
        <v>34</v>
      </c>
      <c r="L12" s="423"/>
      <c r="M12" s="452" t="s">
        <v>607</v>
      </c>
      <c r="N12" s="453"/>
      <c r="P12"/>
      <c r="Q12"/>
      <c r="R12"/>
      <c r="S12"/>
    </row>
    <row r="13" spans="1:19">
      <c r="A13" s="156" t="s">
        <v>91</v>
      </c>
      <c r="B13" s="157" t="s">
        <v>19</v>
      </c>
      <c r="C13" s="157" t="s">
        <v>20</v>
      </c>
      <c r="D13" s="158" t="s">
        <v>21</v>
      </c>
      <c r="E13" s="153"/>
      <c r="F13" s="156" t="s">
        <v>91</v>
      </c>
      <c r="G13" s="157" t="s">
        <v>19</v>
      </c>
      <c r="H13" s="157" t="s">
        <v>20</v>
      </c>
      <c r="I13" s="158" t="s">
        <v>21</v>
      </c>
      <c r="J13" s="153"/>
      <c r="K13" s="156" t="s">
        <v>91</v>
      </c>
      <c r="L13" s="157" t="s">
        <v>19</v>
      </c>
      <c r="M13" s="157" t="s">
        <v>20</v>
      </c>
      <c r="N13" s="158" t="s">
        <v>21</v>
      </c>
      <c r="P13"/>
      <c r="Q13"/>
      <c r="R13"/>
      <c r="S13"/>
    </row>
    <row r="14" spans="1:19" ht="33.75" customHeight="1" thickBot="1">
      <c r="A14" s="160" t="s">
        <v>318</v>
      </c>
      <c r="B14" s="161" t="s">
        <v>318</v>
      </c>
      <c r="C14" s="161" t="s">
        <v>318</v>
      </c>
      <c r="D14" s="162" t="s">
        <v>456</v>
      </c>
      <c r="E14" s="159"/>
      <c r="F14" s="160" t="s">
        <v>318</v>
      </c>
      <c r="G14" s="161" t="s">
        <v>318</v>
      </c>
      <c r="H14" s="161" t="s">
        <v>318</v>
      </c>
      <c r="I14" s="162" t="s">
        <v>318</v>
      </c>
      <c r="J14" s="159"/>
      <c r="K14" s="160"/>
      <c r="L14" s="161" t="s">
        <v>318</v>
      </c>
      <c r="M14" s="161" t="s">
        <v>318</v>
      </c>
      <c r="N14" s="162" t="s">
        <v>318</v>
      </c>
      <c r="P14"/>
      <c r="Q14"/>
      <c r="R14"/>
      <c r="S14"/>
    </row>
    <row r="15" spans="1:19" ht="13.5" customHeight="1" thickBot="1">
      <c r="A15" s="155"/>
      <c r="B15" s="155"/>
      <c r="C15" s="155"/>
      <c r="D15" s="155"/>
      <c r="E15" s="154"/>
      <c r="F15" s="155"/>
      <c r="G15" s="155"/>
      <c r="H15" s="155"/>
      <c r="I15" s="155"/>
      <c r="J15" s="154"/>
      <c r="K15" s="155"/>
      <c r="L15" s="155"/>
      <c r="M15" s="155"/>
      <c r="N15" s="155"/>
    </row>
    <row r="16" spans="1:19">
      <c r="A16" s="432" t="s">
        <v>614</v>
      </c>
      <c r="B16" s="433"/>
      <c r="C16" s="433"/>
      <c r="D16" s="434"/>
      <c r="E16" s="151"/>
      <c r="F16" s="454" t="s">
        <v>319</v>
      </c>
      <c r="G16" s="455"/>
      <c r="H16" s="455"/>
      <c r="I16" s="456"/>
      <c r="J16" s="151"/>
      <c r="K16" s="444" t="s">
        <v>965</v>
      </c>
      <c r="L16" s="445"/>
      <c r="M16" s="445"/>
      <c r="N16" s="446"/>
    </row>
    <row r="17" spans="1:19" ht="18" thickBot="1">
      <c r="A17" s="440" t="s">
        <v>323</v>
      </c>
      <c r="B17" s="441"/>
      <c r="C17" s="435" t="s">
        <v>325</v>
      </c>
      <c r="D17" s="436"/>
      <c r="E17" s="151"/>
      <c r="F17" s="422" t="s">
        <v>34</v>
      </c>
      <c r="G17" s="423"/>
      <c r="H17" s="442" t="s">
        <v>324</v>
      </c>
      <c r="I17" s="443"/>
      <c r="J17" s="151"/>
      <c r="K17" s="422" t="s">
        <v>34</v>
      </c>
      <c r="L17" s="423"/>
      <c r="M17" s="435" t="s">
        <v>325</v>
      </c>
      <c r="N17" s="436"/>
    </row>
    <row r="18" spans="1:19">
      <c r="A18" s="156" t="s">
        <v>91</v>
      </c>
      <c r="B18" s="157" t="s">
        <v>19</v>
      </c>
      <c r="C18" s="157" t="s">
        <v>20</v>
      </c>
      <c r="D18" s="158" t="s">
        <v>21</v>
      </c>
      <c r="E18" s="153"/>
      <c r="F18" s="156" t="s">
        <v>91</v>
      </c>
      <c r="G18" s="157" t="s">
        <v>19</v>
      </c>
      <c r="H18" s="157" t="s">
        <v>20</v>
      </c>
      <c r="I18" s="158" t="s">
        <v>21</v>
      </c>
      <c r="J18" s="153"/>
      <c r="K18" s="156" t="s">
        <v>91</v>
      </c>
      <c r="L18" s="157" t="s">
        <v>19</v>
      </c>
      <c r="M18" s="157" t="s">
        <v>20</v>
      </c>
      <c r="N18" s="158" t="s">
        <v>21</v>
      </c>
    </row>
    <row r="19" spans="1:19" ht="33.75" customHeight="1" thickBot="1">
      <c r="A19" s="160" t="s">
        <v>456</v>
      </c>
      <c r="B19" s="161"/>
      <c r="C19" s="161"/>
      <c r="D19" s="162"/>
      <c r="E19" s="159"/>
      <c r="F19" s="160" t="s">
        <v>318</v>
      </c>
      <c r="G19" s="161" t="s">
        <v>318</v>
      </c>
      <c r="H19" s="161" t="s">
        <v>318</v>
      </c>
      <c r="I19" s="162" t="s">
        <v>318</v>
      </c>
      <c r="J19" s="159"/>
      <c r="K19" s="160" t="s">
        <v>966</v>
      </c>
      <c r="L19" s="161" t="s">
        <v>966</v>
      </c>
      <c r="M19" s="161" t="s">
        <v>966</v>
      </c>
      <c r="N19" s="162" t="s">
        <v>966</v>
      </c>
    </row>
    <row r="20" spans="1:19" ht="13.5" customHeight="1" thickBot="1">
      <c r="A20" s="155"/>
      <c r="B20" s="155"/>
      <c r="C20" s="155"/>
      <c r="D20" s="155"/>
      <c r="E20" s="154"/>
      <c r="F20" s="318"/>
      <c r="G20" s="318"/>
      <c r="H20" s="318"/>
      <c r="I20" s="318"/>
      <c r="J20" s="154"/>
      <c r="K20" s="155"/>
      <c r="L20" s="155"/>
      <c r="M20" s="155"/>
      <c r="N20" s="155"/>
    </row>
    <row r="21" spans="1:19">
      <c r="A21" s="444" t="s">
        <v>626</v>
      </c>
      <c r="B21" s="445"/>
      <c r="C21" s="445"/>
      <c r="D21" s="446"/>
      <c r="E21" s="151"/>
      <c r="F21" s="432" t="s">
        <v>613</v>
      </c>
      <c r="G21" s="433"/>
      <c r="H21" s="433"/>
      <c r="I21" s="434"/>
      <c r="J21" s="151"/>
      <c r="K21" s="444" t="s">
        <v>624</v>
      </c>
      <c r="L21" s="445"/>
      <c r="M21" s="445"/>
      <c r="N21" s="446"/>
      <c r="P21"/>
      <c r="Q21"/>
      <c r="R21"/>
      <c r="S21"/>
    </row>
    <row r="22" spans="1:19" ht="18" thickBot="1">
      <c r="A22" s="440" t="s">
        <v>323</v>
      </c>
      <c r="B22" s="441"/>
      <c r="C22" s="435" t="s">
        <v>325</v>
      </c>
      <c r="D22" s="436"/>
      <c r="E22" s="151"/>
      <c r="F22" s="440" t="s">
        <v>323</v>
      </c>
      <c r="G22" s="441"/>
      <c r="H22" s="435" t="s">
        <v>325</v>
      </c>
      <c r="I22" s="436"/>
      <c r="J22" s="151"/>
      <c r="K22" s="422" t="s">
        <v>34</v>
      </c>
      <c r="L22" s="423"/>
      <c r="M22" s="435" t="s">
        <v>325</v>
      </c>
      <c r="N22" s="436"/>
      <c r="P22"/>
      <c r="Q22"/>
      <c r="R22"/>
      <c r="S22"/>
    </row>
    <row r="23" spans="1:19" ht="18.75">
      <c r="A23" s="312" t="s">
        <v>628</v>
      </c>
      <c r="B23" s="157" t="s">
        <v>19</v>
      </c>
      <c r="C23" s="157" t="s">
        <v>20</v>
      </c>
      <c r="D23" s="158" t="s">
        <v>21</v>
      </c>
      <c r="E23" s="153"/>
      <c r="F23" s="156" t="s">
        <v>91</v>
      </c>
      <c r="G23" s="157" t="s">
        <v>19</v>
      </c>
      <c r="H23" s="157" t="s">
        <v>20</v>
      </c>
      <c r="I23" s="158" t="s">
        <v>21</v>
      </c>
      <c r="J23" s="153"/>
      <c r="K23" s="156" t="s">
        <v>91</v>
      </c>
      <c r="L23" s="157" t="s">
        <v>19</v>
      </c>
      <c r="M23" s="157" t="s">
        <v>20</v>
      </c>
      <c r="N23" s="158" t="s">
        <v>21</v>
      </c>
      <c r="P23"/>
      <c r="Q23"/>
      <c r="R23"/>
      <c r="S23"/>
    </row>
    <row r="24" spans="1:19" ht="33.75" customHeight="1" thickBot="1">
      <c r="A24" s="447" t="s">
        <v>627</v>
      </c>
      <c r="B24" s="448"/>
      <c r="C24" s="448"/>
      <c r="D24" s="449"/>
      <c r="E24" s="159"/>
      <c r="F24" s="160" t="s">
        <v>322</v>
      </c>
      <c r="G24" s="161"/>
      <c r="H24" s="161"/>
      <c r="I24" s="162"/>
      <c r="J24" s="159"/>
      <c r="K24" s="160" t="s">
        <v>625</v>
      </c>
      <c r="L24" s="161" t="s">
        <v>625</v>
      </c>
      <c r="M24" s="161" t="s">
        <v>625</v>
      </c>
      <c r="N24" s="162" t="s">
        <v>625</v>
      </c>
      <c r="P24"/>
      <c r="Q24"/>
      <c r="R24"/>
      <c r="S24"/>
    </row>
    <row r="25" spans="1:19" ht="18" thickBot="1"/>
    <row r="26" spans="1:19" ht="20.25" customHeight="1">
      <c r="A26" s="303" t="s">
        <v>463</v>
      </c>
      <c r="B26" s="304"/>
      <c r="C26" s="304"/>
      <c r="D26" s="304"/>
      <c r="E26" s="304"/>
      <c r="F26" s="304"/>
      <c r="G26" s="304"/>
      <c r="H26" s="304"/>
      <c r="I26" s="304"/>
      <c r="J26" s="304"/>
      <c r="K26" s="304"/>
      <c r="L26" s="304"/>
      <c r="M26" s="304"/>
      <c r="N26" s="305"/>
    </row>
    <row r="27" spans="1:19" ht="11.25" customHeight="1">
      <c r="A27" s="306"/>
      <c r="B27" s="307"/>
      <c r="C27" s="307"/>
      <c r="D27" s="307"/>
      <c r="E27" s="307"/>
      <c r="F27" s="307"/>
      <c r="G27" s="307"/>
      <c r="H27" s="307"/>
      <c r="I27" s="307"/>
      <c r="J27" s="307"/>
      <c r="K27" s="307"/>
      <c r="L27" s="307"/>
      <c r="M27" s="307"/>
      <c r="N27" s="308"/>
    </row>
    <row r="28" spans="1:19" ht="13.5" customHeight="1">
      <c r="A28" s="294" t="s">
        <v>464</v>
      </c>
      <c r="B28" s="295"/>
      <c r="C28" s="295"/>
      <c r="D28" s="295"/>
      <c r="E28" s="295"/>
      <c r="F28" s="295"/>
      <c r="G28" s="295"/>
      <c r="H28" s="295"/>
      <c r="I28" s="295"/>
      <c r="J28" s="295"/>
      <c r="K28" s="295"/>
      <c r="L28" s="295"/>
      <c r="M28" s="295"/>
      <c r="N28" s="296"/>
    </row>
    <row r="29" spans="1:19" ht="13.5" customHeight="1">
      <c r="A29" s="291" t="s">
        <v>483</v>
      </c>
      <c r="B29" s="292"/>
      <c r="C29" s="292"/>
      <c r="D29" s="292"/>
      <c r="E29" s="292"/>
      <c r="F29" s="292"/>
      <c r="G29" s="292"/>
      <c r="H29" s="292"/>
      <c r="I29" s="292"/>
      <c r="J29" s="292"/>
      <c r="K29" s="292"/>
      <c r="L29" s="292"/>
      <c r="M29" s="292"/>
      <c r="N29" s="293"/>
    </row>
    <row r="30" spans="1:19" ht="13.5" customHeight="1">
      <c r="A30" s="294" t="s">
        <v>462</v>
      </c>
      <c r="B30" s="295"/>
      <c r="C30" s="295"/>
      <c r="D30" s="295"/>
      <c r="E30" s="295"/>
      <c r="F30" s="295"/>
      <c r="G30" s="295"/>
      <c r="H30" s="295"/>
      <c r="I30" s="295"/>
      <c r="J30" s="295"/>
      <c r="K30" s="295"/>
      <c r="L30" s="295"/>
      <c r="M30" s="295"/>
      <c r="N30" s="296"/>
    </row>
    <row r="31" spans="1:19" ht="13.5" customHeight="1">
      <c r="A31" s="291" t="s">
        <v>484</v>
      </c>
      <c r="B31" s="292"/>
      <c r="C31" s="292"/>
      <c r="D31" s="292"/>
      <c r="E31" s="292"/>
      <c r="F31" s="292"/>
      <c r="G31" s="292"/>
      <c r="H31" s="292"/>
      <c r="I31" s="292"/>
      <c r="J31" s="292"/>
      <c r="K31" s="292"/>
      <c r="L31" s="292"/>
      <c r="M31" s="292"/>
      <c r="N31" s="293"/>
    </row>
    <row r="32" spans="1:19" ht="13.5" customHeight="1">
      <c r="A32" s="294" t="s">
        <v>461</v>
      </c>
      <c r="B32" s="295"/>
      <c r="C32" s="295"/>
      <c r="D32" s="295"/>
      <c r="E32" s="295"/>
      <c r="F32" s="295"/>
      <c r="G32" s="295"/>
      <c r="H32" s="295"/>
      <c r="I32" s="295"/>
      <c r="J32" s="295"/>
      <c r="K32" s="295"/>
      <c r="L32" s="295"/>
      <c r="M32" s="295"/>
      <c r="N32" s="296"/>
    </row>
    <row r="33" spans="1:14" ht="13.5" customHeight="1">
      <c r="A33" s="291" t="s">
        <v>617</v>
      </c>
      <c r="B33" s="292"/>
      <c r="C33" s="292"/>
      <c r="D33" s="292"/>
      <c r="E33" s="292"/>
      <c r="F33" s="292"/>
      <c r="G33" s="292"/>
      <c r="H33" s="292"/>
      <c r="I33" s="292"/>
      <c r="J33" s="292"/>
      <c r="K33" s="292"/>
      <c r="L33" s="292"/>
      <c r="M33" s="292"/>
      <c r="N33" s="293"/>
    </row>
    <row r="34" spans="1:14" ht="13.5" customHeight="1">
      <c r="A34" s="291" t="s">
        <v>618</v>
      </c>
      <c r="B34" s="292"/>
      <c r="C34" s="292"/>
      <c r="D34" s="292"/>
      <c r="E34" s="292"/>
      <c r="F34" s="292"/>
      <c r="G34" s="292"/>
      <c r="H34" s="292"/>
      <c r="I34" s="292"/>
      <c r="J34" s="292"/>
      <c r="K34" s="292"/>
      <c r="L34" s="292"/>
      <c r="M34" s="292"/>
      <c r="N34" s="293"/>
    </row>
    <row r="35" spans="1:14" ht="13.5" customHeight="1">
      <c r="A35" s="294" t="s">
        <v>771</v>
      </c>
      <c r="B35" s="295"/>
      <c r="C35" s="295"/>
      <c r="D35" s="295"/>
      <c r="E35" s="295"/>
      <c r="F35" s="295"/>
      <c r="G35" s="295"/>
      <c r="H35" s="295"/>
      <c r="I35" s="295"/>
      <c r="J35" s="295"/>
      <c r="K35" s="295"/>
      <c r="L35" s="295"/>
      <c r="M35" s="295"/>
      <c r="N35" s="296"/>
    </row>
    <row r="36" spans="1:14" ht="13.5" customHeight="1">
      <c r="A36" s="291" t="s">
        <v>773</v>
      </c>
      <c r="B36" s="292"/>
      <c r="C36" s="292"/>
      <c r="D36" s="292"/>
      <c r="E36" s="292"/>
      <c r="F36" s="292"/>
      <c r="G36" s="292"/>
      <c r="H36" s="292"/>
      <c r="I36" s="292"/>
      <c r="J36" s="292"/>
      <c r="K36" s="292"/>
      <c r="L36" s="292"/>
      <c r="M36" s="292"/>
      <c r="N36" s="293"/>
    </row>
    <row r="37" spans="1:14" ht="13.5" customHeight="1">
      <c r="A37" s="294" t="s">
        <v>772</v>
      </c>
      <c r="B37" s="295"/>
      <c r="C37" s="295"/>
      <c r="D37" s="295"/>
      <c r="E37" s="295"/>
      <c r="F37" s="295"/>
      <c r="G37" s="295"/>
      <c r="H37" s="295"/>
      <c r="I37" s="295"/>
      <c r="J37" s="295"/>
      <c r="K37" s="295"/>
      <c r="L37" s="295"/>
      <c r="M37" s="295"/>
      <c r="N37" s="296"/>
    </row>
    <row r="38" spans="1:14" ht="13.5" customHeight="1">
      <c r="A38" s="291" t="s">
        <v>774</v>
      </c>
      <c r="B38" s="292"/>
      <c r="C38" s="292"/>
      <c r="D38" s="292"/>
      <c r="E38" s="292"/>
      <c r="F38" s="292"/>
      <c r="G38" s="292"/>
      <c r="H38" s="292"/>
      <c r="I38" s="292"/>
      <c r="J38" s="292"/>
      <c r="K38" s="292"/>
      <c r="L38" s="292"/>
      <c r="M38" s="292"/>
      <c r="N38" s="293"/>
    </row>
    <row r="39" spans="1:14" ht="13.5" customHeight="1">
      <c r="A39" s="294" t="s">
        <v>467</v>
      </c>
      <c r="B39" s="295"/>
      <c r="C39" s="295"/>
      <c r="D39" s="295"/>
      <c r="E39" s="295"/>
      <c r="F39" s="295"/>
      <c r="G39" s="295"/>
      <c r="H39" s="295"/>
      <c r="I39" s="295"/>
      <c r="J39" s="295"/>
      <c r="K39" s="295"/>
      <c r="L39" s="295"/>
      <c r="M39" s="295"/>
      <c r="N39" s="296"/>
    </row>
    <row r="40" spans="1:14" ht="13.5" customHeight="1">
      <c r="A40" s="291" t="s">
        <v>468</v>
      </c>
      <c r="B40" s="292"/>
      <c r="C40" s="292"/>
      <c r="D40" s="292"/>
      <c r="E40" s="292"/>
      <c r="F40" s="292"/>
      <c r="G40" s="292"/>
      <c r="H40" s="292"/>
      <c r="I40" s="292"/>
      <c r="J40" s="292"/>
      <c r="K40" s="292"/>
      <c r="L40" s="292"/>
      <c r="M40" s="292"/>
      <c r="N40" s="293"/>
    </row>
    <row r="41" spans="1:14" ht="8.25" customHeight="1">
      <c r="A41" s="306"/>
      <c r="B41" s="307"/>
      <c r="C41" s="307"/>
      <c r="D41" s="307"/>
      <c r="E41" s="307"/>
      <c r="F41" s="307"/>
      <c r="G41" s="307"/>
      <c r="H41" s="307"/>
      <c r="I41" s="307"/>
      <c r="J41" s="307"/>
      <c r="K41" s="307"/>
      <c r="L41" s="307"/>
      <c r="M41" s="307"/>
      <c r="N41" s="308"/>
    </row>
    <row r="42" spans="1:14" ht="20.25" customHeight="1">
      <c r="A42" s="309" t="s">
        <v>485</v>
      </c>
      <c r="B42" s="310"/>
      <c r="C42" s="310"/>
      <c r="D42" s="310"/>
      <c r="E42" s="310"/>
      <c r="F42" s="310"/>
      <c r="G42" s="310"/>
      <c r="H42" s="310"/>
      <c r="I42" s="310"/>
      <c r="J42" s="310"/>
      <c r="K42" s="310"/>
      <c r="L42" s="310"/>
      <c r="M42" s="310"/>
      <c r="N42" s="311"/>
    </row>
    <row r="43" spans="1:14" ht="13.5" customHeight="1">
      <c r="A43" s="306" t="s">
        <v>486</v>
      </c>
      <c r="B43" s="307"/>
      <c r="C43" s="307"/>
      <c r="D43" s="307"/>
      <c r="E43" s="307"/>
      <c r="F43" s="307"/>
      <c r="G43" s="307"/>
      <c r="H43" s="307"/>
      <c r="I43" s="307"/>
      <c r="J43" s="307"/>
      <c r="K43" s="307"/>
      <c r="L43" s="307"/>
      <c r="M43" s="307"/>
      <c r="N43" s="308"/>
    </row>
    <row r="44" spans="1:14" ht="13.5" customHeight="1">
      <c r="A44" s="306" t="s">
        <v>465</v>
      </c>
      <c r="B44" s="307"/>
      <c r="C44" s="307"/>
      <c r="D44" s="307"/>
      <c r="E44" s="307"/>
      <c r="F44" s="307"/>
      <c r="G44" s="307"/>
      <c r="H44" s="307"/>
      <c r="I44" s="307"/>
      <c r="J44" s="307"/>
      <c r="K44" s="307"/>
      <c r="L44" s="307"/>
      <c r="M44" s="307"/>
      <c r="N44" s="308"/>
    </row>
    <row r="45" spans="1:14" ht="13.5" customHeight="1">
      <c r="A45" s="297" t="s">
        <v>487</v>
      </c>
      <c r="B45" s="298"/>
      <c r="C45" s="298"/>
      <c r="D45" s="298"/>
      <c r="E45" s="298"/>
      <c r="F45" s="298"/>
      <c r="G45" s="298"/>
      <c r="H45" s="298"/>
      <c r="I45" s="298"/>
      <c r="J45" s="298"/>
      <c r="K45" s="298"/>
      <c r="L45" s="298"/>
      <c r="M45" s="298"/>
      <c r="N45" s="299"/>
    </row>
    <row r="46" spans="1:14" ht="13.5" customHeight="1" thickBot="1">
      <c r="A46" s="300"/>
      <c r="B46" s="301"/>
      <c r="C46" s="301"/>
      <c r="D46" s="301"/>
      <c r="E46" s="301"/>
      <c r="F46" s="301"/>
      <c r="G46" s="301"/>
      <c r="H46" s="301"/>
      <c r="I46" s="301"/>
      <c r="J46" s="301"/>
      <c r="K46" s="301"/>
      <c r="L46" s="301"/>
      <c r="M46" s="301"/>
      <c r="N46" s="302"/>
    </row>
    <row r="47" spans="1:14" ht="13.5" customHeight="1">
      <c r="A47"/>
      <c r="B47"/>
      <c r="C47"/>
      <c r="D47"/>
      <c r="E47"/>
      <c r="F47"/>
      <c r="G47"/>
      <c r="H47"/>
      <c r="I47"/>
      <c r="J47"/>
      <c r="K47"/>
      <c r="L47"/>
      <c r="M47"/>
      <c r="N47"/>
    </row>
    <row r="48" spans="1:14" ht="13.5" customHeight="1">
      <c r="A48"/>
      <c r="B48"/>
      <c r="C48"/>
      <c r="D48"/>
      <c r="E48"/>
      <c r="F48"/>
      <c r="G48"/>
      <c r="H48"/>
      <c r="I48"/>
      <c r="J48"/>
      <c r="K48"/>
      <c r="L48"/>
      <c r="M48"/>
      <c r="N48"/>
    </row>
  </sheetData>
  <mergeCells count="45">
    <mergeCell ref="A24:D24"/>
    <mergeCell ref="F11:I11"/>
    <mergeCell ref="K11:N11"/>
    <mergeCell ref="A12:B12"/>
    <mergeCell ref="C12:D12"/>
    <mergeCell ref="F12:G12"/>
    <mergeCell ref="H12:I12"/>
    <mergeCell ref="K12:L12"/>
    <mergeCell ref="M12:N12"/>
    <mergeCell ref="F16:I16"/>
    <mergeCell ref="K16:N16"/>
    <mergeCell ref="F17:G17"/>
    <mergeCell ref="H17:I17"/>
    <mergeCell ref="F22:G22"/>
    <mergeCell ref="H22:I22"/>
    <mergeCell ref="K17:L17"/>
    <mergeCell ref="M17:N17"/>
    <mergeCell ref="K21:N21"/>
    <mergeCell ref="K22:L22"/>
    <mergeCell ref="M22:N22"/>
    <mergeCell ref="F21:I21"/>
    <mergeCell ref="C7:D7"/>
    <mergeCell ref="A22:B22"/>
    <mergeCell ref="C22:D22"/>
    <mergeCell ref="A11:D11"/>
    <mergeCell ref="A16:D16"/>
    <mergeCell ref="A17:B17"/>
    <mergeCell ref="C17:D17"/>
    <mergeCell ref="A21:D21"/>
    <mergeCell ref="A1:D1"/>
    <mergeCell ref="K7:L7"/>
    <mergeCell ref="M7:N7"/>
    <mergeCell ref="F6:I6"/>
    <mergeCell ref="K1:N1"/>
    <mergeCell ref="F1:I1"/>
    <mergeCell ref="K6:N6"/>
    <mergeCell ref="F2:G2"/>
    <mergeCell ref="H2:I2"/>
    <mergeCell ref="F7:G7"/>
    <mergeCell ref="H7:I7"/>
    <mergeCell ref="K2:L2"/>
    <mergeCell ref="M2:N2"/>
    <mergeCell ref="A2:D2"/>
    <mergeCell ref="A6:D6"/>
    <mergeCell ref="A7:B7"/>
  </mergeCells>
  <phoneticPr fontId="1"/>
  <printOptions horizontalCentered="1"/>
  <pageMargins left="0.31496062992125984" right="0.31496062992125984" top="0.74803149606299213" bottom="0.74803149606299213" header="0.31496062992125984" footer="0.31496062992125984"/>
  <pageSetup paperSize="9" orientation="portrait" horizontalDpi="300" verticalDpi="300" r:id="rId1"/>
  <headerFooter>
    <oddHeader>&amp;C&amp;"-,太字"&amp;14PP　　　１　　　２　　　３　　　４　　　５　　　６　　　７　　　８　　　９　　　１０　　　１１</oddHeader>
    <oddFooter>&amp;C&amp;"-,太字"&amp;14移動速度　　　　１　　　　２　　　　３　　　　４　　　　&amp;KFF0000⑤&amp;K01+000　　　　６　　　　７　　　　８　　　</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S55"/>
  <sheetViews>
    <sheetView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9" ht="21">
      <c r="A1" s="30" t="s">
        <v>367</v>
      </c>
      <c r="B1" s="588">
        <v>11</v>
      </c>
      <c r="C1" s="589"/>
      <c r="D1" s="31" t="s">
        <v>40</v>
      </c>
      <c r="E1" s="32" t="s">
        <v>115</v>
      </c>
      <c r="F1" s="590"/>
      <c r="G1" s="591"/>
      <c r="H1" s="74" t="s">
        <v>55</v>
      </c>
    </row>
    <row r="2" spans="1:19" ht="24.75" customHeight="1">
      <c r="A2" s="31" t="s">
        <v>0</v>
      </c>
      <c r="B2" s="592" t="s">
        <v>787</v>
      </c>
      <c r="C2" s="592"/>
      <c r="D2" s="592"/>
      <c r="E2" s="592"/>
      <c r="F2" s="592"/>
      <c r="G2" s="592"/>
      <c r="H2" s="74" t="s">
        <v>56</v>
      </c>
    </row>
    <row r="3" spans="1:19" ht="19.5" customHeight="1">
      <c r="A3" s="80" t="s">
        <v>48</v>
      </c>
      <c r="B3" s="182"/>
      <c r="C3" s="182"/>
      <c r="D3" s="182"/>
      <c r="I3" s="74"/>
    </row>
    <row r="4" spans="1:19">
      <c r="A4" s="54" t="s">
        <v>46</v>
      </c>
      <c r="B4" s="525" t="s">
        <v>368</v>
      </c>
      <c r="C4" s="526"/>
      <c r="D4" s="526"/>
      <c r="E4" s="526"/>
      <c r="F4" s="526"/>
      <c r="G4" s="527"/>
      <c r="H4" s="457" t="s">
        <v>918</v>
      </c>
      <c r="I4" s="458"/>
      <c r="J4" s="458"/>
      <c r="K4" s="458"/>
      <c r="L4" s="458"/>
      <c r="M4" s="459"/>
      <c r="N4" s="457" t="s">
        <v>918</v>
      </c>
      <c r="O4" s="458"/>
      <c r="P4" s="458"/>
      <c r="Q4" s="458"/>
      <c r="R4" s="458"/>
      <c r="S4" s="459"/>
    </row>
    <row r="5" spans="1:19">
      <c r="A5" s="55" t="s">
        <v>39</v>
      </c>
      <c r="B5" s="525" t="s">
        <v>369</v>
      </c>
      <c r="C5" s="526"/>
      <c r="D5" s="526"/>
      <c r="E5" s="526"/>
      <c r="F5" s="526"/>
      <c r="G5" s="527"/>
      <c r="H5" s="402" t="s">
        <v>43</v>
      </c>
      <c r="I5" s="404" t="s">
        <v>68</v>
      </c>
      <c r="J5" s="404" t="s">
        <v>98</v>
      </c>
      <c r="N5" s="402" t="s">
        <v>43</v>
      </c>
      <c r="O5" s="404" t="s">
        <v>68</v>
      </c>
      <c r="P5" s="404" t="s">
        <v>98</v>
      </c>
      <c r="Q5" s="182"/>
    </row>
    <row r="6" spans="1:19">
      <c r="A6" s="55" t="s">
        <v>7</v>
      </c>
      <c r="B6" s="525" t="s">
        <v>5</v>
      </c>
      <c r="C6" s="526"/>
      <c r="D6" s="527"/>
      <c r="E6" s="210" t="s">
        <v>43</v>
      </c>
      <c r="F6" s="211" t="str">
        <f>$I$5</f>
        <v>近接</v>
      </c>
      <c r="G6" s="211" t="str">
        <f>IF($J$5 = 0,"", $J$5)</f>
        <v>武器</v>
      </c>
      <c r="H6" s="402" t="s">
        <v>65</v>
      </c>
      <c r="I6" s="404"/>
      <c r="J6" s="404"/>
      <c r="N6" s="402" t="s">
        <v>65</v>
      </c>
      <c r="O6" s="404"/>
      <c r="P6" s="404"/>
      <c r="Q6" s="182"/>
    </row>
    <row r="7" spans="1:19">
      <c r="A7" s="56" t="s">
        <v>6</v>
      </c>
      <c r="B7" s="593" t="s">
        <v>90</v>
      </c>
      <c r="C7" s="594"/>
      <c r="D7" s="595"/>
      <c r="E7" s="210" t="s">
        <v>65</v>
      </c>
      <c r="F7" s="211" t="str">
        <f>IF($I$6 = 0,"", $I$6)</f>
        <v/>
      </c>
      <c r="G7" s="211" t="str">
        <f>IF($J$6 = 0,"", $J$6)</f>
        <v/>
      </c>
      <c r="H7" s="402" t="s">
        <v>84</v>
      </c>
      <c r="I7" s="404" t="s">
        <v>150</v>
      </c>
      <c r="J7" s="74" t="s">
        <v>61</v>
      </c>
      <c r="L7" s="74" t="s">
        <v>418</v>
      </c>
      <c r="N7" s="402" t="s">
        <v>84</v>
      </c>
      <c r="O7" s="404" t="s">
        <v>904</v>
      </c>
      <c r="P7" s="74" t="s">
        <v>61</v>
      </c>
      <c r="Q7" s="182"/>
      <c r="R7" s="74" t="s">
        <v>418</v>
      </c>
    </row>
    <row r="8" spans="1:19">
      <c r="A8" s="56" t="s">
        <v>60</v>
      </c>
      <c r="B8" s="525" t="s">
        <v>370</v>
      </c>
      <c r="C8" s="526"/>
      <c r="D8" s="526"/>
      <c r="E8" s="526"/>
      <c r="F8" s="526"/>
      <c r="G8" s="527"/>
      <c r="H8" s="402" t="s">
        <v>51</v>
      </c>
      <c r="I8" s="404" t="s">
        <v>13</v>
      </c>
      <c r="J8" s="403">
        <f>IF(I8="",0,VLOOKUP(I8,基本!$A$5:'基本'!$C$10,3,FALSE))</f>
        <v>6</v>
      </c>
      <c r="K8" s="404" t="s">
        <v>18</v>
      </c>
      <c r="L8" s="231">
        <f>$J$8+$L$9+$I$9</f>
        <v>23</v>
      </c>
      <c r="N8" s="402" t="s">
        <v>51</v>
      </c>
      <c r="O8" s="404" t="s">
        <v>13</v>
      </c>
      <c r="P8" s="403">
        <f>IF(O8="",0,VLOOKUP(O8,基本!$A$5:'基本'!$C$10,3,FALSE))</f>
        <v>6</v>
      </c>
      <c r="Q8" s="404" t="s">
        <v>18</v>
      </c>
      <c r="R8" s="231">
        <f>$P$8+$O$9+$R$9</f>
        <v>23</v>
      </c>
    </row>
    <row r="9" spans="1:19">
      <c r="A9" s="56" t="s">
        <v>8</v>
      </c>
      <c r="B9" s="525" t="s">
        <v>159</v>
      </c>
      <c r="C9" s="526"/>
      <c r="D9" s="526"/>
      <c r="E9" s="526"/>
      <c r="F9" s="526"/>
      <c r="G9" s="527"/>
      <c r="H9" s="402" t="s">
        <v>57</v>
      </c>
      <c r="I9" s="404">
        <v>0</v>
      </c>
      <c r="J9" s="457" t="s">
        <v>53</v>
      </c>
      <c r="K9" s="459"/>
      <c r="L9" s="403">
        <f>IF($I$7=基本!$F$4,基本!$P$7,IF($I$7=基本!$F$13,基本!$P$16,IF($I$7=基本!$F$22,基本!$P$25,IF($I$7=基本!$F$31,基本!$P$34,IF($I$7=基本!$F$40,基本!$P$43,0)))))</f>
        <v>17</v>
      </c>
      <c r="N9" s="402" t="s">
        <v>57</v>
      </c>
      <c r="O9" s="404">
        <v>0</v>
      </c>
      <c r="P9" s="457" t="s">
        <v>53</v>
      </c>
      <c r="Q9" s="459"/>
      <c r="R9" s="403">
        <f>IF($O$7=基本!$F$4,基本!$P$7,IF($O$7=基本!$F$13,基本!$P$16,IF($O$7=基本!$F$22,基本!$P$25,IF($O$7=基本!$F$31,基本!$P$34,IF($O$7=基本!$F$40,基本!$P$43,0)))))</f>
        <v>17</v>
      </c>
    </row>
    <row r="10" spans="1:19">
      <c r="A10" s="57" t="s">
        <v>9</v>
      </c>
      <c r="B10" s="596" t="s">
        <v>160</v>
      </c>
      <c r="C10" s="597"/>
      <c r="D10" s="597"/>
      <c r="E10" s="597"/>
      <c r="F10" s="597"/>
      <c r="G10" s="598"/>
      <c r="H10" s="400" t="s">
        <v>52</v>
      </c>
      <c r="I10" s="404" t="s">
        <v>13</v>
      </c>
      <c r="J10" s="403">
        <f>IF(I10="",0,VLOOKUP(I10,基本!$A$5:'基本'!$C$10,3,FALSE))</f>
        <v>6</v>
      </c>
      <c r="K10" s="404" t="s">
        <v>16</v>
      </c>
      <c r="L10" s="403">
        <f>IF(K10="",0,VLOOKUP(K10,基本!$A$5:'基本'!$C$10,3,FALSE))</f>
        <v>4</v>
      </c>
      <c r="N10" s="400" t="s">
        <v>52</v>
      </c>
      <c r="O10" s="404" t="s">
        <v>13</v>
      </c>
      <c r="P10" s="403">
        <f>IF(O10="",0,VLOOKUP(O10,基本!$A$5:'基本'!$C$10,3,FALSE))</f>
        <v>6</v>
      </c>
      <c r="Q10" s="404" t="s">
        <v>16</v>
      </c>
      <c r="R10" s="403">
        <f>IF(Q10="",0,VLOOKUP(Q10,基本!$A$5:'基本'!$C$10,3,FALSE))</f>
        <v>4</v>
      </c>
    </row>
    <row r="11" spans="1:19" ht="13.5" customHeight="1">
      <c r="A11" s="118"/>
      <c r="B11" s="555" t="s">
        <v>371</v>
      </c>
      <c r="C11" s="556"/>
      <c r="D11" s="556"/>
      <c r="E11" s="556"/>
      <c r="F11" s="556"/>
      <c r="G11" s="557"/>
      <c r="H11" s="402" t="s">
        <v>58</v>
      </c>
      <c r="I11" s="404"/>
      <c r="J11" s="457" t="s">
        <v>54</v>
      </c>
      <c r="K11" s="459"/>
      <c r="L11" s="403">
        <f>IF($I$7=基本!$F$4,基本!$P$9,IF($I$7=基本!$F$13,基本!$P$18,IF($I$7=基本!$F$22,基本!$P$27,IF($I$7=基本!$F$31,基本!$P$36,IF($I$7=基本!$F$40,基本!$P$45,0)))))</f>
        <v>6</v>
      </c>
      <c r="N11" s="402" t="s">
        <v>58</v>
      </c>
      <c r="O11" s="404">
        <v>0</v>
      </c>
      <c r="P11" s="457" t="s">
        <v>54</v>
      </c>
      <c r="Q11" s="459"/>
      <c r="R11" s="403">
        <f>IF($O$7=基本!$F$4,基本!$P$9,IF($O$7=基本!$F$13,基本!$P$18,IF($O$7=基本!$F$22,基本!$P$27,IF($O$7=基本!$F$31,基本!$P$36,IF($O$7=基本!$F$40,基本!$P$45,0)))))</f>
        <v>6</v>
      </c>
    </row>
    <row r="12" spans="1:19" ht="13.5" customHeight="1">
      <c r="A12" s="118"/>
      <c r="B12" s="555" t="s">
        <v>372</v>
      </c>
      <c r="C12" s="556"/>
      <c r="D12" s="556"/>
      <c r="E12" s="556"/>
      <c r="F12" s="556"/>
      <c r="G12" s="557"/>
      <c r="H12" s="401" t="s">
        <v>415</v>
      </c>
      <c r="I12" s="404">
        <v>2</v>
      </c>
      <c r="J12" s="185"/>
      <c r="K12" s="185"/>
      <c r="L12" s="229" t="s">
        <v>418</v>
      </c>
      <c r="M12" s="405" t="s">
        <v>59</v>
      </c>
      <c r="N12" s="401" t="s">
        <v>415</v>
      </c>
      <c r="O12" s="354">
        <f>I12</f>
        <v>2</v>
      </c>
      <c r="R12" s="229" t="s">
        <v>418</v>
      </c>
      <c r="S12" s="405" t="s">
        <v>59</v>
      </c>
    </row>
    <row r="13" spans="1:19" ht="9" customHeight="1">
      <c r="A13" s="126"/>
      <c r="B13" s="614"/>
      <c r="C13" s="599"/>
      <c r="D13" s="599"/>
      <c r="E13" s="599"/>
      <c r="F13" s="599"/>
      <c r="G13" s="600"/>
      <c r="H13" s="401" t="s">
        <v>85</v>
      </c>
      <c r="I13" s="26">
        <f>IF($I$7=基本!$F$4,基本!$F$9,IF($I$7=基本!$F$13,基本!$F$18,IF($I$7=基本!$F$22,基本!$F$27,IF($I$7=基本!$F$31,基本!$F$36,IF($I$7=基本!$F$40,基本!$F$45,0)))))*I12</f>
        <v>2</v>
      </c>
      <c r="J13" s="402" t="s">
        <v>44</v>
      </c>
      <c r="K13" s="26">
        <f>IF($I$7=基本!$F$4,基本!$H$9,IF($I$7=基本!$F$13,基本!$H$18,IF($I$7=基本!$F$22,基本!$H$27,IF($I$7=基本!$F$31,基本!$H$36,IF($I$7=基本!$F$40,基本!$H$45,0)))))</f>
        <v>10</v>
      </c>
      <c r="L13" s="231">
        <f>J10+IF(I12=0,0,L11)+I11</f>
        <v>12</v>
      </c>
      <c r="M13" s="404"/>
      <c r="N13" s="401" t="s">
        <v>85</v>
      </c>
      <c r="O13" s="354">
        <f>IF($O$7=基本!$F$4,基本!$F$9,IF($O$7=基本!$F$13,基本!$F$18,IF($O$7=基本!$F$22,基本!$F$27,IF($O$7=基本!$F$31,基本!$F$36,IF($O$7=基本!$F$40,基本!$F$45,0)))))*O12+1</f>
        <v>3</v>
      </c>
      <c r="P13" s="402" t="s">
        <v>44</v>
      </c>
      <c r="Q13" s="26">
        <f>IF($O$7=基本!$F$4,基本!$H$9,IF($O$7=基本!$F$13,基本!$H$18,IF($O$7=基本!$F$22,基本!$H$27,IF($O$7=基本!$F$31,基本!$H$36,IF($O$7=基本!$F$40,基本!$H$45,0)))))</f>
        <v>10</v>
      </c>
      <c r="R13" s="231">
        <f>P10+IF(O12=0,0,R11)+O11</f>
        <v>12</v>
      </c>
      <c r="S13" s="404"/>
    </row>
    <row r="14" spans="1:19" ht="13.5" customHeight="1">
      <c r="A14" s="58" t="s">
        <v>121</v>
      </c>
      <c r="B14" s="555" t="s">
        <v>373</v>
      </c>
      <c r="C14" s="556"/>
      <c r="D14" s="556"/>
      <c r="E14" s="556"/>
      <c r="F14" s="556"/>
      <c r="G14" s="557"/>
      <c r="H14" s="402" t="s">
        <v>50</v>
      </c>
      <c r="I14" s="26">
        <f>IF($I$7=基本!$F$4,基本!$L$11,IF($I$7=基本!$F$13,基本!$L$20,IF($I$7=基本!$F$22,基本!$L$29,IF($I$7=基本!$F$31,基本!$L$38,IF($I$7=基本!$F$40,基本!$L$47,0)))))</f>
        <v>4</v>
      </c>
      <c r="J14" s="402" t="s">
        <v>44</v>
      </c>
      <c r="K14" s="26">
        <f>IF($I$7=基本!$F$4,基本!$N$11,IF($I$7=基本!$F$13,基本!$N$20,IF($I$7=基本!$F$22,基本!$N$29,IF($I$7=基本!$F$31,基本!$N$38,IF($I$7=基本!$F$40,基本!$N$47,0)))))</f>
        <v>8</v>
      </c>
      <c r="L14" s="231">
        <f>L13+(I13*K13)</f>
        <v>32</v>
      </c>
      <c r="M14" s="404" t="s">
        <v>76</v>
      </c>
      <c r="N14" s="402" t="s">
        <v>50</v>
      </c>
      <c r="O14" s="26">
        <f>IF($O$7=基本!$F$4,基本!$L$11,IF($O$7=基本!$F$13,基本!$L$20,IF($O$7=基本!$F$22,基本!$L$29,IF($O$7=基本!$F$31,基本!$L$38,IF($O$7=基本!$F$40,基本!$L$47,0)))))</f>
        <v>4</v>
      </c>
      <c r="P14" s="402" t="s">
        <v>44</v>
      </c>
      <c r="Q14" s="26">
        <f>IF($O$7=基本!$F$4,基本!$N$11,IF($O$7=基本!$F$13,基本!$N$20,IF($O$7=基本!$F$22,基本!$N$29,IF($O$7=基本!$F$31,基本!$N$38,IF($O$7=基本!$F$40,基本!$N$47,0)))))</f>
        <v>10</v>
      </c>
      <c r="R14" s="231">
        <f>R13+(O13*Q13)</f>
        <v>42</v>
      </c>
      <c r="S14" s="404" t="s">
        <v>76</v>
      </c>
    </row>
    <row r="15" spans="1:19" ht="11.25" customHeight="1">
      <c r="A15" s="126"/>
      <c r="B15" s="537"/>
      <c r="C15" s="599"/>
      <c r="D15" s="599"/>
      <c r="E15" s="599"/>
      <c r="F15" s="599"/>
      <c r="G15" s="600"/>
      <c r="H15" s="185"/>
      <c r="I15" s="185"/>
      <c r="J15" s="185"/>
      <c r="K15" s="185"/>
    </row>
    <row r="16" spans="1:19" ht="14.25" thickBot="1">
      <c r="A16" s="120" t="s">
        <v>47</v>
      </c>
      <c r="E16" s="67"/>
    </row>
    <row r="17" spans="1:15" ht="18.75" customHeight="1" thickBot="1">
      <c r="A17" s="601" t="str">
        <f>$B$2</f>
        <v>カニング・アブダクション</v>
      </c>
      <c r="B17" s="602"/>
      <c r="C17" s="602"/>
      <c r="D17" s="413" t="s">
        <v>2</v>
      </c>
      <c r="E17" s="264" t="s">
        <v>1</v>
      </c>
      <c r="F17" s="399" t="s">
        <v>902</v>
      </c>
      <c r="G17" s="109" t="s">
        <v>916</v>
      </c>
      <c r="K17" s="185"/>
    </row>
    <row r="18" spans="1:15" ht="24" customHeight="1">
      <c r="A18" s="603" t="s">
        <v>42</v>
      </c>
      <c r="B18" s="283" t="s">
        <v>117</v>
      </c>
      <c r="C18" s="605" t="str">
        <f>$K$8</f>
        <v>AC</v>
      </c>
      <c r="D18" s="284" t="str">
        <f>$L$8 &amp; "+1d20"</f>
        <v>23+1d20</v>
      </c>
      <c r="E18" s="285" t="str">
        <f>$L$8+2 &amp; "+1d20"</f>
        <v>25+1d20</v>
      </c>
      <c r="F18" s="284" t="str">
        <f>$R$8 &amp; "+1d20"</f>
        <v>23+1d20</v>
      </c>
      <c r="G18" s="286" t="str">
        <f>$R$8+2 &amp; "+1d20"</f>
        <v>25+1d20</v>
      </c>
      <c r="H18" s="185"/>
      <c r="I18" s="185"/>
      <c r="J18" s="185"/>
      <c r="K18" s="185"/>
    </row>
    <row r="19" spans="1:15" ht="24" customHeight="1" thickBot="1">
      <c r="A19" s="604"/>
      <c r="B19" s="290" t="s">
        <v>595</v>
      </c>
      <c r="C19" s="606"/>
      <c r="D19" s="287" t="str">
        <f>3+$L$8 &amp; "+1d20"</f>
        <v>26+1d20</v>
      </c>
      <c r="E19" s="288" t="str">
        <f>3+$L$8+2 &amp; "+1d20"</f>
        <v>28+1d20</v>
      </c>
      <c r="F19" s="287" t="str">
        <f>3+$R$8 &amp; "+1d20"</f>
        <v>26+1d20</v>
      </c>
      <c r="G19" s="289" t="str">
        <f>3+$R$8+2 &amp; "+1d20"</f>
        <v>28+1d20</v>
      </c>
      <c r="H19" s="185"/>
      <c r="I19" s="185"/>
      <c r="J19" s="185"/>
      <c r="K19" s="185"/>
    </row>
    <row r="20" spans="1:15" ht="23.25" customHeight="1">
      <c r="A20" s="607" t="s">
        <v>117</v>
      </c>
      <c r="B20" s="110" t="s">
        <v>4</v>
      </c>
      <c r="C20" s="42" t="str">
        <f>IF($M$13 = 0,"", $M$13)</f>
        <v/>
      </c>
      <c r="D20" s="398" t="str">
        <f>$L$13 &amp; "+" &amp; $I$13 &amp; "d" &amp; $K$13</f>
        <v>12+2d10</v>
      </c>
      <c r="E20" s="265" t="str">
        <f>$L$13 &amp; "+" &amp; $I$13 &amp; "d" &amp; $K$13</f>
        <v>12+2d10</v>
      </c>
      <c r="F20" s="266" t="str">
        <f>$R$13 &amp; "+" &amp; $O$13 &amp; "d" &amp; $Q$13</f>
        <v>12+3d10</v>
      </c>
      <c r="G20" s="111" t="str">
        <f>$R$13 &amp; "+" &amp; $O$13 &amp; "d" &amp; $Q$13</f>
        <v>12+3d10</v>
      </c>
      <c r="H20" s="185"/>
      <c r="I20" s="185"/>
      <c r="J20" s="185"/>
      <c r="K20" s="185"/>
      <c r="O20" s="232"/>
    </row>
    <row r="21" spans="1:15" ht="23.25" customHeight="1" thickBot="1">
      <c r="A21" s="608"/>
      <c r="B21" s="82" t="s">
        <v>3</v>
      </c>
      <c r="C21" s="86" t="str">
        <f>IF($M$14 = 0,"", $M$14)</f>
        <v>精神</v>
      </c>
      <c r="D21" s="84" t="str">
        <f>$L$14 &amp; IF($I$14 = 0,"","+" &amp; $I$14 &amp; "d" &amp; $K$14)</f>
        <v>32+4d8</v>
      </c>
      <c r="E21" s="135" t="str">
        <f>$L$14 &amp; IF($I$14 = 0,"","+" &amp; $I$14 &amp; "d" &amp; $K$14)</f>
        <v>32+4d8</v>
      </c>
      <c r="F21" s="84" t="str">
        <f>$R$14 &amp; IF($O$14 = 0,"","+" &amp; $O$14 &amp; "d" &amp; $Q$14)</f>
        <v>42+4d10</v>
      </c>
      <c r="G21" s="81" t="str">
        <f>$R$14 &amp; IF($O$14 = 0,"","+" &amp; $O$14 &amp; "d" &amp; $Q$14)</f>
        <v>42+4d10</v>
      </c>
      <c r="H21" s="185"/>
      <c r="I21" s="185"/>
      <c r="J21" s="185"/>
      <c r="K21" s="185"/>
    </row>
    <row r="22" spans="1:15" ht="9" customHeight="1">
      <c r="A22" s="548"/>
      <c r="B22" s="548"/>
      <c r="C22" s="548"/>
      <c r="D22" s="548"/>
      <c r="E22" s="548"/>
      <c r="F22" s="548"/>
      <c r="G22" s="548"/>
    </row>
    <row r="23" spans="1:15" ht="14.25">
      <c r="A23" s="553" t="s">
        <v>180</v>
      </c>
      <c r="B23" s="553"/>
      <c r="C23" s="553"/>
      <c r="D23" s="553"/>
      <c r="E23" s="553"/>
      <c r="F23" s="553"/>
      <c r="G23" s="553"/>
      <c r="I23" s="185"/>
      <c r="J23" s="185"/>
      <c r="K23" s="185"/>
    </row>
    <row r="24" spans="1:15" ht="13.5" customHeight="1">
      <c r="A24" s="554" t="s">
        <v>181</v>
      </c>
      <c r="B24" s="554"/>
      <c r="C24" s="554"/>
      <c r="D24" s="554"/>
      <c r="E24" s="554"/>
      <c r="F24" s="554"/>
      <c r="G24" s="554"/>
    </row>
    <row r="25" spans="1:15" ht="13.5" customHeight="1">
      <c r="A25" s="548" t="s">
        <v>274</v>
      </c>
      <c r="B25" s="548"/>
      <c r="C25" s="548"/>
      <c r="D25" s="548"/>
      <c r="E25" s="548"/>
      <c r="F25" s="548"/>
      <c r="G25" s="548"/>
    </row>
    <row r="26" spans="1:15" ht="13.5" customHeight="1">
      <c r="A26" s="548" t="s">
        <v>560</v>
      </c>
      <c r="B26" s="548"/>
      <c r="C26" s="548"/>
      <c r="D26" s="548"/>
      <c r="E26" s="548"/>
      <c r="F26" s="548"/>
      <c r="G26" s="548"/>
    </row>
    <row r="27" spans="1:15" ht="14.25">
      <c r="A27" s="553" t="s">
        <v>453</v>
      </c>
      <c r="B27" s="553"/>
      <c r="C27" s="553"/>
      <c r="D27" s="553"/>
      <c r="E27" s="553"/>
      <c r="F27" s="553"/>
      <c r="G27" s="553"/>
      <c r="I27" s="185"/>
      <c r="J27" s="185"/>
      <c r="K27" s="185"/>
    </row>
    <row r="28" spans="1:15" ht="13.5" customHeight="1">
      <c r="A28" s="554" t="s">
        <v>366</v>
      </c>
      <c r="B28" s="554"/>
      <c r="C28" s="554"/>
      <c r="D28" s="554"/>
      <c r="E28" s="554"/>
      <c r="F28" s="554"/>
      <c r="G28" s="554"/>
    </row>
    <row r="29" spans="1:15" ht="13.5" customHeight="1">
      <c r="A29" s="548" t="s">
        <v>491</v>
      </c>
      <c r="B29" s="548"/>
      <c r="C29" s="548"/>
      <c r="D29" s="548"/>
      <c r="E29" s="548"/>
      <c r="F29" s="548"/>
      <c r="G29" s="548"/>
    </row>
    <row r="30" spans="1:15" ht="7.5" customHeight="1">
      <c r="A30" s="599"/>
      <c r="B30" s="599"/>
      <c r="C30" s="599"/>
      <c r="D30" s="599"/>
      <c r="E30" s="599"/>
      <c r="F30" s="599"/>
      <c r="G30" s="599"/>
    </row>
    <row r="31" spans="1:15" ht="13.5" customHeight="1">
      <c r="A31" s="558" t="s">
        <v>49</v>
      </c>
      <c r="B31" s="559"/>
      <c r="C31" s="559"/>
      <c r="D31" s="559"/>
      <c r="E31" s="559"/>
      <c r="F31" s="559"/>
      <c r="G31" s="560"/>
    </row>
    <row r="32" spans="1:15" s="207" customFormat="1" ht="7.5" customHeight="1">
      <c r="A32" s="563"/>
      <c r="B32" s="564"/>
      <c r="C32" s="564"/>
      <c r="D32" s="564"/>
      <c r="E32" s="564"/>
      <c r="F32" s="564"/>
      <c r="G32" s="565"/>
      <c r="H32" s="206"/>
      <c r="I32" s="206"/>
      <c r="J32" s="206"/>
      <c r="K32" s="206"/>
    </row>
    <row r="33" spans="1:12" s="207" customFormat="1" ht="13.5" customHeight="1">
      <c r="A33" s="563" t="s">
        <v>508</v>
      </c>
      <c r="B33" s="564"/>
      <c r="C33" s="564"/>
      <c r="D33" s="564"/>
      <c r="E33" s="564"/>
      <c r="F33" s="564"/>
      <c r="G33" s="565"/>
      <c r="H33" s="206"/>
      <c r="I33" s="206"/>
      <c r="J33" s="206"/>
      <c r="K33" s="206"/>
    </row>
    <row r="34" spans="1:12" s="207" customFormat="1" ht="13.5" customHeight="1">
      <c r="A34" s="563" t="s">
        <v>509</v>
      </c>
      <c r="B34" s="564"/>
      <c r="C34" s="564"/>
      <c r="D34" s="564"/>
      <c r="E34" s="564"/>
      <c r="F34" s="564"/>
      <c r="G34" s="565"/>
      <c r="H34" s="206"/>
      <c r="I34" s="206"/>
      <c r="J34" s="206"/>
      <c r="K34" s="206"/>
    </row>
    <row r="35" spans="1:12" s="207" customFormat="1" ht="13.5" customHeight="1">
      <c r="A35" s="563" t="s">
        <v>510</v>
      </c>
      <c r="B35" s="564"/>
      <c r="C35" s="564"/>
      <c r="D35" s="564"/>
      <c r="E35" s="564"/>
      <c r="F35" s="564"/>
      <c r="G35" s="565"/>
      <c r="H35" s="206"/>
      <c r="I35" s="206"/>
      <c r="J35" s="206"/>
      <c r="K35" s="206"/>
    </row>
    <row r="36" spans="1:12" s="207" customFormat="1" ht="13.5" customHeight="1">
      <c r="A36" s="563" t="s">
        <v>511</v>
      </c>
      <c r="B36" s="564"/>
      <c r="C36" s="564"/>
      <c r="D36" s="564"/>
      <c r="E36" s="564"/>
      <c r="F36" s="564"/>
      <c r="G36" s="565"/>
      <c r="H36" s="206"/>
      <c r="I36" s="206"/>
      <c r="J36" s="206"/>
      <c r="K36" s="206"/>
    </row>
    <row r="37" spans="1:12" s="207" customFormat="1" ht="13.5" customHeight="1">
      <c r="A37" s="563" t="s">
        <v>512</v>
      </c>
      <c r="B37" s="564"/>
      <c r="C37" s="564"/>
      <c r="D37" s="564"/>
      <c r="E37" s="564"/>
      <c r="F37" s="564"/>
      <c r="G37" s="565"/>
      <c r="H37" s="206"/>
      <c r="I37" s="206"/>
      <c r="J37" s="206"/>
      <c r="K37" s="206"/>
    </row>
    <row r="38" spans="1:12" s="207" customFormat="1" ht="13.5" customHeight="1">
      <c r="A38" s="563"/>
      <c r="B38" s="564"/>
      <c r="C38" s="564"/>
      <c r="D38" s="564"/>
      <c r="E38" s="564"/>
      <c r="F38" s="564"/>
      <c r="G38" s="565"/>
      <c r="H38" s="206"/>
      <c r="I38" s="206"/>
      <c r="J38" s="206"/>
      <c r="K38" s="206"/>
    </row>
    <row r="39" spans="1:12" s="206" customFormat="1" ht="13.5" customHeight="1">
      <c r="A39" s="615" t="s">
        <v>505</v>
      </c>
      <c r="B39" s="616"/>
      <c r="C39" s="616"/>
      <c r="D39" s="616"/>
      <c r="E39" s="616"/>
      <c r="F39" s="616"/>
      <c r="G39" s="617"/>
      <c r="L39" s="207"/>
    </row>
    <row r="40" spans="1:12" s="206" customFormat="1" ht="13.5" customHeight="1">
      <c r="A40" s="563" t="s">
        <v>516</v>
      </c>
      <c r="B40" s="564"/>
      <c r="C40" s="564"/>
      <c r="D40" s="564"/>
      <c r="E40" s="564"/>
      <c r="F40" s="564"/>
      <c r="G40" s="565"/>
      <c r="L40" s="207"/>
    </row>
    <row r="41" spans="1:12" s="206" customFormat="1" ht="13.5" customHeight="1">
      <c r="A41" s="563" t="s">
        <v>514</v>
      </c>
      <c r="B41" s="564"/>
      <c r="C41" s="564"/>
      <c r="D41" s="564"/>
      <c r="E41" s="564"/>
      <c r="F41" s="564"/>
      <c r="G41" s="565"/>
      <c r="L41" s="207"/>
    </row>
    <row r="42" spans="1:12" s="206" customFormat="1" ht="13.5" customHeight="1">
      <c r="A42" s="563" t="s">
        <v>513</v>
      </c>
      <c r="B42" s="564"/>
      <c r="C42" s="564"/>
      <c r="D42" s="564"/>
      <c r="E42" s="564"/>
      <c r="F42" s="564"/>
      <c r="G42" s="565"/>
      <c r="L42" s="207"/>
    </row>
    <row r="43" spans="1:12" s="207" customFormat="1" ht="13.5" customHeight="1">
      <c r="A43" s="563" t="s">
        <v>507</v>
      </c>
      <c r="B43" s="564"/>
      <c r="C43" s="564"/>
      <c r="D43" s="564"/>
      <c r="E43" s="564"/>
      <c r="F43" s="564"/>
      <c r="G43" s="565"/>
      <c r="H43" s="206"/>
      <c r="I43" s="206"/>
      <c r="J43" s="206"/>
      <c r="K43" s="206"/>
    </row>
    <row r="44" spans="1:12" s="206" customFormat="1" ht="13.5" customHeight="1">
      <c r="A44" s="563" t="s">
        <v>597</v>
      </c>
      <c r="B44" s="564"/>
      <c r="C44" s="564"/>
      <c r="D44" s="564"/>
      <c r="E44" s="564"/>
      <c r="F44" s="564"/>
      <c r="G44" s="565"/>
      <c r="L44" s="207"/>
    </row>
    <row r="45" spans="1:12" s="207" customFormat="1" ht="13.5" customHeight="1">
      <c r="A45" s="563" t="s">
        <v>598</v>
      </c>
      <c r="B45" s="564"/>
      <c r="C45" s="564"/>
      <c r="D45" s="564"/>
      <c r="E45" s="564"/>
      <c r="F45" s="564"/>
      <c r="G45" s="565"/>
      <c r="H45" s="206"/>
      <c r="I45" s="206"/>
      <c r="J45" s="206"/>
      <c r="K45" s="206"/>
    </row>
    <row r="46" spans="1:12" s="207" customFormat="1" ht="13.5" customHeight="1">
      <c r="A46" s="563" t="s">
        <v>596</v>
      </c>
      <c r="B46" s="564"/>
      <c r="C46" s="564"/>
      <c r="D46" s="564"/>
      <c r="E46" s="564"/>
      <c r="F46" s="564"/>
      <c r="G46" s="565"/>
      <c r="H46" s="206"/>
      <c r="I46" s="206"/>
      <c r="J46" s="206"/>
      <c r="K46" s="206"/>
    </row>
    <row r="47" spans="1:12" s="206" customFormat="1" ht="13.5" customHeight="1">
      <c r="A47" s="563"/>
      <c r="B47" s="564"/>
      <c r="C47" s="564"/>
      <c r="D47" s="564"/>
      <c r="E47" s="564"/>
      <c r="F47" s="564"/>
      <c r="G47" s="565"/>
      <c r="L47" s="207"/>
    </row>
    <row r="48" spans="1:12" s="206" customFormat="1" ht="13.5" customHeight="1">
      <c r="A48" s="615" t="s">
        <v>506</v>
      </c>
      <c r="B48" s="616"/>
      <c r="C48" s="616"/>
      <c r="D48" s="616"/>
      <c r="E48" s="616"/>
      <c r="F48" s="616"/>
      <c r="G48" s="617"/>
      <c r="L48" s="207"/>
    </row>
    <row r="49" spans="1:12" s="206" customFormat="1" ht="13.5" customHeight="1">
      <c r="A49" s="563" t="s">
        <v>517</v>
      </c>
      <c r="B49" s="564"/>
      <c r="C49" s="564"/>
      <c r="D49" s="564"/>
      <c r="E49" s="564"/>
      <c r="F49" s="564"/>
      <c r="G49" s="565"/>
      <c r="L49" s="207"/>
    </row>
    <row r="50" spans="1:12" s="206" customFormat="1" ht="13.5" customHeight="1">
      <c r="A50" s="563" t="s">
        <v>515</v>
      </c>
      <c r="B50" s="564"/>
      <c r="C50" s="564"/>
      <c r="D50" s="564"/>
      <c r="E50" s="564"/>
      <c r="F50" s="564"/>
      <c r="G50" s="565"/>
      <c r="L50" s="207"/>
    </row>
    <row r="51" spans="1:12" s="207" customFormat="1" ht="13.5" customHeight="1">
      <c r="A51" s="563" t="s">
        <v>518</v>
      </c>
      <c r="B51" s="564"/>
      <c r="C51" s="564"/>
      <c r="D51" s="564"/>
      <c r="E51" s="564"/>
      <c r="F51" s="564"/>
      <c r="G51" s="565"/>
      <c r="H51" s="206"/>
      <c r="I51" s="206"/>
      <c r="J51" s="206"/>
      <c r="K51" s="206"/>
    </row>
    <row r="52" spans="1:12" s="206" customFormat="1" ht="13.5" customHeight="1">
      <c r="A52" s="563" t="s">
        <v>519</v>
      </c>
      <c r="B52" s="564"/>
      <c r="C52" s="564"/>
      <c r="D52" s="564"/>
      <c r="E52" s="564"/>
      <c r="F52" s="564"/>
      <c r="G52" s="565"/>
      <c r="L52" s="207"/>
    </row>
    <row r="53" spans="1:12" s="206" customFormat="1" ht="13.5" customHeight="1">
      <c r="A53" s="563" t="s">
        <v>520</v>
      </c>
      <c r="B53" s="564"/>
      <c r="C53" s="564"/>
      <c r="D53" s="564"/>
      <c r="E53" s="564"/>
      <c r="F53" s="564"/>
      <c r="G53" s="565"/>
      <c r="L53" s="207"/>
    </row>
    <row r="54" spans="1:12" s="206" customFormat="1" ht="10.5" customHeight="1">
      <c r="A54" s="582"/>
      <c r="B54" s="583"/>
      <c r="C54" s="583"/>
      <c r="D54" s="583"/>
      <c r="E54" s="583"/>
      <c r="F54" s="583"/>
      <c r="G54" s="584"/>
      <c r="L54" s="207"/>
    </row>
    <row r="55" spans="1:12" s="182" customFormat="1" ht="21">
      <c r="A55" s="27" t="s">
        <v>32</v>
      </c>
      <c r="B55" s="215">
        <f>$B$1</f>
        <v>11</v>
      </c>
      <c r="C55" s="28" t="s">
        <v>40</v>
      </c>
      <c r="D55" s="29" t="str">
        <f>$E$1</f>
        <v>遭遇毎</v>
      </c>
      <c r="E55" s="611" t="str">
        <f>$B$2</f>
        <v>カニング・アブダクション</v>
      </c>
      <c r="F55" s="612"/>
      <c r="G55" s="613"/>
      <c r="L55" s="185"/>
    </row>
  </sheetData>
  <mergeCells count="59">
    <mergeCell ref="H4:M4"/>
    <mergeCell ref="N4:S4"/>
    <mergeCell ref="E55:G55"/>
    <mergeCell ref="A27:G27"/>
    <mergeCell ref="A28:G28"/>
    <mergeCell ref="A29:G29"/>
    <mergeCell ref="A49:G49"/>
    <mergeCell ref="A50:G50"/>
    <mergeCell ref="A51:G51"/>
    <mergeCell ref="A53:G53"/>
    <mergeCell ref="A41:G41"/>
    <mergeCell ref="A43:G43"/>
    <mergeCell ref="A46:G46"/>
    <mergeCell ref="A47:G47"/>
    <mergeCell ref="A48:G48"/>
    <mergeCell ref="A37:G37"/>
    <mergeCell ref="A39:G39"/>
    <mergeCell ref="A40:G40"/>
    <mergeCell ref="A38:G38"/>
    <mergeCell ref="A42:G42"/>
    <mergeCell ref="A44:G44"/>
    <mergeCell ref="A54:G54"/>
    <mergeCell ref="A45:G45"/>
    <mergeCell ref="A52:G52"/>
    <mergeCell ref="B14:G14"/>
    <mergeCell ref="B15:G15"/>
    <mergeCell ref="A17:C17"/>
    <mergeCell ref="A18:A19"/>
    <mergeCell ref="C18:C19"/>
    <mergeCell ref="A20:A21"/>
    <mergeCell ref="A36:G36"/>
    <mergeCell ref="A25:G25"/>
    <mergeCell ref="A26:G26"/>
    <mergeCell ref="A22:G22"/>
    <mergeCell ref="A30:G30"/>
    <mergeCell ref="A31:G31"/>
    <mergeCell ref="A32:G32"/>
    <mergeCell ref="A34:G34"/>
    <mergeCell ref="A35:G35"/>
    <mergeCell ref="A33:G33"/>
    <mergeCell ref="B1:C1"/>
    <mergeCell ref="F1:G1"/>
    <mergeCell ref="B2:G2"/>
    <mergeCell ref="B4:G4"/>
    <mergeCell ref="B5:G5"/>
    <mergeCell ref="B10:G10"/>
    <mergeCell ref="J9:K9"/>
    <mergeCell ref="A24:G24"/>
    <mergeCell ref="P9:Q9"/>
    <mergeCell ref="B6:D6"/>
    <mergeCell ref="B7:D7"/>
    <mergeCell ref="B8:G8"/>
    <mergeCell ref="B9:G9"/>
    <mergeCell ref="B11:G11"/>
    <mergeCell ref="B12:G12"/>
    <mergeCell ref="J11:K11"/>
    <mergeCell ref="P11:Q11"/>
    <mergeCell ref="B13:G13"/>
    <mergeCell ref="A23:G2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 O15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基本!$A$27:$A$33</xm:f>
          </x14:formula1>
          <xm:sqref>I5 O5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基本!$D$27:$D$31</xm:f>
          </x14:formula1>
          <xm:sqref>I7 O7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S55"/>
  <sheetViews>
    <sheetView zoomScaleNormal="100" workbookViewId="0">
      <selection activeCell="A53" sqref="A53:G53"/>
    </sheetView>
  </sheetViews>
  <sheetFormatPr defaultRowHeight="13.5"/>
  <cols>
    <col min="1" max="1" width="7.875" style="121" customWidth="1"/>
    <col min="2" max="2" width="8.5" style="121" customWidth="1"/>
    <col min="3" max="3" width="6.625" style="121" customWidth="1"/>
    <col min="4" max="4" width="15.75" style="121" customWidth="1"/>
    <col min="5" max="6" width="15.75" style="65" customWidth="1"/>
    <col min="7" max="7" width="18.25" style="65" customWidth="1"/>
    <col min="8" max="8" width="17.375" style="65" customWidth="1"/>
    <col min="9" max="9" width="14" style="65" customWidth="1"/>
    <col min="10" max="10" width="8.375" style="65" customWidth="1"/>
    <col min="11" max="11" width="7.5" style="65" customWidth="1"/>
    <col min="12" max="12" width="7.875" style="121" customWidth="1"/>
    <col min="13" max="13" width="9.25" style="121" customWidth="1"/>
    <col min="14" max="14" width="17.875" style="121" bestFit="1" customWidth="1"/>
    <col min="15" max="15" width="14" style="121" customWidth="1"/>
    <col min="16" max="16384" width="9" style="121"/>
  </cols>
  <sheetData>
    <row r="1" spans="1:19" ht="21">
      <c r="A1" s="30"/>
      <c r="B1" s="588" t="s">
        <v>631</v>
      </c>
      <c r="C1" s="589"/>
      <c r="D1" s="31" t="s">
        <v>40</v>
      </c>
      <c r="E1" s="32" t="s">
        <v>115</v>
      </c>
      <c r="F1" s="590"/>
      <c r="G1" s="591"/>
      <c r="H1" s="74" t="s">
        <v>55</v>
      </c>
    </row>
    <row r="2" spans="1:19" ht="24.75" customHeight="1">
      <c r="A2" s="31" t="s">
        <v>0</v>
      </c>
      <c r="B2" s="592" t="s">
        <v>935</v>
      </c>
      <c r="C2" s="592"/>
      <c r="D2" s="592"/>
      <c r="E2" s="592"/>
      <c r="F2" s="592"/>
      <c r="G2" s="592"/>
      <c r="H2" s="74" t="s">
        <v>56</v>
      </c>
    </row>
    <row r="3" spans="1:19" ht="19.5" customHeight="1">
      <c r="A3" s="80" t="s">
        <v>48</v>
      </c>
      <c r="B3" s="65"/>
      <c r="C3" s="65"/>
      <c r="D3" s="65"/>
      <c r="I3" s="74"/>
    </row>
    <row r="4" spans="1:19">
      <c r="A4" s="54" t="s">
        <v>46</v>
      </c>
      <c r="B4" s="525" t="s">
        <v>805</v>
      </c>
      <c r="C4" s="526"/>
      <c r="D4" s="526"/>
      <c r="E4" s="526"/>
      <c r="F4" s="526"/>
      <c r="G4" s="527"/>
      <c r="H4" s="457" t="s">
        <v>918</v>
      </c>
      <c r="I4" s="458"/>
      <c r="J4" s="458"/>
      <c r="K4" s="458"/>
      <c r="L4" s="458"/>
      <c r="M4" s="459"/>
      <c r="N4" s="457" t="s">
        <v>918</v>
      </c>
      <c r="O4" s="458"/>
      <c r="P4" s="458"/>
      <c r="Q4" s="458"/>
      <c r="R4" s="458"/>
      <c r="S4" s="459"/>
    </row>
    <row r="5" spans="1:19">
      <c r="A5" s="55" t="s">
        <v>39</v>
      </c>
      <c r="B5" s="525" t="s">
        <v>898</v>
      </c>
      <c r="C5" s="526"/>
      <c r="D5" s="526"/>
      <c r="E5" s="526"/>
      <c r="F5" s="526"/>
      <c r="G5" s="527"/>
      <c r="H5" s="402" t="s">
        <v>43</v>
      </c>
      <c r="I5" s="404" t="s">
        <v>69</v>
      </c>
      <c r="J5" s="404"/>
      <c r="K5" s="182"/>
      <c r="L5" s="185"/>
      <c r="M5" s="185"/>
      <c r="N5" s="402" t="s">
        <v>43</v>
      </c>
      <c r="O5" s="404" t="s">
        <v>69</v>
      </c>
      <c r="P5" s="404"/>
      <c r="Q5" s="182"/>
      <c r="R5" s="185"/>
      <c r="S5" s="185"/>
    </row>
    <row r="6" spans="1:19">
      <c r="A6" s="55" t="s">
        <v>7</v>
      </c>
      <c r="B6" s="525" t="s">
        <v>5</v>
      </c>
      <c r="C6" s="526"/>
      <c r="D6" s="527"/>
      <c r="E6" s="123" t="s">
        <v>43</v>
      </c>
      <c r="F6" s="354" t="str">
        <f>$I$5</f>
        <v>近接範囲</v>
      </c>
      <c r="G6" s="354" t="str">
        <f>IF($J$5 = 0,"", $J$5)</f>
        <v/>
      </c>
      <c r="H6" s="402" t="s">
        <v>65</v>
      </c>
      <c r="I6" s="404" t="s">
        <v>66</v>
      </c>
      <c r="J6" s="404">
        <v>3</v>
      </c>
      <c r="K6" s="182"/>
      <c r="L6" s="185"/>
      <c r="M6" s="185"/>
      <c r="N6" s="402" t="s">
        <v>65</v>
      </c>
      <c r="O6" s="404" t="s">
        <v>66</v>
      </c>
      <c r="P6" s="404">
        <v>3</v>
      </c>
      <c r="Q6" s="182"/>
      <c r="R6" s="185"/>
      <c r="S6" s="185"/>
    </row>
    <row r="7" spans="1:19">
      <c r="A7" s="116" t="s">
        <v>6</v>
      </c>
      <c r="B7" s="593" t="s">
        <v>806</v>
      </c>
      <c r="C7" s="594"/>
      <c r="D7" s="595"/>
      <c r="E7" s="123" t="s">
        <v>65</v>
      </c>
      <c r="F7" s="354" t="str">
        <f>IF($I$6 = 0,"", $I$6)</f>
        <v>爆発</v>
      </c>
      <c r="G7" s="129">
        <f>IF($J$6 = 0,"", $J$6)</f>
        <v>3</v>
      </c>
      <c r="H7" s="402" t="s">
        <v>84</v>
      </c>
      <c r="I7" s="404" t="s">
        <v>126</v>
      </c>
      <c r="J7" s="74" t="s">
        <v>61</v>
      </c>
      <c r="K7" s="182"/>
      <c r="L7" s="230" t="s">
        <v>418</v>
      </c>
      <c r="M7" s="185"/>
      <c r="N7" s="402" t="s">
        <v>84</v>
      </c>
      <c r="O7" s="404" t="s">
        <v>126</v>
      </c>
      <c r="P7" s="74" t="s">
        <v>61</v>
      </c>
      <c r="Q7" s="182"/>
      <c r="R7" s="230" t="s">
        <v>418</v>
      </c>
      <c r="S7" s="185"/>
    </row>
    <row r="8" spans="1:19">
      <c r="A8" s="116" t="s">
        <v>8</v>
      </c>
      <c r="B8" s="525" t="s">
        <v>933</v>
      </c>
      <c r="C8" s="526"/>
      <c r="D8" s="526"/>
      <c r="E8" s="526"/>
      <c r="F8" s="526"/>
      <c r="G8" s="527"/>
      <c r="H8" s="402" t="s">
        <v>51</v>
      </c>
      <c r="I8" s="404" t="s">
        <v>16</v>
      </c>
      <c r="J8" s="403">
        <f>IF(I8="",0,VLOOKUP(I8,基本!$A$5:'基本'!$C$10,3,FALSE))</f>
        <v>4</v>
      </c>
      <c r="K8" s="404" t="s">
        <v>21</v>
      </c>
      <c r="L8" s="231">
        <f>$J$8+$L$9+$I$9</f>
        <v>16</v>
      </c>
      <c r="M8" s="185"/>
      <c r="N8" s="402" t="s">
        <v>51</v>
      </c>
      <c r="O8" s="404" t="s">
        <v>16</v>
      </c>
      <c r="P8" s="403">
        <f>IF(O8="",0,VLOOKUP(O8,基本!$A$5:'基本'!$C$10,3,FALSE))</f>
        <v>4</v>
      </c>
      <c r="Q8" s="404" t="s">
        <v>21</v>
      </c>
      <c r="R8" s="231">
        <f>$P$8+$O$9+$R$9</f>
        <v>16</v>
      </c>
      <c r="S8" s="185"/>
    </row>
    <row r="9" spans="1:19">
      <c r="A9" s="57" t="s">
        <v>9</v>
      </c>
      <c r="B9" s="596" t="s">
        <v>936</v>
      </c>
      <c r="C9" s="597"/>
      <c r="D9" s="597"/>
      <c r="E9" s="597"/>
      <c r="F9" s="597"/>
      <c r="G9" s="598"/>
      <c r="H9" s="402" t="s">
        <v>57</v>
      </c>
      <c r="I9" s="404">
        <v>0</v>
      </c>
      <c r="J9" s="457" t="s">
        <v>53</v>
      </c>
      <c r="K9" s="459"/>
      <c r="L9" s="403">
        <f>IF($I$7=基本!$F$4,基本!$P$7,IF($I$7=基本!$F$13,基本!$P$16,IF($I$7=基本!$F$22,基本!$P$25,IF($I$7=基本!$F$31,基本!$P$34,IF($I$7=基本!$F$40,基本!$P$43,0)))))</f>
        <v>12</v>
      </c>
      <c r="M9" s="185"/>
      <c r="N9" s="402" t="s">
        <v>57</v>
      </c>
      <c r="O9" s="404">
        <v>0</v>
      </c>
      <c r="P9" s="457" t="s">
        <v>53</v>
      </c>
      <c r="Q9" s="459"/>
      <c r="R9" s="403">
        <f>IF($O$7=基本!$F$4,基本!$P$7,IF($O$7=基本!$F$13,基本!$P$16,IF($O$7=基本!$F$22,基本!$P$25,IF($O$7=基本!$F$31,基本!$P$34,IF($O$7=基本!$F$40,基本!$P$43,0)))))</f>
        <v>12</v>
      </c>
      <c r="S9" s="185"/>
    </row>
    <row r="10" spans="1:19">
      <c r="A10" s="58"/>
      <c r="B10" s="555" t="s">
        <v>807</v>
      </c>
      <c r="C10" s="556"/>
      <c r="D10" s="556"/>
      <c r="E10" s="556"/>
      <c r="F10" s="556"/>
      <c r="G10" s="557"/>
      <c r="H10" s="400" t="s">
        <v>52</v>
      </c>
      <c r="I10" s="404" t="s">
        <v>16</v>
      </c>
      <c r="J10" s="403">
        <f>IF(I10="",0,VLOOKUP(I10,基本!$A$5:'基本'!$C$10,3,FALSE))</f>
        <v>4</v>
      </c>
      <c r="K10" s="404" t="s">
        <v>17</v>
      </c>
      <c r="L10" s="403">
        <f>IF(K10="",0,VLOOKUP(K10,基本!$A$5:'基本'!$C$10,3,FALSE))</f>
        <v>0</v>
      </c>
      <c r="M10" s="185"/>
      <c r="N10" s="400" t="s">
        <v>52</v>
      </c>
      <c r="O10" s="404" t="s">
        <v>16</v>
      </c>
      <c r="P10" s="403">
        <f>IF(O10="",0,VLOOKUP(O10,基本!$A$5:'基本'!$C$10,3,FALSE))</f>
        <v>4</v>
      </c>
      <c r="Q10" s="404" t="s">
        <v>17</v>
      </c>
      <c r="R10" s="403">
        <f>IF(Q10="",0,VLOOKUP(Q10,基本!$A$5:'基本'!$C$10,3,FALSE))</f>
        <v>0</v>
      </c>
      <c r="S10" s="185"/>
    </row>
    <row r="11" spans="1:19" ht="13.5" customHeight="1">
      <c r="A11" s="58"/>
      <c r="B11" s="563" t="s">
        <v>808</v>
      </c>
      <c r="C11" s="564"/>
      <c r="D11" s="564"/>
      <c r="E11" s="564"/>
      <c r="F11" s="564"/>
      <c r="G11" s="565"/>
      <c r="H11" s="402" t="s">
        <v>58</v>
      </c>
      <c r="I11" s="404">
        <v>0</v>
      </c>
      <c r="J11" s="457" t="s">
        <v>54</v>
      </c>
      <c r="K11" s="459"/>
      <c r="L11" s="403">
        <f>IF($I$7=基本!$F$4,基本!$P$9,IF($I$7=基本!$F$13,基本!$P$18,IF($I$7=基本!$F$22,基本!$P$27,IF($I$7=基本!$F$31,基本!$P$36,IF($I$7=基本!$F$40,基本!$P$45,0)))))</f>
        <v>4</v>
      </c>
      <c r="M11" s="185"/>
      <c r="N11" s="402" t="s">
        <v>58</v>
      </c>
      <c r="O11" s="404">
        <v>0</v>
      </c>
      <c r="P11" s="457" t="s">
        <v>54</v>
      </c>
      <c r="Q11" s="459"/>
      <c r="R11" s="403">
        <f>IF($O$7=基本!$F$4,基本!$P$9,IF($O$7=基本!$F$13,基本!$P$18,IF($O$7=基本!$F$22,基本!$P$27,IF($O$7=基本!$F$31,基本!$P$36,IF($O$7=基本!$F$40,基本!$P$45,0)))))</f>
        <v>4</v>
      </c>
      <c r="S11" s="185"/>
    </row>
    <row r="12" spans="1:19" ht="13.5" customHeight="1">
      <c r="A12" s="118"/>
      <c r="B12" s="555" t="s">
        <v>809</v>
      </c>
      <c r="C12" s="556"/>
      <c r="D12" s="556"/>
      <c r="E12" s="556"/>
      <c r="F12" s="556"/>
      <c r="G12" s="557"/>
      <c r="H12" s="401" t="s">
        <v>415</v>
      </c>
      <c r="I12" s="404">
        <v>2</v>
      </c>
      <c r="J12" s="185"/>
      <c r="K12" s="185"/>
      <c r="L12" s="229" t="s">
        <v>418</v>
      </c>
      <c r="M12" s="405" t="s">
        <v>59</v>
      </c>
      <c r="N12" s="401" t="s">
        <v>415</v>
      </c>
      <c r="O12" s="354">
        <f>I12</f>
        <v>2</v>
      </c>
      <c r="P12" s="185"/>
      <c r="Q12" s="185"/>
      <c r="R12" s="229" t="s">
        <v>418</v>
      </c>
      <c r="S12" s="405" t="s">
        <v>59</v>
      </c>
    </row>
    <row r="13" spans="1:19" ht="13.5" customHeight="1">
      <c r="A13" s="59"/>
      <c r="B13" s="614"/>
      <c r="C13" s="599"/>
      <c r="D13" s="599"/>
      <c r="E13" s="599"/>
      <c r="F13" s="599"/>
      <c r="G13" s="600"/>
      <c r="H13" s="401" t="s">
        <v>85</v>
      </c>
      <c r="I13" s="26">
        <f>IF($I$7=基本!$F$4,基本!$F$9,IF($I$7=基本!$F$13,基本!$F$18,IF($I$7=基本!$F$22,基本!$F$27,IF($I$7=基本!$F$31,基本!$F$36,IF($I$7=基本!$F$40,基本!$F$45,0)))))*I12</f>
        <v>2</v>
      </c>
      <c r="J13" s="402" t="s">
        <v>44</v>
      </c>
      <c r="K13" s="26">
        <f>IF($I$7=基本!$F$4,基本!$H$9,IF($I$7=基本!$F$13,基本!$H$18,IF($I$7=基本!$F$22,基本!$H$27,IF($I$7=基本!$F$31,基本!$H$36,IF($I$7=基本!$F$40,基本!$H$45,0)))))</f>
        <v>10</v>
      </c>
      <c r="L13" s="231">
        <f>J10+IF(I12=0,0,L11)+I11</f>
        <v>8</v>
      </c>
      <c r="M13" s="404" t="s">
        <v>901</v>
      </c>
      <c r="N13" s="401" t="s">
        <v>85</v>
      </c>
      <c r="O13" s="354">
        <f>IF($O$7=基本!$F$4,基本!$F$9,IF($O$7=基本!$F$13,基本!$F$18,IF($O$7=基本!$F$22,基本!$F$27,IF($O$7=基本!$F$31,基本!$F$36,IF($O$7=基本!$F$40,基本!$F$45,0)))))*O12+1</f>
        <v>3</v>
      </c>
      <c r="P13" s="402" t="s">
        <v>44</v>
      </c>
      <c r="Q13" s="26">
        <f>IF($O$7=基本!$F$4,基本!$H$9,IF($O$7=基本!$F$13,基本!$H$18,IF($O$7=基本!$F$22,基本!$H$27,IF($O$7=基本!$F$31,基本!$H$36,IF($O$7=基本!$F$40,基本!$H$45,0)))))</f>
        <v>10</v>
      </c>
      <c r="R13" s="231">
        <f>P10+IF(O12=0,0,R11)+O11</f>
        <v>8</v>
      </c>
      <c r="S13" s="404" t="s">
        <v>901</v>
      </c>
    </row>
    <row r="14" spans="1:19" ht="13.5" customHeight="1">
      <c r="A14" s="118" t="s">
        <v>810</v>
      </c>
      <c r="B14" s="555" t="s">
        <v>811</v>
      </c>
      <c r="C14" s="556"/>
      <c r="D14" s="556"/>
      <c r="E14" s="556"/>
      <c r="F14" s="556"/>
      <c r="G14" s="557"/>
      <c r="H14" s="402" t="s">
        <v>50</v>
      </c>
      <c r="I14" s="26">
        <f>IF($I$7=基本!$F$4,基本!$L$11,IF($I$7=基本!$F$13,基本!$L$20,IF($I$7=基本!$F$22,基本!$L$29,IF($I$7=基本!$F$31,基本!$L$38,IF($I$7=基本!$F$40,基本!$L$47,0)))))</f>
        <v>0</v>
      </c>
      <c r="J14" s="402" t="s">
        <v>44</v>
      </c>
      <c r="K14" s="26">
        <f>IF($I$7=基本!$F$4,基本!$N$11,IF($I$7=基本!$F$13,基本!$N$20,IF($I$7=基本!$F$22,基本!$N$29,IF($I$7=基本!$F$31,基本!$N$38,IF($I$7=基本!$F$40,基本!$N$47,0)))))</f>
        <v>0</v>
      </c>
      <c r="L14" s="231">
        <f>L13+(I13*K13)</f>
        <v>28</v>
      </c>
      <c r="M14" s="404" t="s">
        <v>76</v>
      </c>
      <c r="N14" s="402" t="s">
        <v>50</v>
      </c>
      <c r="O14" s="26">
        <f>IF($O$7=基本!$F$4,基本!$L$11,IF($O$7=基本!$F$13,基本!$L$20,IF($O$7=基本!$F$22,基本!$L$29,IF($O$7=基本!$F$31,基本!$L$38,IF($O$7=基本!$F$40,基本!$L$47,0)))))</f>
        <v>0</v>
      </c>
      <c r="P14" s="402" t="s">
        <v>44</v>
      </c>
      <c r="Q14" s="26">
        <f>IF($O$7=基本!$F$4,基本!$N$11,IF($O$7=基本!$F$13,基本!$N$20,IF($O$7=基本!$F$22,基本!$N$29,IF($O$7=基本!$F$31,基本!$N$38,IF($O$7=基本!$F$40,基本!$N$47,0)))))</f>
        <v>0</v>
      </c>
      <c r="R14" s="231">
        <f>R13+(O13*Q13)</f>
        <v>38</v>
      </c>
      <c r="S14" s="404" t="s">
        <v>76</v>
      </c>
    </row>
    <row r="15" spans="1:19" ht="15.75" customHeight="1">
      <c r="A15" s="126"/>
      <c r="B15" s="537"/>
      <c r="C15" s="599"/>
      <c r="D15" s="599"/>
      <c r="E15" s="599"/>
      <c r="F15" s="599"/>
      <c r="G15" s="600"/>
      <c r="H15" s="185"/>
      <c r="I15" s="185"/>
      <c r="J15" s="185"/>
      <c r="K15" s="185"/>
      <c r="L15" s="185"/>
      <c r="M15" s="185"/>
      <c r="N15" s="185"/>
      <c r="O15" s="185"/>
      <c r="P15" s="185"/>
      <c r="Q15" s="185"/>
      <c r="R15" s="185"/>
      <c r="S15" s="185"/>
    </row>
    <row r="16" spans="1:19" ht="14.25" thickBot="1">
      <c r="A16" s="120" t="s">
        <v>47</v>
      </c>
      <c r="E16" s="67"/>
    </row>
    <row r="17" spans="1:15" ht="18.75" customHeight="1" thickBot="1">
      <c r="A17" s="601" t="str">
        <f>$B$2</f>
        <v>ターン・アンデッド</v>
      </c>
      <c r="B17" s="602"/>
      <c r="C17" s="602"/>
      <c r="D17" s="399" t="s">
        <v>902</v>
      </c>
      <c r="E17" s="109" t="s">
        <v>1</v>
      </c>
      <c r="F17" s="182"/>
      <c r="G17" s="182"/>
      <c r="K17" s="121"/>
    </row>
    <row r="18" spans="1:15" s="185" customFormat="1" ht="24" customHeight="1">
      <c r="A18" s="603" t="s">
        <v>42</v>
      </c>
      <c r="B18" s="283" t="s">
        <v>117</v>
      </c>
      <c r="C18" s="618" t="str">
        <f>$K$8</f>
        <v>意志</v>
      </c>
      <c r="D18" s="284" t="str">
        <f>$L$8 &amp; "+1d20"</f>
        <v>16+1d20</v>
      </c>
      <c r="E18" s="286" t="str">
        <f>$L$8+2 &amp; "+1d20"</f>
        <v>18+1d20</v>
      </c>
    </row>
    <row r="19" spans="1:15" s="185" customFormat="1" ht="24" customHeight="1" thickBot="1">
      <c r="A19" s="604"/>
      <c r="B19" s="290" t="s">
        <v>595</v>
      </c>
      <c r="C19" s="619"/>
      <c r="D19" s="287" t="str">
        <f>3+$L$8 &amp; "+1d20"</f>
        <v>19+1d20</v>
      </c>
      <c r="E19" s="289" t="str">
        <f>3+$L$8+2 &amp; "+1d20"</f>
        <v>21+1d20</v>
      </c>
    </row>
    <row r="20" spans="1:15" ht="23.25" customHeight="1">
      <c r="A20" s="607" t="s">
        <v>117</v>
      </c>
      <c r="B20" s="110" t="s">
        <v>4</v>
      </c>
      <c r="C20" s="42" t="str">
        <f>IF($M$13 = 0,"", $M$13)</f>
        <v>光輝</v>
      </c>
      <c r="D20" s="266" t="str">
        <f>$R$13 &amp; "+" &amp; $O$13 &amp; "d" &amp; $Q$13</f>
        <v>8+3d10</v>
      </c>
      <c r="E20" s="111" t="str">
        <f>$R$13 &amp; "+" &amp; $O$13 &amp; "d" &amp; $Q$13</f>
        <v>8+3d10</v>
      </c>
      <c r="F20" s="185"/>
      <c r="G20" s="185"/>
      <c r="H20" s="121"/>
      <c r="I20" s="121"/>
      <c r="J20" s="121"/>
      <c r="K20" s="121"/>
      <c r="O20" s="232"/>
    </row>
    <row r="21" spans="1:15" ht="23.25" customHeight="1" thickBot="1">
      <c r="A21" s="608"/>
      <c r="B21" s="82" t="s">
        <v>3</v>
      </c>
      <c r="C21" s="86" t="str">
        <f>IF($M$14 = 0,"", $M$14)</f>
        <v>精神</v>
      </c>
      <c r="D21" s="84" t="str">
        <f>$R$14 &amp; IF($O$14 = 0,"","+" &amp; $O$14 &amp; "d" &amp; $Q$14)</f>
        <v>38</v>
      </c>
      <c r="E21" s="81" t="str">
        <f>$R$14 &amp; IF($O$14 = 0,"","+" &amp; $O$14 &amp; "d" &amp; $Q$14)</f>
        <v>38</v>
      </c>
      <c r="F21" s="185"/>
      <c r="G21" s="185"/>
      <c r="H21" s="121"/>
      <c r="I21" s="121"/>
      <c r="J21" s="121"/>
      <c r="K21" s="121"/>
    </row>
    <row r="22" spans="1:15" ht="13.5" customHeight="1">
      <c r="A22" s="548"/>
      <c r="B22" s="548"/>
      <c r="C22" s="548"/>
      <c r="D22" s="548"/>
      <c r="E22" s="548"/>
      <c r="F22" s="548"/>
      <c r="G22" s="548"/>
    </row>
    <row r="23" spans="1:15" ht="14.25">
      <c r="A23" s="553" t="s">
        <v>812</v>
      </c>
      <c r="B23" s="553"/>
      <c r="C23" s="553"/>
      <c r="D23" s="553"/>
      <c r="E23" s="553"/>
      <c r="F23" s="553"/>
      <c r="G23" s="553"/>
      <c r="I23" s="121"/>
      <c r="J23" s="121"/>
      <c r="K23" s="121"/>
    </row>
    <row r="24" spans="1:15" ht="13.5" customHeight="1">
      <c r="A24" s="554" t="s">
        <v>813</v>
      </c>
      <c r="B24" s="554"/>
      <c r="C24" s="554"/>
      <c r="D24" s="554"/>
      <c r="E24" s="554"/>
      <c r="F24" s="554"/>
      <c r="G24" s="554"/>
    </row>
    <row r="25" spans="1:15" s="138" customFormat="1" ht="13.5" customHeight="1">
      <c r="A25" s="548" t="s">
        <v>816</v>
      </c>
      <c r="B25" s="548"/>
      <c r="C25" s="548"/>
      <c r="D25" s="548"/>
      <c r="E25" s="548"/>
      <c r="F25" s="548"/>
      <c r="G25" s="548"/>
      <c r="H25" s="65"/>
      <c r="I25" s="65"/>
      <c r="J25" s="65"/>
      <c r="K25" s="65"/>
    </row>
    <row r="26" spans="1:15" s="185" customFormat="1" ht="13.5" customHeight="1">
      <c r="A26" s="548" t="s">
        <v>814</v>
      </c>
      <c r="B26" s="548"/>
      <c r="C26" s="548"/>
      <c r="D26" s="548"/>
      <c r="E26" s="548"/>
      <c r="F26" s="548"/>
      <c r="G26" s="548"/>
      <c r="H26" s="182"/>
      <c r="I26" s="182"/>
      <c r="J26" s="182"/>
      <c r="K26" s="182"/>
    </row>
    <row r="27" spans="1:15" s="185" customFormat="1" ht="13.5" customHeight="1">
      <c r="A27" s="548" t="s">
        <v>815</v>
      </c>
      <c r="B27" s="548"/>
      <c r="C27" s="548"/>
      <c r="D27" s="548"/>
      <c r="E27" s="548"/>
      <c r="F27" s="548"/>
      <c r="G27" s="548"/>
      <c r="H27" s="182"/>
      <c r="I27" s="182"/>
      <c r="J27" s="182"/>
      <c r="K27" s="182"/>
    </row>
    <row r="28" spans="1:15" s="138" customFormat="1" ht="13.5" customHeight="1">
      <c r="A28" s="548" t="s">
        <v>817</v>
      </c>
      <c r="B28" s="548"/>
      <c r="C28" s="548"/>
      <c r="D28" s="548"/>
      <c r="E28" s="548"/>
      <c r="F28" s="548"/>
      <c r="G28" s="548"/>
      <c r="H28" s="65"/>
      <c r="I28" s="65"/>
      <c r="J28" s="65"/>
      <c r="K28" s="65"/>
    </row>
    <row r="29" spans="1:15" s="185" customFormat="1" ht="14.25">
      <c r="A29" s="553" t="s">
        <v>453</v>
      </c>
      <c r="B29" s="553"/>
      <c r="C29" s="553"/>
      <c r="D29" s="553"/>
      <c r="E29" s="553"/>
      <c r="F29" s="553"/>
      <c r="G29" s="553"/>
      <c r="H29" s="182"/>
    </row>
    <row r="30" spans="1:15" s="185" customFormat="1" ht="13.5" customHeight="1">
      <c r="A30" s="554" t="s">
        <v>366</v>
      </c>
      <c r="B30" s="554"/>
      <c r="C30" s="554"/>
      <c r="D30" s="554"/>
      <c r="E30" s="554"/>
      <c r="F30" s="554"/>
      <c r="G30" s="554"/>
      <c r="H30" s="182"/>
      <c r="I30" s="182"/>
      <c r="J30" s="182"/>
      <c r="K30" s="182"/>
    </row>
    <row r="31" spans="1:15" s="185" customFormat="1" ht="13.5" customHeight="1">
      <c r="A31" s="548" t="s">
        <v>490</v>
      </c>
      <c r="B31" s="548"/>
      <c r="C31" s="548"/>
      <c r="D31" s="548"/>
      <c r="E31" s="548"/>
      <c r="F31" s="548"/>
      <c r="G31" s="548"/>
      <c r="H31" s="182"/>
      <c r="I31" s="182"/>
      <c r="J31" s="182"/>
      <c r="K31" s="182"/>
    </row>
    <row r="32" spans="1:15" ht="7.5" customHeight="1">
      <c r="A32" s="599"/>
      <c r="B32" s="599"/>
      <c r="C32" s="599"/>
      <c r="D32" s="599"/>
      <c r="E32" s="599"/>
      <c r="F32" s="599"/>
      <c r="G32" s="599"/>
    </row>
    <row r="33" spans="1:18" ht="13.5" customHeight="1">
      <c r="A33" s="558" t="s">
        <v>49</v>
      </c>
      <c r="B33" s="559"/>
      <c r="C33" s="559"/>
      <c r="D33" s="559"/>
      <c r="E33" s="559"/>
      <c r="F33" s="559"/>
      <c r="G33" s="560"/>
    </row>
    <row r="34" spans="1:18" s="101" customFormat="1" ht="13.5" customHeight="1">
      <c r="A34" s="563"/>
      <c r="B34" s="564"/>
      <c r="C34" s="564"/>
      <c r="D34" s="564"/>
      <c r="E34" s="564"/>
      <c r="F34" s="564"/>
      <c r="G34" s="565"/>
      <c r="H34" s="100"/>
      <c r="I34" s="100"/>
      <c r="J34" s="100"/>
      <c r="K34" s="100"/>
    </row>
    <row r="35" spans="1:18" s="207" customFormat="1" ht="13.5" customHeight="1">
      <c r="A35" s="563" t="s">
        <v>951</v>
      </c>
      <c r="B35" s="564"/>
      <c r="C35" s="564"/>
      <c r="D35" s="564"/>
      <c r="E35" s="564"/>
      <c r="F35" s="564"/>
      <c r="G35" s="565"/>
      <c r="H35" s="206"/>
      <c r="I35" s="206"/>
      <c r="J35" s="206"/>
      <c r="K35" s="206"/>
    </row>
    <row r="36" spans="1:18" s="207" customFormat="1" ht="13.5" customHeight="1">
      <c r="A36" s="563" t="s">
        <v>952</v>
      </c>
      <c r="B36" s="564"/>
      <c r="C36" s="564"/>
      <c r="D36" s="564"/>
      <c r="E36" s="564"/>
      <c r="F36" s="564"/>
      <c r="G36" s="565"/>
      <c r="H36" s="206"/>
      <c r="I36" s="206"/>
      <c r="J36" s="206"/>
      <c r="K36" s="206"/>
    </row>
    <row r="37" spans="1:18" s="207" customFormat="1" ht="13.5" customHeight="1">
      <c r="A37" s="563" t="s">
        <v>953</v>
      </c>
      <c r="B37" s="564"/>
      <c r="C37" s="564"/>
      <c r="D37" s="564"/>
      <c r="E37" s="564"/>
      <c r="F37" s="564"/>
      <c r="G37" s="565"/>
      <c r="H37" s="206"/>
      <c r="I37" s="206"/>
      <c r="J37" s="206"/>
      <c r="K37" s="206"/>
    </row>
    <row r="38" spans="1:18" s="101" customFormat="1" ht="13.5" customHeight="1">
      <c r="A38" s="563" t="s">
        <v>957</v>
      </c>
      <c r="B38" s="564"/>
      <c r="C38" s="564"/>
      <c r="D38" s="564"/>
      <c r="E38" s="564"/>
      <c r="F38" s="564"/>
      <c r="G38" s="565"/>
      <c r="H38" s="204"/>
      <c r="I38" s="204"/>
      <c r="J38" s="204"/>
      <c r="K38" s="204"/>
      <c r="L38" s="205"/>
      <c r="M38" s="203"/>
      <c r="N38" s="203"/>
      <c r="O38" s="203"/>
      <c r="P38" s="203"/>
      <c r="Q38" s="203"/>
      <c r="R38" s="203"/>
    </row>
    <row r="39" spans="1:18" s="206" customFormat="1" ht="13.5" customHeight="1">
      <c r="A39" s="563"/>
      <c r="B39" s="564"/>
      <c r="C39" s="564"/>
      <c r="D39" s="564"/>
      <c r="E39" s="564"/>
      <c r="F39" s="564"/>
      <c r="G39" s="565"/>
      <c r="L39" s="207"/>
    </row>
    <row r="40" spans="1:18" s="207" customFormat="1" ht="13.5" customHeight="1">
      <c r="A40" s="563" t="s">
        <v>941</v>
      </c>
      <c r="B40" s="564"/>
      <c r="C40" s="564"/>
      <c r="D40" s="564"/>
      <c r="E40" s="564"/>
      <c r="F40" s="564"/>
      <c r="G40" s="565"/>
      <c r="H40" s="206"/>
      <c r="I40" s="206"/>
      <c r="J40" s="206"/>
      <c r="K40" s="206"/>
    </row>
    <row r="41" spans="1:18" s="101" customFormat="1" ht="13.5" customHeight="1">
      <c r="A41" s="563" t="s">
        <v>954</v>
      </c>
      <c r="B41" s="564"/>
      <c r="C41" s="564"/>
      <c r="D41" s="564"/>
      <c r="E41" s="564"/>
      <c r="F41" s="564"/>
      <c r="G41" s="565"/>
      <c r="H41" s="204"/>
      <c r="I41" s="204"/>
      <c r="J41" s="204"/>
      <c r="K41" s="204"/>
      <c r="L41" s="205"/>
      <c r="M41" s="203"/>
      <c r="N41" s="203"/>
      <c r="O41" s="203"/>
      <c r="P41" s="203"/>
      <c r="Q41" s="203"/>
      <c r="R41" s="203"/>
    </row>
    <row r="42" spans="1:18" s="101" customFormat="1" ht="13.5" customHeight="1">
      <c r="A42" s="563" t="s">
        <v>942</v>
      </c>
      <c r="B42" s="564"/>
      <c r="C42" s="564"/>
      <c r="D42" s="564"/>
      <c r="E42" s="564"/>
      <c r="F42" s="564"/>
      <c r="G42" s="565"/>
      <c r="H42" s="204"/>
      <c r="I42" s="204"/>
      <c r="J42" s="204"/>
      <c r="K42" s="204"/>
      <c r="L42" s="205"/>
      <c r="M42" s="203"/>
      <c r="N42" s="203"/>
      <c r="O42" s="203"/>
      <c r="P42" s="203"/>
      <c r="Q42" s="203"/>
      <c r="R42" s="203"/>
    </row>
    <row r="43" spans="1:18" s="101" customFormat="1" ht="13.5" customHeight="1">
      <c r="A43" s="563" t="s">
        <v>955</v>
      </c>
      <c r="B43" s="564"/>
      <c r="C43" s="564"/>
      <c r="D43" s="564"/>
      <c r="E43" s="564"/>
      <c r="F43" s="564"/>
      <c r="G43" s="565"/>
      <c r="H43" s="204"/>
      <c r="I43" s="204"/>
      <c r="J43" s="204"/>
      <c r="K43" s="204"/>
      <c r="L43" s="205"/>
      <c r="M43" s="203"/>
      <c r="N43" s="203"/>
      <c r="O43" s="203"/>
      <c r="P43" s="203"/>
      <c r="Q43" s="203"/>
      <c r="R43" s="203"/>
    </row>
    <row r="44" spans="1:18" s="100" customFormat="1" ht="13.5" customHeight="1">
      <c r="A44" s="563"/>
      <c r="B44" s="564"/>
      <c r="C44" s="564"/>
      <c r="D44" s="564"/>
      <c r="E44" s="564"/>
      <c r="F44" s="564"/>
      <c r="G44" s="565"/>
      <c r="H44" s="204"/>
      <c r="I44" s="204"/>
      <c r="J44" s="204"/>
      <c r="K44" s="204"/>
      <c r="L44" s="205"/>
      <c r="M44" s="202"/>
      <c r="N44" s="202"/>
      <c r="O44" s="202"/>
      <c r="P44" s="202"/>
      <c r="Q44" s="202"/>
      <c r="R44" s="202"/>
    </row>
    <row r="45" spans="1:18" s="101" customFormat="1" ht="13.5" customHeight="1">
      <c r="A45" s="563" t="s">
        <v>956</v>
      </c>
      <c r="B45" s="564"/>
      <c r="C45" s="564"/>
      <c r="D45" s="564"/>
      <c r="E45" s="564"/>
      <c r="F45" s="564"/>
      <c r="G45" s="565"/>
      <c r="H45" s="204"/>
      <c r="I45" s="204"/>
      <c r="J45" s="204"/>
      <c r="K45" s="204"/>
      <c r="L45" s="205"/>
      <c r="M45" s="203"/>
      <c r="N45" s="203"/>
      <c r="O45" s="203"/>
      <c r="P45" s="203"/>
      <c r="Q45" s="203"/>
      <c r="R45" s="203"/>
    </row>
    <row r="46" spans="1:18" s="100" customFormat="1" ht="13.5" customHeight="1">
      <c r="A46" s="563" t="s">
        <v>943</v>
      </c>
      <c r="B46" s="564"/>
      <c r="C46" s="564"/>
      <c r="D46" s="564"/>
      <c r="E46" s="564"/>
      <c r="F46" s="564"/>
      <c r="G46" s="565"/>
      <c r="H46" s="204"/>
      <c r="I46" s="204"/>
      <c r="J46" s="204"/>
      <c r="K46" s="204"/>
      <c r="L46" s="205"/>
      <c r="M46" s="202"/>
      <c r="N46" s="202"/>
      <c r="O46" s="202"/>
      <c r="P46" s="202"/>
      <c r="Q46" s="202"/>
      <c r="R46" s="202"/>
    </row>
    <row r="47" spans="1:18" s="100" customFormat="1" ht="13.5" customHeight="1">
      <c r="A47" s="563" t="s">
        <v>944</v>
      </c>
      <c r="B47" s="564"/>
      <c r="C47" s="564"/>
      <c r="D47" s="564"/>
      <c r="E47" s="564"/>
      <c r="F47" s="564"/>
      <c r="G47" s="565"/>
      <c r="H47" s="204"/>
      <c r="I47" s="204"/>
      <c r="J47" s="204"/>
      <c r="K47" s="204"/>
      <c r="L47" s="205"/>
      <c r="M47" s="202"/>
      <c r="N47" s="202"/>
      <c r="O47" s="202"/>
      <c r="P47" s="202"/>
      <c r="Q47" s="202"/>
      <c r="R47" s="202"/>
    </row>
    <row r="48" spans="1:18" s="100" customFormat="1" ht="13.5" customHeight="1">
      <c r="A48" s="563" t="s">
        <v>958</v>
      </c>
      <c r="B48" s="564"/>
      <c r="C48" s="564"/>
      <c r="D48" s="564"/>
      <c r="E48" s="564"/>
      <c r="F48" s="564"/>
      <c r="G48" s="565"/>
      <c r="H48" s="204"/>
      <c r="I48" s="204"/>
      <c r="J48" s="204"/>
      <c r="K48" s="204"/>
      <c r="L48" s="205"/>
      <c r="M48" s="202"/>
      <c r="N48" s="202"/>
      <c r="O48" s="202"/>
      <c r="P48" s="202"/>
      <c r="Q48" s="202"/>
      <c r="R48" s="202"/>
    </row>
    <row r="49" spans="1:18" s="101" customFormat="1" ht="13.5" customHeight="1">
      <c r="A49" s="563"/>
      <c r="B49" s="564"/>
      <c r="C49" s="564"/>
      <c r="D49" s="564"/>
      <c r="E49" s="564"/>
      <c r="F49" s="564"/>
      <c r="G49" s="565"/>
      <c r="H49" s="204"/>
      <c r="I49" s="204"/>
      <c r="J49" s="204"/>
      <c r="K49" s="204"/>
      <c r="L49" s="205"/>
      <c r="M49" s="203"/>
      <c r="N49" s="203"/>
      <c r="O49" s="203"/>
      <c r="P49" s="203"/>
      <c r="Q49" s="203"/>
      <c r="R49" s="203"/>
    </row>
    <row r="50" spans="1:18" s="100" customFormat="1" ht="13.5" customHeight="1">
      <c r="A50" s="563" t="s">
        <v>959</v>
      </c>
      <c r="B50" s="564"/>
      <c r="C50" s="564"/>
      <c r="D50" s="564"/>
      <c r="E50" s="564"/>
      <c r="F50" s="564"/>
      <c r="G50" s="565"/>
      <c r="H50" s="204"/>
      <c r="I50" s="204"/>
      <c r="J50" s="204"/>
      <c r="K50" s="204"/>
      <c r="L50" s="205"/>
      <c r="M50" s="202"/>
      <c r="N50" s="202"/>
      <c r="O50" s="202"/>
      <c r="P50" s="202"/>
      <c r="Q50" s="202"/>
      <c r="R50" s="202"/>
    </row>
    <row r="51" spans="1:18" s="206" customFormat="1" ht="13.5" customHeight="1">
      <c r="A51" s="563" t="s">
        <v>960</v>
      </c>
      <c r="B51" s="564"/>
      <c r="C51" s="564"/>
      <c r="D51" s="564"/>
      <c r="E51" s="564"/>
      <c r="F51" s="564"/>
      <c r="G51" s="565"/>
      <c r="L51" s="207"/>
    </row>
    <row r="52" spans="1:18" s="206" customFormat="1" ht="13.5" customHeight="1">
      <c r="A52" s="563" t="s">
        <v>945</v>
      </c>
      <c r="B52" s="564"/>
      <c r="C52" s="564"/>
      <c r="D52" s="564"/>
      <c r="E52" s="564"/>
      <c r="F52" s="564"/>
      <c r="G52" s="565"/>
      <c r="L52" s="207"/>
    </row>
    <row r="53" spans="1:18" s="100" customFormat="1" ht="13.5" customHeight="1">
      <c r="A53" s="563" t="s">
        <v>946</v>
      </c>
      <c r="B53" s="564"/>
      <c r="C53" s="564"/>
      <c r="D53" s="564"/>
      <c r="E53" s="564"/>
      <c r="F53" s="564"/>
      <c r="G53" s="565"/>
      <c r="H53" s="204"/>
      <c r="I53" s="204"/>
      <c r="J53" s="204"/>
      <c r="K53" s="204"/>
      <c r="L53" s="205"/>
      <c r="M53" s="202"/>
      <c r="N53" s="202"/>
      <c r="O53" s="202"/>
      <c r="P53" s="202"/>
      <c r="Q53" s="202"/>
      <c r="R53" s="202"/>
    </row>
    <row r="54" spans="1:18" s="100" customFormat="1" ht="13.5" customHeight="1">
      <c r="A54" s="563"/>
      <c r="B54" s="564"/>
      <c r="C54" s="564"/>
      <c r="D54" s="564"/>
      <c r="E54" s="564"/>
      <c r="F54" s="564"/>
      <c r="G54" s="565"/>
      <c r="H54" s="204"/>
      <c r="I54" s="204"/>
      <c r="J54" s="204"/>
      <c r="K54" s="204"/>
      <c r="L54" s="205"/>
      <c r="M54" s="202"/>
      <c r="N54" s="202"/>
      <c r="O54" s="202"/>
      <c r="P54" s="202"/>
      <c r="Q54" s="202"/>
      <c r="R54" s="202"/>
    </row>
    <row r="55" spans="1:18" s="65" customFormat="1" ht="21">
      <c r="A55" s="609" t="str">
        <f>$B$1</f>
        <v>アイテム</v>
      </c>
      <c r="B55" s="610"/>
      <c r="C55" s="28" t="s">
        <v>40</v>
      </c>
      <c r="D55" s="29" t="str">
        <f>$E$1</f>
        <v>遭遇毎</v>
      </c>
      <c r="E55" s="611" t="str">
        <f>$B$2</f>
        <v>ターン・アンデッド</v>
      </c>
      <c r="F55" s="612"/>
      <c r="G55" s="613"/>
      <c r="L55" s="121"/>
    </row>
  </sheetData>
  <mergeCells count="60">
    <mergeCell ref="H4:M4"/>
    <mergeCell ref="N4:S4"/>
    <mergeCell ref="A55:B55"/>
    <mergeCell ref="B1:C1"/>
    <mergeCell ref="F1:G1"/>
    <mergeCell ref="B2:G2"/>
    <mergeCell ref="B4:G4"/>
    <mergeCell ref="B5:G5"/>
    <mergeCell ref="A18:A19"/>
    <mergeCell ref="C18:C19"/>
    <mergeCell ref="A35:G35"/>
    <mergeCell ref="A36:G36"/>
    <mergeCell ref="A37:G37"/>
    <mergeCell ref="A39:G39"/>
    <mergeCell ref="A23:G23"/>
    <mergeCell ref="A25:G25"/>
    <mergeCell ref="A32:G32"/>
    <mergeCell ref="A33:G33"/>
    <mergeCell ref="A24:G24"/>
    <mergeCell ref="A28:G28"/>
    <mergeCell ref="A53:G53"/>
    <mergeCell ref="A26:G26"/>
    <mergeCell ref="A27:G27"/>
    <mergeCell ref="A38:G38"/>
    <mergeCell ref="A31:G31"/>
    <mergeCell ref="A42:G42"/>
    <mergeCell ref="A49:G49"/>
    <mergeCell ref="A50:G50"/>
    <mergeCell ref="A51:G51"/>
    <mergeCell ref="A52:G52"/>
    <mergeCell ref="P9:Q9"/>
    <mergeCell ref="J9:K9"/>
    <mergeCell ref="P11:Q11"/>
    <mergeCell ref="J11:K11"/>
    <mergeCell ref="E55:G55"/>
    <mergeCell ref="A22:G22"/>
    <mergeCell ref="A34:G34"/>
    <mergeCell ref="A41:G41"/>
    <mergeCell ref="A43:G43"/>
    <mergeCell ref="A46:G46"/>
    <mergeCell ref="A47:G47"/>
    <mergeCell ref="A45:G45"/>
    <mergeCell ref="A44:G44"/>
    <mergeCell ref="A54:G54"/>
    <mergeCell ref="A48:G48"/>
    <mergeCell ref="A40:G40"/>
    <mergeCell ref="B6:D6"/>
    <mergeCell ref="B7:D7"/>
    <mergeCell ref="B8:G8"/>
    <mergeCell ref="A29:G29"/>
    <mergeCell ref="A30:G30"/>
    <mergeCell ref="B9:G9"/>
    <mergeCell ref="B10:G10"/>
    <mergeCell ref="B12:G12"/>
    <mergeCell ref="B11:G11"/>
    <mergeCell ref="B13:G13"/>
    <mergeCell ref="A17:C17"/>
    <mergeCell ref="A20:A21"/>
    <mergeCell ref="B14:G14"/>
    <mergeCell ref="B15:G1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 O7</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基本!$A$27:$A$33</xm:f>
          </x14:formula1>
          <xm:sqref>I5 O5</xm:sqref>
        </x14:dataValidation>
        <x14:dataValidation type="list" allowBlank="1" showInputMessage="1" showErrorMessage="1">
          <x14:formula1>
            <xm:f>基本!$B$27:$B$31</xm:f>
          </x14:formula1>
          <xm:sqref>I6 O6</xm:sqref>
        </x14:dataValidation>
        <x14:dataValidation type="list" allowBlank="1" showInputMessage="1" showErrorMessage="1">
          <x14:formula1>
            <xm:f>基本!$C$27:$C$37</xm:f>
          </x14:formula1>
          <xm:sqref>I15 O15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S58"/>
  <sheetViews>
    <sheetView topLeftCell="A18" zoomScaleNormal="100" workbookViewId="0">
      <selection activeCell="A53" sqref="A53:G53"/>
    </sheetView>
  </sheetViews>
  <sheetFormatPr defaultRowHeight="13.5"/>
  <cols>
    <col min="1" max="1" width="7.875" style="104" customWidth="1"/>
    <col min="2" max="2" width="8.5" style="104" customWidth="1"/>
    <col min="3" max="3" width="6.625" style="104" customWidth="1"/>
    <col min="4" max="4" width="15.75" style="104" customWidth="1"/>
    <col min="5" max="6" width="15.75" style="65" customWidth="1"/>
    <col min="7" max="7" width="18.25" style="65" customWidth="1"/>
    <col min="8" max="8" width="17.375" style="65" customWidth="1"/>
    <col min="9" max="9" width="14" style="65" customWidth="1"/>
    <col min="10" max="10" width="8.375" style="65" customWidth="1"/>
    <col min="11" max="11" width="7.5" style="65" customWidth="1"/>
    <col min="12" max="12" width="7.875" style="104" customWidth="1"/>
    <col min="13" max="13" width="9.25" style="104" customWidth="1"/>
    <col min="14" max="14" width="17.875" style="104" bestFit="1" customWidth="1"/>
    <col min="15" max="15" width="14" style="104" customWidth="1"/>
    <col min="16" max="16384" width="9" style="104"/>
  </cols>
  <sheetData>
    <row r="1" spans="1:19" ht="21">
      <c r="A1" s="106" t="s">
        <v>130</v>
      </c>
      <c r="B1" s="623">
        <v>1</v>
      </c>
      <c r="C1" s="624"/>
      <c r="D1" s="107" t="s">
        <v>40</v>
      </c>
      <c r="E1" s="108" t="s">
        <v>131</v>
      </c>
      <c r="F1" s="625"/>
      <c r="G1" s="626"/>
      <c r="H1" s="74" t="s">
        <v>55</v>
      </c>
    </row>
    <row r="2" spans="1:19" ht="24.75" customHeight="1">
      <c r="A2" s="107" t="s">
        <v>0</v>
      </c>
      <c r="B2" s="627" t="s">
        <v>267</v>
      </c>
      <c r="C2" s="627"/>
      <c r="D2" s="627"/>
      <c r="E2" s="627"/>
      <c r="F2" s="627"/>
      <c r="G2" s="627"/>
      <c r="H2" s="74" t="s">
        <v>56</v>
      </c>
    </row>
    <row r="3" spans="1:19" ht="19.5" customHeight="1">
      <c r="A3" s="80" t="s">
        <v>48</v>
      </c>
      <c r="B3" s="65"/>
      <c r="C3" s="65"/>
      <c r="D3" s="65"/>
      <c r="I3" s="74"/>
    </row>
    <row r="4" spans="1:19">
      <c r="A4" s="54" t="s">
        <v>46</v>
      </c>
      <c r="B4" s="525" t="s">
        <v>158</v>
      </c>
      <c r="C4" s="526"/>
      <c r="D4" s="526"/>
      <c r="E4" s="526"/>
      <c r="F4" s="526"/>
      <c r="G4" s="527"/>
      <c r="H4" s="457" t="s">
        <v>918</v>
      </c>
      <c r="I4" s="458"/>
      <c r="J4" s="458"/>
      <c r="K4" s="458"/>
      <c r="L4" s="458"/>
      <c r="M4" s="459"/>
      <c r="N4" s="457" t="s">
        <v>918</v>
      </c>
      <c r="O4" s="458"/>
      <c r="P4" s="458"/>
      <c r="Q4" s="458"/>
      <c r="R4" s="458"/>
      <c r="S4" s="459"/>
    </row>
    <row r="5" spans="1:19">
      <c r="A5" s="55" t="s">
        <v>132</v>
      </c>
      <c r="B5" s="525" t="s">
        <v>157</v>
      </c>
      <c r="C5" s="526"/>
      <c r="D5" s="526"/>
      <c r="E5" s="526"/>
      <c r="F5" s="526"/>
      <c r="G5" s="527"/>
      <c r="H5" s="402" t="s">
        <v>43</v>
      </c>
      <c r="I5" s="404" t="s">
        <v>68</v>
      </c>
      <c r="J5" s="404" t="s">
        <v>98</v>
      </c>
      <c r="K5" s="182"/>
      <c r="L5" s="185"/>
      <c r="M5" s="185"/>
      <c r="N5" s="402" t="s">
        <v>43</v>
      </c>
      <c r="O5" s="404" t="s">
        <v>68</v>
      </c>
      <c r="P5" s="404" t="s">
        <v>98</v>
      </c>
      <c r="Q5" s="182"/>
      <c r="R5" s="185"/>
      <c r="S5" s="185"/>
    </row>
    <row r="6" spans="1:19">
      <c r="A6" s="55" t="s">
        <v>133</v>
      </c>
      <c r="B6" s="525" t="s">
        <v>5</v>
      </c>
      <c r="C6" s="526"/>
      <c r="D6" s="527"/>
      <c r="E6" s="102" t="s">
        <v>43</v>
      </c>
      <c r="F6" s="103" t="str">
        <f>$I$5</f>
        <v>近接</v>
      </c>
      <c r="G6" s="103" t="str">
        <f>IF($J$5 = 0,"", $J$5)</f>
        <v>武器</v>
      </c>
      <c r="H6" s="402" t="s">
        <v>65</v>
      </c>
      <c r="I6" s="404"/>
      <c r="J6" s="404"/>
      <c r="K6" s="182"/>
      <c r="L6" s="185"/>
      <c r="M6" s="185"/>
      <c r="N6" s="402" t="s">
        <v>65</v>
      </c>
      <c r="O6" s="404"/>
      <c r="P6" s="404"/>
      <c r="Q6" s="182"/>
      <c r="R6" s="185"/>
      <c r="S6" s="185"/>
    </row>
    <row r="7" spans="1:19">
      <c r="A7" s="116" t="s">
        <v>6</v>
      </c>
      <c r="B7" s="593" t="s">
        <v>134</v>
      </c>
      <c r="C7" s="594"/>
      <c r="D7" s="595"/>
      <c r="E7" s="102" t="s">
        <v>65</v>
      </c>
      <c r="F7" s="103" t="str">
        <f>IF($I$6 = 0,"", $I$6)</f>
        <v/>
      </c>
      <c r="G7" s="103" t="str">
        <f>IF($J$6 = 0,"", $J$6)</f>
        <v/>
      </c>
      <c r="H7" s="402" t="s">
        <v>84</v>
      </c>
      <c r="I7" s="404" t="s">
        <v>150</v>
      </c>
      <c r="J7" s="74" t="s">
        <v>61</v>
      </c>
      <c r="K7" s="182"/>
      <c r="L7" s="74" t="s">
        <v>418</v>
      </c>
      <c r="M7" s="185"/>
      <c r="N7" s="402" t="s">
        <v>84</v>
      </c>
      <c r="O7" s="404" t="s">
        <v>904</v>
      </c>
      <c r="P7" s="74" t="s">
        <v>61</v>
      </c>
      <c r="Q7" s="182"/>
      <c r="R7" s="74" t="s">
        <v>418</v>
      </c>
      <c r="S7" s="185"/>
    </row>
    <row r="8" spans="1:19">
      <c r="A8" s="116" t="s">
        <v>8</v>
      </c>
      <c r="B8" s="525" t="s">
        <v>159</v>
      </c>
      <c r="C8" s="526"/>
      <c r="D8" s="526"/>
      <c r="E8" s="526"/>
      <c r="F8" s="526"/>
      <c r="G8" s="527"/>
      <c r="H8" s="402" t="s">
        <v>51</v>
      </c>
      <c r="I8" s="404" t="s">
        <v>13</v>
      </c>
      <c r="J8" s="403">
        <f>IF(I8="",0,VLOOKUP(I8,基本!$A$5:'基本'!$C$10,3,FALSE))</f>
        <v>6</v>
      </c>
      <c r="K8" s="404" t="s">
        <v>18</v>
      </c>
      <c r="L8" s="231">
        <f>$J$8+$L$9+$I$9</f>
        <v>23</v>
      </c>
      <c r="M8" s="185"/>
      <c r="N8" s="402" t="s">
        <v>51</v>
      </c>
      <c r="O8" s="404" t="s">
        <v>13</v>
      </c>
      <c r="P8" s="403">
        <f>IF(O8="",0,VLOOKUP(O8,基本!$A$5:'基本'!$C$10,3,FALSE))</f>
        <v>6</v>
      </c>
      <c r="Q8" s="404" t="s">
        <v>18</v>
      </c>
      <c r="R8" s="231">
        <f>$P$8+$O$9+$R$9</f>
        <v>23</v>
      </c>
      <c r="S8" s="185"/>
    </row>
    <row r="9" spans="1:19">
      <c r="A9" s="57" t="s">
        <v>135</v>
      </c>
      <c r="B9" s="596" t="s">
        <v>160</v>
      </c>
      <c r="C9" s="597"/>
      <c r="D9" s="597"/>
      <c r="E9" s="597"/>
      <c r="F9" s="597"/>
      <c r="G9" s="598"/>
      <c r="H9" s="402" t="s">
        <v>57</v>
      </c>
      <c r="I9" s="404">
        <v>0</v>
      </c>
      <c r="J9" s="457" t="s">
        <v>53</v>
      </c>
      <c r="K9" s="459"/>
      <c r="L9" s="403">
        <f>IF($I$7=基本!$F$4,基本!$P$7,IF($I$7=基本!$F$13,基本!$P$16,IF($I$7=基本!$F$22,基本!$P$25,IF($I$7=基本!$F$31,基本!$P$34,IF($I$7=基本!$F$40,基本!$P$43,0)))))</f>
        <v>17</v>
      </c>
      <c r="M9" s="185"/>
      <c r="N9" s="402" t="s">
        <v>57</v>
      </c>
      <c r="O9" s="404">
        <v>0</v>
      </c>
      <c r="P9" s="457" t="s">
        <v>53</v>
      </c>
      <c r="Q9" s="459"/>
      <c r="R9" s="403">
        <f>IF($O$7=基本!$F$4,基本!$P$7,IF($O$7=基本!$F$13,基本!$P$16,IF($O$7=基本!$F$22,基本!$P$25,IF($O$7=基本!$F$31,基本!$P$34,IF($O$7=基本!$F$40,基本!$P$43,0)))))</f>
        <v>17</v>
      </c>
      <c r="S9" s="185"/>
    </row>
    <row r="10" spans="1:19">
      <c r="A10" s="56" t="s">
        <v>137</v>
      </c>
      <c r="B10" s="572" t="s">
        <v>136</v>
      </c>
      <c r="C10" s="532"/>
      <c r="D10" s="532"/>
      <c r="E10" s="532"/>
      <c r="F10" s="532"/>
      <c r="G10" s="533"/>
      <c r="H10" s="400" t="s">
        <v>52</v>
      </c>
      <c r="I10" s="404" t="s">
        <v>13</v>
      </c>
      <c r="J10" s="403">
        <f>IF(I10="",0,VLOOKUP(I10,基本!$A$5:'基本'!$C$10,3,FALSE))</f>
        <v>6</v>
      </c>
      <c r="K10" s="404" t="s">
        <v>16</v>
      </c>
      <c r="L10" s="403">
        <f>IF(K10="",0,VLOOKUP(K10,基本!$A$5:'基本'!$C$10,3,FALSE))</f>
        <v>4</v>
      </c>
      <c r="M10" s="185"/>
      <c r="N10" s="400" t="s">
        <v>52</v>
      </c>
      <c r="O10" s="404" t="s">
        <v>13</v>
      </c>
      <c r="P10" s="403">
        <f>IF(O10="",0,VLOOKUP(O10,基本!$A$5:'基本'!$C$10,3,FALSE))</f>
        <v>6</v>
      </c>
      <c r="Q10" s="404" t="s">
        <v>16</v>
      </c>
      <c r="R10" s="403">
        <f>IF(Q10="",0,VLOOKUP(Q10,基本!$A$5:'基本'!$C$10,3,FALSE))</f>
        <v>4</v>
      </c>
      <c r="S10" s="185"/>
    </row>
    <row r="11" spans="1:19">
      <c r="A11" s="58" t="s">
        <v>60</v>
      </c>
      <c r="B11" s="531" t="s">
        <v>233</v>
      </c>
      <c r="C11" s="532"/>
      <c r="D11" s="532"/>
      <c r="E11" s="532"/>
      <c r="F11" s="532"/>
      <c r="G11" s="533"/>
      <c r="H11" s="402" t="s">
        <v>58</v>
      </c>
      <c r="I11" s="404"/>
      <c r="J11" s="457" t="s">
        <v>54</v>
      </c>
      <c r="K11" s="459"/>
      <c r="L11" s="403">
        <f>IF($I$7=基本!$F$4,基本!$P$9,IF($I$7=基本!$F$13,基本!$P$18,IF($I$7=基本!$F$22,基本!$P$27,IF($I$7=基本!$F$31,基本!$P$36,IF($I$7=基本!$F$40,基本!$P$45,0)))))</f>
        <v>6</v>
      </c>
      <c r="M11" s="185"/>
      <c r="N11" s="402" t="s">
        <v>58</v>
      </c>
      <c r="O11" s="404">
        <v>0</v>
      </c>
      <c r="P11" s="457" t="s">
        <v>54</v>
      </c>
      <c r="Q11" s="459"/>
      <c r="R11" s="403">
        <f>IF($O$7=基本!$F$4,基本!$P$9,IF($O$7=基本!$F$13,基本!$P$18,IF($O$7=基本!$F$22,基本!$P$27,IF($O$7=基本!$F$31,基本!$P$36,IF($O$7=基本!$F$40,基本!$P$45,0)))))</f>
        <v>6</v>
      </c>
      <c r="S11" s="185"/>
    </row>
    <row r="12" spans="1:19" ht="13.5" customHeight="1">
      <c r="A12" s="58"/>
      <c r="B12" s="528" t="s">
        <v>161</v>
      </c>
      <c r="C12" s="556"/>
      <c r="D12" s="556"/>
      <c r="E12" s="556"/>
      <c r="F12" s="556"/>
      <c r="G12" s="557"/>
      <c r="H12" s="401" t="s">
        <v>415</v>
      </c>
      <c r="I12" s="404">
        <v>2</v>
      </c>
      <c r="J12" s="185"/>
      <c r="K12" s="185"/>
      <c r="L12" s="229" t="s">
        <v>418</v>
      </c>
      <c r="M12" s="405" t="s">
        <v>59</v>
      </c>
      <c r="N12" s="401" t="s">
        <v>415</v>
      </c>
      <c r="O12" s="354">
        <f>I12</f>
        <v>2</v>
      </c>
      <c r="P12" s="185"/>
      <c r="Q12" s="185"/>
      <c r="R12" s="229" t="s">
        <v>418</v>
      </c>
      <c r="S12" s="405" t="s">
        <v>59</v>
      </c>
    </row>
    <row r="13" spans="1:19" ht="13.5" customHeight="1">
      <c r="A13" s="58"/>
      <c r="B13" s="528" t="s">
        <v>162</v>
      </c>
      <c r="C13" s="556"/>
      <c r="D13" s="556"/>
      <c r="E13" s="556"/>
      <c r="F13" s="556"/>
      <c r="G13" s="557"/>
      <c r="H13" s="401" t="s">
        <v>85</v>
      </c>
      <c r="I13" s="26">
        <f>IF($I$7=基本!$F$4,基本!$F$9,IF($I$7=基本!$F$13,基本!$F$18,IF($I$7=基本!$F$22,基本!$F$27,IF($I$7=基本!$F$31,基本!$F$36,IF($I$7=基本!$F$40,基本!$F$45,0)))))*I12</f>
        <v>2</v>
      </c>
      <c r="J13" s="402" t="s">
        <v>44</v>
      </c>
      <c r="K13" s="26">
        <f>IF($I$7=基本!$F$4,基本!$H$9,IF($I$7=基本!$F$13,基本!$H$18,IF($I$7=基本!$F$22,基本!$H$27,IF($I$7=基本!$F$31,基本!$H$36,IF($I$7=基本!$F$40,基本!$H$45,0)))))</f>
        <v>10</v>
      </c>
      <c r="L13" s="231">
        <f>J10+IF(I12=0,0,L11)+I11</f>
        <v>12</v>
      </c>
      <c r="M13" s="404"/>
      <c r="N13" s="401" t="s">
        <v>85</v>
      </c>
      <c r="O13" s="354">
        <f>IF($O$7=基本!$F$4,基本!$F$9,IF($O$7=基本!$F$13,基本!$F$18,IF($O$7=基本!$F$22,基本!$F$27,IF($O$7=基本!$F$31,基本!$F$36,IF($O$7=基本!$F$40,基本!$F$45,0)))))*O12+1</f>
        <v>3</v>
      </c>
      <c r="P13" s="402" t="s">
        <v>44</v>
      </c>
      <c r="Q13" s="26">
        <f>IF($O$7=基本!$F$4,基本!$H$9,IF($O$7=基本!$F$13,基本!$H$18,IF($O$7=基本!$F$22,基本!$H$27,IF($O$7=基本!$F$31,基本!$H$36,IF($O$7=基本!$F$40,基本!$H$45,0)))))</f>
        <v>10</v>
      </c>
      <c r="R13" s="231">
        <f>P10+IF(O12=0,0,R11)+O11</f>
        <v>12</v>
      </c>
      <c r="S13" s="404"/>
    </row>
    <row r="14" spans="1:19" ht="13.5" customHeight="1">
      <c r="A14" s="118"/>
      <c r="B14" s="555" t="s">
        <v>163</v>
      </c>
      <c r="C14" s="556"/>
      <c r="D14" s="556"/>
      <c r="E14" s="556"/>
      <c r="F14" s="556"/>
      <c r="G14" s="557"/>
      <c r="H14" s="402" t="s">
        <v>50</v>
      </c>
      <c r="I14" s="26">
        <f>IF($I$7=基本!$F$4,基本!$L$11,IF($I$7=基本!$F$13,基本!$L$20,IF($I$7=基本!$F$22,基本!$L$29,IF($I$7=基本!$F$31,基本!$L$38,IF($I$7=基本!$F$40,基本!$L$47,0)))))</f>
        <v>4</v>
      </c>
      <c r="J14" s="402" t="s">
        <v>44</v>
      </c>
      <c r="K14" s="26">
        <f>IF($I$7=基本!$F$4,基本!$N$11,IF($I$7=基本!$F$13,基本!$N$20,IF($I$7=基本!$F$22,基本!$N$29,IF($I$7=基本!$F$31,基本!$N$38,IF($I$7=基本!$F$40,基本!$N$47,0)))))</f>
        <v>8</v>
      </c>
      <c r="L14" s="231">
        <f>L13+(I13*K13)</f>
        <v>32</v>
      </c>
      <c r="M14" s="404" t="s">
        <v>76</v>
      </c>
      <c r="N14" s="402" t="s">
        <v>50</v>
      </c>
      <c r="O14" s="26">
        <f>IF($O$7=基本!$F$4,基本!$L$11,IF($O$7=基本!$F$13,基本!$L$20,IF($O$7=基本!$F$22,基本!$L$29,IF($O$7=基本!$F$31,基本!$L$38,IF($O$7=基本!$F$40,基本!$L$47,0)))))</f>
        <v>4</v>
      </c>
      <c r="P14" s="402" t="s">
        <v>44</v>
      </c>
      <c r="Q14" s="26">
        <f>IF($O$7=基本!$F$4,基本!$N$11,IF($O$7=基本!$F$13,基本!$N$20,IF($O$7=基本!$F$22,基本!$N$29,IF($O$7=基本!$F$31,基本!$N$38,IF($O$7=基本!$F$40,基本!$N$47,0)))))</f>
        <v>10</v>
      </c>
      <c r="R14" s="231">
        <f>R13+(O13*Q13)</f>
        <v>42</v>
      </c>
      <c r="S14" s="404" t="s">
        <v>76</v>
      </c>
    </row>
    <row r="15" spans="1:19" ht="13.5" customHeight="1">
      <c r="A15" s="126"/>
      <c r="B15" s="537"/>
      <c r="C15" s="599"/>
      <c r="D15" s="599"/>
      <c r="E15" s="599"/>
      <c r="F15" s="599"/>
      <c r="G15" s="600"/>
      <c r="H15" s="185"/>
      <c r="I15" s="185"/>
      <c r="J15" s="185"/>
      <c r="K15" s="185"/>
      <c r="L15" s="185"/>
      <c r="M15" s="185"/>
      <c r="N15" s="185"/>
      <c r="O15" s="185"/>
      <c r="P15" s="185"/>
      <c r="Q15" s="185"/>
      <c r="R15" s="185"/>
      <c r="S15" s="185"/>
    </row>
    <row r="16" spans="1:19" s="121" customFormat="1" ht="13.5" customHeight="1">
      <c r="A16" s="58" t="s">
        <v>164</v>
      </c>
      <c r="B16" s="528" t="s">
        <v>165</v>
      </c>
      <c r="C16" s="556"/>
      <c r="D16" s="556"/>
      <c r="E16" s="556"/>
      <c r="F16" s="556"/>
      <c r="G16" s="557"/>
      <c r="H16" s="65"/>
      <c r="I16" s="65"/>
      <c r="J16" s="65"/>
      <c r="K16" s="65"/>
    </row>
    <row r="17" spans="1:15" s="121" customFormat="1" ht="13.5" customHeight="1">
      <c r="A17" s="58"/>
      <c r="B17" s="528" t="s">
        <v>166</v>
      </c>
      <c r="C17" s="556"/>
      <c r="D17" s="556"/>
      <c r="E17" s="556"/>
      <c r="F17" s="556"/>
      <c r="G17" s="557"/>
      <c r="H17" s="65"/>
      <c r="I17" s="65"/>
      <c r="J17" s="65"/>
      <c r="K17" s="65"/>
    </row>
    <row r="18" spans="1:15" s="121" customFormat="1" ht="13.5" customHeight="1">
      <c r="A18" s="58"/>
      <c r="B18" s="528" t="s">
        <v>167</v>
      </c>
      <c r="C18" s="556"/>
      <c r="D18" s="556"/>
      <c r="E18" s="556"/>
      <c r="F18" s="556"/>
      <c r="G18" s="557"/>
      <c r="H18" s="65"/>
      <c r="I18" s="65"/>
      <c r="J18" s="65"/>
      <c r="K18" s="65"/>
    </row>
    <row r="19" spans="1:15" ht="18.75">
      <c r="A19" s="58"/>
      <c r="B19" s="620" t="str">
        <f xml:space="preserve"> "　　　　　　　　　確定一時的HP " &amp; $L$10+5 &amp; "　　＋ " &amp; $L$15 &amp; " 追加ダメージ"</f>
        <v>　　　　　　　　　確定一時的HP 9　　＋  追加ダメージ</v>
      </c>
      <c r="C19" s="621"/>
      <c r="D19" s="621"/>
      <c r="E19" s="621"/>
      <c r="F19" s="621"/>
      <c r="G19" s="622"/>
      <c r="O19" s="232"/>
    </row>
    <row r="20" spans="1:15" ht="13.5" customHeight="1">
      <c r="A20" s="59"/>
      <c r="B20" s="614"/>
      <c r="C20" s="599"/>
      <c r="D20" s="599"/>
      <c r="E20" s="599"/>
      <c r="F20" s="599"/>
      <c r="G20" s="600"/>
    </row>
    <row r="21" spans="1:15" ht="14.25" thickBot="1">
      <c r="A21" s="105" t="s">
        <v>47</v>
      </c>
      <c r="E21" s="67"/>
    </row>
    <row r="22" spans="1:15" s="185" customFormat="1" ht="18.75" customHeight="1" thickBot="1">
      <c r="A22" s="631" t="str">
        <f>$B$2</f>
        <v>アスペクト・オヴ・エレヴェイテッド・ハーモニー</v>
      </c>
      <c r="B22" s="632"/>
      <c r="C22" s="632"/>
      <c r="D22" s="413" t="s">
        <v>2</v>
      </c>
      <c r="E22" s="264" t="s">
        <v>1</v>
      </c>
      <c r="F22" s="399" t="s">
        <v>902</v>
      </c>
      <c r="G22" s="109" t="s">
        <v>916</v>
      </c>
      <c r="H22" s="182"/>
      <c r="I22" s="182"/>
      <c r="J22" s="182"/>
    </row>
    <row r="23" spans="1:15" s="185" customFormat="1" ht="24" customHeight="1">
      <c r="A23" s="603" t="s">
        <v>42</v>
      </c>
      <c r="B23" s="283" t="s">
        <v>117</v>
      </c>
      <c r="C23" s="605" t="str">
        <f>$K$8</f>
        <v>AC</v>
      </c>
      <c r="D23" s="284" t="str">
        <f>$L$8 &amp; "+1d20"</f>
        <v>23+1d20</v>
      </c>
      <c r="E23" s="285" t="str">
        <f>$L$8+2 &amp; "+1d20"</f>
        <v>25+1d20</v>
      </c>
      <c r="F23" s="284" t="str">
        <f>$R$8 &amp; "+1d20"</f>
        <v>23+1d20</v>
      </c>
      <c r="G23" s="286" t="str">
        <f>$R$8+2 &amp; "+1d20"</f>
        <v>25+1d20</v>
      </c>
    </row>
    <row r="24" spans="1:15" s="185" customFormat="1" ht="24" customHeight="1" thickBot="1">
      <c r="A24" s="604"/>
      <c r="B24" s="290" t="s">
        <v>595</v>
      </c>
      <c r="C24" s="606"/>
      <c r="D24" s="287" t="str">
        <f>3+$L$8 &amp; "+1d20"</f>
        <v>26+1d20</v>
      </c>
      <c r="E24" s="288" t="str">
        <f>3+$L$8+2 &amp; "+1d20"</f>
        <v>28+1d20</v>
      </c>
      <c r="F24" s="287" t="str">
        <f>3+$R$8 &amp; "+1d20"</f>
        <v>26+1d20</v>
      </c>
      <c r="G24" s="289" t="str">
        <f>3+$R$8+2 &amp; "+1d20"</f>
        <v>28+1d20</v>
      </c>
    </row>
    <row r="25" spans="1:15" s="185" customFormat="1" ht="23.25" customHeight="1">
      <c r="A25" s="607" t="s">
        <v>117</v>
      </c>
      <c r="B25" s="110" t="s">
        <v>4</v>
      </c>
      <c r="C25" s="42" t="str">
        <f>IF($M$13 = 0,"", $M$13)</f>
        <v/>
      </c>
      <c r="D25" s="398" t="str">
        <f>$L$13 &amp; "+" &amp; $I$13 &amp; "d" &amp; $K$13</f>
        <v>12+2d10</v>
      </c>
      <c r="E25" s="265" t="str">
        <f>$L$13 &amp; "+" &amp; $I$13 &amp; "d" &amp; $K$13</f>
        <v>12+2d10</v>
      </c>
      <c r="F25" s="266" t="str">
        <f>$R$13 &amp; "+" &amp; $O$13 &amp; "d" &amp; $Q$13</f>
        <v>12+3d10</v>
      </c>
      <c r="G25" s="111" t="str">
        <f>$R$13 &amp; "+" &amp; $O$13 &amp; "d" &amp; $Q$13</f>
        <v>12+3d10</v>
      </c>
      <c r="O25" s="232"/>
    </row>
    <row r="26" spans="1:15" s="185" customFormat="1" ht="23.25" customHeight="1" thickBot="1">
      <c r="A26" s="608"/>
      <c r="B26" s="82" t="s">
        <v>3</v>
      </c>
      <c r="C26" s="86" t="str">
        <f>IF($M$14 = 0,"", $M$14)</f>
        <v>精神</v>
      </c>
      <c r="D26" s="84" t="str">
        <f>$L$14 &amp; IF($I$14 = 0,"","+" &amp; $I$14 &amp; "d" &amp; $K$14)</f>
        <v>32+4d8</v>
      </c>
      <c r="E26" s="135" t="str">
        <f>$L$14 &amp; IF($I$14 = 0,"","+" &amp; $I$14 &amp; "d" &amp; $K$14)</f>
        <v>32+4d8</v>
      </c>
      <c r="F26" s="84" t="str">
        <f>$R$14 &amp; IF($O$14 = 0,"","+" &amp; $O$14 &amp; "d" &amp; $Q$14)</f>
        <v>42+4d10</v>
      </c>
      <c r="G26" s="81" t="str">
        <f>$R$14 &amp; IF($O$14 = 0,"","+" &amp; $O$14 &amp; "d" &amp; $Q$14)</f>
        <v>42+4d10</v>
      </c>
    </row>
    <row r="27" spans="1:15" s="121" customFormat="1" ht="13.5" customHeight="1">
      <c r="A27" s="548"/>
      <c r="B27" s="548"/>
      <c r="C27" s="548"/>
      <c r="D27" s="548"/>
      <c r="E27" s="548"/>
      <c r="F27" s="548"/>
      <c r="G27" s="548"/>
      <c r="H27" s="65"/>
      <c r="I27" s="65"/>
      <c r="J27" s="65"/>
      <c r="K27" s="65"/>
    </row>
    <row r="28" spans="1:15" s="138" customFormat="1" ht="14.25">
      <c r="A28" s="553" t="s">
        <v>272</v>
      </c>
      <c r="B28" s="553"/>
      <c r="C28" s="553"/>
      <c r="D28" s="553"/>
      <c r="E28" s="553"/>
      <c r="F28" s="553"/>
      <c r="G28" s="553"/>
      <c r="H28" s="65"/>
    </row>
    <row r="29" spans="1:15" s="138" customFormat="1" ht="13.5" customHeight="1">
      <c r="A29" s="548" t="s">
        <v>337</v>
      </c>
      <c r="B29" s="548"/>
      <c r="C29" s="548"/>
      <c r="D29" s="548"/>
      <c r="E29" s="548"/>
      <c r="F29" s="548"/>
      <c r="G29" s="548"/>
      <c r="H29" s="65"/>
      <c r="I29" s="65"/>
      <c r="J29" s="65"/>
      <c r="K29" s="65"/>
    </row>
    <row r="30" spans="1:15" s="138" customFormat="1" ht="13.5" customHeight="1">
      <c r="A30" s="548" t="s">
        <v>273</v>
      </c>
      <c r="B30" s="548"/>
      <c r="C30" s="548"/>
      <c r="D30" s="548"/>
      <c r="E30" s="548"/>
      <c r="F30" s="548"/>
      <c r="G30" s="548"/>
      <c r="H30" s="65"/>
      <c r="I30" s="65"/>
      <c r="J30" s="65"/>
      <c r="K30" s="65"/>
    </row>
    <row r="31" spans="1:15" s="185" customFormat="1" ht="14.25">
      <c r="A31" s="553" t="s">
        <v>453</v>
      </c>
      <c r="B31" s="553"/>
      <c r="C31" s="553"/>
      <c r="D31" s="553"/>
      <c r="E31" s="553"/>
      <c r="F31" s="553"/>
      <c r="G31" s="553"/>
      <c r="H31" s="182"/>
    </row>
    <row r="32" spans="1:15" s="185" customFormat="1" ht="13.5" customHeight="1">
      <c r="A32" s="554" t="s">
        <v>366</v>
      </c>
      <c r="B32" s="554"/>
      <c r="C32" s="554"/>
      <c r="D32" s="554"/>
      <c r="E32" s="554"/>
      <c r="F32" s="554"/>
      <c r="G32" s="554"/>
      <c r="H32" s="182"/>
      <c r="I32" s="182"/>
      <c r="J32" s="182"/>
      <c r="K32" s="182"/>
    </row>
    <row r="33" spans="1:12" s="185" customFormat="1" ht="13.5" customHeight="1">
      <c r="A33" s="548" t="s">
        <v>491</v>
      </c>
      <c r="B33" s="548"/>
      <c r="C33" s="548"/>
      <c r="D33" s="548"/>
      <c r="E33" s="548"/>
      <c r="F33" s="548"/>
      <c r="G33" s="548"/>
      <c r="H33" s="182"/>
      <c r="I33" s="182"/>
      <c r="J33" s="182"/>
      <c r="K33" s="182"/>
    </row>
    <row r="34" spans="1:12" ht="10.5" customHeight="1">
      <c r="A34" s="599"/>
      <c r="B34" s="599"/>
      <c r="C34" s="599"/>
      <c r="D34" s="599"/>
      <c r="E34" s="599"/>
      <c r="F34" s="599"/>
      <c r="G34" s="599"/>
    </row>
    <row r="35" spans="1:12" ht="13.5" customHeight="1">
      <c r="A35" s="558" t="s">
        <v>49</v>
      </c>
      <c r="B35" s="559"/>
      <c r="C35" s="559"/>
      <c r="D35" s="559"/>
      <c r="E35" s="559"/>
      <c r="F35" s="559"/>
      <c r="G35" s="560"/>
    </row>
    <row r="36" spans="1:12" s="101" customFormat="1" ht="6" customHeight="1">
      <c r="A36" s="563"/>
      <c r="B36" s="564"/>
      <c r="C36" s="564"/>
      <c r="D36" s="564"/>
      <c r="E36" s="564"/>
      <c r="F36" s="564"/>
      <c r="G36" s="565"/>
      <c r="H36" s="100"/>
      <c r="I36" s="100"/>
      <c r="J36" s="100"/>
      <c r="K36" s="100"/>
    </row>
    <row r="37" spans="1:12" s="101" customFormat="1" ht="13.5" customHeight="1">
      <c r="A37" s="563" t="s">
        <v>257</v>
      </c>
      <c r="B37" s="564"/>
      <c r="C37" s="564"/>
      <c r="D37" s="564"/>
      <c r="E37" s="564"/>
      <c r="F37" s="564"/>
      <c r="G37" s="565"/>
      <c r="H37" s="100"/>
      <c r="I37" s="100"/>
      <c r="J37" s="100"/>
      <c r="K37" s="100"/>
    </row>
    <row r="38" spans="1:12" s="101" customFormat="1" ht="13.5" customHeight="1">
      <c r="A38" s="563" t="s">
        <v>259</v>
      </c>
      <c r="B38" s="564"/>
      <c r="C38" s="564"/>
      <c r="D38" s="564"/>
      <c r="E38" s="564"/>
      <c r="F38" s="564"/>
      <c r="G38" s="565"/>
      <c r="H38" s="100"/>
      <c r="I38" s="100"/>
      <c r="J38" s="100"/>
      <c r="K38" s="100"/>
    </row>
    <row r="39" spans="1:12" s="101" customFormat="1" ht="6" customHeight="1">
      <c r="A39" s="563"/>
      <c r="B39" s="564"/>
      <c r="C39" s="564"/>
      <c r="D39" s="564"/>
      <c r="E39" s="564"/>
      <c r="F39" s="564"/>
      <c r="G39" s="565"/>
      <c r="H39" s="100"/>
      <c r="I39" s="100"/>
      <c r="J39" s="100"/>
      <c r="K39" s="100"/>
    </row>
    <row r="40" spans="1:12" s="101" customFormat="1" ht="13.5" customHeight="1">
      <c r="A40" s="563" t="s">
        <v>258</v>
      </c>
      <c r="B40" s="564"/>
      <c r="C40" s="564"/>
      <c r="D40" s="564"/>
      <c r="E40" s="564"/>
      <c r="F40" s="564"/>
      <c r="G40" s="565"/>
      <c r="H40" s="100"/>
      <c r="I40" s="100"/>
      <c r="J40" s="100"/>
      <c r="K40" s="100"/>
    </row>
    <row r="41" spans="1:12" s="101" customFormat="1" ht="13.5" customHeight="1">
      <c r="A41" s="563" t="s">
        <v>262</v>
      </c>
      <c r="B41" s="564"/>
      <c r="C41" s="564"/>
      <c r="D41" s="564"/>
      <c r="E41" s="564"/>
      <c r="F41" s="564"/>
      <c r="G41" s="565"/>
      <c r="H41" s="100"/>
      <c r="I41" s="100"/>
      <c r="J41" s="100"/>
      <c r="K41" s="100"/>
    </row>
    <row r="42" spans="1:12" s="101" customFormat="1" ht="13.5" customHeight="1">
      <c r="A42" s="563" t="s">
        <v>260</v>
      </c>
      <c r="B42" s="564"/>
      <c r="C42" s="564"/>
      <c r="D42" s="564"/>
      <c r="E42" s="564"/>
      <c r="F42" s="564"/>
      <c r="G42" s="565"/>
      <c r="H42" s="100"/>
      <c r="I42" s="100"/>
      <c r="J42" s="100"/>
      <c r="K42" s="100"/>
    </row>
    <row r="43" spans="1:12" s="101" customFormat="1" ht="13.5" customHeight="1">
      <c r="A43" s="563" t="s">
        <v>619</v>
      </c>
      <c r="B43" s="564"/>
      <c r="C43" s="564"/>
      <c r="D43" s="564"/>
      <c r="E43" s="564"/>
      <c r="F43" s="564"/>
      <c r="G43" s="565"/>
      <c r="H43" s="100"/>
      <c r="I43" s="100"/>
      <c r="J43" s="100"/>
      <c r="K43" s="100"/>
    </row>
    <row r="44" spans="1:12" s="100" customFormat="1" ht="6" customHeight="1">
      <c r="A44" s="563"/>
      <c r="B44" s="564"/>
      <c r="C44" s="564"/>
      <c r="D44" s="564"/>
      <c r="E44" s="564"/>
      <c r="F44" s="564"/>
      <c r="G44" s="565"/>
      <c r="L44" s="101"/>
    </row>
    <row r="45" spans="1:12" s="100" customFormat="1" ht="13.5" customHeight="1">
      <c r="A45" s="563" t="s">
        <v>261</v>
      </c>
      <c r="B45" s="564"/>
      <c r="C45" s="564"/>
      <c r="D45" s="564"/>
      <c r="E45" s="564"/>
      <c r="F45" s="564"/>
      <c r="G45" s="565"/>
      <c r="L45" s="101"/>
    </row>
    <row r="46" spans="1:12" s="100" customFormat="1" ht="13.5" customHeight="1">
      <c r="A46" s="563" t="s">
        <v>284</v>
      </c>
      <c r="B46" s="564"/>
      <c r="C46" s="564"/>
      <c r="D46" s="564"/>
      <c r="E46" s="564"/>
      <c r="F46" s="564"/>
      <c r="G46" s="565"/>
      <c r="L46" s="101"/>
    </row>
    <row r="47" spans="1:12" s="100" customFormat="1" ht="13.5" customHeight="1">
      <c r="A47" s="563" t="s">
        <v>496</v>
      </c>
      <c r="B47" s="564"/>
      <c r="C47" s="564"/>
      <c r="D47" s="564"/>
      <c r="E47" s="564"/>
      <c r="F47" s="564"/>
      <c r="G47" s="565"/>
      <c r="L47" s="101"/>
    </row>
    <row r="48" spans="1:12" s="100" customFormat="1" ht="6" customHeight="1">
      <c r="A48" s="563"/>
      <c r="B48" s="564"/>
      <c r="C48" s="564"/>
      <c r="D48" s="564"/>
      <c r="E48" s="564"/>
      <c r="F48" s="564"/>
      <c r="G48" s="565"/>
      <c r="L48" s="101"/>
    </row>
    <row r="49" spans="1:12" s="100" customFormat="1" ht="13.5" customHeight="1">
      <c r="A49" s="563" t="s">
        <v>620</v>
      </c>
      <c r="B49" s="564"/>
      <c r="C49" s="564"/>
      <c r="D49" s="564"/>
      <c r="E49" s="564"/>
      <c r="F49" s="564"/>
      <c r="G49" s="565"/>
      <c r="L49" s="101"/>
    </row>
    <row r="50" spans="1:12" s="100" customFormat="1" ht="13.5" customHeight="1">
      <c r="A50" s="563" t="s">
        <v>621</v>
      </c>
      <c r="B50" s="564"/>
      <c r="C50" s="564"/>
      <c r="D50" s="564"/>
      <c r="E50" s="564"/>
      <c r="F50" s="564"/>
      <c r="G50" s="565"/>
      <c r="L50" s="101"/>
    </row>
    <row r="51" spans="1:12" s="101" customFormat="1" ht="13.5" customHeight="1">
      <c r="A51" s="563" t="s">
        <v>497</v>
      </c>
      <c r="B51" s="564"/>
      <c r="C51" s="564"/>
      <c r="D51" s="564"/>
      <c r="E51" s="564"/>
      <c r="F51" s="564"/>
      <c r="G51" s="565"/>
      <c r="H51" s="100"/>
      <c r="I51" s="100"/>
      <c r="J51" s="100"/>
      <c r="K51" s="100"/>
    </row>
    <row r="52" spans="1:12" s="206" customFormat="1" ht="13.5" customHeight="1">
      <c r="A52" s="563" t="s">
        <v>710</v>
      </c>
      <c r="B52" s="564"/>
      <c r="C52" s="564"/>
      <c r="D52" s="564"/>
      <c r="E52" s="564"/>
      <c r="F52" s="564"/>
      <c r="G52" s="565"/>
      <c r="L52" s="207"/>
    </row>
    <row r="53" spans="1:12" s="100" customFormat="1" ht="13.5" customHeight="1">
      <c r="A53" s="563" t="s">
        <v>712</v>
      </c>
      <c r="B53" s="564"/>
      <c r="C53" s="564"/>
      <c r="D53" s="564"/>
      <c r="E53" s="564"/>
      <c r="F53" s="564"/>
      <c r="G53" s="565"/>
      <c r="L53" s="101"/>
    </row>
    <row r="54" spans="1:12" s="206" customFormat="1" ht="6" customHeight="1">
      <c r="A54" s="563"/>
      <c r="B54" s="564"/>
      <c r="C54" s="564"/>
      <c r="D54" s="564"/>
      <c r="E54" s="564"/>
      <c r="F54" s="564"/>
      <c r="G54" s="565"/>
      <c r="L54" s="207"/>
    </row>
    <row r="55" spans="1:12" s="206" customFormat="1" ht="13.5" customHeight="1">
      <c r="A55" s="563" t="s">
        <v>939</v>
      </c>
      <c r="B55" s="564"/>
      <c r="C55" s="564"/>
      <c r="D55" s="564"/>
      <c r="E55" s="564"/>
      <c r="F55" s="564"/>
      <c r="G55" s="565"/>
      <c r="L55" s="207"/>
    </row>
    <row r="56" spans="1:12" s="206" customFormat="1" ht="13.5" customHeight="1">
      <c r="A56" s="563" t="s">
        <v>940</v>
      </c>
      <c r="B56" s="564"/>
      <c r="C56" s="564"/>
      <c r="D56" s="564"/>
      <c r="E56" s="564"/>
      <c r="F56" s="564"/>
      <c r="G56" s="565"/>
      <c r="L56" s="207"/>
    </row>
    <row r="57" spans="1:12" s="100" customFormat="1" ht="6" customHeight="1">
      <c r="A57" s="582"/>
      <c r="B57" s="583"/>
      <c r="C57" s="583"/>
      <c r="D57" s="583"/>
      <c r="E57" s="583"/>
      <c r="F57" s="583"/>
      <c r="G57" s="584"/>
      <c r="L57" s="101"/>
    </row>
    <row r="58" spans="1:12" s="65" customFormat="1" ht="21">
      <c r="A58" s="112" t="s">
        <v>130</v>
      </c>
      <c r="B58" s="113">
        <f>$B$1</f>
        <v>1</v>
      </c>
      <c r="C58" s="114" t="s">
        <v>40</v>
      </c>
      <c r="D58" s="115" t="str">
        <f>$E$1</f>
        <v>一日毎</v>
      </c>
      <c r="E58" s="628" t="str">
        <f>$B$2</f>
        <v>アスペクト・オヴ・エレヴェイテッド・ハーモニー</v>
      </c>
      <c r="F58" s="629"/>
      <c r="G58" s="630"/>
      <c r="L58" s="104"/>
    </row>
  </sheetData>
  <mergeCells count="62">
    <mergeCell ref="A56:G56"/>
    <mergeCell ref="H4:M4"/>
    <mergeCell ref="N4:S4"/>
    <mergeCell ref="A23:A24"/>
    <mergeCell ref="C23:C24"/>
    <mergeCell ref="A25:A26"/>
    <mergeCell ref="A22:C22"/>
    <mergeCell ref="B6:D6"/>
    <mergeCell ref="B7:D7"/>
    <mergeCell ref="B8:G8"/>
    <mergeCell ref="B9:G9"/>
    <mergeCell ref="B10:G10"/>
    <mergeCell ref="J11:K11"/>
    <mergeCell ref="P9:Q9"/>
    <mergeCell ref="P11:Q11"/>
    <mergeCell ref="B17:G17"/>
    <mergeCell ref="A30:G30"/>
    <mergeCell ref="E58:G58"/>
    <mergeCell ref="A41:G41"/>
    <mergeCell ref="A42:G42"/>
    <mergeCell ref="A44:G44"/>
    <mergeCell ref="A45:G45"/>
    <mergeCell ref="A46:G46"/>
    <mergeCell ref="A43:G43"/>
    <mergeCell ref="A53:G53"/>
    <mergeCell ref="A48:G48"/>
    <mergeCell ref="A47:G47"/>
    <mergeCell ref="A51:G51"/>
    <mergeCell ref="A49:G49"/>
    <mergeCell ref="A50:G50"/>
    <mergeCell ref="A52:G52"/>
    <mergeCell ref="A57:G57"/>
    <mergeCell ref="B1:C1"/>
    <mergeCell ref="F1:G1"/>
    <mergeCell ref="B2:G2"/>
    <mergeCell ref="B4:G4"/>
    <mergeCell ref="B5:G5"/>
    <mergeCell ref="B18:G18"/>
    <mergeCell ref="B19:G19"/>
    <mergeCell ref="J9:K9"/>
    <mergeCell ref="B13:G13"/>
    <mergeCell ref="B14:G14"/>
    <mergeCell ref="B15:G15"/>
    <mergeCell ref="B11:G11"/>
    <mergeCell ref="B12:G12"/>
    <mergeCell ref="B16:G16"/>
    <mergeCell ref="B20:G20"/>
    <mergeCell ref="A55:G55"/>
    <mergeCell ref="A33:G33"/>
    <mergeCell ref="A38:G38"/>
    <mergeCell ref="A39:G39"/>
    <mergeCell ref="A54:G54"/>
    <mergeCell ref="A40:G40"/>
    <mergeCell ref="A27:G27"/>
    <mergeCell ref="A34:G34"/>
    <mergeCell ref="A35:G35"/>
    <mergeCell ref="A36:G36"/>
    <mergeCell ref="A37:G37"/>
    <mergeCell ref="A31:G31"/>
    <mergeCell ref="A32:G32"/>
    <mergeCell ref="A28:G28"/>
    <mergeCell ref="A29:G2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 O15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基本!$A$27:$A$33</xm:f>
          </x14:formula1>
          <xm:sqref>I5 O5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基本!$D$27:$D$31</xm:f>
          </x14:formula1>
          <xm:sqref>I7 O7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S56"/>
  <sheetViews>
    <sheetView zoomScaleNormal="100" workbookViewId="0">
      <selection activeCell="A53" sqref="A53:G53"/>
    </sheetView>
  </sheetViews>
  <sheetFormatPr defaultRowHeight="13.5"/>
  <cols>
    <col min="1" max="1" width="7.875" style="121" customWidth="1"/>
    <col min="2" max="2" width="8.5" style="121" customWidth="1"/>
    <col min="3" max="3" width="6.625" style="121" customWidth="1"/>
    <col min="4" max="4" width="15.75" style="121" customWidth="1"/>
    <col min="5" max="6" width="15.75" style="65" customWidth="1"/>
    <col min="7" max="7" width="18.25" style="65" customWidth="1"/>
    <col min="8" max="8" width="17.375" style="65" customWidth="1"/>
    <col min="9" max="9" width="14" style="65" customWidth="1"/>
    <col min="10" max="10" width="8.375" style="65" customWidth="1"/>
    <col min="11" max="11" width="7.5" style="65" customWidth="1"/>
    <col min="12" max="12" width="7.875" style="121" customWidth="1"/>
    <col min="13" max="13" width="9.25" style="121" customWidth="1"/>
    <col min="14" max="14" width="17.875" style="121" bestFit="1" customWidth="1"/>
    <col min="15" max="15" width="14" style="121" customWidth="1"/>
    <col min="16" max="16384" width="9" style="121"/>
  </cols>
  <sheetData>
    <row r="1" spans="1:19" ht="21">
      <c r="A1" s="106" t="s">
        <v>32</v>
      </c>
      <c r="B1" s="623">
        <v>5</v>
      </c>
      <c r="C1" s="624"/>
      <c r="D1" s="107" t="s">
        <v>40</v>
      </c>
      <c r="E1" s="108" t="s">
        <v>131</v>
      </c>
      <c r="F1" s="625"/>
      <c r="G1" s="626"/>
      <c r="H1" s="74" t="s">
        <v>55</v>
      </c>
    </row>
    <row r="2" spans="1:19" ht="24.75" customHeight="1">
      <c r="A2" s="107" t="s">
        <v>0</v>
      </c>
      <c r="B2" s="627" t="s">
        <v>652</v>
      </c>
      <c r="C2" s="627"/>
      <c r="D2" s="627"/>
      <c r="E2" s="627"/>
      <c r="F2" s="627"/>
      <c r="G2" s="627"/>
      <c r="H2" s="74" t="s">
        <v>56</v>
      </c>
    </row>
    <row r="3" spans="1:19" ht="19.5" customHeight="1">
      <c r="A3" s="80" t="s">
        <v>48</v>
      </c>
      <c r="B3" s="65"/>
      <c r="C3" s="65"/>
      <c r="D3" s="65"/>
      <c r="I3" s="74"/>
    </row>
    <row r="4" spans="1:19">
      <c r="A4" s="54" t="s">
        <v>46</v>
      </c>
      <c r="B4" s="525" t="s">
        <v>644</v>
      </c>
      <c r="C4" s="526"/>
      <c r="D4" s="526"/>
      <c r="E4" s="526"/>
      <c r="F4" s="526"/>
      <c r="G4" s="527"/>
      <c r="H4" s="457" t="s">
        <v>918</v>
      </c>
      <c r="I4" s="458"/>
      <c r="J4" s="458"/>
      <c r="K4" s="458"/>
      <c r="L4" s="458"/>
      <c r="M4" s="459"/>
      <c r="N4" s="457" t="s">
        <v>918</v>
      </c>
      <c r="O4" s="458"/>
      <c r="P4" s="458"/>
      <c r="Q4" s="458"/>
      <c r="R4" s="458"/>
      <c r="S4" s="459"/>
    </row>
    <row r="5" spans="1:19">
      <c r="A5" s="55" t="s">
        <v>39</v>
      </c>
      <c r="B5" s="525" t="s">
        <v>645</v>
      </c>
      <c r="C5" s="526"/>
      <c r="D5" s="526"/>
      <c r="E5" s="526"/>
      <c r="F5" s="526"/>
      <c r="G5" s="527"/>
      <c r="H5" s="402" t="s">
        <v>43</v>
      </c>
      <c r="I5" s="404" t="s">
        <v>68</v>
      </c>
      <c r="J5" s="404" t="s">
        <v>98</v>
      </c>
      <c r="K5" s="182"/>
      <c r="L5" s="185"/>
      <c r="M5" s="185"/>
      <c r="N5" s="402" t="s">
        <v>43</v>
      </c>
      <c r="O5" s="404" t="s">
        <v>68</v>
      </c>
      <c r="P5" s="404" t="s">
        <v>98</v>
      </c>
      <c r="Q5" s="182"/>
      <c r="R5" s="185"/>
      <c r="S5" s="185"/>
    </row>
    <row r="6" spans="1:19">
      <c r="A6" s="55" t="s">
        <v>7</v>
      </c>
      <c r="B6" s="525" t="s">
        <v>5</v>
      </c>
      <c r="C6" s="526"/>
      <c r="D6" s="527"/>
      <c r="E6" s="123" t="s">
        <v>43</v>
      </c>
      <c r="F6" s="122" t="str">
        <f>$I$5</f>
        <v>近接</v>
      </c>
      <c r="G6" s="122" t="str">
        <f>IF($J$5 = 0,"", $J$5)</f>
        <v>武器</v>
      </c>
      <c r="H6" s="402" t="s">
        <v>65</v>
      </c>
      <c r="I6" s="404"/>
      <c r="J6" s="404"/>
      <c r="K6" s="182"/>
      <c r="L6" s="185"/>
      <c r="M6" s="185"/>
      <c r="N6" s="402" t="s">
        <v>65</v>
      </c>
      <c r="O6" s="404"/>
      <c r="P6" s="404"/>
      <c r="Q6" s="182"/>
      <c r="R6" s="185"/>
      <c r="S6" s="185"/>
    </row>
    <row r="7" spans="1:19">
      <c r="A7" s="116" t="s">
        <v>6</v>
      </c>
      <c r="B7" s="593" t="s">
        <v>646</v>
      </c>
      <c r="C7" s="594"/>
      <c r="D7" s="595"/>
      <c r="E7" s="123" t="s">
        <v>65</v>
      </c>
      <c r="F7" s="350" t="str">
        <f>IF($I$6 = 0,"", $I$6)</f>
        <v/>
      </c>
      <c r="G7" s="350" t="str">
        <f>IF($J$6 = 0,"", $J$6)</f>
        <v/>
      </c>
      <c r="H7" s="402" t="s">
        <v>84</v>
      </c>
      <c r="I7" s="404" t="s">
        <v>150</v>
      </c>
      <c r="J7" s="74" t="s">
        <v>61</v>
      </c>
      <c r="K7" s="182"/>
      <c r="L7" s="74" t="s">
        <v>418</v>
      </c>
      <c r="M7" s="185"/>
      <c r="N7" s="402" t="s">
        <v>84</v>
      </c>
      <c r="O7" s="404" t="s">
        <v>904</v>
      </c>
      <c r="P7" s="74" t="s">
        <v>61</v>
      </c>
      <c r="Q7" s="182"/>
      <c r="R7" s="74" t="s">
        <v>418</v>
      </c>
      <c r="S7" s="185"/>
    </row>
    <row r="8" spans="1:19">
      <c r="A8" s="58" t="s">
        <v>60</v>
      </c>
      <c r="B8" s="531" t="s">
        <v>675</v>
      </c>
      <c r="C8" s="532"/>
      <c r="D8" s="532"/>
      <c r="E8" s="532"/>
      <c r="F8" s="532"/>
      <c r="G8" s="533"/>
      <c r="H8" s="402" t="s">
        <v>51</v>
      </c>
      <c r="I8" s="404" t="s">
        <v>13</v>
      </c>
      <c r="J8" s="403">
        <f>IF(I8="",0,VLOOKUP(I8,基本!$A$5:'基本'!$C$10,3,FALSE))</f>
        <v>6</v>
      </c>
      <c r="K8" s="404" t="s">
        <v>18</v>
      </c>
      <c r="L8" s="231">
        <f>$J$8+$L$9+$I$9</f>
        <v>23</v>
      </c>
      <c r="M8" s="185"/>
      <c r="N8" s="402" t="s">
        <v>51</v>
      </c>
      <c r="O8" s="404" t="s">
        <v>13</v>
      </c>
      <c r="P8" s="403">
        <f>IF(O8="",0,VLOOKUP(O8,基本!$A$5:'基本'!$C$10,3,FALSE))</f>
        <v>6</v>
      </c>
      <c r="Q8" s="404" t="s">
        <v>18</v>
      </c>
      <c r="R8" s="231">
        <f>$P$8+$O$9+$R$9</f>
        <v>23</v>
      </c>
      <c r="S8" s="185"/>
    </row>
    <row r="9" spans="1:19">
      <c r="A9" s="58"/>
      <c r="B9" s="528" t="s">
        <v>676</v>
      </c>
      <c r="C9" s="556"/>
      <c r="D9" s="556"/>
      <c r="E9" s="556"/>
      <c r="F9" s="556"/>
      <c r="G9" s="557"/>
      <c r="H9" s="402" t="s">
        <v>57</v>
      </c>
      <c r="I9" s="404">
        <v>0</v>
      </c>
      <c r="J9" s="457" t="s">
        <v>53</v>
      </c>
      <c r="K9" s="459"/>
      <c r="L9" s="403">
        <f>IF($I$7=基本!$F$4,基本!$P$7,IF($I$7=基本!$F$13,基本!$P$16,IF($I$7=基本!$F$22,基本!$P$25,IF($I$7=基本!$F$31,基本!$P$34,IF($I$7=基本!$F$40,基本!$P$43,0)))))</f>
        <v>17</v>
      </c>
      <c r="M9" s="185"/>
      <c r="N9" s="402" t="s">
        <v>57</v>
      </c>
      <c r="O9" s="404">
        <v>0</v>
      </c>
      <c r="P9" s="457" t="s">
        <v>53</v>
      </c>
      <c r="Q9" s="459"/>
      <c r="R9" s="403">
        <f>IF($O$7=基本!$F$4,基本!$P$7,IF($O$7=基本!$F$13,基本!$P$16,IF($O$7=基本!$F$22,基本!$P$25,IF($O$7=基本!$F$31,基本!$P$34,IF($O$7=基本!$F$40,基本!$P$43,0)))))</f>
        <v>17</v>
      </c>
      <c r="S9" s="185"/>
    </row>
    <row r="10" spans="1:19">
      <c r="A10" s="116" t="s">
        <v>8</v>
      </c>
      <c r="B10" s="525" t="s">
        <v>674</v>
      </c>
      <c r="C10" s="526"/>
      <c r="D10" s="526"/>
      <c r="E10" s="526"/>
      <c r="F10" s="526"/>
      <c r="G10" s="527"/>
      <c r="H10" s="400" t="s">
        <v>52</v>
      </c>
      <c r="I10" s="404" t="s">
        <v>13</v>
      </c>
      <c r="J10" s="403">
        <f>IF(I10="",0,VLOOKUP(I10,基本!$A$5:'基本'!$C$10,3,FALSE))</f>
        <v>6</v>
      </c>
      <c r="K10" s="404" t="s">
        <v>16</v>
      </c>
      <c r="L10" s="403">
        <f>IF(K10="",0,VLOOKUP(K10,基本!$A$5:'基本'!$C$10,3,FALSE))</f>
        <v>4</v>
      </c>
      <c r="M10" s="185"/>
      <c r="N10" s="400" t="s">
        <v>52</v>
      </c>
      <c r="O10" s="404" t="s">
        <v>13</v>
      </c>
      <c r="P10" s="403">
        <f>IF(O10="",0,VLOOKUP(O10,基本!$A$5:'基本'!$C$10,3,FALSE))</f>
        <v>6</v>
      </c>
      <c r="Q10" s="404" t="s">
        <v>16</v>
      </c>
      <c r="R10" s="403">
        <f>IF(Q10="",0,VLOOKUP(Q10,基本!$A$5:'基本'!$C$10,3,FALSE))</f>
        <v>4</v>
      </c>
      <c r="S10" s="185"/>
    </row>
    <row r="11" spans="1:19">
      <c r="A11" s="57" t="s">
        <v>9</v>
      </c>
      <c r="B11" s="596" t="s">
        <v>647</v>
      </c>
      <c r="C11" s="597"/>
      <c r="D11" s="597"/>
      <c r="E11" s="597"/>
      <c r="F11" s="597"/>
      <c r="G11" s="598"/>
      <c r="H11" s="402" t="s">
        <v>58</v>
      </c>
      <c r="I11" s="404"/>
      <c r="J11" s="457" t="s">
        <v>54</v>
      </c>
      <c r="K11" s="459"/>
      <c r="L11" s="403">
        <f>IF($I$7=基本!$F$4,基本!$P$9,IF($I$7=基本!$F$13,基本!$P$18,IF($I$7=基本!$F$22,基本!$P$27,IF($I$7=基本!$F$31,基本!$P$36,IF($I$7=基本!$F$40,基本!$P$45,0)))))</f>
        <v>6</v>
      </c>
      <c r="M11" s="185"/>
      <c r="N11" s="402" t="s">
        <v>58</v>
      </c>
      <c r="O11" s="404">
        <v>0</v>
      </c>
      <c r="P11" s="457" t="s">
        <v>54</v>
      </c>
      <c r="Q11" s="459"/>
      <c r="R11" s="403">
        <f>IF($O$7=基本!$F$4,基本!$P$9,IF($O$7=基本!$F$13,基本!$P$18,IF($O$7=基本!$F$22,基本!$P$27,IF($O$7=基本!$F$31,基本!$P$36,IF($O$7=基本!$F$40,基本!$P$45,0)))))</f>
        <v>6</v>
      </c>
      <c r="S11" s="185"/>
    </row>
    <row r="12" spans="1:19" ht="13.5" customHeight="1">
      <c r="A12" s="126"/>
      <c r="B12" s="537" t="s">
        <v>677</v>
      </c>
      <c r="C12" s="599"/>
      <c r="D12" s="599"/>
      <c r="E12" s="599"/>
      <c r="F12" s="599"/>
      <c r="G12" s="600"/>
      <c r="H12" s="401" t="s">
        <v>415</v>
      </c>
      <c r="I12" s="404">
        <v>2</v>
      </c>
      <c r="J12" s="185"/>
      <c r="K12" s="185"/>
      <c r="L12" s="229" t="s">
        <v>418</v>
      </c>
      <c r="M12" s="405" t="s">
        <v>59</v>
      </c>
      <c r="N12" s="401" t="s">
        <v>415</v>
      </c>
      <c r="O12" s="354">
        <f>I12</f>
        <v>2</v>
      </c>
      <c r="P12" s="185"/>
      <c r="Q12" s="185"/>
      <c r="R12" s="229" t="s">
        <v>418</v>
      </c>
      <c r="S12" s="405" t="s">
        <v>59</v>
      </c>
    </row>
    <row r="13" spans="1:19" ht="13.5" customHeight="1">
      <c r="A13" s="56" t="s">
        <v>137</v>
      </c>
      <c r="B13" s="633" t="s">
        <v>136</v>
      </c>
      <c r="C13" s="634"/>
      <c r="D13" s="634"/>
      <c r="E13" s="634"/>
      <c r="F13" s="634"/>
      <c r="G13" s="635"/>
      <c r="H13" s="401" t="s">
        <v>85</v>
      </c>
      <c r="I13" s="26">
        <f>IF($I$7=基本!$F$4,基本!$F$9,IF($I$7=基本!$F$13,基本!$F$18,IF($I$7=基本!$F$22,基本!$F$27,IF($I$7=基本!$F$31,基本!$F$36,IF($I$7=基本!$F$40,基本!$F$45,0)))))*I12</f>
        <v>2</v>
      </c>
      <c r="J13" s="402" t="s">
        <v>44</v>
      </c>
      <c r="K13" s="26">
        <f>IF($I$7=基本!$F$4,基本!$H$9,IF($I$7=基本!$F$13,基本!$H$18,IF($I$7=基本!$F$22,基本!$H$27,IF($I$7=基本!$F$31,基本!$H$36,IF($I$7=基本!$F$40,基本!$H$45,0)))))</f>
        <v>10</v>
      </c>
      <c r="L13" s="231">
        <f>J10+IF(I12=0,0,L11)+I11</f>
        <v>12</v>
      </c>
      <c r="M13" s="404"/>
      <c r="N13" s="401" t="s">
        <v>85</v>
      </c>
      <c r="O13" s="354">
        <f>IF($O$7=基本!$F$4,基本!$F$9,IF($O$7=基本!$F$13,基本!$F$18,IF($O$7=基本!$F$22,基本!$F$27,IF($O$7=基本!$F$31,基本!$F$36,IF($O$7=基本!$F$40,基本!$F$45,0)))))*O12+1</f>
        <v>3</v>
      </c>
      <c r="P13" s="402" t="s">
        <v>44</v>
      </c>
      <c r="Q13" s="26">
        <f>IF($O$7=基本!$F$4,基本!$H$9,IF($O$7=基本!$F$13,基本!$H$18,IF($O$7=基本!$F$22,基本!$H$27,IF($O$7=基本!$F$31,基本!$H$36,IF($O$7=基本!$F$40,基本!$H$45,0)))))</f>
        <v>10</v>
      </c>
      <c r="R13" s="231">
        <f>P10+IF(O12=0,0,R11)+O11</f>
        <v>12</v>
      </c>
      <c r="S13" s="404"/>
    </row>
    <row r="14" spans="1:19" ht="13.5" customHeight="1">
      <c r="A14" s="58" t="s">
        <v>60</v>
      </c>
      <c r="B14" s="531" t="s">
        <v>678</v>
      </c>
      <c r="C14" s="532"/>
      <c r="D14" s="532"/>
      <c r="E14" s="532"/>
      <c r="F14" s="532"/>
      <c r="G14" s="533"/>
      <c r="H14" s="402" t="s">
        <v>50</v>
      </c>
      <c r="I14" s="26">
        <f>IF($I$7=基本!$F$4,基本!$L$11,IF($I$7=基本!$F$13,基本!$L$20,IF($I$7=基本!$F$22,基本!$L$29,IF($I$7=基本!$F$31,基本!$L$38,IF($I$7=基本!$F$40,基本!$L$47,0)))))</f>
        <v>4</v>
      </c>
      <c r="J14" s="402" t="s">
        <v>44</v>
      </c>
      <c r="K14" s="26">
        <f>IF($I$7=基本!$F$4,基本!$N$11,IF($I$7=基本!$F$13,基本!$N$20,IF($I$7=基本!$F$22,基本!$N$29,IF($I$7=基本!$F$31,基本!$N$38,IF($I$7=基本!$F$40,基本!$N$47,0)))))</f>
        <v>8</v>
      </c>
      <c r="L14" s="231">
        <f>L13+(I13*K13)</f>
        <v>32</v>
      </c>
      <c r="M14" s="404" t="s">
        <v>76</v>
      </c>
      <c r="N14" s="402" t="s">
        <v>50</v>
      </c>
      <c r="O14" s="26">
        <f>IF($O$7=基本!$F$4,基本!$L$11,IF($O$7=基本!$F$13,基本!$L$20,IF($O$7=基本!$F$22,基本!$L$29,IF($O$7=基本!$F$31,基本!$L$38,IF($O$7=基本!$F$40,基本!$L$47,0)))))</f>
        <v>4</v>
      </c>
      <c r="P14" s="402" t="s">
        <v>44</v>
      </c>
      <c r="Q14" s="26">
        <f>IF($O$7=基本!$F$4,基本!$N$11,IF($O$7=基本!$F$13,基本!$N$20,IF($O$7=基本!$F$22,基本!$N$29,IF($O$7=基本!$F$31,基本!$N$38,IF($O$7=基本!$F$40,基本!$N$47,0)))))</f>
        <v>10</v>
      </c>
      <c r="R14" s="231">
        <f>R13+(O13*Q13)</f>
        <v>42</v>
      </c>
      <c r="S14" s="404" t="s">
        <v>76</v>
      </c>
    </row>
    <row r="15" spans="1:19" ht="13.5" customHeight="1">
      <c r="A15" s="58"/>
      <c r="B15" s="528" t="s">
        <v>683</v>
      </c>
      <c r="C15" s="556"/>
      <c r="D15" s="556"/>
      <c r="E15" s="556"/>
      <c r="F15" s="556"/>
      <c r="G15" s="557"/>
      <c r="H15" s="185"/>
      <c r="I15" s="185"/>
      <c r="J15" s="185"/>
      <c r="K15" s="185"/>
      <c r="L15" s="185"/>
      <c r="M15" s="185"/>
      <c r="N15" s="185"/>
      <c r="O15" s="185"/>
      <c r="P15" s="185"/>
      <c r="Q15" s="185"/>
      <c r="R15" s="185"/>
      <c r="S15" s="185"/>
    </row>
    <row r="16" spans="1:19" ht="13.5" customHeight="1">
      <c r="A16" s="117"/>
      <c r="B16" s="596"/>
      <c r="C16" s="597"/>
      <c r="D16" s="597"/>
      <c r="E16" s="597"/>
      <c r="F16" s="597"/>
      <c r="G16" s="598"/>
    </row>
    <row r="17" spans="1:15" ht="13.5" customHeight="1">
      <c r="A17" s="58"/>
      <c r="B17" s="555"/>
      <c r="C17" s="556"/>
      <c r="D17" s="556"/>
      <c r="E17" s="556"/>
      <c r="F17" s="556"/>
      <c r="G17" s="557"/>
    </row>
    <row r="18" spans="1:15" ht="9" customHeight="1">
      <c r="A18" s="59"/>
      <c r="B18" s="614"/>
      <c r="C18" s="599"/>
      <c r="D18" s="599"/>
      <c r="E18" s="599"/>
      <c r="F18" s="599"/>
      <c r="G18" s="600"/>
    </row>
    <row r="19" spans="1:15" ht="14.25" thickBot="1">
      <c r="A19" s="120" t="s">
        <v>47</v>
      </c>
      <c r="E19" s="67"/>
    </row>
    <row r="20" spans="1:15" s="185" customFormat="1" ht="18.75" customHeight="1" thickBot="1">
      <c r="A20" s="631" t="str">
        <f>$B$2</f>
        <v>アクセラレイティング・ストライク</v>
      </c>
      <c r="B20" s="632"/>
      <c r="C20" s="632"/>
      <c r="D20" s="413" t="s">
        <v>2</v>
      </c>
      <c r="E20" s="264" t="s">
        <v>1</v>
      </c>
      <c r="F20" s="399" t="s">
        <v>902</v>
      </c>
      <c r="G20" s="109" t="s">
        <v>916</v>
      </c>
      <c r="H20" s="182"/>
      <c r="I20" s="182"/>
      <c r="J20" s="182"/>
    </row>
    <row r="21" spans="1:15" s="185" customFormat="1" ht="24" customHeight="1">
      <c r="A21" s="603" t="s">
        <v>42</v>
      </c>
      <c r="B21" s="283" t="s">
        <v>117</v>
      </c>
      <c r="C21" s="605" t="str">
        <f>$K$8</f>
        <v>AC</v>
      </c>
      <c r="D21" s="284" t="str">
        <f>$L$8 &amp; "+1d20"</f>
        <v>23+1d20</v>
      </c>
      <c r="E21" s="285" t="str">
        <f>$L$8+2 &amp; "+1d20"</f>
        <v>25+1d20</v>
      </c>
      <c r="F21" s="284" t="str">
        <f>$R$8 &amp; "+1d20"</f>
        <v>23+1d20</v>
      </c>
      <c r="G21" s="286" t="str">
        <f>$R$8+2 &amp; "+1d20"</f>
        <v>25+1d20</v>
      </c>
    </row>
    <row r="22" spans="1:15" s="185" customFormat="1" ht="24" customHeight="1" thickBot="1">
      <c r="A22" s="604"/>
      <c r="B22" s="290" t="s">
        <v>595</v>
      </c>
      <c r="C22" s="606"/>
      <c r="D22" s="287" t="str">
        <f>3+$L$8 &amp; "+1d20"</f>
        <v>26+1d20</v>
      </c>
      <c r="E22" s="288" t="str">
        <f>3+$L$8+2 &amp; "+1d20"</f>
        <v>28+1d20</v>
      </c>
      <c r="F22" s="287" t="str">
        <f>3+$R$8 &amp; "+1d20"</f>
        <v>26+1d20</v>
      </c>
      <c r="G22" s="289" t="str">
        <f>3+$R$8+2 &amp; "+1d20"</f>
        <v>28+1d20</v>
      </c>
    </row>
    <row r="23" spans="1:15" s="185" customFormat="1" ht="23.25" customHeight="1">
      <c r="A23" s="607" t="s">
        <v>117</v>
      </c>
      <c r="B23" s="110" t="s">
        <v>4</v>
      </c>
      <c r="C23" s="42" t="str">
        <f>IF($M$13 = 0,"", $M$13)</f>
        <v/>
      </c>
      <c r="D23" s="398" t="str">
        <f>$L$13 &amp; "+" &amp; $I$13 &amp; "d" &amp; $K$13</f>
        <v>12+2d10</v>
      </c>
      <c r="E23" s="265" t="str">
        <f>$L$13 &amp; "+" &amp; $I$13 &amp; "d" &amp; $K$13</f>
        <v>12+2d10</v>
      </c>
      <c r="F23" s="266" t="str">
        <f>$R$13 &amp; "+" &amp; $O$13 &amp; "d" &amp; $Q$13</f>
        <v>12+3d10</v>
      </c>
      <c r="G23" s="111" t="str">
        <f>$R$13 &amp; "+" &amp; $O$13 &amp; "d" &amp; $Q$13</f>
        <v>12+3d10</v>
      </c>
      <c r="O23" s="232"/>
    </row>
    <row r="24" spans="1:15" s="185" customFormat="1" ht="23.25" customHeight="1" thickBot="1">
      <c r="A24" s="608"/>
      <c r="B24" s="82" t="s">
        <v>3</v>
      </c>
      <c r="C24" s="86" t="str">
        <f>IF($M$14 = 0,"", $M$14)</f>
        <v>精神</v>
      </c>
      <c r="D24" s="84" t="str">
        <f>$L$14 &amp; IF($I$14 = 0,"","+" &amp; $I$14 &amp; "d" &amp; $K$14)</f>
        <v>32+4d8</v>
      </c>
      <c r="E24" s="135" t="str">
        <f>$L$14 &amp; IF($I$14 = 0,"","+" &amp; $I$14 &amp; "d" &amp; $K$14)</f>
        <v>32+4d8</v>
      </c>
      <c r="F24" s="84" t="str">
        <f>$R$14 &amp; IF($O$14 = 0,"","+" &amp; $O$14 &amp; "d" &amp; $Q$14)</f>
        <v>42+4d10</v>
      </c>
      <c r="G24" s="81" t="str">
        <f>$R$14 &amp; IF($O$14 = 0,"","+" &amp; $O$14 &amp; "d" &amp; $Q$14)</f>
        <v>42+4d10</v>
      </c>
    </row>
    <row r="25" spans="1:15" ht="8.25" customHeight="1">
      <c r="A25" s="548"/>
      <c r="B25" s="548"/>
      <c r="C25" s="548"/>
      <c r="D25" s="548"/>
      <c r="E25" s="548"/>
      <c r="F25" s="548"/>
      <c r="G25" s="548"/>
    </row>
    <row r="26" spans="1:15" s="138" customFormat="1" ht="14.25">
      <c r="A26" s="553" t="s">
        <v>272</v>
      </c>
      <c r="B26" s="553"/>
      <c r="C26" s="553"/>
      <c r="D26" s="553"/>
      <c r="E26" s="553"/>
      <c r="F26" s="553"/>
      <c r="G26" s="553"/>
      <c r="H26" s="65"/>
    </row>
    <row r="27" spans="1:15" s="138" customFormat="1" ht="13.5" customHeight="1">
      <c r="A27" s="548" t="s">
        <v>337</v>
      </c>
      <c r="B27" s="548"/>
      <c r="C27" s="548"/>
      <c r="D27" s="548"/>
      <c r="E27" s="548"/>
      <c r="F27" s="548"/>
      <c r="G27" s="548"/>
      <c r="H27" s="65"/>
      <c r="I27" s="65"/>
      <c r="J27" s="65"/>
      <c r="K27" s="65"/>
    </row>
    <row r="28" spans="1:15" s="138" customFormat="1" ht="13.5" customHeight="1">
      <c r="A28" s="548" t="s">
        <v>273</v>
      </c>
      <c r="B28" s="548"/>
      <c r="C28" s="548"/>
      <c r="D28" s="548"/>
      <c r="E28" s="548"/>
      <c r="F28" s="548"/>
      <c r="G28" s="548"/>
      <c r="H28" s="65"/>
      <c r="I28" s="65"/>
      <c r="J28" s="65"/>
      <c r="K28" s="65"/>
    </row>
    <row r="29" spans="1:15" s="185" customFormat="1" ht="14.25">
      <c r="A29" s="553" t="s">
        <v>453</v>
      </c>
      <c r="B29" s="553"/>
      <c r="C29" s="553"/>
      <c r="D29" s="553"/>
      <c r="E29" s="553"/>
      <c r="F29" s="553"/>
      <c r="G29" s="553"/>
      <c r="H29" s="182"/>
    </row>
    <row r="30" spans="1:15" s="185" customFormat="1" ht="13.5" customHeight="1">
      <c r="A30" s="554" t="s">
        <v>366</v>
      </c>
      <c r="B30" s="554"/>
      <c r="C30" s="554"/>
      <c r="D30" s="554"/>
      <c r="E30" s="554"/>
      <c r="F30" s="554"/>
      <c r="G30" s="554"/>
      <c r="H30" s="182"/>
      <c r="I30" s="182"/>
      <c r="J30" s="182"/>
      <c r="K30" s="182"/>
    </row>
    <row r="31" spans="1:15" s="185" customFormat="1" ht="13.5" customHeight="1">
      <c r="A31" s="548" t="s">
        <v>491</v>
      </c>
      <c r="B31" s="548"/>
      <c r="C31" s="548"/>
      <c r="D31" s="548"/>
      <c r="E31" s="548"/>
      <c r="F31" s="548"/>
      <c r="G31" s="548"/>
      <c r="H31" s="182"/>
      <c r="I31" s="182"/>
      <c r="J31" s="182"/>
      <c r="K31" s="182"/>
    </row>
    <row r="32" spans="1:15" s="185" customFormat="1" ht="8.25" customHeight="1">
      <c r="A32" s="548"/>
      <c r="B32" s="548"/>
      <c r="C32" s="548"/>
      <c r="D32" s="548"/>
      <c r="E32" s="548"/>
      <c r="F32" s="548"/>
      <c r="G32" s="548"/>
      <c r="H32" s="182"/>
      <c r="I32" s="182"/>
      <c r="J32" s="182"/>
      <c r="K32" s="182"/>
    </row>
    <row r="33" spans="1:12" ht="13.5" customHeight="1">
      <c r="A33" s="558" t="s">
        <v>49</v>
      </c>
      <c r="B33" s="559"/>
      <c r="C33" s="559"/>
      <c r="D33" s="559"/>
      <c r="E33" s="559"/>
      <c r="F33" s="559"/>
      <c r="G33" s="560"/>
    </row>
    <row r="34" spans="1:12" s="101" customFormat="1" ht="9.75" customHeight="1">
      <c r="A34" s="563"/>
      <c r="B34" s="564"/>
      <c r="C34" s="564"/>
      <c r="D34" s="564"/>
      <c r="E34" s="564"/>
      <c r="F34" s="564"/>
      <c r="G34" s="565"/>
      <c r="H34" s="100"/>
      <c r="I34" s="100"/>
      <c r="J34" s="100"/>
      <c r="K34" s="100"/>
    </row>
    <row r="35" spans="1:12" s="101" customFormat="1" ht="13.5" customHeight="1">
      <c r="A35" s="563" t="s">
        <v>658</v>
      </c>
      <c r="B35" s="564"/>
      <c r="C35" s="564"/>
      <c r="D35" s="564"/>
      <c r="E35" s="564"/>
      <c r="F35" s="564"/>
      <c r="G35" s="565"/>
      <c r="H35" s="100"/>
      <c r="I35" s="100"/>
      <c r="J35" s="100"/>
      <c r="K35" s="100"/>
    </row>
    <row r="36" spans="1:12" s="101" customFormat="1" ht="13.5" customHeight="1">
      <c r="A36" s="563" t="s">
        <v>659</v>
      </c>
      <c r="B36" s="564"/>
      <c r="C36" s="564"/>
      <c r="D36" s="564"/>
      <c r="E36" s="564"/>
      <c r="F36" s="564"/>
      <c r="G36" s="565"/>
      <c r="H36" s="100"/>
      <c r="I36" s="100"/>
      <c r="J36" s="100"/>
      <c r="K36" s="100"/>
    </row>
    <row r="37" spans="1:12" s="207" customFormat="1" ht="13.5" customHeight="1">
      <c r="A37" s="563" t="s">
        <v>660</v>
      </c>
      <c r="B37" s="564"/>
      <c r="C37" s="564"/>
      <c r="D37" s="564"/>
      <c r="E37" s="564"/>
      <c r="F37" s="564"/>
      <c r="G37" s="565"/>
      <c r="H37" s="206"/>
      <c r="I37" s="206"/>
      <c r="J37" s="206"/>
      <c r="K37" s="206"/>
    </row>
    <row r="38" spans="1:12" s="101" customFormat="1" ht="13.5" customHeight="1">
      <c r="A38" s="563" t="s">
        <v>661</v>
      </c>
      <c r="B38" s="564"/>
      <c r="C38" s="564"/>
      <c r="D38" s="564"/>
      <c r="E38" s="564"/>
      <c r="F38" s="564"/>
      <c r="G38" s="565"/>
      <c r="H38" s="100"/>
      <c r="I38" s="100"/>
      <c r="J38" s="100"/>
      <c r="K38" s="100"/>
    </row>
    <row r="39" spans="1:12" s="101" customFormat="1" ht="13.5" customHeight="1">
      <c r="A39" s="563" t="s">
        <v>662</v>
      </c>
      <c r="B39" s="564"/>
      <c r="C39" s="564"/>
      <c r="D39" s="564"/>
      <c r="E39" s="564"/>
      <c r="F39" s="564"/>
      <c r="G39" s="565"/>
      <c r="H39" s="100"/>
      <c r="I39" s="100"/>
      <c r="J39" s="100"/>
      <c r="K39" s="100"/>
    </row>
    <row r="40" spans="1:12" s="101" customFormat="1" ht="13.5" customHeight="1">
      <c r="A40" s="563" t="s">
        <v>664</v>
      </c>
      <c r="B40" s="564"/>
      <c r="C40" s="564"/>
      <c r="D40" s="564"/>
      <c r="E40" s="564"/>
      <c r="F40" s="564"/>
      <c r="G40" s="565"/>
      <c r="H40" s="100"/>
      <c r="I40" s="100"/>
      <c r="J40" s="100"/>
      <c r="K40" s="100"/>
    </row>
    <row r="41" spans="1:12" s="100" customFormat="1" ht="13.5" customHeight="1">
      <c r="A41" s="563"/>
      <c r="B41" s="564"/>
      <c r="C41" s="564"/>
      <c r="D41" s="564"/>
      <c r="E41" s="564"/>
      <c r="F41" s="564"/>
      <c r="G41" s="565"/>
      <c r="L41" s="101"/>
    </row>
    <row r="42" spans="1:12" s="101" customFormat="1" ht="13.5" customHeight="1">
      <c r="A42" s="563" t="s">
        <v>663</v>
      </c>
      <c r="B42" s="564"/>
      <c r="C42" s="564"/>
      <c r="D42" s="564"/>
      <c r="E42" s="564"/>
      <c r="F42" s="564"/>
      <c r="G42" s="565"/>
      <c r="H42" s="100"/>
      <c r="I42" s="100"/>
      <c r="J42" s="100"/>
      <c r="K42" s="100"/>
    </row>
    <row r="43" spans="1:12" s="206" customFormat="1" ht="13.5" customHeight="1">
      <c r="A43" s="563" t="s">
        <v>671</v>
      </c>
      <c r="B43" s="564"/>
      <c r="C43" s="564"/>
      <c r="D43" s="564"/>
      <c r="E43" s="564"/>
      <c r="F43" s="564"/>
      <c r="G43" s="565"/>
      <c r="L43" s="207"/>
    </row>
    <row r="44" spans="1:12" s="206" customFormat="1" ht="13.5" customHeight="1">
      <c r="A44" s="563" t="s">
        <v>669</v>
      </c>
      <c r="B44" s="564"/>
      <c r="C44" s="564"/>
      <c r="D44" s="564"/>
      <c r="E44" s="564"/>
      <c r="F44" s="564"/>
      <c r="G44" s="565"/>
      <c r="L44" s="207"/>
    </row>
    <row r="45" spans="1:12" s="100" customFormat="1" ht="13.5" customHeight="1">
      <c r="A45" s="563" t="s">
        <v>672</v>
      </c>
      <c r="B45" s="564"/>
      <c r="C45" s="564"/>
      <c r="D45" s="564"/>
      <c r="E45" s="564"/>
      <c r="F45" s="564"/>
      <c r="G45" s="565"/>
      <c r="L45" s="101"/>
    </row>
    <row r="46" spans="1:12" s="181" customFormat="1" ht="13.5" customHeight="1">
      <c r="A46" s="563"/>
      <c r="B46" s="564"/>
      <c r="C46" s="564"/>
      <c r="D46" s="564"/>
      <c r="E46" s="564"/>
      <c r="F46" s="564"/>
      <c r="G46" s="565"/>
      <c r="H46" s="183"/>
      <c r="I46" s="183"/>
      <c r="J46" s="183"/>
      <c r="K46" s="183"/>
      <c r="L46" s="184"/>
    </row>
    <row r="47" spans="1:12" s="181" customFormat="1" ht="13.5" customHeight="1">
      <c r="A47" s="563" t="s">
        <v>666</v>
      </c>
      <c r="B47" s="564"/>
      <c r="C47" s="564"/>
      <c r="D47" s="564"/>
      <c r="E47" s="564"/>
      <c r="F47" s="564"/>
      <c r="G47" s="565"/>
      <c r="H47" s="183"/>
      <c r="I47" s="183"/>
      <c r="J47" s="183"/>
      <c r="K47" s="183"/>
      <c r="L47" s="184"/>
    </row>
    <row r="48" spans="1:12" s="181" customFormat="1" ht="13.5" customHeight="1">
      <c r="A48" s="563" t="s">
        <v>667</v>
      </c>
      <c r="B48" s="564"/>
      <c r="C48" s="564"/>
      <c r="D48" s="564"/>
      <c r="E48" s="564"/>
      <c r="F48" s="564"/>
      <c r="G48" s="565"/>
      <c r="H48" s="183"/>
      <c r="I48" s="183"/>
      <c r="J48" s="183"/>
      <c r="K48" s="183"/>
      <c r="L48" s="184"/>
    </row>
    <row r="49" spans="1:12" s="206" customFormat="1" ht="13.5" customHeight="1">
      <c r="A49" s="563" t="s">
        <v>668</v>
      </c>
      <c r="B49" s="564"/>
      <c r="C49" s="564"/>
      <c r="D49" s="564"/>
      <c r="E49" s="564"/>
      <c r="F49" s="564"/>
      <c r="G49" s="565"/>
      <c r="L49" s="207"/>
    </row>
    <row r="50" spans="1:12" s="206" customFormat="1" ht="13.5" customHeight="1">
      <c r="A50" s="563"/>
      <c r="B50" s="564"/>
      <c r="C50" s="564"/>
      <c r="D50" s="564"/>
      <c r="E50" s="564"/>
      <c r="F50" s="564"/>
      <c r="G50" s="565"/>
      <c r="L50" s="207"/>
    </row>
    <row r="51" spans="1:12" s="206" customFormat="1" ht="13.5" customHeight="1">
      <c r="A51" s="563" t="s">
        <v>673</v>
      </c>
      <c r="B51" s="564"/>
      <c r="C51" s="564"/>
      <c r="D51" s="564"/>
      <c r="E51" s="564"/>
      <c r="F51" s="564"/>
      <c r="G51" s="565"/>
      <c r="L51" s="207"/>
    </row>
    <row r="52" spans="1:12" s="206" customFormat="1" ht="13.5" customHeight="1">
      <c r="A52" s="563" t="s">
        <v>938</v>
      </c>
      <c r="B52" s="564"/>
      <c r="C52" s="564"/>
      <c r="D52" s="564"/>
      <c r="E52" s="564"/>
      <c r="F52" s="564"/>
      <c r="G52" s="565"/>
      <c r="L52" s="207"/>
    </row>
    <row r="53" spans="1:12" s="206" customFormat="1" ht="13.5" customHeight="1">
      <c r="A53" s="563" t="s">
        <v>713</v>
      </c>
      <c r="B53" s="564"/>
      <c r="C53" s="564"/>
      <c r="D53" s="564"/>
      <c r="E53" s="564"/>
      <c r="F53" s="564"/>
      <c r="G53" s="565"/>
      <c r="L53" s="207"/>
    </row>
    <row r="54" spans="1:12" s="206" customFormat="1" ht="13.5" customHeight="1">
      <c r="A54" s="563"/>
      <c r="B54" s="564"/>
      <c r="C54" s="564"/>
      <c r="D54" s="564"/>
      <c r="E54" s="564"/>
      <c r="F54" s="564"/>
      <c r="G54" s="565"/>
      <c r="L54" s="207"/>
    </row>
    <row r="55" spans="1:12" s="100" customFormat="1" ht="9.75" customHeight="1">
      <c r="A55" s="582"/>
      <c r="B55" s="583"/>
      <c r="C55" s="583"/>
      <c r="D55" s="583"/>
      <c r="E55" s="583"/>
      <c r="F55" s="583"/>
      <c r="G55" s="584"/>
      <c r="L55" s="101"/>
    </row>
    <row r="56" spans="1:12" s="65" customFormat="1" ht="21">
      <c r="A56" s="112" t="s">
        <v>32</v>
      </c>
      <c r="B56" s="125">
        <f>$B$1</f>
        <v>5</v>
      </c>
      <c r="C56" s="114" t="s">
        <v>40</v>
      </c>
      <c r="D56" s="115" t="str">
        <f>$E$1</f>
        <v>一日毎</v>
      </c>
      <c r="E56" s="628" t="str">
        <f>$B$2</f>
        <v>アクセラレイティング・ストライク</v>
      </c>
      <c r="F56" s="629"/>
      <c r="G56" s="630"/>
      <c r="L56" s="121"/>
    </row>
  </sheetData>
  <mergeCells count="60">
    <mergeCell ref="H4:M4"/>
    <mergeCell ref="N4:S4"/>
    <mergeCell ref="A20:C20"/>
    <mergeCell ref="A21:A22"/>
    <mergeCell ref="C21:C22"/>
    <mergeCell ref="B6:D6"/>
    <mergeCell ref="B7:D7"/>
    <mergeCell ref="B8:G8"/>
    <mergeCell ref="B9:G9"/>
    <mergeCell ref="B11:G11"/>
    <mergeCell ref="B10:G10"/>
    <mergeCell ref="B12:G12"/>
    <mergeCell ref="B17:G17"/>
    <mergeCell ref="B15:G15"/>
    <mergeCell ref="B16:G16"/>
    <mergeCell ref="B14:G14"/>
    <mergeCell ref="A34:G34"/>
    <mergeCell ref="A29:G29"/>
    <mergeCell ref="A30:G30"/>
    <mergeCell ref="A31:G31"/>
    <mergeCell ref="A25:G25"/>
    <mergeCell ref="A32:G32"/>
    <mergeCell ref="B1:C1"/>
    <mergeCell ref="F1:G1"/>
    <mergeCell ref="B2:G2"/>
    <mergeCell ref="B4:G4"/>
    <mergeCell ref="B5:G5"/>
    <mergeCell ref="E56:G56"/>
    <mergeCell ref="A48:G48"/>
    <mergeCell ref="A46:G46"/>
    <mergeCell ref="A47:G47"/>
    <mergeCell ref="A53:G53"/>
    <mergeCell ref="A54:G54"/>
    <mergeCell ref="A44:G44"/>
    <mergeCell ref="A50:G50"/>
    <mergeCell ref="A51:G51"/>
    <mergeCell ref="A52:G52"/>
    <mergeCell ref="A55:G55"/>
    <mergeCell ref="A45:G45"/>
    <mergeCell ref="A40:G40"/>
    <mergeCell ref="A38:G38"/>
    <mergeCell ref="A36:G36"/>
    <mergeCell ref="A37:G37"/>
    <mergeCell ref="A43:G43"/>
    <mergeCell ref="A23:A24"/>
    <mergeCell ref="A49:G49"/>
    <mergeCell ref="P9:Q9"/>
    <mergeCell ref="P11:Q11"/>
    <mergeCell ref="A41:G41"/>
    <mergeCell ref="A33:G33"/>
    <mergeCell ref="A35:G35"/>
    <mergeCell ref="A26:G26"/>
    <mergeCell ref="A27:G27"/>
    <mergeCell ref="A28:G28"/>
    <mergeCell ref="J9:K9"/>
    <mergeCell ref="A42:G42"/>
    <mergeCell ref="J11:K11"/>
    <mergeCell ref="B18:G18"/>
    <mergeCell ref="B13:G13"/>
    <mergeCell ref="A39:G3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 O7</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基本!$A$27:$A$33</xm:f>
          </x14:formula1>
          <xm:sqref>I5 O5</xm:sqref>
        </x14:dataValidation>
        <x14:dataValidation type="list" allowBlank="1" showInputMessage="1" showErrorMessage="1">
          <x14:formula1>
            <xm:f>基本!$B$27:$B$31</xm:f>
          </x14:formula1>
          <xm:sqref>I6 O6</xm:sqref>
        </x14:dataValidation>
        <x14:dataValidation type="list" allowBlank="1" showInputMessage="1" showErrorMessage="1">
          <x14:formula1>
            <xm:f>基本!$C$27:$C$37</xm:f>
          </x14:formula1>
          <xm:sqref>I15 O15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S58"/>
  <sheetViews>
    <sheetView topLeftCell="A27"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9" ht="21">
      <c r="A1" s="106" t="s">
        <v>129</v>
      </c>
      <c r="B1" s="623">
        <v>15</v>
      </c>
      <c r="C1" s="624"/>
      <c r="D1" s="107" t="s">
        <v>40</v>
      </c>
      <c r="E1" s="108" t="s">
        <v>131</v>
      </c>
      <c r="F1" s="625"/>
      <c r="G1" s="626"/>
      <c r="H1" s="74" t="s">
        <v>55</v>
      </c>
    </row>
    <row r="2" spans="1:19" ht="24.75" customHeight="1">
      <c r="A2" s="107" t="s">
        <v>0</v>
      </c>
      <c r="B2" s="627" t="s">
        <v>689</v>
      </c>
      <c r="C2" s="627"/>
      <c r="D2" s="627"/>
      <c r="E2" s="627"/>
      <c r="F2" s="627"/>
      <c r="G2" s="627"/>
      <c r="H2" s="74" t="s">
        <v>56</v>
      </c>
    </row>
    <row r="3" spans="1:19" ht="19.5" customHeight="1">
      <c r="A3" s="80" t="s">
        <v>48</v>
      </c>
      <c r="B3" s="182"/>
      <c r="C3" s="182"/>
      <c r="D3" s="182"/>
      <c r="I3" s="74"/>
    </row>
    <row r="4" spans="1:19">
      <c r="A4" s="54" t="s">
        <v>46</v>
      </c>
      <c r="B4" s="525" t="s">
        <v>690</v>
      </c>
      <c r="C4" s="526"/>
      <c r="D4" s="526"/>
      <c r="E4" s="526"/>
      <c r="F4" s="526"/>
      <c r="G4" s="527"/>
      <c r="H4" s="457" t="s">
        <v>918</v>
      </c>
      <c r="I4" s="458"/>
      <c r="J4" s="458"/>
      <c r="K4" s="458"/>
      <c r="L4" s="458"/>
      <c r="M4" s="459"/>
      <c r="N4" s="457" t="s">
        <v>918</v>
      </c>
      <c r="O4" s="458"/>
      <c r="P4" s="458"/>
      <c r="Q4" s="458"/>
      <c r="R4" s="458"/>
      <c r="S4" s="459"/>
    </row>
    <row r="5" spans="1:19">
      <c r="A5" s="55" t="s">
        <v>132</v>
      </c>
      <c r="B5" s="525" t="s">
        <v>691</v>
      </c>
      <c r="C5" s="526"/>
      <c r="D5" s="526"/>
      <c r="E5" s="526"/>
      <c r="F5" s="526"/>
      <c r="G5" s="527"/>
      <c r="H5" s="402" t="s">
        <v>43</v>
      </c>
      <c r="I5" s="404" t="s">
        <v>68</v>
      </c>
      <c r="J5" s="404" t="s">
        <v>98</v>
      </c>
      <c r="N5" s="402" t="s">
        <v>43</v>
      </c>
      <c r="O5" s="404" t="s">
        <v>68</v>
      </c>
      <c r="P5" s="404" t="s">
        <v>98</v>
      </c>
      <c r="Q5" s="182"/>
    </row>
    <row r="6" spans="1:19">
      <c r="A6" s="55" t="s">
        <v>7</v>
      </c>
      <c r="B6" s="525" t="s">
        <v>5</v>
      </c>
      <c r="C6" s="526"/>
      <c r="D6" s="527"/>
      <c r="E6" s="356" t="s">
        <v>43</v>
      </c>
      <c r="F6" s="355" t="str">
        <f>$I$5</f>
        <v>近接</v>
      </c>
      <c r="G6" s="355" t="str">
        <f>IF($J$5 = 0,"", $J$5)</f>
        <v>武器</v>
      </c>
      <c r="H6" s="402" t="s">
        <v>65</v>
      </c>
      <c r="I6" s="404"/>
      <c r="J6" s="404"/>
      <c r="N6" s="402" t="s">
        <v>65</v>
      </c>
      <c r="O6" s="404"/>
      <c r="P6" s="404"/>
      <c r="Q6" s="182"/>
    </row>
    <row r="7" spans="1:19">
      <c r="A7" s="116" t="s">
        <v>6</v>
      </c>
      <c r="B7" s="593" t="s">
        <v>134</v>
      </c>
      <c r="C7" s="594"/>
      <c r="D7" s="595"/>
      <c r="E7" s="356" t="s">
        <v>65</v>
      </c>
      <c r="F7" s="355" t="str">
        <f>IF($I$6 = 0,"", $I$6)</f>
        <v/>
      </c>
      <c r="G7" s="355" t="str">
        <f>IF($J$6 = 0,"", $J$6)</f>
        <v/>
      </c>
      <c r="H7" s="402" t="s">
        <v>84</v>
      </c>
      <c r="I7" s="404" t="s">
        <v>150</v>
      </c>
      <c r="J7" s="74" t="s">
        <v>61</v>
      </c>
      <c r="L7" s="74" t="s">
        <v>418</v>
      </c>
      <c r="N7" s="402" t="s">
        <v>84</v>
      </c>
      <c r="O7" s="404" t="s">
        <v>904</v>
      </c>
      <c r="P7" s="74" t="s">
        <v>61</v>
      </c>
      <c r="Q7" s="182"/>
      <c r="R7" s="74" t="s">
        <v>418</v>
      </c>
    </row>
    <row r="8" spans="1:19">
      <c r="A8" s="116" t="s">
        <v>8</v>
      </c>
      <c r="B8" s="525" t="s">
        <v>692</v>
      </c>
      <c r="C8" s="526"/>
      <c r="D8" s="526"/>
      <c r="E8" s="526"/>
      <c r="F8" s="526"/>
      <c r="G8" s="527"/>
      <c r="H8" s="402" t="s">
        <v>51</v>
      </c>
      <c r="I8" s="404" t="s">
        <v>13</v>
      </c>
      <c r="J8" s="403">
        <f>IF(I8="",0,VLOOKUP(I8,基本!$A$5:'基本'!$C$10,3,FALSE))</f>
        <v>6</v>
      </c>
      <c r="K8" s="404" t="s">
        <v>21</v>
      </c>
      <c r="L8" s="231">
        <f>$J$8+$L$9+$I$9</f>
        <v>23</v>
      </c>
      <c r="N8" s="402" t="s">
        <v>51</v>
      </c>
      <c r="O8" s="404" t="s">
        <v>13</v>
      </c>
      <c r="P8" s="403">
        <f>IF(O8="",0,VLOOKUP(O8,基本!$A$5:'基本'!$C$10,3,FALSE))</f>
        <v>6</v>
      </c>
      <c r="Q8" s="404" t="s">
        <v>21</v>
      </c>
      <c r="R8" s="231">
        <f>$P$8+$O$9+$R$9</f>
        <v>23</v>
      </c>
    </row>
    <row r="9" spans="1:19">
      <c r="A9" s="57" t="s">
        <v>9</v>
      </c>
      <c r="B9" s="596" t="s">
        <v>693</v>
      </c>
      <c r="C9" s="597"/>
      <c r="D9" s="597"/>
      <c r="E9" s="597"/>
      <c r="F9" s="597"/>
      <c r="G9" s="598"/>
      <c r="H9" s="402" t="s">
        <v>57</v>
      </c>
      <c r="I9" s="404">
        <v>0</v>
      </c>
      <c r="J9" s="457" t="s">
        <v>53</v>
      </c>
      <c r="K9" s="459"/>
      <c r="L9" s="403">
        <f>IF($I$7=基本!$F$4,基本!$P$7,IF($I$7=基本!$F$13,基本!$P$16,IF($I$7=基本!$F$22,基本!$P$25,IF($I$7=基本!$F$31,基本!$P$34,IF($I$7=基本!$F$40,基本!$P$43,0)))))</f>
        <v>17</v>
      </c>
      <c r="N9" s="402" t="s">
        <v>57</v>
      </c>
      <c r="O9" s="404">
        <v>0</v>
      </c>
      <c r="P9" s="457" t="s">
        <v>53</v>
      </c>
      <c r="Q9" s="459"/>
      <c r="R9" s="403">
        <f>IF($O$7=基本!$F$4,基本!$P$7,IF($O$7=基本!$F$13,基本!$P$16,IF($O$7=基本!$F$22,基本!$P$25,IF($O$7=基本!$F$31,基本!$P$34,IF($O$7=基本!$F$40,基本!$P$43,0)))))</f>
        <v>17</v>
      </c>
    </row>
    <row r="10" spans="1:19">
      <c r="A10" s="58"/>
      <c r="B10" s="563" t="s">
        <v>694</v>
      </c>
      <c r="C10" s="564"/>
      <c r="D10" s="564"/>
      <c r="E10" s="564"/>
      <c r="F10" s="564"/>
      <c r="G10" s="565"/>
      <c r="H10" s="400" t="s">
        <v>52</v>
      </c>
      <c r="I10" s="404" t="s">
        <v>13</v>
      </c>
      <c r="J10" s="403">
        <f>IF(I10="",0,VLOOKUP(I10,基本!$A$5:'基本'!$C$10,3,FALSE))</f>
        <v>6</v>
      </c>
      <c r="K10" s="404" t="s">
        <v>16</v>
      </c>
      <c r="L10" s="403">
        <f>IF(K10="",0,VLOOKUP(K10,基本!$A$5:'基本'!$C$10,3,FALSE))</f>
        <v>4</v>
      </c>
      <c r="N10" s="400" t="s">
        <v>52</v>
      </c>
      <c r="O10" s="404" t="s">
        <v>13</v>
      </c>
      <c r="P10" s="403">
        <f>IF(O10="",0,VLOOKUP(O10,基本!$A$5:'基本'!$C$10,3,FALSE))</f>
        <v>6</v>
      </c>
      <c r="Q10" s="404" t="s">
        <v>16</v>
      </c>
      <c r="R10" s="403">
        <f>IF(Q10="",0,VLOOKUP(Q10,基本!$A$5:'基本'!$C$10,3,FALSE))</f>
        <v>4</v>
      </c>
    </row>
    <row r="11" spans="1:19" ht="7.5" customHeight="1">
      <c r="A11" s="58"/>
      <c r="B11" s="563"/>
      <c r="C11" s="564"/>
      <c r="D11" s="564"/>
      <c r="E11" s="564"/>
      <c r="F11" s="564"/>
      <c r="G11" s="565"/>
      <c r="H11" s="402" t="s">
        <v>58</v>
      </c>
      <c r="I11" s="404"/>
      <c r="J11" s="457" t="s">
        <v>54</v>
      </c>
      <c r="K11" s="459"/>
      <c r="L11" s="403">
        <f>IF($I$7=基本!$F$4,基本!$P$9,IF($I$7=基本!$F$13,基本!$P$18,IF($I$7=基本!$F$22,基本!$P$27,IF($I$7=基本!$F$31,基本!$P$36,IF($I$7=基本!$F$40,基本!$P$45,0)))))</f>
        <v>6</v>
      </c>
      <c r="N11" s="402" t="s">
        <v>58</v>
      </c>
      <c r="O11" s="404">
        <v>0</v>
      </c>
      <c r="P11" s="457" t="s">
        <v>54</v>
      </c>
      <c r="Q11" s="459"/>
      <c r="R11" s="403">
        <f>IF($O$7=基本!$F$4,基本!$P$9,IF($O$7=基本!$F$13,基本!$P$18,IF($O$7=基本!$F$22,基本!$P$27,IF($O$7=基本!$F$31,基本!$P$36,IF($O$7=基本!$F$40,基本!$P$45,0)))))</f>
        <v>6</v>
      </c>
    </row>
    <row r="12" spans="1:19" ht="17.25">
      <c r="A12" s="58"/>
      <c r="B12" s="655" t="s">
        <v>695</v>
      </c>
      <c r="C12" s="656"/>
      <c r="D12" s="656"/>
      <c r="E12" s="656"/>
      <c r="F12" s="656"/>
      <c r="G12" s="657"/>
      <c r="H12" s="401" t="s">
        <v>415</v>
      </c>
      <c r="I12" s="404">
        <v>1</v>
      </c>
      <c r="J12" s="185"/>
      <c r="K12" s="185"/>
      <c r="L12" s="229" t="s">
        <v>418</v>
      </c>
      <c r="M12" s="405" t="s">
        <v>59</v>
      </c>
      <c r="N12" s="401" t="s">
        <v>415</v>
      </c>
      <c r="O12" s="354">
        <f>I12</f>
        <v>1</v>
      </c>
      <c r="R12" s="229" t="s">
        <v>418</v>
      </c>
      <c r="S12" s="405" t="s">
        <v>59</v>
      </c>
    </row>
    <row r="13" spans="1:19" ht="17.25">
      <c r="A13" s="58"/>
      <c r="B13" s="655" t="str">
        <f xml:space="preserve"> "　　　　　　　　　　後効果 " &amp; 10+$J$10 &amp; " [精神]ダメージ"</f>
        <v>　　　　　　　　　　後効果 16 [精神]ダメージ</v>
      </c>
      <c r="C13" s="656"/>
      <c r="D13" s="656"/>
      <c r="E13" s="656"/>
      <c r="F13" s="656"/>
      <c r="G13" s="657"/>
      <c r="H13" s="401" t="s">
        <v>85</v>
      </c>
      <c r="I13" s="26">
        <f>IF($I$7=基本!$F$4,基本!$F$9,IF($I$7=基本!$F$13,基本!$F$18,IF($I$7=基本!$F$22,基本!$F$27,IF($I$7=基本!$F$31,基本!$F$36,IF($I$7=基本!$F$40,基本!$F$45,0)))))*I12</f>
        <v>1</v>
      </c>
      <c r="J13" s="402" t="s">
        <v>44</v>
      </c>
      <c r="K13" s="26">
        <f>IF($I$7=基本!$F$4,基本!$H$9,IF($I$7=基本!$F$13,基本!$H$18,IF($I$7=基本!$F$22,基本!$H$27,IF($I$7=基本!$F$31,基本!$H$36,IF($I$7=基本!$F$40,基本!$H$45,0)))))</f>
        <v>10</v>
      </c>
      <c r="L13" s="231">
        <f>J10+IF(I12=0,0,L11)+I11</f>
        <v>12</v>
      </c>
      <c r="M13" s="404"/>
      <c r="N13" s="401" t="s">
        <v>85</v>
      </c>
      <c r="O13" s="354">
        <f>IF($O$7=基本!$F$4,基本!$F$9,IF($O$7=基本!$F$13,基本!$F$18,IF($O$7=基本!$F$22,基本!$F$27,IF($O$7=基本!$F$31,基本!$F$36,IF($O$7=基本!$F$40,基本!$F$45,0)))))*O12+1</f>
        <v>2</v>
      </c>
      <c r="P13" s="402" t="s">
        <v>44</v>
      </c>
      <c r="Q13" s="26">
        <f>IF($O$7=基本!$F$4,基本!$H$9,IF($O$7=基本!$F$13,基本!$H$18,IF($O$7=基本!$F$22,基本!$H$27,IF($O$7=基本!$F$31,基本!$H$36,IF($O$7=基本!$F$40,基本!$H$45,0)))))</f>
        <v>10</v>
      </c>
      <c r="R13" s="231">
        <f>P10+IF(O12=0,0,R11)+O11</f>
        <v>12</v>
      </c>
      <c r="S13" s="404"/>
    </row>
    <row r="14" spans="1:19" ht="7.5" customHeight="1">
      <c r="A14" s="59"/>
      <c r="B14" s="658"/>
      <c r="C14" s="583"/>
      <c r="D14" s="583"/>
      <c r="E14" s="583"/>
      <c r="F14" s="583"/>
      <c r="G14" s="584"/>
      <c r="H14" s="402" t="s">
        <v>50</v>
      </c>
      <c r="I14" s="26">
        <f>IF($I$7=基本!$F$4,基本!$L$11,IF($I$7=基本!$F$13,基本!$L$20,IF($I$7=基本!$F$22,基本!$L$29,IF($I$7=基本!$F$31,基本!$L$38,IF($I$7=基本!$F$40,基本!$L$47,0)))))</f>
        <v>4</v>
      </c>
      <c r="J14" s="402" t="s">
        <v>44</v>
      </c>
      <c r="K14" s="26">
        <f>IF($I$7=基本!$F$4,基本!$N$11,IF($I$7=基本!$F$13,基本!$N$20,IF($I$7=基本!$F$22,基本!$N$29,IF($I$7=基本!$F$31,基本!$N$38,IF($I$7=基本!$F$40,基本!$N$47,0)))))</f>
        <v>8</v>
      </c>
      <c r="L14" s="231">
        <f>L13+(I13*K13)</f>
        <v>22</v>
      </c>
      <c r="M14" s="404"/>
      <c r="N14" s="402" t="s">
        <v>50</v>
      </c>
      <c r="O14" s="26">
        <f>IF($O$7=基本!$F$4,基本!$L$11,IF($O$7=基本!$F$13,基本!$L$20,IF($O$7=基本!$F$22,基本!$L$29,IF($O$7=基本!$F$31,基本!$L$38,IF($O$7=基本!$F$40,基本!$L$47,0)))))</f>
        <v>4</v>
      </c>
      <c r="P14" s="402" t="s">
        <v>44</v>
      </c>
      <c r="Q14" s="26">
        <f>IF($O$7=基本!$F$4,基本!$N$11,IF($O$7=基本!$F$13,基本!$N$20,IF($O$7=基本!$F$22,基本!$N$29,IF($O$7=基本!$F$31,基本!$N$38,IF($O$7=基本!$F$40,基本!$N$47,0)))))</f>
        <v>10</v>
      </c>
      <c r="R14" s="231">
        <f>R13+(O13*Q13)</f>
        <v>32</v>
      </c>
      <c r="S14" s="404"/>
    </row>
    <row r="15" spans="1:19">
      <c r="A15" s="56" t="s">
        <v>137</v>
      </c>
      <c r="B15" s="659" t="s">
        <v>696</v>
      </c>
      <c r="C15" s="634"/>
      <c r="D15" s="634"/>
      <c r="E15" s="634"/>
      <c r="F15" s="634"/>
      <c r="G15" s="635"/>
      <c r="H15" s="185"/>
      <c r="I15" s="185"/>
      <c r="J15" s="185"/>
      <c r="K15" s="185"/>
    </row>
    <row r="16" spans="1:19" ht="14.25" thickBot="1">
      <c r="A16" s="120" t="s">
        <v>47</v>
      </c>
      <c r="E16" s="67"/>
    </row>
    <row r="17" spans="1:11" ht="15" customHeight="1">
      <c r="A17" s="643" t="str">
        <f>$B$2</f>
        <v>マインド・ブレード</v>
      </c>
      <c r="B17" s="644"/>
      <c r="C17" s="645"/>
      <c r="D17" s="649" t="s">
        <v>2</v>
      </c>
      <c r="E17" s="650"/>
      <c r="F17" s="651" t="s">
        <v>591</v>
      </c>
      <c r="G17" s="652"/>
      <c r="H17" s="185"/>
      <c r="I17" s="185"/>
      <c r="J17" s="185"/>
      <c r="K17" s="185"/>
    </row>
    <row r="18" spans="1:11" ht="18.75" customHeight="1" thickBot="1">
      <c r="A18" s="646"/>
      <c r="B18" s="647"/>
      <c r="C18" s="648"/>
      <c r="D18" s="267" t="s">
        <v>2</v>
      </c>
      <c r="E18" s="268" t="s">
        <v>1</v>
      </c>
      <c r="F18" s="269" t="s">
        <v>2</v>
      </c>
      <c r="G18" s="270" t="s">
        <v>1</v>
      </c>
      <c r="H18" s="185"/>
      <c r="I18" s="185"/>
      <c r="J18" s="185"/>
      <c r="K18" s="185"/>
    </row>
    <row r="19" spans="1:11" ht="23.25" customHeight="1" thickBot="1">
      <c r="A19" s="653" t="s">
        <v>138</v>
      </c>
      <c r="B19" s="654"/>
      <c r="C19" s="94" t="str">
        <f>$K$8</f>
        <v>意志</v>
      </c>
      <c r="D19" s="95" t="str">
        <f>$L$8 &amp; "+1d20"</f>
        <v>23+1d20</v>
      </c>
      <c r="E19" s="133" t="str">
        <f>$L$8+2 &amp; "+1d20"</f>
        <v>25+1d20</v>
      </c>
      <c r="F19" s="271" t="str">
        <f>3+$L$8 &amp; "+1d20"</f>
        <v>26+1d20</v>
      </c>
      <c r="G19" s="272" t="str">
        <f>3+$L$8+2 &amp; "+1d20"</f>
        <v>28+1d20</v>
      </c>
      <c r="H19" s="185"/>
      <c r="I19" s="185"/>
      <c r="J19" s="185"/>
      <c r="K19" s="185"/>
    </row>
    <row r="20" spans="1:11" ht="23.25" customHeight="1">
      <c r="A20" s="640" t="s">
        <v>592</v>
      </c>
      <c r="B20" s="139" t="s">
        <v>593</v>
      </c>
      <c r="C20" s="42" t="str">
        <f>IF($M$13 = 0,"", $M$13)</f>
        <v/>
      </c>
      <c r="D20" s="87" t="s">
        <v>697</v>
      </c>
      <c r="E20" s="273" t="s">
        <v>697</v>
      </c>
      <c r="F20" s="87" t="s">
        <v>697</v>
      </c>
      <c r="G20" s="88" t="s">
        <v>697</v>
      </c>
      <c r="H20" s="185"/>
      <c r="I20" s="185"/>
      <c r="J20" s="185"/>
      <c r="K20" s="185"/>
    </row>
    <row r="21" spans="1:11" ht="23.25" customHeight="1" thickBot="1">
      <c r="A21" s="641"/>
      <c r="B21" s="82" t="s">
        <v>594</v>
      </c>
      <c r="C21" s="86" t="str">
        <f>IF($M$14 = 0,"", $M$14)</f>
        <v/>
      </c>
      <c r="D21" s="84" t="s">
        <v>697</v>
      </c>
      <c r="E21" s="135" t="s">
        <v>697</v>
      </c>
      <c r="F21" s="84" t="s">
        <v>697</v>
      </c>
      <c r="G21" s="81" t="s">
        <v>697</v>
      </c>
      <c r="H21" s="185"/>
      <c r="I21" s="185"/>
      <c r="J21" s="185"/>
      <c r="K21" s="185"/>
    </row>
    <row r="22" spans="1:11" ht="13.5" customHeight="1">
      <c r="A22" s="548"/>
      <c r="B22" s="548"/>
      <c r="C22" s="548"/>
      <c r="D22" s="548"/>
      <c r="E22" s="548"/>
      <c r="F22" s="548"/>
      <c r="G22" s="548"/>
    </row>
    <row r="23" spans="1:11" ht="14.25">
      <c r="A23" s="535" t="s">
        <v>687</v>
      </c>
      <c r="B23" s="535"/>
      <c r="C23" s="535"/>
      <c r="D23" s="535"/>
      <c r="E23" s="535"/>
      <c r="F23" s="535"/>
      <c r="G23" s="535"/>
      <c r="I23" s="185"/>
      <c r="J23" s="185"/>
      <c r="K23" s="185"/>
    </row>
    <row r="24" spans="1:11">
      <c r="A24" s="554" t="s">
        <v>934</v>
      </c>
      <c r="B24" s="554"/>
      <c r="C24" s="554"/>
      <c r="D24" s="554"/>
      <c r="E24" s="554"/>
      <c r="F24" s="554"/>
      <c r="G24" s="554"/>
    </row>
    <row r="25" spans="1:11">
      <c r="A25" s="548" t="s">
        <v>937</v>
      </c>
      <c r="B25" s="548"/>
      <c r="C25" s="548"/>
      <c r="D25" s="548"/>
      <c r="E25" s="548"/>
      <c r="F25" s="548"/>
      <c r="G25" s="548"/>
    </row>
    <row r="26" spans="1:11">
      <c r="A26" s="642" t="s">
        <v>698</v>
      </c>
      <c r="B26" s="642"/>
      <c r="C26" s="642"/>
      <c r="D26" s="642"/>
      <c r="E26" s="642"/>
      <c r="F26" s="642"/>
      <c r="G26" s="642"/>
    </row>
    <row r="27" spans="1:11" ht="14.25">
      <c r="A27" s="553" t="s">
        <v>453</v>
      </c>
      <c r="B27" s="553"/>
      <c r="C27" s="553"/>
      <c r="D27" s="553"/>
      <c r="E27" s="553"/>
      <c r="F27" s="553"/>
      <c r="G27" s="553"/>
      <c r="I27" s="185"/>
      <c r="J27" s="185"/>
      <c r="K27" s="185"/>
    </row>
    <row r="28" spans="1:11" ht="13.5" customHeight="1">
      <c r="A28" s="554" t="s">
        <v>366</v>
      </c>
      <c r="B28" s="554"/>
      <c r="C28" s="554"/>
      <c r="D28" s="554"/>
      <c r="E28" s="554"/>
      <c r="F28" s="554"/>
      <c r="G28" s="554"/>
    </row>
    <row r="29" spans="1:11" ht="13.5" customHeight="1">
      <c r="A29" s="548" t="s">
        <v>490</v>
      </c>
      <c r="B29" s="548"/>
      <c r="C29" s="548"/>
      <c r="D29" s="548"/>
      <c r="E29" s="548"/>
      <c r="F29" s="548"/>
      <c r="G29" s="548"/>
    </row>
    <row r="30" spans="1:11" ht="10.5" customHeight="1">
      <c r="A30" s="599"/>
      <c r="B30" s="599"/>
      <c r="C30" s="599"/>
      <c r="D30" s="599"/>
      <c r="E30" s="599"/>
      <c r="F30" s="599"/>
      <c r="G30" s="599"/>
    </row>
    <row r="31" spans="1:11" ht="13.5" customHeight="1">
      <c r="A31" s="558" t="s">
        <v>49</v>
      </c>
      <c r="B31" s="559"/>
      <c r="C31" s="559"/>
      <c r="D31" s="559"/>
      <c r="E31" s="559"/>
      <c r="F31" s="559"/>
      <c r="G31" s="560"/>
    </row>
    <row r="32" spans="1:11" ht="7.5" customHeight="1">
      <c r="A32" s="563"/>
      <c r="B32" s="564"/>
      <c r="C32" s="564"/>
      <c r="D32" s="564"/>
      <c r="E32" s="564"/>
      <c r="F32" s="564"/>
      <c r="G32" s="565"/>
      <c r="H32" s="185"/>
      <c r="I32" s="185"/>
      <c r="J32" s="185"/>
      <c r="K32" s="185"/>
    </row>
    <row r="33" spans="1:12" ht="13.5" customHeight="1">
      <c r="A33" s="636" t="s">
        <v>718</v>
      </c>
      <c r="B33" s="637"/>
      <c r="C33" s="637"/>
      <c r="D33" s="637"/>
      <c r="E33" s="637"/>
      <c r="F33" s="637"/>
      <c r="G33" s="638"/>
      <c r="H33" s="185"/>
      <c r="I33" s="185"/>
      <c r="J33" s="185"/>
      <c r="K33" s="185"/>
    </row>
    <row r="34" spans="1:12" s="182" customFormat="1" ht="13.5" customHeight="1">
      <c r="A34" s="563" t="s">
        <v>717</v>
      </c>
      <c r="B34" s="564"/>
      <c r="C34" s="564"/>
      <c r="D34" s="564"/>
      <c r="E34" s="564"/>
      <c r="F34" s="564"/>
      <c r="G34" s="565"/>
      <c r="H34" s="185"/>
      <c r="I34" s="185"/>
      <c r="J34" s="185"/>
      <c r="K34" s="185"/>
      <c r="L34" s="185"/>
    </row>
    <row r="35" spans="1:12" s="182" customFormat="1" ht="13.5" customHeight="1">
      <c r="A35" s="563" t="s">
        <v>719</v>
      </c>
      <c r="B35" s="564"/>
      <c r="C35" s="564"/>
      <c r="D35" s="564"/>
      <c r="E35" s="564"/>
      <c r="F35" s="564"/>
      <c r="G35" s="565"/>
      <c r="H35" s="185"/>
      <c r="I35" s="185"/>
      <c r="J35" s="185"/>
      <c r="K35" s="185"/>
      <c r="L35" s="185"/>
    </row>
    <row r="36" spans="1:12" ht="13.5" customHeight="1">
      <c r="A36" s="563" t="s">
        <v>720</v>
      </c>
      <c r="B36" s="564"/>
      <c r="C36" s="564"/>
      <c r="D36" s="564"/>
      <c r="E36" s="564"/>
      <c r="F36" s="564"/>
      <c r="G36" s="565"/>
      <c r="H36" s="185"/>
      <c r="I36" s="185"/>
      <c r="J36" s="185"/>
      <c r="K36" s="185"/>
    </row>
    <row r="37" spans="1:12" s="182" customFormat="1" ht="7.5" customHeight="1">
      <c r="A37" s="563"/>
      <c r="B37" s="564"/>
      <c r="C37" s="564"/>
      <c r="D37" s="564"/>
      <c r="E37" s="564"/>
      <c r="F37" s="564"/>
      <c r="G37" s="565"/>
      <c r="H37" s="185"/>
      <c r="I37" s="185"/>
      <c r="J37" s="185"/>
      <c r="K37" s="185"/>
      <c r="L37" s="185"/>
    </row>
    <row r="38" spans="1:12" s="182" customFormat="1" ht="13.5" customHeight="1">
      <c r="A38" s="636" t="s">
        <v>721</v>
      </c>
      <c r="B38" s="637"/>
      <c r="C38" s="637"/>
      <c r="D38" s="637"/>
      <c r="E38" s="637"/>
      <c r="F38" s="637"/>
      <c r="G38" s="638"/>
      <c r="H38" s="185"/>
      <c r="I38" s="185"/>
      <c r="J38" s="185"/>
      <c r="K38" s="185"/>
      <c r="L38" s="185"/>
    </row>
    <row r="39" spans="1:12" ht="13.5" customHeight="1">
      <c r="A39" s="563" t="s">
        <v>722</v>
      </c>
      <c r="B39" s="564"/>
      <c r="C39" s="564"/>
      <c r="D39" s="564"/>
      <c r="E39" s="564"/>
      <c r="F39" s="564"/>
      <c r="G39" s="565"/>
      <c r="H39" s="185"/>
      <c r="I39" s="185"/>
      <c r="J39" s="185"/>
      <c r="K39" s="185"/>
    </row>
    <row r="40" spans="1:12" s="182" customFormat="1" ht="13.5" customHeight="1">
      <c r="A40" s="563" t="s">
        <v>723</v>
      </c>
      <c r="B40" s="564"/>
      <c r="C40" s="564"/>
      <c r="D40" s="564"/>
      <c r="E40" s="564"/>
      <c r="F40" s="564"/>
      <c r="G40" s="565"/>
      <c r="H40" s="185"/>
      <c r="I40" s="185"/>
      <c r="J40" s="185"/>
      <c r="K40" s="185"/>
      <c r="L40" s="185"/>
    </row>
    <row r="41" spans="1:12" s="182" customFormat="1" ht="7.5" customHeight="1">
      <c r="A41" s="563"/>
      <c r="B41" s="564"/>
      <c r="C41" s="564"/>
      <c r="D41" s="564"/>
      <c r="E41" s="564"/>
      <c r="F41" s="564"/>
      <c r="G41" s="565"/>
      <c r="H41" s="185"/>
      <c r="I41" s="185"/>
      <c r="J41" s="185"/>
      <c r="K41" s="185"/>
      <c r="L41" s="185"/>
    </row>
    <row r="42" spans="1:12" ht="13.5" customHeight="1">
      <c r="A42" s="636" t="s">
        <v>724</v>
      </c>
      <c r="B42" s="637"/>
      <c r="C42" s="637"/>
      <c r="D42" s="637"/>
      <c r="E42" s="637"/>
      <c r="F42" s="637"/>
      <c r="G42" s="638"/>
      <c r="H42" s="185"/>
      <c r="I42" s="185"/>
      <c r="J42" s="185"/>
      <c r="K42" s="185"/>
    </row>
    <row r="43" spans="1:12" ht="13.5" customHeight="1">
      <c r="A43" s="563" t="s">
        <v>729</v>
      </c>
      <c r="B43" s="564"/>
      <c r="C43" s="564"/>
      <c r="D43" s="564"/>
      <c r="E43" s="564"/>
      <c r="F43" s="564"/>
      <c r="G43" s="565"/>
      <c r="H43" s="185"/>
      <c r="I43" s="185"/>
      <c r="J43" s="185"/>
      <c r="K43" s="185"/>
    </row>
    <row r="44" spans="1:12" s="182" customFormat="1" ht="13.5" customHeight="1">
      <c r="A44" s="563" t="s">
        <v>725</v>
      </c>
      <c r="B44" s="564"/>
      <c r="C44" s="564"/>
      <c r="D44" s="564"/>
      <c r="E44" s="564"/>
      <c r="F44" s="564"/>
      <c r="G44" s="565"/>
      <c r="H44" s="185"/>
      <c r="I44" s="185"/>
      <c r="J44" s="185"/>
      <c r="K44" s="185"/>
      <c r="L44" s="185"/>
    </row>
    <row r="45" spans="1:12" s="206" customFormat="1" ht="13.5" customHeight="1">
      <c r="A45" s="563" t="s">
        <v>731</v>
      </c>
      <c r="B45" s="564"/>
      <c r="C45" s="564"/>
      <c r="D45" s="564"/>
      <c r="E45" s="564"/>
      <c r="F45" s="564"/>
      <c r="G45" s="565"/>
      <c r="L45" s="207"/>
    </row>
    <row r="46" spans="1:12" s="182" customFormat="1" ht="13.5" customHeight="1">
      <c r="A46" s="563" t="s">
        <v>726</v>
      </c>
      <c r="B46" s="564"/>
      <c r="C46" s="564"/>
      <c r="D46" s="564"/>
      <c r="E46" s="564"/>
      <c r="F46" s="564"/>
      <c r="G46" s="565"/>
      <c r="H46" s="185"/>
      <c r="I46" s="185"/>
      <c r="J46" s="185"/>
      <c r="K46" s="185"/>
      <c r="L46" s="185"/>
    </row>
    <row r="47" spans="1:12" ht="13.5" customHeight="1">
      <c r="A47" s="563"/>
      <c r="B47" s="564"/>
      <c r="C47" s="564"/>
      <c r="D47" s="564"/>
      <c r="E47" s="564"/>
      <c r="F47" s="564"/>
      <c r="G47" s="565"/>
      <c r="H47" s="185"/>
      <c r="I47" s="185"/>
      <c r="J47" s="185"/>
      <c r="K47" s="185"/>
    </row>
    <row r="48" spans="1:12" s="182" customFormat="1" ht="13.5" customHeight="1">
      <c r="A48" s="563" t="s">
        <v>727</v>
      </c>
      <c r="B48" s="564"/>
      <c r="C48" s="564"/>
      <c r="D48" s="564"/>
      <c r="E48" s="564"/>
      <c r="F48" s="564"/>
      <c r="G48" s="565"/>
      <c r="H48" s="185"/>
      <c r="I48" s="185"/>
      <c r="J48" s="185"/>
      <c r="K48" s="185"/>
      <c r="L48" s="185"/>
    </row>
    <row r="49" spans="1:12" s="182" customFormat="1" ht="13.5" customHeight="1">
      <c r="A49" s="563" t="s">
        <v>728</v>
      </c>
      <c r="B49" s="564"/>
      <c r="C49" s="564"/>
      <c r="D49" s="564"/>
      <c r="E49" s="564"/>
      <c r="F49" s="564"/>
      <c r="G49" s="565"/>
      <c r="H49" s="185"/>
      <c r="I49" s="185"/>
      <c r="J49" s="185"/>
      <c r="K49" s="185"/>
      <c r="L49" s="185"/>
    </row>
    <row r="50" spans="1:12" ht="13.5" customHeight="1">
      <c r="A50" s="563" t="s">
        <v>730</v>
      </c>
      <c r="B50" s="564"/>
      <c r="C50" s="564"/>
      <c r="D50" s="564"/>
      <c r="E50" s="564"/>
      <c r="F50" s="564"/>
      <c r="G50" s="565"/>
      <c r="H50" s="185"/>
      <c r="I50" s="185"/>
      <c r="J50" s="185"/>
      <c r="K50" s="185"/>
    </row>
    <row r="51" spans="1:12" s="182" customFormat="1" ht="13.5" customHeight="1">
      <c r="A51" s="639" t="s">
        <v>732</v>
      </c>
      <c r="B51" s="564"/>
      <c r="C51" s="564"/>
      <c r="D51" s="564"/>
      <c r="E51" s="564"/>
      <c r="F51" s="564"/>
      <c r="G51" s="565"/>
      <c r="H51" s="185"/>
      <c r="I51" s="185"/>
      <c r="J51" s="185"/>
      <c r="K51" s="185"/>
      <c r="L51" s="185"/>
    </row>
    <row r="52" spans="1:12" ht="13.5" customHeight="1">
      <c r="A52" s="563" t="s">
        <v>736</v>
      </c>
      <c r="B52" s="564"/>
      <c r="C52" s="564"/>
      <c r="D52" s="564"/>
      <c r="E52" s="564"/>
      <c r="F52" s="564"/>
      <c r="G52" s="565"/>
      <c r="H52" s="185"/>
      <c r="I52" s="185"/>
      <c r="J52" s="185"/>
      <c r="K52" s="185"/>
    </row>
    <row r="53" spans="1:12" s="182" customFormat="1" ht="13.5" customHeight="1">
      <c r="A53" s="563" t="s">
        <v>735</v>
      </c>
      <c r="B53" s="564"/>
      <c r="C53" s="564"/>
      <c r="D53" s="564"/>
      <c r="E53" s="564"/>
      <c r="F53" s="564"/>
      <c r="G53" s="565"/>
      <c r="H53" s="185"/>
      <c r="I53" s="185"/>
      <c r="J53" s="185"/>
      <c r="K53" s="185"/>
      <c r="L53" s="185"/>
    </row>
    <row r="54" spans="1:12" ht="13.5" customHeight="1">
      <c r="A54" s="563" t="s">
        <v>737</v>
      </c>
      <c r="B54" s="564"/>
      <c r="C54" s="564"/>
      <c r="D54" s="564"/>
      <c r="E54" s="564"/>
      <c r="F54" s="564"/>
      <c r="G54" s="565"/>
      <c r="H54" s="185"/>
      <c r="I54" s="185"/>
      <c r="J54" s="185"/>
      <c r="K54" s="185"/>
    </row>
    <row r="55" spans="1:12" s="182" customFormat="1" ht="13.5" customHeight="1">
      <c r="A55" s="563" t="s">
        <v>734</v>
      </c>
      <c r="B55" s="564"/>
      <c r="C55" s="564"/>
      <c r="D55" s="564"/>
      <c r="E55" s="564"/>
      <c r="F55" s="564"/>
      <c r="G55" s="565"/>
      <c r="H55" s="185"/>
      <c r="I55" s="185"/>
      <c r="J55" s="185"/>
      <c r="K55" s="185"/>
      <c r="L55" s="185"/>
    </row>
    <row r="56" spans="1:12" s="182" customFormat="1" ht="13.5" customHeight="1">
      <c r="A56" s="563" t="s">
        <v>733</v>
      </c>
      <c r="B56" s="564"/>
      <c r="C56" s="564"/>
      <c r="D56" s="564"/>
      <c r="E56" s="564"/>
      <c r="F56" s="564"/>
      <c r="G56" s="565"/>
      <c r="H56" s="185"/>
      <c r="I56" s="185"/>
      <c r="J56" s="185"/>
      <c r="K56" s="185"/>
      <c r="L56" s="185"/>
    </row>
    <row r="57" spans="1:12" s="182" customFormat="1" ht="7.5" customHeight="1">
      <c r="A57" s="563"/>
      <c r="B57" s="564"/>
      <c r="C57" s="564"/>
      <c r="D57" s="564"/>
      <c r="E57" s="564"/>
      <c r="F57" s="564"/>
      <c r="G57" s="565"/>
      <c r="H57" s="185"/>
      <c r="I57" s="185"/>
      <c r="J57" s="185"/>
      <c r="K57" s="185"/>
      <c r="L57" s="185"/>
    </row>
    <row r="58" spans="1:12" s="182" customFormat="1" ht="21">
      <c r="A58" s="112" t="s">
        <v>129</v>
      </c>
      <c r="B58" s="360">
        <f>$B$1</f>
        <v>15</v>
      </c>
      <c r="C58" s="114" t="s">
        <v>40</v>
      </c>
      <c r="D58" s="115" t="str">
        <f>$E$1</f>
        <v>一日毎</v>
      </c>
      <c r="E58" s="628" t="str">
        <f>$B$2</f>
        <v>マインド・ブレード</v>
      </c>
      <c r="F58" s="629"/>
      <c r="G58" s="630"/>
      <c r="L58" s="185"/>
    </row>
  </sheetData>
  <mergeCells count="63">
    <mergeCell ref="B1:C1"/>
    <mergeCell ref="F1:G1"/>
    <mergeCell ref="B2:G2"/>
    <mergeCell ref="B4:G4"/>
    <mergeCell ref="H4:M4"/>
    <mergeCell ref="N4:S4"/>
    <mergeCell ref="B12:G12"/>
    <mergeCell ref="B5:G5"/>
    <mergeCell ref="B6:D6"/>
    <mergeCell ref="B7:D7"/>
    <mergeCell ref="B8:G8"/>
    <mergeCell ref="B9:G9"/>
    <mergeCell ref="P9:Q9"/>
    <mergeCell ref="B10:G10"/>
    <mergeCell ref="B11:G11"/>
    <mergeCell ref="J11:K11"/>
    <mergeCell ref="P11:Q11"/>
    <mergeCell ref="J9:K9"/>
    <mergeCell ref="A17:C18"/>
    <mergeCell ref="D17:E17"/>
    <mergeCell ref="F17:G17"/>
    <mergeCell ref="A19:B19"/>
    <mergeCell ref="B13:G13"/>
    <mergeCell ref="B14:G14"/>
    <mergeCell ref="B15:G15"/>
    <mergeCell ref="A43:G43"/>
    <mergeCell ref="A44:G44"/>
    <mergeCell ref="A46:G46"/>
    <mergeCell ref="A47:G47"/>
    <mergeCell ref="A20:A21"/>
    <mergeCell ref="A22:G22"/>
    <mergeCell ref="A27:G27"/>
    <mergeCell ref="A23:G23"/>
    <mergeCell ref="A24:G24"/>
    <mergeCell ref="A25:G25"/>
    <mergeCell ref="A26:G26"/>
    <mergeCell ref="A28:G28"/>
    <mergeCell ref="A29:G29"/>
    <mergeCell ref="A30:G30"/>
    <mergeCell ref="A31:G31"/>
    <mergeCell ref="A32:G32"/>
    <mergeCell ref="A56:G56"/>
    <mergeCell ref="A45:G45"/>
    <mergeCell ref="A57:G57"/>
    <mergeCell ref="E58:G58"/>
    <mergeCell ref="A54:G54"/>
    <mergeCell ref="A48:G48"/>
    <mergeCell ref="A49:G49"/>
    <mergeCell ref="A50:G50"/>
    <mergeCell ref="A51:G51"/>
    <mergeCell ref="A55:G55"/>
    <mergeCell ref="A52:G52"/>
    <mergeCell ref="A53:G53"/>
    <mergeCell ref="A39:G39"/>
    <mergeCell ref="A40:G40"/>
    <mergeCell ref="A41:G41"/>
    <mergeCell ref="A42:G42"/>
    <mergeCell ref="A33:G33"/>
    <mergeCell ref="A34:G34"/>
    <mergeCell ref="A35:G35"/>
    <mergeCell ref="A36:G36"/>
    <mergeCell ref="A37:G37"/>
    <mergeCell ref="A38:G3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 O15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基本!$A$27:$A$33</xm:f>
          </x14:formula1>
          <xm:sqref>I5 O5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基本!$D$27:$D$31</xm:f>
          </x14:formula1>
          <xm:sqref>I7 O7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L58"/>
  <sheetViews>
    <sheetView zoomScaleNormal="100" workbookViewId="0">
      <selection activeCell="A53" sqref="A53:G53"/>
    </sheetView>
  </sheetViews>
  <sheetFormatPr defaultRowHeight="13.5"/>
  <cols>
    <col min="1" max="1" width="7.875" style="121" customWidth="1"/>
    <col min="2" max="2" width="8.5" style="121" customWidth="1"/>
    <col min="3" max="3" width="6.625" style="121" customWidth="1"/>
    <col min="4" max="4" width="15.75" style="121" customWidth="1"/>
    <col min="5" max="6" width="15.75" style="65" customWidth="1"/>
    <col min="7" max="7" width="18.25" style="65" customWidth="1"/>
    <col min="8" max="8" width="17.375" style="65" customWidth="1"/>
    <col min="9" max="9" width="14.625" style="65" customWidth="1"/>
    <col min="10" max="10" width="8.375" style="65" customWidth="1"/>
    <col min="11" max="11" width="7.5" style="65" customWidth="1"/>
    <col min="12" max="12" width="7.875" style="121" customWidth="1"/>
    <col min="13" max="13" width="9.25" style="121" customWidth="1"/>
    <col min="14" max="14" width="12.375" style="121" customWidth="1"/>
    <col min="15" max="16384" width="9" style="121"/>
  </cols>
  <sheetData>
    <row r="1" spans="1:12" ht="21">
      <c r="A1" s="70"/>
      <c r="B1" s="665" t="s">
        <v>128</v>
      </c>
      <c r="C1" s="666"/>
      <c r="D1" s="72" t="s">
        <v>40</v>
      </c>
      <c r="E1" s="71" t="s">
        <v>188</v>
      </c>
      <c r="F1" s="522"/>
      <c r="G1" s="523"/>
      <c r="H1" s="74" t="s">
        <v>55</v>
      </c>
    </row>
    <row r="2" spans="1:12" ht="24.75" customHeight="1">
      <c r="A2" s="72" t="s">
        <v>0</v>
      </c>
      <c r="B2" s="524" t="s">
        <v>750</v>
      </c>
      <c r="C2" s="524"/>
      <c r="D2" s="524"/>
      <c r="E2" s="524"/>
      <c r="F2" s="524"/>
      <c r="G2" s="524"/>
      <c r="H2" s="74" t="s">
        <v>56</v>
      </c>
    </row>
    <row r="3" spans="1:12" ht="19.5" customHeight="1">
      <c r="A3" s="80" t="s">
        <v>48</v>
      </c>
      <c r="B3" s="65"/>
      <c r="C3" s="65"/>
      <c r="D3" s="65"/>
      <c r="I3" s="74"/>
    </row>
    <row r="4" spans="1:12">
      <c r="A4" s="54" t="s">
        <v>46</v>
      </c>
      <c r="B4" s="525" t="s">
        <v>189</v>
      </c>
      <c r="C4" s="526"/>
      <c r="D4" s="526"/>
      <c r="E4" s="526"/>
      <c r="F4" s="526"/>
      <c r="G4" s="527"/>
      <c r="H4" s="457" t="s">
        <v>420</v>
      </c>
      <c r="I4" s="458"/>
      <c r="J4" s="458"/>
      <c r="K4" s="458"/>
      <c r="L4" s="459"/>
    </row>
    <row r="5" spans="1:12">
      <c r="A5" s="55" t="s">
        <v>39</v>
      </c>
      <c r="B5" s="525" t="s">
        <v>190</v>
      </c>
      <c r="C5" s="526"/>
      <c r="D5" s="526"/>
      <c r="E5" s="526"/>
      <c r="F5" s="526"/>
      <c r="G5" s="527"/>
      <c r="H5" s="123" t="s">
        <v>43</v>
      </c>
      <c r="I5" s="124" t="s">
        <v>69</v>
      </c>
      <c r="J5" s="124"/>
    </row>
    <row r="6" spans="1:12">
      <c r="A6" s="55" t="s">
        <v>7</v>
      </c>
      <c r="B6" s="525" t="s">
        <v>191</v>
      </c>
      <c r="C6" s="526"/>
      <c r="D6" s="527"/>
      <c r="E6" s="123" t="s">
        <v>43</v>
      </c>
      <c r="F6" s="122" t="str">
        <f>$I$5</f>
        <v>近接範囲</v>
      </c>
      <c r="G6" s="122" t="str">
        <f>IF($J$5 = 0,"", $J$5)</f>
        <v/>
      </c>
      <c r="H6" s="123" t="s">
        <v>65</v>
      </c>
      <c r="I6" s="124" t="s">
        <v>66</v>
      </c>
      <c r="J6" s="124">
        <v>5</v>
      </c>
    </row>
    <row r="7" spans="1:12">
      <c r="A7" s="116" t="s">
        <v>6</v>
      </c>
      <c r="B7" s="593" t="s">
        <v>192</v>
      </c>
      <c r="C7" s="594"/>
      <c r="D7" s="595"/>
      <c r="E7" s="123" t="s">
        <v>65</v>
      </c>
      <c r="F7" s="129" t="str">
        <f>IF($I$6 = 0,"", $I$6)</f>
        <v>爆発</v>
      </c>
      <c r="G7" s="129">
        <f>IF($J$6 = 0,"", $J$6)</f>
        <v>5</v>
      </c>
      <c r="H7" s="123" t="s">
        <v>84</v>
      </c>
      <c r="I7" s="124" t="s">
        <v>150</v>
      </c>
      <c r="J7" s="74" t="s">
        <v>61</v>
      </c>
      <c r="L7" s="230" t="s">
        <v>418</v>
      </c>
    </row>
    <row r="8" spans="1:12">
      <c r="A8" s="117" t="s">
        <v>60</v>
      </c>
      <c r="B8" s="596" t="s">
        <v>193</v>
      </c>
      <c r="C8" s="597"/>
      <c r="D8" s="597"/>
      <c r="E8" s="597"/>
      <c r="F8" s="597"/>
      <c r="G8" s="598"/>
      <c r="H8" s="123" t="s">
        <v>51</v>
      </c>
      <c r="I8" s="124" t="s">
        <v>13</v>
      </c>
      <c r="J8" s="122">
        <f>IF(I8="",0,VLOOKUP(I8,基本!$A$5:'基本'!$C$10,3,FALSE))</f>
        <v>6</v>
      </c>
      <c r="K8" s="124" t="s">
        <v>125</v>
      </c>
      <c r="L8" s="231">
        <f>$J$8+$L$9+$I$9</f>
        <v>23</v>
      </c>
    </row>
    <row r="9" spans="1:12">
      <c r="A9" s="58"/>
      <c r="B9" s="555" t="s">
        <v>194</v>
      </c>
      <c r="C9" s="556"/>
      <c r="D9" s="556"/>
      <c r="E9" s="556"/>
      <c r="F9" s="556"/>
      <c r="G9" s="557"/>
      <c r="H9" s="123" t="s">
        <v>57</v>
      </c>
      <c r="I9" s="124">
        <v>0</v>
      </c>
      <c r="J9" s="457" t="s">
        <v>53</v>
      </c>
      <c r="K9" s="459"/>
      <c r="L9" s="122">
        <f>IF($I$7=基本!$F$4,基本!$P$7,IF($I$7=基本!$F$13,基本!$P$16,IF($I$7=基本!$F$22,基本!$P$25,IF($I$7=基本!$F$31,基本!$P$34,IF($I$7=基本!$F$40,基本!$P$43,0)))))</f>
        <v>17</v>
      </c>
    </row>
    <row r="10" spans="1:12">
      <c r="A10" s="126"/>
      <c r="B10" s="537"/>
      <c r="C10" s="599"/>
      <c r="D10" s="599"/>
      <c r="E10" s="599"/>
      <c r="F10" s="599"/>
      <c r="G10" s="600"/>
      <c r="H10" s="78" t="s">
        <v>52</v>
      </c>
      <c r="I10" s="124" t="s">
        <v>13</v>
      </c>
      <c r="J10" s="176">
        <f>IF(I10="",0,VLOOKUP(I10,基本!$A$5:'基本'!$C$10,3,FALSE))</f>
        <v>6</v>
      </c>
      <c r="L10" s="65"/>
    </row>
    <row r="11" spans="1:12">
      <c r="A11" s="58" t="s">
        <v>164</v>
      </c>
      <c r="B11" s="581" t="s">
        <v>214</v>
      </c>
      <c r="C11" s="573"/>
      <c r="D11" s="573"/>
      <c r="E11" s="573"/>
      <c r="F11" s="573"/>
      <c r="G11" s="574"/>
      <c r="H11" s="123" t="s">
        <v>58</v>
      </c>
      <c r="I11" s="124">
        <v>0</v>
      </c>
      <c r="J11" s="457" t="s">
        <v>54</v>
      </c>
      <c r="K11" s="459"/>
      <c r="L11" s="122">
        <f>IF($I$7=基本!$F$4,基本!$P$9,IF($I$7=基本!$F$13,基本!$P$18,IF($I$7=基本!$F$22,基本!$P$27,IF($I$7=基本!$F$31,基本!$P$36,IF($I$7=基本!$F$40,基本!$P$45,0)))))</f>
        <v>6</v>
      </c>
    </row>
    <row r="12" spans="1:12" ht="13.5" customHeight="1">
      <c r="A12" s="58"/>
      <c r="B12" s="528" t="s">
        <v>196</v>
      </c>
      <c r="C12" s="529"/>
      <c r="D12" s="529"/>
      <c r="E12" s="529"/>
      <c r="F12" s="529"/>
      <c r="G12" s="530"/>
      <c r="H12" s="233"/>
      <c r="I12" s="235"/>
      <c r="J12" s="236"/>
      <c r="K12" s="234"/>
      <c r="L12" s="230" t="s">
        <v>418</v>
      </c>
    </row>
    <row r="13" spans="1:12" ht="13.5" customHeight="1">
      <c r="A13" s="58"/>
      <c r="B13" s="528" t="s">
        <v>282</v>
      </c>
      <c r="C13" s="529"/>
      <c r="D13" s="529"/>
      <c r="E13" s="529"/>
      <c r="F13" s="529"/>
      <c r="G13" s="530"/>
      <c r="H13" s="79" t="s">
        <v>85</v>
      </c>
      <c r="I13" s="124">
        <v>1</v>
      </c>
      <c r="J13" s="123" t="s">
        <v>44</v>
      </c>
      <c r="K13" s="124">
        <v>8</v>
      </c>
      <c r="L13" s="231">
        <f>$J$10+$L$11+$I$11</f>
        <v>12</v>
      </c>
    </row>
    <row r="14" spans="1:12" ht="6.75" customHeight="1">
      <c r="A14" s="58"/>
      <c r="B14" s="528"/>
      <c r="C14" s="529"/>
      <c r="D14" s="529"/>
      <c r="E14" s="529"/>
      <c r="F14" s="529"/>
      <c r="G14" s="530"/>
      <c r="H14" s="123" t="s">
        <v>50</v>
      </c>
      <c r="I14" s="26">
        <f>IF($I$7=基本!$F$4,基本!$L$11,IF($I$7=基本!$F$13,基本!$L$20,IF($I$7=基本!$F$22,基本!$L$29,IF($I$7=基本!$F$31,基本!$L$38,IF($I$7=基本!$F$40,基本!$L$47,0)))))</f>
        <v>4</v>
      </c>
      <c r="J14" s="222" t="s">
        <v>44</v>
      </c>
      <c r="K14" s="26">
        <f>IF($I$7=基本!$F$4,基本!$N$11,IF($I$7=基本!$F$13,基本!$N$20,IF($I$7=基本!$F$22,基本!$N$29,IF($I$7=基本!$F$31,基本!$N$38,IF($I$7=基本!$F$40,基本!$N$47,0)))))</f>
        <v>8</v>
      </c>
      <c r="L14" s="231">
        <f>$J$10+$L$11+$I$11+($I$13*$K$13)</f>
        <v>20</v>
      </c>
    </row>
    <row r="15" spans="1:12" ht="13.5" customHeight="1">
      <c r="A15" s="59"/>
      <c r="B15" s="537"/>
      <c r="C15" s="538"/>
      <c r="D15" s="538"/>
      <c r="E15" s="538"/>
      <c r="F15" s="538"/>
      <c r="G15" s="539"/>
      <c r="H15" s="123" t="s">
        <v>59</v>
      </c>
      <c r="I15" s="124"/>
      <c r="J15" s="222" t="s">
        <v>417</v>
      </c>
      <c r="K15" s="224" t="s">
        <v>16</v>
      </c>
      <c r="L15" s="221">
        <f>IF(K15="",0,VLOOKUP(K15,基本!$A$5:'基本'!$C$10,3,FALSE))</f>
        <v>4</v>
      </c>
    </row>
    <row r="16" spans="1:12" s="185" customFormat="1" ht="6.75" customHeight="1">
      <c r="A16" s="554"/>
      <c r="B16" s="554"/>
      <c r="C16" s="554"/>
      <c r="D16" s="554"/>
      <c r="E16" s="554"/>
      <c r="F16" s="554"/>
      <c r="G16" s="554"/>
      <c r="H16" s="182"/>
      <c r="I16" s="182"/>
      <c r="J16" s="182"/>
      <c r="K16" s="182"/>
    </row>
    <row r="17" spans="1:12" s="185" customFormat="1" ht="14.25">
      <c r="A17" s="553" t="s">
        <v>610</v>
      </c>
      <c r="B17" s="553"/>
      <c r="C17" s="553"/>
      <c r="D17" s="553"/>
      <c r="E17" s="553"/>
      <c r="F17" s="553"/>
      <c r="G17" s="553"/>
      <c r="H17" s="182"/>
    </row>
    <row r="18" spans="1:12" s="185" customFormat="1" ht="13.5" customHeight="1">
      <c r="A18" s="554" t="s">
        <v>287</v>
      </c>
      <c r="B18" s="554"/>
      <c r="C18" s="554"/>
      <c r="D18" s="554"/>
      <c r="E18" s="554"/>
      <c r="F18" s="554"/>
      <c r="G18" s="554"/>
      <c r="H18" s="182"/>
      <c r="I18" s="182"/>
      <c r="J18" s="182"/>
      <c r="K18" s="182"/>
    </row>
    <row r="19" spans="1:12" s="185" customFormat="1" ht="13.5" customHeight="1">
      <c r="A19" s="548" t="s">
        <v>195</v>
      </c>
      <c r="B19" s="548"/>
      <c r="C19" s="548"/>
      <c r="D19" s="548"/>
      <c r="E19" s="548"/>
      <c r="F19" s="548"/>
      <c r="G19" s="548"/>
      <c r="H19" s="182"/>
      <c r="I19" s="182"/>
      <c r="J19" s="182"/>
      <c r="K19" s="182"/>
    </row>
    <row r="20" spans="1:12" ht="14.25">
      <c r="A20" s="553" t="s">
        <v>611</v>
      </c>
      <c r="B20" s="553"/>
      <c r="C20" s="553"/>
      <c r="D20" s="553"/>
      <c r="E20" s="553"/>
      <c r="F20" s="553"/>
      <c r="G20" s="553"/>
      <c r="I20" s="121"/>
      <c r="J20" s="121"/>
      <c r="K20" s="121"/>
    </row>
    <row r="21" spans="1:12" ht="13.5" customHeight="1">
      <c r="A21" s="554" t="s">
        <v>612</v>
      </c>
      <c r="B21" s="554"/>
      <c r="C21" s="554"/>
      <c r="D21" s="554"/>
      <c r="E21" s="554"/>
      <c r="F21" s="554"/>
      <c r="G21" s="554"/>
    </row>
    <row r="22" spans="1:12" ht="9.75" customHeight="1">
      <c r="A22" s="599"/>
      <c r="B22" s="599"/>
      <c r="C22" s="599"/>
      <c r="D22" s="599"/>
      <c r="E22" s="599"/>
      <c r="F22" s="599"/>
      <c r="G22" s="599"/>
      <c r="H22"/>
    </row>
    <row r="23" spans="1:12" ht="13.5" customHeight="1">
      <c r="A23" s="558" t="s">
        <v>49</v>
      </c>
      <c r="B23" s="559"/>
      <c r="C23" s="559"/>
      <c r="D23" s="559"/>
      <c r="E23" s="559"/>
      <c r="F23" s="559"/>
      <c r="G23" s="560"/>
    </row>
    <row r="24" spans="1:12" s="101" customFormat="1" ht="7.5" customHeight="1">
      <c r="A24" s="563"/>
      <c r="B24" s="564"/>
      <c r="C24" s="564"/>
      <c r="D24" s="564"/>
      <c r="E24" s="564"/>
      <c r="F24" s="564"/>
      <c r="G24" s="565"/>
      <c r="H24" s="100"/>
      <c r="I24" s="100"/>
      <c r="J24" s="100"/>
      <c r="K24" s="100"/>
    </row>
    <row r="25" spans="1:12" s="100" customFormat="1" ht="18" customHeight="1">
      <c r="A25" s="662" t="s">
        <v>342</v>
      </c>
      <c r="B25" s="663"/>
      <c r="C25" s="663"/>
      <c r="D25" s="663"/>
      <c r="E25" s="663"/>
      <c r="F25" s="663"/>
      <c r="G25" s="664"/>
      <c r="L25" s="101"/>
    </row>
    <row r="26" spans="1:12" s="100" customFormat="1" ht="13.5" customHeight="1">
      <c r="A26" s="563"/>
      <c r="B26" s="564"/>
      <c r="C26" s="564"/>
      <c r="D26" s="564"/>
      <c r="E26" s="564"/>
      <c r="F26" s="564"/>
      <c r="G26" s="565"/>
      <c r="L26" s="101"/>
    </row>
    <row r="27" spans="1:12" s="101" customFormat="1" ht="13.5" customHeight="1">
      <c r="A27" s="563" t="s">
        <v>215</v>
      </c>
      <c r="B27" s="564"/>
      <c r="C27" s="564"/>
      <c r="D27" s="564"/>
      <c r="E27" s="564"/>
      <c r="F27" s="564"/>
      <c r="G27" s="565"/>
      <c r="H27" s="100"/>
      <c r="I27" s="100"/>
      <c r="J27" s="100"/>
      <c r="K27" s="100"/>
    </row>
    <row r="28" spans="1:12" s="100" customFormat="1" ht="13.5" customHeight="1">
      <c r="A28" s="563" t="s">
        <v>566</v>
      </c>
      <c r="B28" s="564"/>
      <c r="C28" s="564"/>
      <c r="D28" s="564"/>
      <c r="E28" s="564"/>
      <c r="F28" s="564"/>
      <c r="G28" s="565"/>
      <c r="L28" s="101"/>
    </row>
    <row r="29" spans="1:12" s="100" customFormat="1" ht="13.5" customHeight="1">
      <c r="A29" s="555" t="s">
        <v>567</v>
      </c>
      <c r="B29" s="556"/>
      <c r="C29" s="556"/>
      <c r="D29" s="556"/>
      <c r="E29" s="556"/>
      <c r="F29" s="556"/>
      <c r="G29" s="557"/>
      <c r="H29" s="144"/>
      <c r="I29" s="144"/>
      <c r="J29" s="144"/>
      <c r="K29" s="237"/>
      <c r="L29" s="101"/>
    </row>
    <row r="30" spans="1:12" s="101" customFormat="1" ht="13.5" customHeight="1">
      <c r="A30" s="563" t="s">
        <v>568</v>
      </c>
      <c r="B30" s="564"/>
      <c r="C30" s="564"/>
      <c r="D30" s="564"/>
      <c r="E30" s="564"/>
      <c r="F30" s="564"/>
      <c r="G30" s="565"/>
      <c r="H30" s="100"/>
      <c r="I30" s="100"/>
      <c r="J30" s="100"/>
      <c r="K30" s="100"/>
    </row>
    <row r="31" spans="1:12" s="101" customFormat="1" ht="13.5" customHeight="1">
      <c r="A31" s="563" t="s">
        <v>521</v>
      </c>
      <c r="B31" s="564"/>
      <c r="C31" s="564"/>
      <c r="D31" s="564"/>
      <c r="E31" s="564"/>
      <c r="F31" s="564"/>
      <c r="G31" s="565"/>
      <c r="H31" s="100"/>
      <c r="I31" s="100"/>
      <c r="J31" s="100"/>
      <c r="K31" s="100"/>
    </row>
    <row r="32" spans="1:12" s="101" customFormat="1" ht="13.5" customHeight="1">
      <c r="A32" s="563" t="s">
        <v>569</v>
      </c>
      <c r="B32" s="564"/>
      <c r="C32" s="564"/>
      <c r="D32" s="564"/>
      <c r="E32" s="564"/>
      <c r="F32" s="564"/>
      <c r="G32" s="565"/>
      <c r="H32" s="100"/>
      <c r="I32" s="100"/>
      <c r="J32" s="100"/>
      <c r="K32" s="100"/>
    </row>
    <row r="33" spans="1:12" s="101" customFormat="1" ht="13.5" customHeight="1">
      <c r="A33" s="563" t="s">
        <v>570</v>
      </c>
      <c r="B33" s="564"/>
      <c r="C33" s="564"/>
      <c r="D33" s="564"/>
      <c r="E33" s="564"/>
      <c r="F33" s="564"/>
      <c r="G33" s="565"/>
      <c r="H33" s="100"/>
      <c r="I33" s="100"/>
      <c r="J33" s="100"/>
      <c r="K33" s="100"/>
    </row>
    <row r="34" spans="1:12" s="100" customFormat="1" ht="13.5" customHeight="1">
      <c r="A34" s="563" t="s">
        <v>571</v>
      </c>
      <c r="B34" s="564"/>
      <c r="C34" s="564"/>
      <c r="D34" s="564"/>
      <c r="E34" s="564"/>
      <c r="F34" s="564"/>
      <c r="G34" s="565"/>
      <c r="L34" s="101"/>
    </row>
    <row r="35" spans="1:12" s="100" customFormat="1" ht="13.5" customHeight="1">
      <c r="A35" s="563" t="s">
        <v>572</v>
      </c>
      <c r="B35" s="564"/>
      <c r="C35" s="564"/>
      <c r="D35" s="564"/>
      <c r="E35" s="564"/>
      <c r="F35" s="564"/>
      <c r="G35" s="565"/>
      <c r="L35" s="101"/>
    </row>
    <row r="36" spans="1:12" s="100" customFormat="1" ht="13.5" customHeight="1">
      <c r="A36" s="563" t="s">
        <v>522</v>
      </c>
      <c r="B36" s="564"/>
      <c r="C36" s="564"/>
      <c r="D36" s="564"/>
      <c r="E36" s="564"/>
      <c r="F36" s="564"/>
      <c r="G36" s="565"/>
      <c r="L36" s="101"/>
    </row>
    <row r="37" spans="1:12" s="100" customFormat="1" ht="13.5" customHeight="1">
      <c r="A37" s="563" t="s">
        <v>573</v>
      </c>
      <c r="B37" s="564"/>
      <c r="C37" s="564"/>
      <c r="D37" s="564"/>
      <c r="E37" s="564"/>
      <c r="F37" s="564"/>
      <c r="G37" s="565"/>
      <c r="L37" s="101"/>
    </row>
    <row r="38" spans="1:12" s="100" customFormat="1" ht="13.5" customHeight="1">
      <c r="A38" s="563" t="s">
        <v>574</v>
      </c>
      <c r="B38" s="564"/>
      <c r="C38" s="564"/>
      <c r="D38" s="564"/>
      <c r="E38" s="564"/>
      <c r="F38" s="564"/>
      <c r="G38" s="565"/>
      <c r="L38" s="101"/>
    </row>
    <row r="39" spans="1:12" s="100" customFormat="1" ht="13.5" customHeight="1">
      <c r="A39" s="563" t="s">
        <v>575</v>
      </c>
      <c r="B39" s="564"/>
      <c r="C39" s="564"/>
      <c r="D39" s="564"/>
      <c r="E39" s="564"/>
      <c r="F39" s="564"/>
      <c r="G39" s="565"/>
      <c r="L39" s="101"/>
    </row>
    <row r="40" spans="1:12" s="101" customFormat="1" ht="13.5" customHeight="1">
      <c r="A40" s="563" t="s">
        <v>576</v>
      </c>
      <c r="B40" s="564"/>
      <c r="C40" s="564"/>
      <c r="D40" s="564"/>
      <c r="E40" s="564"/>
      <c r="F40" s="564"/>
      <c r="G40" s="565"/>
      <c r="H40" s="100"/>
      <c r="I40" s="100"/>
      <c r="J40" s="100"/>
      <c r="K40" s="100"/>
    </row>
    <row r="41" spans="1:12" s="101" customFormat="1" ht="13.5" customHeight="1">
      <c r="A41" s="563" t="s">
        <v>523</v>
      </c>
      <c r="B41" s="564"/>
      <c r="C41" s="564"/>
      <c r="D41" s="564"/>
      <c r="E41" s="564"/>
      <c r="F41" s="564"/>
      <c r="G41" s="565"/>
      <c r="H41" s="100"/>
      <c r="I41" s="100"/>
      <c r="J41" s="100"/>
      <c r="K41" s="100"/>
    </row>
    <row r="42" spans="1:12" s="101" customFormat="1" ht="13.5" customHeight="1">
      <c r="A42" s="563" t="s">
        <v>577</v>
      </c>
      <c r="B42" s="564"/>
      <c r="C42" s="564"/>
      <c r="D42" s="564"/>
      <c r="E42" s="564"/>
      <c r="F42" s="564"/>
      <c r="G42" s="565"/>
      <c r="H42" s="100"/>
      <c r="I42" s="100"/>
      <c r="J42" s="100"/>
      <c r="K42" s="100"/>
    </row>
    <row r="43" spans="1:12" s="101" customFormat="1" ht="13.5" customHeight="1">
      <c r="A43" s="563" t="s">
        <v>578</v>
      </c>
      <c r="B43" s="564"/>
      <c r="C43" s="564"/>
      <c r="D43" s="564"/>
      <c r="E43" s="564"/>
      <c r="F43" s="564"/>
      <c r="G43" s="565"/>
      <c r="H43" s="100"/>
      <c r="I43" s="100"/>
      <c r="J43" s="100"/>
      <c r="K43" s="100"/>
    </row>
    <row r="44" spans="1:12" s="101" customFormat="1" ht="13.5" customHeight="1">
      <c r="A44" s="563" t="s">
        <v>579</v>
      </c>
      <c r="B44" s="564"/>
      <c r="C44" s="564"/>
      <c r="D44" s="564"/>
      <c r="E44" s="564"/>
      <c r="F44" s="564"/>
      <c r="G44" s="565"/>
      <c r="H44" s="100"/>
      <c r="I44" s="100"/>
      <c r="J44" s="100"/>
      <c r="K44" s="100"/>
    </row>
    <row r="45" spans="1:12" s="101" customFormat="1" ht="13.5" customHeight="1">
      <c r="A45" s="563" t="s">
        <v>580</v>
      </c>
      <c r="B45" s="564"/>
      <c r="C45" s="564"/>
      <c r="D45" s="564"/>
      <c r="E45" s="564"/>
      <c r="F45" s="564"/>
      <c r="G45" s="565"/>
      <c r="H45" s="100"/>
      <c r="I45" s="100"/>
      <c r="J45" s="100"/>
      <c r="K45" s="100"/>
    </row>
    <row r="46" spans="1:12" s="100" customFormat="1" ht="13.5" customHeight="1">
      <c r="A46" s="563" t="s">
        <v>581</v>
      </c>
      <c r="B46" s="564"/>
      <c r="C46" s="564"/>
      <c r="D46" s="564"/>
      <c r="E46" s="564"/>
      <c r="F46" s="564"/>
      <c r="G46" s="565"/>
      <c r="L46" s="101"/>
    </row>
    <row r="47" spans="1:12" s="100" customFormat="1" ht="13.5" customHeight="1">
      <c r="A47" s="563" t="s">
        <v>582</v>
      </c>
      <c r="B47" s="564"/>
      <c r="C47" s="564"/>
      <c r="D47" s="564"/>
      <c r="E47" s="564"/>
      <c r="F47" s="564"/>
      <c r="G47" s="565"/>
      <c r="L47" s="101"/>
    </row>
    <row r="48" spans="1:12" s="100" customFormat="1" ht="13.5" customHeight="1">
      <c r="A48" s="563" t="s">
        <v>583</v>
      </c>
      <c r="B48" s="564"/>
      <c r="C48" s="564"/>
      <c r="D48" s="564"/>
      <c r="E48" s="564"/>
      <c r="F48" s="564"/>
      <c r="G48" s="565"/>
      <c r="L48" s="101"/>
    </row>
    <row r="49" spans="1:12" s="101" customFormat="1" ht="13.5" customHeight="1">
      <c r="A49" s="563" t="s">
        <v>283</v>
      </c>
      <c r="B49" s="564"/>
      <c r="C49" s="564"/>
      <c r="D49" s="564"/>
      <c r="E49" s="564"/>
      <c r="F49" s="564"/>
      <c r="G49" s="565"/>
      <c r="H49" s="100"/>
      <c r="I49" s="100"/>
      <c r="J49" s="100"/>
      <c r="K49" s="100"/>
    </row>
    <row r="50" spans="1:12" s="101" customFormat="1" ht="13.5" customHeight="1">
      <c r="A50" s="563" t="s">
        <v>584</v>
      </c>
      <c r="B50" s="564"/>
      <c r="C50" s="564"/>
      <c r="D50" s="564"/>
      <c r="E50" s="564"/>
      <c r="F50" s="564"/>
      <c r="G50" s="565"/>
      <c r="H50" s="100"/>
      <c r="I50" s="100"/>
      <c r="J50" s="100"/>
      <c r="K50" s="100"/>
    </row>
    <row r="51" spans="1:12" s="101" customFormat="1" ht="13.5" customHeight="1">
      <c r="A51" s="563" t="s">
        <v>585</v>
      </c>
      <c r="B51" s="564"/>
      <c r="C51" s="564"/>
      <c r="D51" s="564"/>
      <c r="E51" s="564"/>
      <c r="F51" s="564"/>
      <c r="G51" s="565"/>
      <c r="H51" s="100"/>
      <c r="I51" s="100"/>
      <c r="J51" s="100"/>
      <c r="K51" s="100"/>
    </row>
    <row r="52" spans="1:12" s="101" customFormat="1" ht="13.5" customHeight="1">
      <c r="A52" s="563" t="s">
        <v>586</v>
      </c>
      <c r="B52" s="564"/>
      <c r="C52" s="564"/>
      <c r="D52" s="564"/>
      <c r="E52" s="564"/>
      <c r="F52" s="564"/>
      <c r="G52" s="565"/>
      <c r="H52" s="100"/>
      <c r="I52" s="100"/>
      <c r="J52" s="100"/>
      <c r="K52" s="100"/>
    </row>
    <row r="53" spans="1:12" s="101" customFormat="1" ht="13.5" customHeight="1">
      <c r="A53" s="563" t="s">
        <v>587</v>
      </c>
      <c r="B53" s="564"/>
      <c r="C53" s="564"/>
      <c r="D53" s="564"/>
      <c r="E53" s="564"/>
      <c r="F53" s="564"/>
      <c r="G53" s="565"/>
      <c r="H53" s="100"/>
      <c r="I53" s="100"/>
      <c r="J53" s="100"/>
      <c r="K53" s="100"/>
    </row>
    <row r="54" spans="1:12" s="100" customFormat="1" ht="13.5" customHeight="1">
      <c r="A54" s="563" t="s">
        <v>588</v>
      </c>
      <c r="B54" s="564"/>
      <c r="C54" s="564"/>
      <c r="D54" s="564"/>
      <c r="E54" s="564"/>
      <c r="F54" s="564"/>
      <c r="G54" s="565"/>
      <c r="L54" s="101"/>
    </row>
    <row r="55" spans="1:12" s="100" customFormat="1" ht="13.5" customHeight="1">
      <c r="A55" s="563" t="s">
        <v>589</v>
      </c>
      <c r="B55" s="564"/>
      <c r="C55" s="564"/>
      <c r="D55" s="564"/>
      <c r="E55" s="564"/>
      <c r="F55" s="564"/>
      <c r="G55" s="565"/>
      <c r="L55" s="101"/>
    </row>
    <row r="56" spans="1:12" s="100" customFormat="1" ht="13.5" customHeight="1">
      <c r="A56" s="563" t="s">
        <v>590</v>
      </c>
      <c r="B56" s="564"/>
      <c r="C56" s="564"/>
      <c r="D56" s="564"/>
      <c r="E56" s="564"/>
      <c r="F56" s="564"/>
      <c r="G56" s="565"/>
      <c r="L56" s="101"/>
    </row>
    <row r="57" spans="1:12" s="100" customFormat="1" ht="9.75" customHeight="1">
      <c r="A57" s="582"/>
      <c r="B57" s="583"/>
      <c r="C57" s="583"/>
      <c r="D57" s="583"/>
      <c r="E57" s="583"/>
      <c r="F57" s="583"/>
      <c r="G57" s="584"/>
      <c r="L57" s="101"/>
    </row>
    <row r="58" spans="1:12" s="65" customFormat="1" ht="21">
      <c r="A58" s="660" t="str">
        <f>$B$1</f>
        <v>クラス特徴</v>
      </c>
      <c r="B58" s="661"/>
      <c r="C58" s="76" t="s">
        <v>40</v>
      </c>
      <c r="D58" s="77" t="str">
        <f>$E$1</f>
        <v>無限回</v>
      </c>
      <c r="E58" s="566" t="str">
        <f>$B$2</f>
        <v>バトルマインズ･ディマンド</v>
      </c>
      <c r="F58" s="567"/>
      <c r="G58" s="568"/>
      <c r="L58" s="121"/>
    </row>
  </sheetData>
  <mergeCells count="62">
    <mergeCell ref="A16:G16"/>
    <mergeCell ref="A55:G55"/>
    <mergeCell ref="B6:D6"/>
    <mergeCell ref="B7:D7"/>
    <mergeCell ref="B8:G8"/>
    <mergeCell ref="B9:G9"/>
    <mergeCell ref="B10:G10"/>
    <mergeCell ref="B15:G15"/>
    <mergeCell ref="A22:G22"/>
    <mergeCell ref="A23:G23"/>
    <mergeCell ref="A20:G20"/>
    <mergeCell ref="A21:G21"/>
    <mergeCell ref="A34:G34"/>
    <mergeCell ref="A24:G24"/>
    <mergeCell ref="A32:G32"/>
    <mergeCell ref="A27:G27"/>
    <mergeCell ref="B1:C1"/>
    <mergeCell ref="F1:G1"/>
    <mergeCell ref="B2:G2"/>
    <mergeCell ref="B4:G4"/>
    <mergeCell ref="B5:G5"/>
    <mergeCell ref="J9:K9"/>
    <mergeCell ref="B12:G12"/>
    <mergeCell ref="J11:K11"/>
    <mergeCell ref="B13:G13"/>
    <mergeCell ref="B14:G14"/>
    <mergeCell ref="B11:G11"/>
    <mergeCell ref="A28:G28"/>
    <mergeCell ref="A29:G29"/>
    <mergeCell ref="A30:G30"/>
    <mergeCell ref="A31:G31"/>
    <mergeCell ref="A37:G37"/>
    <mergeCell ref="A38:G38"/>
    <mergeCell ref="A40:G40"/>
    <mergeCell ref="A49:G49"/>
    <mergeCell ref="A33:G33"/>
    <mergeCell ref="A35:G35"/>
    <mergeCell ref="A36:G36"/>
    <mergeCell ref="A42:G42"/>
    <mergeCell ref="A43:G43"/>
    <mergeCell ref="A44:G44"/>
    <mergeCell ref="A45:G45"/>
    <mergeCell ref="A46:G46"/>
    <mergeCell ref="A41:G41"/>
    <mergeCell ref="A47:G47"/>
    <mergeCell ref="A48:G48"/>
    <mergeCell ref="A17:G17"/>
    <mergeCell ref="A18:G18"/>
    <mergeCell ref="A19:G19"/>
    <mergeCell ref="A58:B58"/>
    <mergeCell ref="H4:L4"/>
    <mergeCell ref="A25:G25"/>
    <mergeCell ref="E58:G58"/>
    <mergeCell ref="A26:G26"/>
    <mergeCell ref="A56:G56"/>
    <mergeCell ref="A50:G50"/>
    <mergeCell ref="A51:G51"/>
    <mergeCell ref="A52:G52"/>
    <mergeCell ref="A53:G53"/>
    <mergeCell ref="A57:G57"/>
    <mergeCell ref="A54:G54"/>
    <mergeCell ref="A39:G3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63"/>
  <sheetViews>
    <sheetView zoomScaleNormal="100" workbookViewId="0">
      <selection activeCell="A53" sqref="A53:G53"/>
    </sheetView>
  </sheetViews>
  <sheetFormatPr defaultRowHeight="13.5"/>
  <cols>
    <col min="1" max="1" width="7.875" style="121" customWidth="1"/>
    <col min="2" max="2" width="8.5" style="121" customWidth="1"/>
    <col min="3" max="3" width="6.625" style="121" customWidth="1"/>
    <col min="4" max="4" width="15.75" style="121" customWidth="1"/>
    <col min="5" max="6" width="15.75" style="65" customWidth="1"/>
    <col min="7" max="7" width="18.25" style="65" customWidth="1"/>
    <col min="8" max="8" width="17.375" style="65" customWidth="1"/>
    <col min="9" max="9" width="14.625" style="65" customWidth="1"/>
    <col min="10" max="10" width="8.375" style="65" customWidth="1"/>
    <col min="11" max="11" width="7.5" style="65" customWidth="1"/>
    <col min="12" max="12" width="7.875" style="121" customWidth="1"/>
    <col min="13" max="13" width="9.25" style="121" customWidth="1"/>
    <col min="14" max="14" width="12.375" style="121" customWidth="1"/>
    <col min="15" max="16384" width="9" style="121"/>
  </cols>
  <sheetData>
    <row r="1" spans="1:12" ht="21">
      <c r="A1" s="70"/>
      <c r="B1" s="665" t="s">
        <v>128</v>
      </c>
      <c r="C1" s="666"/>
      <c r="D1" s="72" t="s">
        <v>40</v>
      </c>
      <c r="E1" s="71" t="s">
        <v>188</v>
      </c>
      <c r="F1" s="522"/>
      <c r="G1" s="523"/>
      <c r="H1" s="74" t="s">
        <v>55</v>
      </c>
    </row>
    <row r="2" spans="1:12" ht="24.75" customHeight="1">
      <c r="A2" s="72" t="s">
        <v>0</v>
      </c>
      <c r="B2" s="524" t="s">
        <v>234</v>
      </c>
      <c r="C2" s="524"/>
      <c r="D2" s="524"/>
      <c r="E2" s="524"/>
      <c r="F2" s="524"/>
      <c r="G2" s="524"/>
      <c r="H2" s="74" t="s">
        <v>56</v>
      </c>
    </row>
    <row r="3" spans="1:12" ht="19.5" customHeight="1">
      <c r="A3" s="80" t="s">
        <v>48</v>
      </c>
      <c r="B3" s="65"/>
      <c r="C3" s="65"/>
      <c r="D3" s="65"/>
      <c r="I3" s="74"/>
    </row>
    <row r="4" spans="1:12">
      <c r="A4" s="54" t="s">
        <v>46</v>
      </c>
      <c r="B4" s="525" t="s">
        <v>189</v>
      </c>
      <c r="C4" s="526"/>
      <c r="D4" s="526"/>
      <c r="E4" s="526"/>
      <c r="F4" s="526"/>
      <c r="G4" s="527"/>
      <c r="H4" s="457" t="s">
        <v>420</v>
      </c>
      <c r="I4" s="458"/>
      <c r="J4" s="458"/>
      <c r="K4" s="458"/>
      <c r="L4" s="459"/>
    </row>
    <row r="5" spans="1:12">
      <c r="A5" s="55" t="s">
        <v>39</v>
      </c>
      <c r="B5" s="525" t="s">
        <v>197</v>
      </c>
      <c r="C5" s="526"/>
      <c r="D5" s="526"/>
      <c r="E5" s="526"/>
      <c r="F5" s="526"/>
      <c r="G5" s="527"/>
      <c r="H5" s="123" t="s">
        <v>43</v>
      </c>
      <c r="I5" s="124" t="s">
        <v>87</v>
      </c>
      <c r="J5" s="124"/>
    </row>
    <row r="6" spans="1:12">
      <c r="A6" s="55" t="s">
        <v>7</v>
      </c>
      <c r="B6" s="670" t="s">
        <v>222</v>
      </c>
      <c r="C6" s="526"/>
      <c r="D6" s="527"/>
      <c r="E6" s="123" t="s">
        <v>43</v>
      </c>
      <c r="F6" s="122" t="str">
        <f>$I$5</f>
        <v>使用者</v>
      </c>
      <c r="G6" s="122" t="str">
        <f>IF($J$5 = 0,"", $J$5)</f>
        <v/>
      </c>
      <c r="H6" s="123" t="s">
        <v>65</v>
      </c>
      <c r="I6" s="124"/>
      <c r="J6" s="124"/>
    </row>
    <row r="7" spans="1:12">
      <c r="A7" s="116" t="s">
        <v>6</v>
      </c>
      <c r="B7" s="593" t="s">
        <v>90</v>
      </c>
      <c r="C7" s="594"/>
      <c r="D7" s="595"/>
      <c r="E7" s="123" t="s">
        <v>65</v>
      </c>
      <c r="F7" s="122" t="str">
        <f>IF($I$6 = 0,"", $I$6)</f>
        <v/>
      </c>
      <c r="G7" s="122" t="str">
        <f>IF($J$6 = 0,"", $J$6)</f>
        <v/>
      </c>
      <c r="H7" s="123" t="s">
        <v>84</v>
      </c>
      <c r="I7" s="124" t="s">
        <v>150</v>
      </c>
      <c r="J7" s="74" t="s">
        <v>61</v>
      </c>
      <c r="L7" s="230" t="s">
        <v>418</v>
      </c>
    </row>
    <row r="8" spans="1:12">
      <c r="A8" s="117" t="s">
        <v>177</v>
      </c>
      <c r="B8" s="596" t="s">
        <v>223</v>
      </c>
      <c r="C8" s="597"/>
      <c r="D8" s="597"/>
      <c r="E8" s="597"/>
      <c r="F8" s="597"/>
      <c r="G8" s="598"/>
      <c r="H8" s="123" t="s">
        <v>51</v>
      </c>
      <c r="I8" s="124" t="s">
        <v>13</v>
      </c>
      <c r="J8" s="122">
        <f>IF(I8="",0,VLOOKUP(I8,基本!$A$5:'基本'!$C$10,3,FALSE))</f>
        <v>6</v>
      </c>
      <c r="K8" s="124" t="s">
        <v>125</v>
      </c>
      <c r="L8" s="231">
        <f>$J$8+$L$9+$I$9</f>
        <v>23</v>
      </c>
    </row>
    <row r="9" spans="1:12">
      <c r="A9" s="126"/>
      <c r="B9" s="614"/>
      <c r="C9" s="599"/>
      <c r="D9" s="599"/>
      <c r="E9" s="599"/>
      <c r="F9" s="599"/>
      <c r="G9" s="600"/>
      <c r="H9" s="123" t="s">
        <v>57</v>
      </c>
      <c r="I9" s="124">
        <v>0</v>
      </c>
      <c r="J9" s="457" t="s">
        <v>53</v>
      </c>
      <c r="K9" s="459"/>
      <c r="L9" s="122">
        <f>IF($I$7=基本!$F$4,基本!$P$7,IF($I$7=基本!$F$13,基本!$P$16,IF($I$7=基本!$F$22,基本!$P$25,IF($I$7=基本!$F$31,基本!$P$34,IF($I$7=基本!$F$40,基本!$P$43,0)))))</f>
        <v>17</v>
      </c>
    </row>
    <row r="10" spans="1:12">
      <c r="A10" s="117" t="s">
        <v>60</v>
      </c>
      <c r="B10" s="596" t="s">
        <v>198</v>
      </c>
      <c r="C10" s="597"/>
      <c r="D10" s="597"/>
      <c r="E10" s="597"/>
      <c r="F10" s="597"/>
      <c r="G10" s="598"/>
      <c r="H10" s="78" t="s">
        <v>52</v>
      </c>
      <c r="I10" s="124" t="s">
        <v>13</v>
      </c>
      <c r="J10" s="176">
        <f>IF(I10="",0,VLOOKUP(I10,基本!$A$5:'基本'!$C$10,3,FALSE))</f>
        <v>6</v>
      </c>
      <c r="L10" s="65"/>
    </row>
    <row r="11" spans="1:12">
      <c r="A11" s="58"/>
      <c r="B11" s="563" t="s">
        <v>739</v>
      </c>
      <c r="C11" s="564"/>
      <c r="D11" s="564"/>
      <c r="E11" s="564"/>
      <c r="F11" s="564"/>
      <c r="G11" s="565"/>
      <c r="H11" s="123" t="s">
        <v>58</v>
      </c>
      <c r="I11" s="124">
        <v>0</v>
      </c>
      <c r="J11" s="457" t="s">
        <v>54</v>
      </c>
      <c r="K11" s="459"/>
      <c r="L11" s="122">
        <f>IF($I$7=基本!$F$4,基本!$P$9,IF($I$7=基本!$F$13,基本!$P$18,IF($I$7=基本!$F$22,基本!$P$27,IF($I$7=基本!$F$31,基本!$P$36,IF($I$7=基本!$F$40,基本!$P$45,0)))))</f>
        <v>6</v>
      </c>
    </row>
    <row r="12" spans="1:12" ht="13.5" customHeight="1">
      <c r="A12" s="118"/>
      <c r="B12" s="555" t="s">
        <v>742</v>
      </c>
      <c r="C12" s="556"/>
      <c r="D12" s="556"/>
      <c r="E12" s="556"/>
      <c r="F12" s="556"/>
      <c r="G12" s="557"/>
      <c r="H12" s="233"/>
      <c r="I12" s="235"/>
      <c r="J12" s="236"/>
      <c r="K12" s="234"/>
      <c r="L12" s="230" t="s">
        <v>418</v>
      </c>
    </row>
    <row r="13" spans="1:12" ht="13.5" customHeight="1">
      <c r="A13" s="58"/>
      <c r="B13" s="555" t="s">
        <v>740</v>
      </c>
      <c r="C13" s="556"/>
      <c r="D13" s="556"/>
      <c r="E13" s="556"/>
      <c r="F13" s="556"/>
      <c r="G13" s="557"/>
      <c r="H13" s="79" t="s">
        <v>85</v>
      </c>
      <c r="I13" s="124">
        <v>1</v>
      </c>
      <c r="J13" s="123" t="s">
        <v>44</v>
      </c>
      <c r="K13" s="124">
        <v>8</v>
      </c>
      <c r="L13" s="231">
        <f>$J$10+$L$11+$I$11</f>
        <v>12</v>
      </c>
    </row>
    <row r="14" spans="1:12" ht="9" customHeight="1">
      <c r="A14" s="126"/>
      <c r="B14" s="614"/>
      <c r="C14" s="599"/>
      <c r="D14" s="599"/>
      <c r="E14" s="599"/>
      <c r="F14" s="599"/>
      <c r="G14" s="600"/>
      <c r="H14" s="123" t="s">
        <v>50</v>
      </c>
      <c r="I14" s="26">
        <f>IF($I$7=基本!$F$4,基本!$L$11,IF($I$7=基本!$F$13,基本!$L$20,IF($I$7=基本!$F$22,基本!$L$29,IF($I$7=基本!$F$31,基本!$L$38,IF($I$7=基本!$F$40,基本!$L$47,0)))))</f>
        <v>4</v>
      </c>
      <c r="J14" s="222" t="s">
        <v>44</v>
      </c>
      <c r="K14" s="26">
        <f>IF($I$7=基本!$F$4,基本!$N$11,IF($I$7=基本!$F$13,基本!$N$20,IF($I$7=基本!$F$22,基本!$N$29,IF($I$7=基本!$F$31,基本!$N$38,IF($I$7=基本!$F$40,基本!$N$47,0)))))</f>
        <v>8</v>
      </c>
      <c r="L14" s="231">
        <f>$J$10+$L$11+$I$11+($I$13*$K$13)</f>
        <v>20</v>
      </c>
    </row>
    <row r="15" spans="1:12">
      <c r="A15" s="116" t="s">
        <v>333</v>
      </c>
      <c r="B15" s="670" t="s">
        <v>561</v>
      </c>
      <c r="C15" s="526"/>
      <c r="D15" s="526"/>
      <c r="E15" s="526"/>
      <c r="F15" s="526"/>
      <c r="G15" s="527"/>
      <c r="H15" s="123" t="s">
        <v>59</v>
      </c>
      <c r="I15" s="124"/>
      <c r="J15" s="222" t="s">
        <v>417</v>
      </c>
      <c r="K15" s="224" t="s">
        <v>16</v>
      </c>
      <c r="L15" s="221">
        <f>IF(K15="",0,VLOOKUP(K15,基本!$A$5:'基本'!$C$10,3,FALSE))</f>
        <v>4</v>
      </c>
    </row>
    <row r="16" spans="1:12" s="185" customFormat="1" ht="8.25" customHeight="1">
      <c r="A16" s="118"/>
      <c r="B16" s="555"/>
      <c r="C16" s="556"/>
      <c r="D16" s="556"/>
      <c r="E16" s="556"/>
      <c r="F16" s="556"/>
      <c r="G16" s="557"/>
      <c r="H16"/>
      <c r="I16"/>
      <c r="J16"/>
      <c r="K16"/>
      <c r="L16"/>
    </row>
    <row r="17" spans="1:12" s="185" customFormat="1" ht="20.25" customHeight="1">
      <c r="A17" s="58"/>
      <c r="B17" s="671" t="str">
        <f>"１マスシフト、あるいは"&amp;基本!$C$7&amp;"マス瞬間移動"</f>
        <v>１マスシフト、あるいは3マス瞬間移動</v>
      </c>
      <c r="C17" s="672"/>
      <c r="D17" s="672"/>
      <c r="E17" s="672"/>
      <c r="F17" s="672"/>
      <c r="G17" s="673"/>
      <c r="H17"/>
      <c r="I17"/>
      <c r="J17"/>
      <c r="K17"/>
      <c r="L17"/>
    </row>
    <row r="18" spans="1:12" ht="8.25" customHeight="1">
      <c r="A18" s="59"/>
      <c r="B18" s="614"/>
      <c r="C18" s="599"/>
      <c r="D18" s="599"/>
      <c r="E18" s="599"/>
      <c r="F18" s="599"/>
      <c r="G18" s="600"/>
      <c r="H18"/>
      <c r="I18"/>
      <c r="J18"/>
      <c r="K18"/>
      <c r="L18"/>
    </row>
    <row r="19" spans="1:12" s="185" customFormat="1" ht="7.5" customHeight="1">
      <c r="A19" s="554"/>
      <c r="B19" s="554"/>
      <c r="C19" s="554"/>
      <c r="D19" s="554"/>
      <c r="E19" s="554"/>
      <c r="F19" s="554"/>
      <c r="G19" s="554"/>
      <c r="H19" s="182"/>
      <c r="I19" s="182"/>
      <c r="J19" s="182"/>
      <c r="K19" s="182"/>
    </row>
    <row r="20" spans="1:12" ht="14.25" hidden="1">
      <c r="A20" s="553" t="s">
        <v>199</v>
      </c>
      <c r="B20" s="553"/>
      <c r="C20" s="553"/>
      <c r="D20" s="553"/>
      <c r="E20" s="553"/>
      <c r="F20" s="553"/>
      <c r="G20" s="553"/>
      <c r="I20" s="121"/>
      <c r="J20" s="121"/>
      <c r="K20" s="121"/>
    </row>
    <row r="21" spans="1:12" ht="13.5" hidden="1" customHeight="1">
      <c r="A21" s="554" t="s">
        <v>200</v>
      </c>
      <c r="B21" s="554"/>
      <c r="C21" s="554"/>
      <c r="D21" s="554"/>
      <c r="E21" s="554"/>
      <c r="F21" s="554"/>
      <c r="G21" s="554"/>
    </row>
    <row r="22" spans="1:12" ht="13.5" hidden="1" customHeight="1">
      <c r="A22" s="548" t="s">
        <v>201</v>
      </c>
      <c r="B22" s="548"/>
      <c r="C22" s="548"/>
      <c r="D22" s="548"/>
      <c r="E22" s="548"/>
      <c r="F22" s="548"/>
      <c r="G22" s="548"/>
    </row>
    <row r="23" spans="1:12" ht="13.5" hidden="1" customHeight="1">
      <c r="A23" s="548" t="s">
        <v>202</v>
      </c>
      <c r="B23" s="548"/>
      <c r="C23" s="548"/>
      <c r="D23" s="548"/>
      <c r="E23" s="548"/>
      <c r="F23" s="548"/>
      <c r="G23" s="548"/>
    </row>
    <row r="24" spans="1:12" ht="14.25">
      <c r="A24" s="553" t="s">
        <v>180</v>
      </c>
      <c r="B24" s="553"/>
      <c r="C24" s="553"/>
      <c r="D24" s="553"/>
      <c r="E24" s="553"/>
      <c r="F24" s="553"/>
      <c r="G24" s="553"/>
      <c r="I24" s="121"/>
      <c r="J24" s="121"/>
      <c r="K24" s="121"/>
    </row>
    <row r="25" spans="1:12" ht="13.5" customHeight="1">
      <c r="A25" s="554" t="s">
        <v>181</v>
      </c>
      <c r="B25" s="554"/>
      <c r="C25" s="554"/>
      <c r="D25" s="554"/>
      <c r="E25" s="554"/>
      <c r="F25" s="554"/>
      <c r="G25" s="554"/>
    </row>
    <row r="26" spans="1:12" ht="9" customHeight="1">
      <c r="A26" s="599"/>
      <c r="B26" s="599"/>
      <c r="C26" s="599"/>
      <c r="D26" s="599"/>
      <c r="E26" s="599"/>
      <c r="F26" s="599"/>
      <c r="G26" s="599"/>
    </row>
    <row r="27" spans="1:12" ht="13.5" customHeight="1">
      <c r="A27" s="558" t="s">
        <v>49</v>
      </c>
      <c r="B27" s="559"/>
      <c r="C27" s="559"/>
      <c r="D27" s="559"/>
      <c r="E27" s="559"/>
      <c r="F27" s="559"/>
      <c r="G27" s="560"/>
    </row>
    <row r="28" spans="1:12" s="101" customFormat="1" ht="6.75" customHeight="1">
      <c r="A28" s="563"/>
      <c r="B28" s="564"/>
      <c r="C28" s="564"/>
      <c r="D28" s="564"/>
      <c r="E28" s="564"/>
      <c r="F28" s="564"/>
      <c r="G28" s="565"/>
      <c r="H28" s="100"/>
      <c r="I28" s="100"/>
      <c r="J28" s="100"/>
      <c r="K28" s="100"/>
    </row>
    <row r="29" spans="1:12" s="131" customFormat="1" ht="17.25">
      <c r="A29" s="667" t="s">
        <v>343</v>
      </c>
      <c r="B29" s="668"/>
      <c r="C29" s="668"/>
      <c r="D29" s="668"/>
      <c r="E29" s="668"/>
      <c r="F29" s="668"/>
      <c r="G29" s="669"/>
      <c r="H29" s="186"/>
      <c r="I29" s="186"/>
      <c r="J29" s="238"/>
      <c r="K29" s="238"/>
      <c r="L29" s="187"/>
    </row>
    <row r="30" spans="1:12" s="101" customFormat="1" ht="17.25">
      <c r="A30" s="667" t="s">
        <v>344</v>
      </c>
      <c r="B30" s="668"/>
      <c r="C30" s="668"/>
      <c r="D30" s="668"/>
      <c r="E30" s="668"/>
      <c r="F30" s="668"/>
      <c r="G30" s="669"/>
      <c r="H30" s="186"/>
      <c r="I30" s="186"/>
      <c r="J30" s="186"/>
      <c r="K30" s="186"/>
      <c r="L30" s="187"/>
    </row>
    <row r="31" spans="1:12" s="100" customFormat="1" ht="17.25">
      <c r="A31" s="667" t="s">
        <v>345</v>
      </c>
      <c r="B31" s="668"/>
      <c r="C31" s="668"/>
      <c r="D31" s="668"/>
      <c r="E31" s="668"/>
      <c r="F31" s="668"/>
      <c r="G31" s="669"/>
      <c r="H31" s="186"/>
      <c r="I31" s="186"/>
      <c r="J31" s="186"/>
      <c r="K31" s="186"/>
      <c r="L31" s="187"/>
    </row>
    <row r="32" spans="1:12" s="100" customFormat="1" ht="13.5" customHeight="1">
      <c r="A32" s="563"/>
      <c r="B32" s="564"/>
      <c r="C32" s="564"/>
      <c r="D32" s="564"/>
      <c r="E32" s="564"/>
      <c r="F32" s="564"/>
      <c r="G32" s="565"/>
      <c r="H32" s="188"/>
      <c r="I32" s="188"/>
      <c r="J32" s="188"/>
      <c r="K32" s="188"/>
      <c r="L32" s="189"/>
    </row>
    <row r="33" spans="1:12" s="100" customFormat="1" ht="13.5" customHeight="1">
      <c r="A33" s="563" t="s">
        <v>269</v>
      </c>
      <c r="B33" s="564"/>
      <c r="C33" s="564"/>
      <c r="D33" s="564"/>
      <c r="E33" s="564"/>
      <c r="F33" s="564"/>
      <c r="G33" s="565"/>
      <c r="H33" s="188"/>
      <c r="I33" s="188"/>
      <c r="J33" s="188"/>
      <c r="K33" s="188"/>
      <c r="L33" s="189"/>
    </row>
    <row r="34" spans="1:12" s="100" customFormat="1" ht="13.5" customHeight="1">
      <c r="A34" s="563" t="s">
        <v>743</v>
      </c>
      <c r="B34" s="564"/>
      <c r="C34" s="564"/>
      <c r="D34" s="564"/>
      <c r="E34" s="564"/>
      <c r="F34" s="564"/>
      <c r="G34" s="565"/>
      <c r="H34" s="188"/>
      <c r="I34" s="188"/>
      <c r="J34" s="188"/>
      <c r="K34" s="188"/>
      <c r="L34" s="189"/>
    </row>
    <row r="35" spans="1:12" s="100" customFormat="1" ht="13.5" customHeight="1">
      <c r="A35" s="563" t="s">
        <v>501</v>
      </c>
      <c r="B35" s="564"/>
      <c r="C35" s="564"/>
      <c r="D35" s="564"/>
      <c r="E35" s="564"/>
      <c r="F35" s="564"/>
      <c r="G35" s="565"/>
      <c r="H35" s="188"/>
      <c r="I35" s="188"/>
      <c r="J35" s="188"/>
      <c r="K35" s="188"/>
      <c r="L35" s="189"/>
    </row>
    <row r="36" spans="1:12" s="100" customFormat="1" ht="13.5" customHeight="1">
      <c r="A36" s="563" t="s">
        <v>685</v>
      </c>
      <c r="B36" s="564"/>
      <c r="C36" s="564"/>
      <c r="D36" s="564"/>
      <c r="E36" s="564"/>
      <c r="F36" s="564"/>
      <c r="G36" s="565"/>
      <c r="H36" s="188"/>
      <c r="I36" s="188"/>
      <c r="J36" s="188"/>
      <c r="K36" s="188"/>
      <c r="L36" s="189"/>
    </row>
    <row r="37" spans="1:12" s="100" customFormat="1" ht="13.5" customHeight="1">
      <c r="A37" s="563"/>
      <c r="B37" s="564"/>
      <c r="C37" s="564"/>
      <c r="D37" s="564"/>
      <c r="E37" s="564"/>
      <c r="F37" s="564"/>
      <c r="G37" s="565"/>
      <c r="H37" s="190"/>
      <c r="I37" s="190"/>
      <c r="J37" s="190"/>
      <c r="K37" s="190"/>
      <c r="L37" s="191"/>
    </row>
    <row r="38" spans="1:12" s="101" customFormat="1" ht="13.5" customHeight="1">
      <c r="A38" s="563" t="s">
        <v>248</v>
      </c>
      <c r="B38" s="564"/>
      <c r="C38" s="564"/>
      <c r="D38" s="564"/>
      <c r="E38" s="564"/>
      <c r="F38" s="564"/>
      <c r="G38" s="565"/>
      <c r="H38" s="190"/>
      <c r="I38" s="190"/>
      <c r="J38" s="190"/>
      <c r="K38" s="190"/>
      <c r="L38" s="191"/>
    </row>
    <row r="39" spans="1:12" s="101" customFormat="1" ht="13.5" customHeight="1">
      <c r="A39" s="563" t="s">
        <v>270</v>
      </c>
      <c r="B39" s="564"/>
      <c r="C39" s="564"/>
      <c r="D39" s="564"/>
      <c r="E39" s="564"/>
      <c r="F39" s="564"/>
      <c r="G39" s="565"/>
      <c r="H39" s="190"/>
      <c r="I39" s="190"/>
      <c r="J39" s="190"/>
      <c r="K39" s="190"/>
      <c r="L39" s="191"/>
    </row>
    <row r="40" spans="1:12" s="101" customFormat="1" ht="13.5" customHeight="1">
      <c r="A40" s="563" t="s">
        <v>249</v>
      </c>
      <c r="B40" s="564"/>
      <c r="C40" s="564"/>
      <c r="D40" s="564"/>
      <c r="E40" s="564"/>
      <c r="F40" s="564"/>
      <c r="G40" s="565"/>
      <c r="H40" s="190"/>
      <c r="I40" s="190"/>
      <c r="J40" s="190"/>
      <c r="K40" s="190"/>
      <c r="L40" s="191"/>
    </row>
    <row r="41" spans="1:12" s="101" customFormat="1" ht="13.5" customHeight="1">
      <c r="A41" s="563" t="s">
        <v>250</v>
      </c>
      <c r="B41" s="564"/>
      <c r="C41" s="564"/>
      <c r="D41" s="564"/>
      <c r="E41" s="564"/>
      <c r="F41" s="564"/>
      <c r="G41" s="565"/>
      <c r="H41" s="190"/>
      <c r="I41" s="190"/>
      <c r="J41" s="190"/>
      <c r="K41" s="190"/>
      <c r="L41" s="191"/>
    </row>
    <row r="42" spans="1:12" s="100" customFormat="1" ht="13.5" customHeight="1">
      <c r="A42" s="563"/>
      <c r="B42" s="564"/>
      <c r="C42" s="564"/>
      <c r="D42" s="564"/>
      <c r="E42" s="564"/>
      <c r="F42" s="564"/>
      <c r="G42" s="565"/>
      <c r="H42" s="192"/>
      <c r="I42" s="192"/>
      <c r="J42" s="192"/>
      <c r="K42" s="192"/>
      <c r="L42" s="193"/>
    </row>
    <row r="43" spans="1:12" s="101" customFormat="1" ht="13.5" customHeight="1">
      <c r="A43" s="563" t="s">
        <v>251</v>
      </c>
      <c r="B43" s="564"/>
      <c r="C43" s="564"/>
      <c r="D43" s="564"/>
      <c r="E43" s="564"/>
      <c r="F43" s="564"/>
      <c r="G43" s="565"/>
      <c r="H43" s="192"/>
      <c r="I43" s="192"/>
      <c r="J43" s="192"/>
      <c r="K43" s="192"/>
      <c r="L43" s="193"/>
    </row>
    <row r="44" spans="1:12" s="101" customFormat="1" ht="13.5" customHeight="1">
      <c r="A44" s="563" t="s">
        <v>271</v>
      </c>
      <c r="B44" s="564"/>
      <c r="C44" s="564"/>
      <c r="D44" s="564"/>
      <c r="E44" s="564"/>
      <c r="F44" s="564"/>
      <c r="G44" s="565"/>
      <c r="H44" s="192"/>
      <c r="I44" s="192"/>
      <c r="J44" s="192"/>
      <c r="K44" s="192"/>
      <c r="L44" s="193"/>
    </row>
    <row r="45" spans="1:12" s="101" customFormat="1" ht="13.5" customHeight="1">
      <c r="A45" s="563" t="s">
        <v>252</v>
      </c>
      <c r="B45" s="564"/>
      <c r="C45" s="564"/>
      <c r="D45" s="564"/>
      <c r="E45" s="564"/>
      <c r="F45" s="564"/>
      <c r="G45" s="565"/>
      <c r="H45" s="192"/>
      <c r="I45" s="192"/>
      <c r="J45" s="192"/>
      <c r="K45" s="192"/>
      <c r="L45" s="193"/>
    </row>
    <row r="46" spans="1:12" s="100" customFormat="1" ht="13.5" customHeight="1">
      <c r="A46" s="563" t="s">
        <v>253</v>
      </c>
      <c r="B46" s="564"/>
      <c r="C46" s="564"/>
      <c r="D46" s="564"/>
      <c r="E46" s="564"/>
      <c r="F46" s="564"/>
      <c r="G46" s="565"/>
      <c r="H46" s="192"/>
      <c r="I46" s="192"/>
      <c r="J46" s="192"/>
      <c r="K46" s="192"/>
      <c r="L46" s="193"/>
    </row>
    <row r="47" spans="1:12" s="100" customFormat="1" ht="13.5" customHeight="1">
      <c r="A47" s="563"/>
      <c r="B47" s="564"/>
      <c r="C47" s="564"/>
      <c r="D47" s="564"/>
      <c r="E47" s="564"/>
      <c r="F47" s="564"/>
      <c r="G47" s="565"/>
      <c r="H47" s="194"/>
      <c r="I47" s="194"/>
      <c r="J47" s="194"/>
      <c r="K47" s="194"/>
      <c r="L47" s="195"/>
    </row>
    <row r="48" spans="1:12" s="100" customFormat="1">
      <c r="A48" s="563" t="s">
        <v>290</v>
      </c>
      <c r="B48" s="564"/>
      <c r="C48" s="564"/>
      <c r="D48" s="564"/>
      <c r="E48" s="564"/>
      <c r="F48" s="564"/>
      <c r="G48" s="565"/>
      <c r="H48" s="194"/>
      <c r="I48" s="194"/>
      <c r="J48" s="194"/>
      <c r="K48" s="194"/>
      <c r="L48" s="195"/>
    </row>
    <row r="49" spans="1:12" s="101" customFormat="1" ht="13.5" customHeight="1">
      <c r="A49" s="563" t="s">
        <v>686</v>
      </c>
      <c r="B49" s="564"/>
      <c r="C49" s="564"/>
      <c r="D49" s="564"/>
      <c r="E49" s="564"/>
      <c r="F49" s="564"/>
      <c r="G49" s="565"/>
      <c r="H49" s="194"/>
      <c r="I49" s="194"/>
      <c r="J49" s="194"/>
      <c r="K49" s="194"/>
      <c r="L49" s="195"/>
    </row>
    <row r="50" spans="1:12" s="100" customFormat="1" ht="13.5" customHeight="1">
      <c r="A50" s="563" t="s">
        <v>291</v>
      </c>
      <c r="B50" s="564"/>
      <c r="C50" s="564"/>
      <c r="D50" s="564"/>
      <c r="E50" s="564"/>
      <c r="F50" s="564"/>
      <c r="G50" s="565"/>
      <c r="H50" s="194"/>
      <c r="I50" s="194"/>
      <c r="J50" s="194"/>
      <c r="K50" s="194"/>
      <c r="L50" s="195"/>
    </row>
    <row r="51" spans="1:12" s="196" customFormat="1" ht="8.25" customHeight="1">
      <c r="A51" s="563"/>
      <c r="B51" s="564"/>
      <c r="C51" s="564"/>
      <c r="D51" s="564"/>
      <c r="E51" s="564"/>
      <c r="F51" s="564"/>
      <c r="G51" s="565"/>
      <c r="L51" s="197"/>
    </row>
    <row r="52" spans="1:12" s="100" customFormat="1" ht="13.5" customHeight="1">
      <c r="A52" s="563"/>
      <c r="B52" s="564"/>
      <c r="C52" s="564"/>
      <c r="D52" s="564"/>
      <c r="E52" s="564"/>
      <c r="F52" s="564"/>
      <c r="G52" s="565"/>
      <c r="L52" s="101"/>
    </row>
    <row r="53" spans="1:12" s="100" customFormat="1" ht="17.25">
      <c r="A53" s="655" t="s">
        <v>744</v>
      </c>
      <c r="B53" s="656"/>
      <c r="C53" s="656"/>
      <c r="D53" s="656"/>
      <c r="E53" s="656"/>
      <c r="F53" s="656"/>
      <c r="G53" s="657"/>
      <c r="H53" s="196"/>
      <c r="I53" s="196"/>
      <c r="J53" s="196"/>
      <c r="K53" s="196"/>
      <c r="L53" s="197"/>
    </row>
    <row r="54" spans="1:12" s="196" customFormat="1" ht="13.5" customHeight="1">
      <c r="A54" s="563"/>
      <c r="B54" s="564"/>
      <c r="C54" s="564"/>
      <c r="D54" s="564"/>
      <c r="E54" s="564"/>
      <c r="F54" s="564"/>
      <c r="G54" s="565"/>
      <c r="L54" s="197"/>
    </row>
    <row r="55" spans="1:12" s="101" customFormat="1" ht="13.5" customHeight="1">
      <c r="A55" s="563" t="s">
        <v>745</v>
      </c>
      <c r="B55" s="564"/>
      <c r="C55" s="564"/>
      <c r="D55" s="564"/>
      <c r="E55" s="564"/>
      <c r="F55" s="564"/>
      <c r="G55" s="565"/>
      <c r="H55" s="100"/>
      <c r="I55" s="100"/>
      <c r="J55" s="100"/>
      <c r="K55" s="100"/>
    </row>
    <row r="56" spans="1:12" s="101" customFormat="1" ht="13.5" customHeight="1">
      <c r="A56" s="563" t="s">
        <v>346</v>
      </c>
      <c r="B56" s="564"/>
      <c r="C56" s="564"/>
      <c r="D56" s="564"/>
      <c r="E56" s="564"/>
      <c r="F56" s="564"/>
      <c r="G56" s="565"/>
      <c r="H56" s="100"/>
      <c r="I56" s="100"/>
      <c r="J56" s="100"/>
      <c r="K56" s="100"/>
    </row>
    <row r="57" spans="1:12" s="101" customFormat="1" ht="13.5" customHeight="1">
      <c r="A57" s="563" t="s">
        <v>245</v>
      </c>
      <c r="B57" s="564"/>
      <c r="C57" s="564"/>
      <c r="D57" s="564"/>
      <c r="E57" s="564"/>
      <c r="F57" s="564"/>
      <c r="G57" s="565"/>
      <c r="H57" s="198"/>
      <c r="I57" s="198"/>
      <c r="J57" s="198"/>
      <c r="K57" s="198"/>
      <c r="L57" s="199"/>
    </row>
    <row r="58" spans="1:12" s="199" customFormat="1" ht="13.5" customHeight="1">
      <c r="A58" s="563" t="s">
        <v>246</v>
      </c>
      <c r="B58" s="564"/>
      <c r="C58" s="564"/>
      <c r="D58" s="564"/>
      <c r="E58" s="564"/>
      <c r="F58" s="564"/>
      <c r="G58" s="565"/>
      <c r="H58" s="200"/>
      <c r="I58" s="200"/>
      <c r="J58" s="200"/>
      <c r="K58" s="200"/>
      <c r="L58" s="201"/>
    </row>
    <row r="59" spans="1:12" s="199" customFormat="1" ht="13.5" customHeight="1">
      <c r="A59" s="563" t="s">
        <v>247</v>
      </c>
      <c r="B59" s="564"/>
      <c r="C59" s="564"/>
      <c r="D59" s="564"/>
      <c r="E59" s="564"/>
      <c r="F59" s="564"/>
      <c r="G59" s="565"/>
      <c r="H59" s="200"/>
      <c r="I59" s="200"/>
      <c r="J59" s="200"/>
      <c r="K59" s="200"/>
      <c r="L59" s="201"/>
    </row>
    <row r="60" spans="1:12" s="101" customFormat="1" ht="13.5" customHeight="1">
      <c r="A60" s="563" t="s">
        <v>235</v>
      </c>
      <c r="B60" s="564"/>
      <c r="C60" s="564"/>
      <c r="D60" s="564"/>
      <c r="E60" s="564"/>
      <c r="F60" s="564"/>
      <c r="G60" s="565"/>
      <c r="H60" s="200"/>
      <c r="I60" s="200"/>
      <c r="J60" s="200"/>
      <c r="K60" s="200"/>
      <c r="L60" s="201"/>
    </row>
    <row r="61" spans="1:12" s="101" customFormat="1" ht="13.5" customHeight="1">
      <c r="A61" s="563" t="s">
        <v>281</v>
      </c>
      <c r="B61" s="564"/>
      <c r="C61" s="564"/>
      <c r="D61" s="564"/>
      <c r="E61" s="564"/>
      <c r="F61" s="564"/>
      <c r="G61" s="565"/>
      <c r="H61" s="202"/>
      <c r="I61" s="202"/>
      <c r="J61" s="202"/>
      <c r="K61" s="202"/>
      <c r="L61" s="203"/>
    </row>
    <row r="62" spans="1:12" s="100" customFormat="1" ht="9" customHeight="1">
      <c r="A62" s="582"/>
      <c r="B62" s="583"/>
      <c r="C62" s="583"/>
      <c r="D62" s="583"/>
      <c r="E62" s="583"/>
      <c r="F62" s="583"/>
      <c r="G62" s="584"/>
      <c r="L62" s="101"/>
    </row>
    <row r="63" spans="1:12" s="65" customFormat="1" ht="21">
      <c r="A63" s="660" t="str">
        <f>$B$1</f>
        <v>クラス特徴</v>
      </c>
      <c r="B63" s="661"/>
      <c r="C63" s="76" t="s">
        <v>40</v>
      </c>
      <c r="D63" s="77" t="str">
        <f>$E$1</f>
        <v>無限回</v>
      </c>
      <c r="E63" s="566" t="str">
        <f>$B$2</f>
        <v>ブラート･ステップ</v>
      </c>
      <c r="F63" s="567"/>
      <c r="G63" s="568"/>
      <c r="L63" s="121"/>
    </row>
  </sheetData>
  <mergeCells count="67">
    <mergeCell ref="A19:G19"/>
    <mergeCell ref="B6:D6"/>
    <mergeCell ref="B7:D7"/>
    <mergeCell ref="B8:G8"/>
    <mergeCell ref="B9:G9"/>
    <mergeCell ref="B10:G10"/>
    <mergeCell ref="B16:G16"/>
    <mergeCell ref="B17:G17"/>
    <mergeCell ref="B1:C1"/>
    <mergeCell ref="F1:G1"/>
    <mergeCell ref="B2:G2"/>
    <mergeCell ref="B4:G4"/>
    <mergeCell ref="B5:G5"/>
    <mergeCell ref="J9:K9"/>
    <mergeCell ref="J11:K11"/>
    <mergeCell ref="B13:G13"/>
    <mergeCell ref="B14:G14"/>
    <mergeCell ref="B15:G15"/>
    <mergeCell ref="B12:G12"/>
    <mergeCell ref="B11:G11"/>
    <mergeCell ref="A52:G52"/>
    <mergeCell ref="A51:G51"/>
    <mergeCell ref="A63:B63"/>
    <mergeCell ref="A42:G42"/>
    <mergeCell ref="A54:G54"/>
    <mergeCell ref="A57:G57"/>
    <mergeCell ref="A58:G58"/>
    <mergeCell ref="A59:G59"/>
    <mergeCell ref="A47:G47"/>
    <mergeCell ref="A48:G48"/>
    <mergeCell ref="A36:G36"/>
    <mergeCell ref="A25:G25"/>
    <mergeCell ref="A30:G30"/>
    <mergeCell ref="A62:G62"/>
    <mergeCell ref="E63:G63"/>
    <mergeCell ref="A60:G60"/>
    <mergeCell ref="A61:G61"/>
    <mergeCell ref="A43:G43"/>
    <mergeCell ref="A44:G44"/>
    <mergeCell ref="A45:G45"/>
    <mergeCell ref="A46:G46"/>
    <mergeCell ref="A49:G49"/>
    <mergeCell ref="A50:G50"/>
    <mergeCell ref="A53:G53"/>
    <mergeCell ref="A55:G55"/>
    <mergeCell ref="A56:G56"/>
    <mergeCell ref="A41:G41"/>
    <mergeCell ref="A37:G37"/>
    <mergeCell ref="A38:G38"/>
    <mergeCell ref="A39:G39"/>
    <mergeCell ref="A40:G40"/>
    <mergeCell ref="H4:L4"/>
    <mergeCell ref="A32:G32"/>
    <mergeCell ref="A33:G33"/>
    <mergeCell ref="A34:G34"/>
    <mergeCell ref="A35:G35"/>
    <mergeCell ref="A28:G28"/>
    <mergeCell ref="A31:G31"/>
    <mergeCell ref="A29:G29"/>
    <mergeCell ref="B18:G18"/>
    <mergeCell ref="A26:G26"/>
    <mergeCell ref="A27:G27"/>
    <mergeCell ref="A20:G20"/>
    <mergeCell ref="A21:G21"/>
    <mergeCell ref="A22:G22"/>
    <mergeCell ref="A23:G23"/>
    <mergeCell ref="A24:G2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基本!$C$27:$C$37</xm:f>
          </x14:formula1>
          <xm:sqref>I15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6"/>
  <sheetViews>
    <sheetView zoomScaleNormal="100" workbookViewId="0">
      <selection activeCell="A53" sqref="A53:G53"/>
    </sheetView>
  </sheetViews>
  <sheetFormatPr defaultRowHeight="13.5"/>
  <cols>
    <col min="1" max="1" width="7.875" style="121" customWidth="1"/>
    <col min="2" max="2" width="8.5" style="121" customWidth="1"/>
    <col min="3" max="3" width="6.625" style="121" customWidth="1"/>
    <col min="4" max="4" width="15.75" style="121" customWidth="1"/>
    <col min="5" max="6" width="15.75" style="65" customWidth="1"/>
    <col min="7" max="7" width="18.25" style="65" customWidth="1"/>
    <col min="8" max="8" width="17.375" style="65" customWidth="1"/>
    <col min="9" max="9" width="14.625" style="65" customWidth="1"/>
    <col min="10" max="10" width="8.375" style="65" customWidth="1"/>
    <col min="11" max="11" width="7.5" style="65" customWidth="1"/>
    <col min="12" max="12" width="7.875" style="121" customWidth="1"/>
    <col min="13" max="13" width="9.25" style="121" customWidth="1"/>
    <col min="14" max="14" width="12.375" style="121" customWidth="1"/>
    <col min="15" max="16384" width="9" style="121"/>
  </cols>
  <sheetData>
    <row r="1" spans="1:12" ht="21">
      <c r="A1" s="70"/>
      <c r="B1" s="665" t="s">
        <v>128</v>
      </c>
      <c r="C1" s="666"/>
      <c r="D1" s="72" t="s">
        <v>40</v>
      </c>
      <c r="E1" s="71" t="s">
        <v>188</v>
      </c>
      <c r="F1" s="522"/>
      <c r="G1" s="523"/>
      <c r="H1" s="74" t="s">
        <v>55</v>
      </c>
    </row>
    <row r="2" spans="1:12" ht="24.75" customHeight="1">
      <c r="A2" s="72" t="s">
        <v>0</v>
      </c>
      <c r="B2" s="524" t="s">
        <v>229</v>
      </c>
      <c r="C2" s="524"/>
      <c r="D2" s="524"/>
      <c r="E2" s="524"/>
      <c r="F2" s="524"/>
      <c r="G2" s="524"/>
      <c r="H2" s="74" t="s">
        <v>56</v>
      </c>
    </row>
    <row r="3" spans="1:12" ht="19.5" customHeight="1">
      <c r="A3" s="80" t="s">
        <v>48</v>
      </c>
      <c r="B3" s="65"/>
      <c r="C3" s="65"/>
      <c r="D3" s="65"/>
      <c r="I3" s="74"/>
    </row>
    <row r="4" spans="1:12">
      <c r="A4" s="54" t="s">
        <v>46</v>
      </c>
      <c r="B4" s="525" t="s">
        <v>189</v>
      </c>
      <c r="C4" s="526"/>
      <c r="D4" s="526"/>
      <c r="E4" s="526"/>
      <c r="F4" s="526"/>
      <c r="G4" s="527"/>
      <c r="H4" s="457" t="s">
        <v>420</v>
      </c>
      <c r="I4" s="458"/>
      <c r="J4" s="458"/>
      <c r="K4" s="458"/>
      <c r="L4" s="459"/>
    </row>
    <row r="5" spans="1:12">
      <c r="A5" s="55" t="s">
        <v>39</v>
      </c>
      <c r="B5" s="525" t="s">
        <v>232</v>
      </c>
      <c r="C5" s="526"/>
      <c r="D5" s="526"/>
      <c r="E5" s="526"/>
      <c r="F5" s="526"/>
      <c r="G5" s="527"/>
      <c r="H5" s="123" t="s">
        <v>43</v>
      </c>
      <c r="I5" s="124" t="s">
        <v>68</v>
      </c>
      <c r="J5" s="124">
        <v>1</v>
      </c>
    </row>
    <row r="6" spans="1:12">
      <c r="A6" s="55" t="s">
        <v>7</v>
      </c>
      <c r="B6" s="525" t="s">
        <v>175</v>
      </c>
      <c r="C6" s="526"/>
      <c r="D6" s="527"/>
      <c r="E6" s="123" t="s">
        <v>43</v>
      </c>
      <c r="F6" s="122" t="str">
        <f>$I$5</f>
        <v>近接</v>
      </c>
      <c r="G6" s="122">
        <f>IF($J$5 = 0,"", $J$5)</f>
        <v>1</v>
      </c>
      <c r="H6" s="123" t="s">
        <v>65</v>
      </c>
      <c r="I6" s="124"/>
      <c r="J6" s="124"/>
    </row>
    <row r="7" spans="1:12">
      <c r="A7" s="116" t="s">
        <v>6</v>
      </c>
      <c r="B7" s="593" t="s">
        <v>90</v>
      </c>
      <c r="C7" s="594"/>
      <c r="D7" s="595"/>
      <c r="E7" s="123" t="s">
        <v>65</v>
      </c>
      <c r="F7" s="122" t="str">
        <f>IF($I$6 = 0,"", $I$6)</f>
        <v/>
      </c>
      <c r="G7" s="122" t="str">
        <f>IF($J$6 = 0,"", $J$6)</f>
        <v/>
      </c>
      <c r="H7" s="123" t="s">
        <v>84</v>
      </c>
      <c r="I7" s="124" t="s">
        <v>150</v>
      </c>
      <c r="J7" s="74" t="s">
        <v>61</v>
      </c>
      <c r="L7" s="230" t="s">
        <v>418</v>
      </c>
    </row>
    <row r="8" spans="1:12">
      <c r="A8" s="117" t="s">
        <v>177</v>
      </c>
      <c r="B8" s="596" t="s">
        <v>224</v>
      </c>
      <c r="C8" s="597"/>
      <c r="D8" s="597"/>
      <c r="E8" s="597"/>
      <c r="F8" s="597"/>
      <c r="G8" s="598"/>
      <c r="H8" s="123" t="s">
        <v>51</v>
      </c>
      <c r="I8" s="124" t="s">
        <v>13</v>
      </c>
      <c r="J8" s="122">
        <f>IF(I8="",0,VLOOKUP(I8,基本!$A$5:'基本'!$C$10,3,FALSE))</f>
        <v>6</v>
      </c>
      <c r="K8" s="124" t="s">
        <v>125</v>
      </c>
      <c r="L8" s="231">
        <f>$J$8+$L$9+$I$9</f>
        <v>23</v>
      </c>
    </row>
    <row r="9" spans="1:12">
      <c r="A9" s="118"/>
      <c r="B9" s="555" t="s">
        <v>239</v>
      </c>
      <c r="C9" s="556"/>
      <c r="D9" s="556"/>
      <c r="E9" s="556"/>
      <c r="F9" s="556"/>
      <c r="G9" s="557"/>
      <c r="H9" s="123" t="s">
        <v>57</v>
      </c>
      <c r="I9" s="124">
        <v>0</v>
      </c>
      <c r="J9" s="457" t="s">
        <v>53</v>
      </c>
      <c r="K9" s="459"/>
      <c r="L9" s="122">
        <f>IF($I$7=基本!$F$4,基本!$P$7,IF($I$7=基本!$F$13,基本!$P$16,IF($I$7=基本!$F$22,基本!$P$25,IF($I$7=基本!$F$31,基本!$P$34,IF($I$7=基本!$F$40,基本!$P$43,0)))))</f>
        <v>17</v>
      </c>
    </row>
    <row r="10" spans="1:12">
      <c r="A10" s="58"/>
      <c r="B10" s="555"/>
      <c r="C10" s="556"/>
      <c r="D10" s="556"/>
      <c r="E10" s="556"/>
      <c r="F10" s="556"/>
      <c r="G10" s="557"/>
      <c r="H10" s="78" t="s">
        <v>52</v>
      </c>
      <c r="I10" s="124" t="s">
        <v>13</v>
      </c>
      <c r="J10" s="176">
        <f>IF(I10="",0,VLOOKUP(I10,基本!$A$5:'基本'!$C$10,3,FALSE))</f>
        <v>6</v>
      </c>
      <c r="L10" s="65"/>
    </row>
    <row r="11" spans="1:12">
      <c r="A11" s="59"/>
      <c r="B11" s="582"/>
      <c r="C11" s="583"/>
      <c r="D11" s="583"/>
      <c r="E11" s="583"/>
      <c r="F11" s="583"/>
      <c r="G11" s="584"/>
      <c r="H11" s="123" t="s">
        <v>58</v>
      </c>
      <c r="I11" s="124">
        <v>0</v>
      </c>
      <c r="J11" s="457" t="s">
        <v>54</v>
      </c>
      <c r="K11" s="459"/>
      <c r="L11" s="122">
        <f>IF($I$7=基本!$F$4,基本!$P$9,IF($I$7=基本!$F$13,基本!$P$18,IF($I$7=基本!$F$22,基本!$P$27,IF($I$7=基本!$F$31,基本!$P$36,IF($I$7=基本!$F$40,基本!$P$45,0)))))</f>
        <v>6</v>
      </c>
    </row>
    <row r="12" spans="1:12" ht="13.5" customHeight="1">
      <c r="A12" s="116" t="s">
        <v>6</v>
      </c>
      <c r="B12" s="525" t="s">
        <v>203</v>
      </c>
      <c r="C12" s="526"/>
      <c r="D12" s="526"/>
      <c r="E12" s="526"/>
      <c r="F12" s="526"/>
      <c r="G12" s="527"/>
      <c r="H12" s="233"/>
      <c r="I12" s="235"/>
      <c r="J12" s="236"/>
      <c r="K12" s="234"/>
      <c r="L12" s="230" t="s">
        <v>418</v>
      </c>
    </row>
    <row r="13" spans="1:12" ht="13.5" customHeight="1">
      <c r="A13" s="57" t="s">
        <v>60</v>
      </c>
      <c r="B13" s="596" t="s">
        <v>204</v>
      </c>
      <c r="C13" s="597"/>
      <c r="D13" s="597"/>
      <c r="E13" s="597"/>
      <c r="F13" s="597"/>
      <c r="G13" s="598"/>
      <c r="H13" s="79" t="s">
        <v>85</v>
      </c>
      <c r="I13" s="124">
        <v>1</v>
      </c>
      <c r="J13" s="123" t="s">
        <v>44</v>
      </c>
      <c r="K13" s="124">
        <v>8</v>
      </c>
      <c r="L13" s="231">
        <f>$J$10+$L$11+$I$11</f>
        <v>12</v>
      </c>
    </row>
    <row r="14" spans="1:12" ht="13.5" customHeight="1">
      <c r="A14" s="118"/>
      <c r="B14" s="555" t="s">
        <v>205</v>
      </c>
      <c r="C14" s="556"/>
      <c r="D14" s="556"/>
      <c r="E14" s="556"/>
      <c r="F14" s="556"/>
      <c r="G14" s="557"/>
      <c r="H14" s="123" t="s">
        <v>50</v>
      </c>
      <c r="I14" s="26">
        <f>IF($I$7=基本!$F$4,基本!$L$11,IF($I$7=基本!$F$13,基本!$L$20,IF($I$7=基本!$F$22,基本!$L$29,IF($I$7=基本!$F$31,基本!$L$38,IF($I$7=基本!$F$40,基本!$L$47,0)))))</f>
        <v>4</v>
      </c>
      <c r="J14" s="222" t="s">
        <v>44</v>
      </c>
      <c r="K14" s="26">
        <f>IF($I$7=基本!$F$4,基本!$N$11,IF($I$7=基本!$F$13,基本!$N$20,IF($I$7=基本!$F$22,基本!$N$29,IF($I$7=基本!$F$31,基本!$N$38,IF($I$7=基本!$F$40,基本!$N$47,0)))))</f>
        <v>8</v>
      </c>
      <c r="L14" s="231">
        <f>$J$10+$L$11+$I$11+($I$13*$K$13)</f>
        <v>20</v>
      </c>
    </row>
    <row r="15" spans="1:12" ht="13.5" customHeight="1">
      <c r="A15" s="126"/>
      <c r="B15" s="537"/>
      <c r="C15" s="599"/>
      <c r="D15" s="599"/>
      <c r="E15" s="599"/>
      <c r="F15" s="599"/>
      <c r="G15" s="600"/>
      <c r="H15" s="123" t="s">
        <v>59</v>
      </c>
      <c r="I15" s="124"/>
      <c r="J15" s="222" t="s">
        <v>417</v>
      </c>
      <c r="K15" s="224" t="s">
        <v>16</v>
      </c>
      <c r="L15" s="221">
        <f>IF(K15="",0,VLOOKUP(K15,基本!$A$5:'基本'!$C$10,3,FALSE))</f>
        <v>4</v>
      </c>
    </row>
    <row r="16" spans="1:12" ht="13.5" customHeight="1">
      <c r="A16" s="599"/>
      <c r="B16" s="599"/>
      <c r="C16" s="599"/>
      <c r="D16" s="599"/>
      <c r="E16" s="599"/>
      <c r="F16" s="599"/>
      <c r="G16" s="599"/>
    </row>
    <row r="17" spans="1:12" ht="13.5" customHeight="1">
      <c r="A17" s="558" t="s">
        <v>49</v>
      </c>
      <c r="B17" s="559"/>
      <c r="C17" s="559"/>
      <c r="D17" s="559"/>
      <c r="E17" s="559"/>
      <c r="F17" s="559"/>
      <c r="G17" s="560"/>
    </row>
    <row r="18" spans="1:12" s="101" customFormat="1" ht="13.5" customHeight="1">
      <c r="A18" s="563"/>
      <c r="B18" s="564"/>
      <c r="C18" s="564"/>
      <c r="D18" s="564"/>
      <c r="E18" s="564"/>
      <c r="F18" s="564"/>
      <c r="G18" s="565"/>
      <c r="H18" s="100"/>
      <c r="I18" s="100"/>
      <c r="J18" s="100"/>
      <c r="K18" s="100"/>
    </row>
    <row r="19" spans="1:12" s="101" customFormat="1" ht="30.75" customHeight="1">
      <c r="A19" s="676" t="s">
        <v>289</v>
      </c>
      <c r="B19" s="677"/>
      <c r="C19" s="677"/>
      <c r="D19" s="677"/>
      <c r="E19" s="677"/>
      <c r="F19" s="677"/>
      <c r="G19" s="678"/>
      <c r="H19" s="100"/>
      <c r="I19" s="100"/>
      <c r="J19" s="100"/>
      <c r="K19" s="100"/>
    </row>
    <row r="20" spans="1:12" s="101" customFormat="1" ht="13.5" customHeight="1">
      <c r="A20" s="563"/>
      <c r="B20" s="564"/>
      <c r="C20" s="564"/>
      <c r="D20" s="564"/>
      <c r="E20" s="564"/>
      <c r="F20" s="564"/>
      <c r="G20" s="565"/>
      <c r="H20" s="100"/>
      <c r="I20" s="100"/>
      <c r="J20" s="100"/>
      <c r="K20" s="100"/>
    </row>
    <row r="21" spans="1:12" s="131" customFormat="1" ht="19.5" customHeight="1">
      <c r="A21" s="667" t="s">
        <v>292</v>
      </c>
      <c r="B21" s="668"/>
      <c r="C21" s="668"/>
      <c r="D21" s="668"/>
      <c r="E21" s="668"/>
      <c r="F21" s="668"/>
      <c r="G21" s="669"/>
      <c r="H21" s="130"/>
      <c r="I21" s="130"/>
      <c r="J21" s="130"/>
      <c r="K21" s="130"/>
    </row>
    <row r="22" spans="1:12" s="101" customFormat="1" ht="13.5" customHeight="1">
      <c r="A22" s="563"/>
      <c r="B22" s="564"/>
      <c r="C22" s="564"/>
      <c r="D22" s="564"/>
      <c r="E22" s="564"/>
      <c r="F22" s="564"/>
      <c r="G22" s="565"/>
      <c r="H22" s="100"/>
      <c r="I22" s="100"/>
      <c r="J22" s="100"/>
      <c r="K22" s="100"/>
    </row>
    <row r="23" spans="1:12" s="101" customFormat="1" ht="13.5" customHeight="1">
      <c r="A23" s="563" t="s">
        <v>216</v>
      </c>
      <c r="B23" s="564"/>
      <c r="C23" s="564"/>
      <c r="D23" s="564"/>
      <c r="E23" s="564"/>
      <c r="F23" s="564"/>
      <c r="G23" s="565"/>
      <c r="H23" s="100"/>
      <c r="I23" s="100"/>
      <c r="J23" s="100"/>
      <c r="K23" s="100"/>
    </row>
    <row r="24" spans="1:12" s="101" customFormat="1" ht="13.5" customHeight="1">
      <c r="A24" s="563" t="s">
        <v>217</v>
      </c>
      <c r="B24" s="564"/>
      <c r="C24" s="564"/>
      <c r="D24" s="564"/>
      <c r="E24" s="564"/>
      <c r="F24" s="564"/>
      <c r="G24" s="565"/>
      <c r="H24" s="100"/>
      <c r="I24" s="100"/>
      <c r="J24" s="100"/>
      <c r="K24" s="100"/>
    </row>
    <row r="25" spans="1:12" s="101" customFormat="1" ht="13.5" customHeight="1">
      <c r="A25" s="563" t="s">
        <v>228</v>
      </c>
      <c r="B25" s="564"/>
      <c r="C25" s="564"/>
      <c r="D25" s="564"/>
      <c r="E25" s="564"/>
      <c r="F25" s="564"/>
      <c r="G25" s="565"/>
      <c r="H25" s="100"/>
      <c r="I25" s="100"/>
      <c r="J25" s="100"/>
      <c r="K25" s="100"/>
    </row>
    <row r="26" spans="1:12" s="100" customFormat="1" ht="13.5" customHeight="1">
      <c r="A26" s="563" t="s">
        <v>294</v>
      </c>
      <c r="B26" s="564"/>
      <c r="C26" s="564"/>
      <c r="D26" s="564"/>
      <c r="E26" s="564"/>
      <c r="F26" s="564"/>
      <c r="G26" s="565"/>
      <c r="J26" s="237"/>
      <c r="K26" s="237"/>
      <c r="L26" s="101"/>
    </row>
    <row r="27" spans="1:12" s="100" customFormat="1" ht="13.5" customHeight="1">
      <c r="A27" s="563" t="s">
        <v>293</v>
      </c>
      <c r="B27" s="564"/>
      <c r="C27" s="564"/>
      <c r="D27" s="564"/>
      <c r="E27" s="564"/>
      <c r="F27" s="564"/>
      <c r="G27" s="565"/>
      <c r="L27" s="101"/>
    </row>
    <row r="28" spans="1:12" s="100" customFormat="1" ht="13.5" customHeight="1">
      <c r="A28" s="563"/>
      <c r="B28" s="564"/>
      <c r="C28" s="564"/>
      <c r="D28" s="564"/>
      <c r="E28" s="564"/>
      <c r="F28" s="564"/>
      <c r="G28" s="565"/>
      <c r="L28" s="101"/>
    </row>
    <row r="29" spans="1:12" s="100" customFormat="1" ht="13.5" customHeight="1">
      <c r="A29" s="563"/>
      <c r="B29" s="564"/>
      <c r="C29" s="564"/>
      <c r="D29" s="564"/>
      <c r="E29" s="564"/>
      <c r="F29" s="564"/>
      <c r="G29" s="565"/>
      <c r="L29" s="101"/>
    </row>
    <row r="30" spans="1:12" s="101" customFormat="1" ht="13.5" customHeight="1">
      <c r="A30" s="563"/>
      <c r="B30" s="564"/>
      <c r="C30" s="564"/>
      <c r="D30" s="564"/>
      <c r="E30" s="564"/>
      <c r="F30" s="564"/>
      <c r="G30" s="565"/>
      <c r="H30" s="100"/>
      <c r="I30" s="100"/>
      <c r="J30" s="100"/>
      <c r="K30" s="100"/>
    </row>
    <row r="31" spans="1:12" s="100" customFormat="1" ht="13.5" customHeight="1">
      <c r="A31" s="563"/>
      <c r="B31" s="564"/>
      <c r="C31" s="564"/>
      <c r="D31" s="564"/>
      <c r="E31" s="564"/>
      <c r="F31" s="564"/>
      <c r="G31" s="565"/>
      <c r="L31" s="101"/>
    </row>
    <row r="32" spans="1:12" s="100" customFormat="1" ht="13.5" customHeight="1">
      <c r="A32" s="563"/>
      <c r="B32" s="564"/>
      <c r="C32" s="564"/>
      <c r="D32" s="564"/>
      <c r="E32" s="564"/>
      <c r="F32" s="564"/>
      <c r="G32" s="565"/>
      <c r="L32" s="101"/>
    </row>
    <row r="33" spans="1:12" s="100" customFormat="1" ht="13.5" customHeight="1">
      <c r="A33" s="563"/>
      <c r="B33" s="564"/>
      <c r="C33" s="564"/>
      <c r="D33" s="564"/>
      <c r="E33" s="564"/>
      <c r="F33" s="564"/>
      <c r="G33" s="565"/>
      <c r="L33" s="101"/>
    </row>
    <row r="34" spans="1:12" s="101" customFormat="1" ht="13.5" customHeight="1">
      <c r="A34" s="563"/>
      <c r="B34" s="564"/>
      <c r="C34" s="564"/>
      <c r="D34" s="564"/>
      <c r="E34" s="564"/>
      <c r="F34" s="564"/>
      <c r="G34" s="565"/>
      <c r="H34" s="100"/>
      <c r="I34" s="100"/>
      <c r="J34" s="100"/>
      <c r="K34" s="100"/>
    </row>
    <row r="35" spans="1:12" s="101" customFormat="1" ht="13.5" customHeight="1">
      <c r="A35" s="563"/>
      <c r="B35" s="564"/>
      <c r="C35" s="564"/>
      <c r="D35" s="564"/>
      <c r="E35" s="564"/>
      <c r="F35" s="564"/>
      <c r="G35" s="565"/>
      <c r="H35" s="100"/>
      <c r="I35" s="100"/>
      <c r="J35" s="100"/>
      <c r="K35" s="100"/>
    </row>
    <row r="36" spans="1:12" s="101" customFormat="1" ht="13.5" customHeight="1">
      <c r="A36" s="563"/>
      <c r="B36" s="564"/>
      <c r="C36" s="564"/>
      <c r="D36" s="564"/>
      <c r="E36" s="564"/>
      <c r="F36" s="564"/>
      <c r="G36" s="565"/>
      <c r="H36" s="100"/>
      <c r="I36" s="100"/>
      <c r="J36" s="100"/>
      <c r="K36" s="100"/>
    </row>
    <row r="37" spans="1:12" s="101" customFormat="1" ht="13.5" customHeight="1">
      <c r="A37" s="563"/>
      <c r="B37" s="564"/>
      <c r="C37" s="564"/>
      <c r="D37" s="564"/>
      <c r="E37" s="564"/>
      <c r="F37" s="564"/>
      <c r="G37" s="565"/>
      <c r="H37" s="100"/>
      <c r="I37" s="100"/>
      <c r="J37" s="100"/>
      <c r="K37" s="100"/>
    </row>
    <row r="38" spans="1:12" s="101" customFormat="1" ht="13.5" customHeight="1">
      <c r="A38" s="563"/>
      <c r="B38" s="564"/>
      <c r="C38" s="564"/>
      <c r="D38" s="564"/>
      <c r="E38" s="564"/>
      <c r="F38" s="564"/>
      <c r="G38" s="565"/>
      <c r="H38" s="100"/>
      <c r="I38" s="100"/>
      <c r="J38" s="100"/>
      <c r="K38" s="100"/>
    </row>
    <row r="39" spans="1:12" s="101" customFormat="1" ht="13.5" customHeight="1">
      <c r="A39" s="563"/>
      <c r="B39" s="564"/>
      <c r="C39" s="564"/>
      <c r="D39" s="564"/>
      <c r="E39" s="564"/>
      <c r="F39" s="564"/>
      <c r="G39" s="565"/>
      <c r="H39" s="100"/>
      <c r="I39" s="100"/>
      <c r="J39" s="100"/>
      <c r="K39" s="100"/>
    </row>
    <row r="40" spans="1:12" s="101" customFormat="1" ht="13.5" customHeight="1">
      <c r="A40" s="563"/>
      <c r="B40" s="564"/>
      <c r="C40" s="564"/>
      <c r="D40" s="564"/>
      <c r="E40" s="564"/>
      <c r="F40" s="564"/>
      <c r="G40" s="565"/>
      <c r="H40" s="100"/>
      <c r="I40" s="100"/>
      <c r="J40" s="100"/>
      <c r="K40" s="100"/>
    </row>
    <row r="41" spans="1:12" s="101" customFormat="1" ht="13.5" customHeight="1">
      <c r="A41" s="563"/>
      <c r="B41" s="564"/>
      <c r="C41" s="564"/>
      <c r="D41" s="564"/>
      <c r="E41" s="564"/>
      <c r="F41" s="564"/>
      <c r="G41" s="565"/>
      <c r="H41" s="100"/>
      <c r="I41" s="100"/>
      <c r="J41" s="100"/>
      <c r="K41" s="100"/>
    </row>
    <row r="42" spans="1:12" s="101" customFormat="1" ht="13.5" customHeight="1">
      <c r="A42" s="563"/>
      <c r="B42" s="564"/>
      <c r="C42" s="564"/>
      <c r="D42" s="564"/>
      <c r="E42" s="564"/>
      <c r="F42" s="564"/>
      <c r="G42" s="565"/>
      <c r="H42" s="100"/>
      <c r="I42" s="100"/>
      <c r="J42" s="100"/>
      <c r="K42" s="100"/>
    </row>
    <row r="43" spans="1:12" s="101" customFormat="1" ht="13.5" customHeight="1">
      <c r="A43" s="563"/>
      <c r="B43" s="564"/>
      <c r="C43" s="564"/>
      <c r="D43" s="564"/>
      <c r="E43" s="564"/>
      <c r="F43" s="564"/>
      <c r="G43" s="565"/>
      <c r="H43" s="100"/>
      <c r="I43" s="100"/>
      <c r="J43" s="100"/>
      <c r="K43" s="100"/>
    </row>
    <row r="44" spans="1:12" s="101" customFormat="1" ht="13.5" customHeight="1">
      <c r="A44" s="563"/>
      <c r="B44" s="564"/>
      <c r="C44" s="564"/>
      <c r="D44" s="564"/>
      <c r="E44" s="564"/>
      <c r="F44" s="564"/>
      <c r="G44" s="565"/>
      <c r="H44" s="100"/>
      <c r="I44" s="100"/>
      <c r="J44" s="100"/>
      <c r="K44" s="100"/>
    </row>
    <row r="45" spans="1:12" s="101" customFormat="1" ht="13.5" customHeight="1">
      <c r="A45" s="563"/>
      <c r="B45" s="564"/>
      <c r="C45" s="564"/>
      <c r="D45" s="564"/>
      <c r="E45" s="564"/>
      <c r="F45" s="564"/>
      <c r="G45" s="565"/>
      <c r="H45" s="100"/>
      <c r="I45" s="100"/>
      <c r="J45" s="100"/>
      <c r="K45" s="100"/>
    </row>
    <row r="46" spans="1:12" s="101" customFormat="1" ht="13.5" customHeight="1">
      <c r="A46" s="563"/>
      <c r="B46" s="564"/>
      <c r="C46" s="564"/>
      <c r="D46" s="564"/>
      <c r="E46" s="564"/>
      <c r="F46" s="564"/>
      <c r="G46" s="565"/>
      <c r="H46" s="100"/>
      <c r="I46" s="100"/>
      <c r="J46" s="100"/>
      <c r="K46" s="100"/>
    </row>
    <row r="47" spans="1:12" s="100" customFormat="1" ht="13.5" customHeight="1">
      <c r="A47" s="563"/>
      <c r="B47" s="564"/>
      <c r="C47" s="564"/>
      <c r="D47" s="564"/>
      <c r="E47" s="564"/>
      <c r="F47" s="564"/>
      <c r="G47" s="565"/>
      <c r="L47" s="101"/>
    </row>
    <row r="48" spans="1:12" s="100" customFormat="1" ht="13.5" customHeight="1">
      <c r="A48" s="563"/>
      <c r="B48" s="564"/>
      <c r="C48" s="564"/>
      <c r="D48" s="564"/>
      <c r="E48" s="564"/>
      <c r="F48" s="564"/>
      <c r="G48" s="565"/>
      <c r="L48" s="101"/>
    </row>
    <row r="49" spans="1:12" s="207" customFormat="1" ht="13.5" customHeight="1">
      <c r="A49" s="563"/>
      <c r="B49" s="564"/>
      <c r="C49" s="564"/>
      <c r="D49" s="564"/>
      <c r="E49" s="564"/>
      <c r="F49" s="564"/>
      <c r="G49" s="565"/>
      <c r="H49" s="206"/>
      <c r="I49" s="206"/>
      <c r="J49" s="206"/>
      <c r="K49" s="206"/>
    </row>
    <row r="50" spans="1:12" s="101" customFormat="1" ht="13.5" customHeight="1">
      <c r="A50" s="563"/>
      <c r="B50" s="564"/>
      <c r="C50" s="564"/>
      <c r="D50" s="564"/>
      <c r="E50" s="564"/>
      <c r="F50" s="564"/>
      <c r="G50" s="565"/>
      <c r="H50" s="100"/>
      <c r="I50" s="100"/>
      <c r="J50" s="100"/>
      <c r="K50" s="100"/>
    </row>
    <row r="51" spans="1:12" s="101" customFormat="1" ht="13.5" customHeight="1">
      <c r="A51" s="563"/>
      <c r="B51" s="564"/>
      <c r="C51" s="564"/>
      <c r="D51" s="564"/>
      <c r="E51" s="564"/>
      <c r="F51" s="564"/>
      <c r="G51" s="565"/>
      <c r="H51" s="100"/>
      <c r="I51" s="100"/>
      <c r="J51" s="100"/>
      <c r="K51" s="100"/>
    </row>
    <row r="52" spans="1:12" s="101" customFormat="1" ht="13.5" customHeight="1">
      <c r="A52" s="563"/>
      <c r="B52" s="564"/>
      <c r="C52" s="564"/>
      <c r="D52" s="564"/>
      <c r="E52" s="564"/>
      <c r="F52" s="564"/>
      <c r="G52" s="565"/>
      <c r="H52" s="100"/>
      <c r="I52" s="100"/>
      <c r="J52" s="100"/>
      <c r="K52" s="100"/>
    </row>
    <row r="53" spans="1:12" s="101" customFormat="1" ht="13.5" customHeight="1">
      <c r="A53" s="563"/>
      <c r="B53" s="564"/>
      <c r="C53" s="564"/>
      <c r="D53" s="564"/>
      <c r="E53" s="564"/>
      <c r="F53" s="564"/>
      <c r="G53" s="565"/>
      <c r="H53" s="100"/>
      <c r="I53" s="100"/>
      <c r="J53" s="100"/>
      <c r="K53" s="100"/>
    </row>
    <row r="54" spans="1:12" s="101" customFormat="1" ht="13.5" customHeight="1">
      <c r="A54" s="563"/>
      <c r="B54" s="564"/>
      <c r="C54" s="564"/>
      <c r="D54" s="564"/>
      <c r="E54" s="564"/>
      <c r="F54" s="564"/>
      <c r="G54" s="565"/>
      <c r="H54" s="100"/>
      <c r="I54" s="100"/>
      <c r="J54" s="100"/>
      <c r="K54" s="100"/>
    </row>
    <row r="55" spans="1:12" s="101" customFormat="1" ht="13.5" customHeight="1">
      <c r="A55" s="563"/>
      <c r="B55" s="564"/>
      <c r="C55" s="564"/>
      <c r="D55" s="564"/>
      <c r="E55" s="564"/>
      <c r="F55" s="564"/>
      <c r="G55" s="565"/>
      <c r="H55" s="100"/>
      <c r="I55" s="100"/>
      <c r="J55" s="100"/>
      <c r="K55" s="100"/>
    </row>
    <row r="56" spans="1:12" s="65" customFormat="1" ht="21">
      <c r="A56" s="674" t="str">
        <f>$B$1</f>
        <v>クラス特徴</v>
      </c>
      <c r="B56" s="675"/>
      <c r="C56" s="76" t="s">
        <v>40</v>
      </c>
      <c r="D56" s="77" t="str">
        <f>$E$1</f>
        <v>無限回</v>
      </c>
      <c r="E56" s="566" t="str">
        <f>$B$2</f>
        <v>マインド・スパイク</v>
      </c>
      <c r="F56" s="567"/>
      <c r="G56" s="568"/>
      <c r="L56" s="121"/>
    </row>
  </sheetData>
  <mergeCells count="60">
    <mergeCell ref="B6:D6"/>
    <mergeCell ref="B7:D7"/>
    <mergeCell ref="B8:G8"/>
    <mergeCell ref="B9:G9"/>
    <mergeCell ref="B10:G10"/>
    <mergeCell ref="B1:C1"/>
    <mergeCell ref="F1:G1"/>
    <mergeCell ref="B2:G2"/>
    <mergeCell ref="B4:G4"/>
    <mergeCell ref="B5:G5"/>
    <mergeCell ref="J9:K9"/>
    <mergeCell ref="A16:G16"/>
    <mergeCell ref="A17:G17"/>
    <mergeCell ref="B12:G12"/>
    <mergeCell ref="J11:K11"/>
    <mergeCell ref="B13:G13"/>
    <mergeCell ref="B14:G14"/>
    <mergeCell ref="B15:G15"/>
    <mergeCell ref="B11:G11"/>
    <mergeCell ref="A29:G29"/>
    <mergeCell ref="A18:G18"/>
    <mergeCell ref="A19:G19"/>
    <mergeCell ref="A20:G20"/>
    <mergeCell ref="A23:G23"/>
    <mergeCell ref="A24:G24"/>
    <mergeCell ref="A25:G25"/>
    <mergeCell ref="A26:G26"/>
    <mergeCell ref="A27:G27"/>
    <mergeCell ref="A28:G28"/>
    <mergeCell ref="A21:G21"/>
    <mergeCell ref="A22:G22"/>
    <mergeCell ref="A48:G48"/>
    <mergeCell ref="A41:G41"/>
    <mergeCell ref="A42:G42"/>
    <mergeCell ref="A43:G43"/>
    <mergeCell ref="A44:G44"/>
    <mergeCell ref="A45:G45"/>
    <mergeCell ref="A46:G46"/>
    <mergeCell ref="A47:G47"/>
    <mergeCell ref="A36:G36"/>
    <mergeCell ref="A37:G37"/>
    <mergeCell ref="A38:G38"/>
    <mergeCell ref="A39:G39"/>
    <mergeCell ref="A40:G40"/>
    <mergeCell ref="H4:L4"/>
    <mergeCell ref="A49:G49"/>
    <mergeCell ref="E56:G56"/>
    <mergeCell ref="A51:G51"/>
    <mergeCell ref="A52:G52"/>
    <mergeCell ref="A53:G53"/>
    <mergeCell ref="A54:G54"/>
    <mergeCell ref="A55:G55"/>
    <mergeCell ref="A30:G30"/>
    <mergeCell ref="A31:G31"/>
    <mergeCell ref="A32:G32"/>
    <mergeCell ref="A33:G33"/>
    <mergeCell ref="A34:G34"/>
    <mergeCell ref="A50:G50"/>
    <mergeCell ref="A56:B56"/>
    <mergeCell ref="A35:G3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9"/>
  <sheetViews>
    <sheetView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185" customWidth="1"/>
    <col min="13" max="13" width="9.25" style="185" customWidth="1"/>
    <col min="14" max="14" width="12.375" style="185" customWidth="1"/>
    <col min="15" max="16384" width="9" style="185"/>
  </cols>
  <sheetData>
    <row r="1" spans="1:12" ht="21">
      <c r="A1" s="70" t="s">
        <v>32</v>
      </c>
      <c r="B1" s="520">
        <v>2</v>
      </c>
      <c r="C1" s="521"/>
      <c r="D1" s="72" t="s">
        <v>40</v>
      </c>
      <c r="E1" s="71" t="s">
        <v>41</v>
      </c>
      <c r="F1" s="522"/>
      <c r="G1" s="523"/>
      <c r="H1" s="74" t="s">
        <v>55</v>
      </c>
    </row>
    <row r="2" spans="1:12" ht="24.75" customHeight="1">
      <c r="A2" s="72" t="s">
        <v>0</v>
      </c>
      <c r="B2" s="524" t="s">
        <v>665</v>
      </c>
      <c r="C2" s="524"/>
      <c r="D2" s="524"/>
      <c r="E2" s="524"/>
      <c r="F2" s="524"/>
      <c r="G2" s="524"/>
      <c r="H2" s="74" t="s">
        <v>56</v>
      </c>
    </row>
    <row r="3" spans="1:12" ht="19.5" customHeight="1">
      <c r="A3" s="80" t="s">
        <v>48</v>
      </c>
      <c r="B3" s="182"/>
      <c r="C3" s="182"/>
      <c r="D3" s="182"/>
      <c r="I3" s="74"/>
    </row>
    <row r="4" spans="1:12">
      <c r="A4" s="54" t="s">
        <v>46</v>
      </c>
      <c r="B4" s="525" t="s">
        <v>396</v>
      </c>
      <c r="C4" s="526"/>
      <c r="D4" s="526"/>
      <c r="E4" s="526"/>
      <c r="F4" s="526"/>
      <c r="G4" s="527"/>
      <c r="H4" s="457" t="s">
        <v>420</v>
      </c>
      <c r="I4" s="458"/>
      <c r="J4" s="458"/>
      <c r="K4" s="458"/>
      <c r="L4" s="459"/>
    </row>
    <row r="5" spans="1:12">
      <c r="A5" s="55" t="s">
        <v>39</v>
      </c>
      <c r="B5" s="525" t="s">
        <v>397</v>
      </c>
      <c r="C5" s="526"/>
      <c r="D5" s="526"/>
      <c r="E5" s="526"/>
      <c r="F5" s="526"/>
      <c r="G5" s="527"/>
      <c r="H5" s="210" t="s">
        <v>43</v>
      </c>
      <c r="I5" s="212" t="s">
        <v>87</v>
      </c>
      <c r="J5" s="212"/>
    </row>
    <row r="6" spans="1:12">
      <c r="A6" s="55" t="s">
        <v>7</v>
      </c>
      <c r="B6" s="679" t="s">
        <v>398</v>
      </c>
      <c r="C6" s="680"/>
      <c r="D6" s="681"/>
      <c r="E6" s="210" t="s">
        <v>43</v>
      </c>
      <c r="F6" s="211" t="str">
        <f>IF($I$5 = 0,"", $I$5)</f>
        <v>使用者</v>
      </c>
      <c r="G6" s="211" t="str">
        <f>IF($J$5 = 0,"", $J$5)</f>
        <v/>
      </c>
      <c r="H6" s="210" t="s">
        <v>65</v>
      </c>
      <c r="I6" s="212"/>
      <c r="J6" s="212"/>
    </row>
    <row r="7" spans="1:12">
      <c r="A7" s="56" t="s">
        <v>6</v>
      </c>
      <c r="B7" s="525"/>
      <c r="C7" s="526"/>
      <c r="D7" s="527"/>
      <c r="E7" s="210" t="s">
        <v>65</v>
      </c>
      <c r="F7" s="211" t="str">
        <f>IF($I$6 = 0,"", $I$6)</f>
        <v/>
      </c>
      <c r="G7" s="211" t="str">
        <f>IF($J$6 = 0,"", $J$6)</f>
        <v/>
      </c>
      <c r="H7" s="210" t="s">
        <v>84</v>
      </c>
      <c r="I7" s="212" t="s">
        <v>116</v>
      </c>
      <c r="J7" s="74" t="s">
        <v>61</v>
      </c>
      <c r="L7" s="230" t="s">
        <v>418</v>
      </c>
    </row>
    <row r="8" spans="1:12" ht="13.5" customHeight="1">
      <c r="A8" s="57" t="s">
        <v>60</v>
      </c>
      <c r="B8" s="531" t="s">
        <v>525</v>
      </c>
      <c r="C8" s="532"/>
      <c r="D8" s="532"/>
      <c r="E8" s="532"/>
      <c r="F8" s="532"/>
      <c r="G8" s="533"/>
      <c r="H8" s="210" t="s">
        <v>51</v>
      </c>
      <c r="I8" s="212" t="s">
        <v>17</v>
      </c>
      <c r="J8" s="211">
        <f>IF(I8="",0,VLOOKUP(I8,基本!$A$5:'基本'!$C$10,3,FALSE))</f>
        <v>0</v>
      </c>
      <c r="K8" s="212" t="s">
        <v>89</v>
      </c>
      <c r="L8" s="231">
        <f>$J$8+$L$9+$I$9</f>
        <v>1</v>
      </c>
    </row>
    <row r="9" spans="1:12" ht="13.5" customHeight="1">
      <c r="A9" s="58"/>
      <c r="B9" s="563" t="s">
        <v>399</v>
      </c>
      <c r="C9" s="564"/>
      <c r="D9" s="564"/>
      <c r="E9" s="564"/>
      <c r="F9" s="564"/>
      <c r="G9" s="565"/>
      <c r="H9" s="210" t="s">
        <v>57</v>
      </c>
      <c r="I9" s="212">
        <v>1</v>
      </c>
      <c r="J9" s="457" t="s">
        <v>53</v>
      </c>
      <c r="K9" s="459"/>
      <c r="L9" s="211">
        <f>IF($I$7=基本!$F$4,基本!$P$7,IF($I$7=基本!$F$13,基本!$P$16,IF($I$7=基本!$F$22,基本!$P$25,IF($I$7=基本!$F$31,基本!$P$34,IF($I$7=基本!$F$40,基本!$P$43,0)))))</f>
        <v>0</v>
      </c>
    </row>
    <row r="10" spans="1:12" ht="13.5" customHeight="1">
      <c r="A10" s="58"/>
      <c r="B10" s="563" t="s">
        <v>400</v>
      </c>
      <c r="C10" s="564"/>
      <c r="D10" s="564"/>
      <c r="E10" s="564"/>
      <c r="F10" s="564"/>
      <c r="G10" s="565"/>
      <c r="H10" s="208" t="s">
        <v>52</v>
      </c>
      <c r="I10" s="212" t="s">
        <v>17</v>
      </c>
      <c r="J10" s="211">
        <f>IF(I10="",0,VLOOKUP(I10,基本!$A$5:'基本'!$C$10,3,FALSE))</f>
        <v>0</v>
      </c>
      <c r="L10" s="182"/>
    </row>
    <row r="11" spans="1:12" ht="13.5" customHeight="1">
      <c r="A11" s="58"/>
      <c r="B11" s="563" t="s">
        <v>401</v>
      </c>
      <c r="C11" s="564"/>
      <c r="D11" s="564"/>
      <c r="E11" s="564"/>
      <c r="F11" s="564"/>
      <c r="G11" s="565"/>
      <c r="H11" s="210" t="s">
        <v>58</v>
      </c>
      <c r="I11" s="212">
        <v>0</v>
      </c>
      <c r="J11" s="457" t="s">
        <v>54</v>
      </c>
      <c r="K11" s="459"/>
      <c r="L11" s="211">
        <f>IF($I$7=基本!$F$4,基本!$P$9,IF($I$7=基本!$F$13,基本!$P$18,IF($I$7=基本!$F$22,基本!$P$27,IF($I$7=基本!$F$31,基本!$P$36,IF($I$7=基本!$F$40,基本!$P$45,0)))))</f>
        <v>0</v>
      </c>
    </row>
    <row r="12" spans="1:12" ht="13.5" customHeight="1">
      <c r="A12" s="58"/>
      <c r="B12" s="682"/>
      <c r="C12" s="683"/>
      <c r="D12" s="683"/>
      <c r="E12" s="683"/>
      <c r="F12" s="683"/>
      <c r="G12" s="684"/>
      <c r="H12" s="233"/>
      <c r="I12" s="235"/>
      <c r="J12" s="236"/>
      <c r="K12" s="234"/>
      <c r="L12" s="230" t="s">
        <v>418</v>
      </c>
    </row>
    <row r="13" spans="1:12" ht="13.5" customHeight="1">
      <c r="A13" s="58"/>
      <c r="B13" s="685"/>
      <c r="C13" s="686"/>
      <c r="D13" s="686"/>
      <c r="E13" s="686"/>
      <c r="F13" s="686"/>
      <c r="G13" s="687"/>
      <c r="H13" s="209" t="s">
        <v>85</v>
      </c>
      <c r="I13" s="212">
        <v>1</v>
      </c>
      <c r="J13" s="210" t="s">
        <v>44</v>
      </c>
      <c r="K13" s="212">
        <v>10</v>
      </c>
      <c r="L13" s="231">
        <f>$J$10+$L$11+$I$11</f>
        <v>0</v>
      </c>
    </row>
    <row r="14" spans="1:12" ht="13.5" customHeight="1">
      <c r="A14" s="58"/>
      <c r="B14" s="555"/>
      <c r="C14" s="556"/>
      <c r="D14" s="556"/>
      <c r="E14" s="556"/>
      <c r="F14" s="556"/>
      <c r="G14" s="557"/>
      <c r="H14" s="210" t="s">
        <v>50</v>
      </c>
      <c r="I14" s="26">
        <f>IF($I$7=基本!$F$4,基本!$L$11,IF($I$7=基本!$F$13,基本!$L$20,IF($I$7=基本!$F$22,基本!$L$29,IF($I$7=基本!$F$31,基本!$L$38,IF($I$7=基本!$F$40,基本!$L$47,0)))))</f>
        <v>0</v>
      </c>
      <c r="J14" s="222" t="s">
        <v>44</v>
      </c>
      <c r="K14" s="26">
        <f>IF($I$7=基本!$F$4,基本!$N$11,IF($I$7=基本!$F$13,基本!$N$20,IF($I$7=基本!$F$22,基本!$N$29,IF($I$7=基本!$F$31,基本!$N$38,IF($I$7=基本!$F$40,基本!$N$47,0)))))</f>
        <v>0</v>
      </c>
      <c r="L14" s="231">
        <f>$J$10+$L$11+$I$11+($I$13*$K$13)</f>
        <v>10</v>
      </c>
    </row>
    <row r="15" spans="1:12" ht="13.5" customHeight="1">
      <c r="A15" s="58"/>
      <c r="B15" s="555"/>
      <c r="C15" s="556"/>
      <c r="D15" s="556"/>
      <c r="E15" s="556"/>
      <c r="F15" s="556"/>
      <c r="G15" s="557"/>
      <c r="H15" s="210" t="s">
        <v>59</v>
      </c>
      <c r="I15" s="212"/>
      <c r="J15" s="222" t="s">
        <v>417</v>
      </c>
      <c r="K15" s="224" t="s">
        <v>16</v>
      </c>
      <c r="L15" s="221">
        <f>IF(K15="",0,VLOOKUP(K15,基本!$A$5:'基本'!$C$10,3,FALSE))</f>
        <v>4</v>
      </c>
    </row>
    <row r="16" spans="1:12" ht="13.5" customHeight="1">
      <c r="A16" s="58"/>
      <c r="B16" s="555"/>
      <c r="C16" s="556"/>
      <c r="D16" s="556"/>
      <c r="E16" s="556"/>
      <c r="F16" s="556"/>
      <c r="G16" s="557"/>
    </row>
    <row r="17" spans="1:12" ht="13.5" customHeight="1">
      <c r="A17" s="59"/>
      <c r="B17" s="614"/>
      <c r="C17" s="599"/>
      <c r="D17" s="599"/>
      <c r="E17" s="599"/>
      <c r="F17" s="599"/>
      <c r="G17" s="600"/>
      <c r="J17" s="185"/>
      <c r="K17" s="185"/>
    </row>
    <row r="18" spans="1:12">
      <c r="A18" s="599"/>
      <c r="B18" s="599"/>
      <c r="C18" s="599"/>
      <c r="D18" s="599"/>
      <c r="E18" s="599"/>
      <c r="F18" s="599"/>
      <c r="G18" s="599"/>
    </row>
    <row r="19" spans="1:12" ht="13.5" customHeight="1">
      <c r="A19" s="558" t="s">
        <v>49</v>
      </c>
      <c r="B19" s="559"/>
      <c r="C19" s="559"/>
      <c r="D19" s="559"/>
      <c r="E19" s="559"/>
      <c r="F19" s="559"/>
      <c r="G19" s="560"/>
    </row>
    <row r="20" spans="1:12" s="206" customFormat="1" ht="13.5" customHeight="1">
      <c r="A20" s="688"/>
      <c r="B20" s="689"/>
      <c r="C20" s="689"/>
      <c r="D20" s="689"/>
      <c r="E20" s="689"/>
      <c r="F20" s="689"/>
      <c r="G20" s="690"/>
      <c r="L20" s="207"/>
    </row>
    <row r="21" spans="1:12" s="206" customFormat="1" ht="13.5" customHeight="1">
      <c r="A21" s="563" t="s">
        <v>603</v>
      </c>
      <c r="B21" s="564"/>
      <c r="C21" s="564"/>
      <c r="D21" s="564"/>
      <c r="E21" s="564"/>
      <c r="F21" s="564"/>
      <c r="G21" s="565"/>
      <c r="L21" s="207"/>
    </row>
    <row r="22" spans="1:12" s="206" customFormat="1" ht="13.5" customHeight="1">
      <c r="A22" s="563" t="s">
        <v>533</v>
      </c>
      <c r="B22" s="564"/>
      <c r="C22" s="564"/>
      <c r="D22" s="564"/>
      <c r="E22" s="564"/>
      <c r="F22" s="564"/>
      <c r="G22" s="565"/>
      <c r="L22" s="207"/>
    </row>
    <row r="23" spans="1:12" s="206" customFormat="1" ht="13.5" customHeight="1">
      <c r="A23" s="563" t="s">
        <v>623</v>
      </c>
      <c r="B23" s="564"/>
      <c r="C23" s="564"/>
      <c r="D23" s="564"/>
      <c r="E23" s="564"/>
      <c r="F23" s="564"/>
      <c r="G23" s="565"/>
      <c r="L23" s="207"/>
    </row>
    <row r="24" spans="1:12" s="206" customFormat="1" ht="13.5" customHeight="1">
      <c r="A24" s="563" t="s">
        <v>528</v>
      </c>
      <c r="B24" s="564"/>
      <c r="C24" s="564"/>
      <c r="D24" s="564"/>
      <c r="E24" s="564"/>
      <c r="F24" s="564"/>
      <c r="G24" s="565"/>
      <c r="L24" s="207"/>
    </row>
    <row r="25" spans="1:12" s="206" customFormat="1" ht="13.5" customHeight="1">
      <c r="A25" s="563" t="s">
        <v>601</v>
      </c>
      <c r="B25" s="564"/>
      <c r="C25" s="564"/>
      <c r="D25" s="564"/>
      <c r="E25" s="564"/>
      <c r="F25" s="564"/>
      <c r="G25" s="565"/>
      <c r="L25" s="207"/>
    </row>
    <row r="26" spans="1:12" s="206" customFormat="1" ht="13.5" customHeight="1">
      <c r="A26" s="563"/>
      <c r="B26" s="564"/>
      <c r="C26" s="564"/>
      <c r="D26" s="564"/>
      <c r="E26" s="564"/>
      <c r="F26" s="564"/>
      <c r="G26" s="565"/>
      <c r="L26" s="207"/>
    </row>
    <row r="27" spans="1:12" s="207" customFormat="1" ht="13.5" customHeight="1">
      <c r="A27" s="563" t="s">
        <v>526</v>
      </c>
      <c r="B27" s="564"/>
      <c r="C27" s="564"/>
      <c r="D27" s="564"/>
      <c r="E27" s="564"/>
      <c r="F27" s="564"/>
      <c r="G27" s="565"/>
      <c r="H27" s="206"/>
      <c r="I27" s="206"/>
      <c r="J27" s="206"/>
      <c r="K27" s="206"/>
    </row>
    <row r="28" spans="1:12" s="206" customFormat="1" ht="13.5" customHeight="1">
      <c r="A28" s="563"/>
      <c r="B28" s="564"/>
      <c r="C28" s="564"/>
      <c r="D28" s="564"/>
      <c r="E28" s="564"/>
      <c r="F28" s="564"/>
      <c r="G28" s="565"/>
      <c r="J28" s="237"/>
      <c r="K28" s="237"/>
      <c r="L28" s="207"/>
    </row>
    <row r="29" spans="1:12" s="206" customFormat="1" ht="13.5" customHeight="1">
      <c r="A29" s="563" t="s">
        <v>527</v>
      </c>
      <c r="B29" s="564"/>
      <c r="C29" s="564"/>
      <c r="D29" s="564"/>
      <c r="E29" s="564"/>
      <c r="F29" s="564"/>
      <c r="G29" s="565"/>
      <c r="L29" s="207"/>
    </row>
    <row r="30" spans="1:12" s="206" customFormat="1" ht="13.5" customHeight="1">
      <c r="A30" s="563" t="s">
        <v>534</v>
      </c>
      <c r="B30" s="564"/>
      <c r="C30" s="564"/>
      <c r="D30" s="564"/>
      <c r="E30" s="564"/>
      <c r="F30" s="564"/>
      <c r="G30" s="565"/>
      <c r="L30" s="207"/>
    </row>
    <row r="31" spans="1:12" s="206" customFormat="1" ht="13.5" customHeight="1">
      <c r="A31" s="563" t="s">
        <v>535</v>
      </c>
      <c r="B31" s="564"/>
      <c r="C31" s="564"/>
      <c r="D31" s="564"/>
      <c r="E31" s="564"/>
      <c r="F31" s="564"/>
      <c r="G31" s="565"/>
      <c r="L31" s="207"/>
    </row>
    <row r="32" spans="1:12" s="206" customFormat="1" ht="13.5" customHeight="1">
      <c r="A32" s="563" t="s">
        <v>529</v>
      </c>
      <c r="B32" s="564"/>
      <c r="C32" s="564"/>
      <c r="D32" s="564"/>
      <c r="E32" s="564"/>
      <c r="F32" s="564"/>
      <c r="G32" s="565"/>
      <c r="L32" s="207"/>
    </row>
    <row r="33" spans="1:12" s="206" customFormat="1" ht="13.5" customHeight="1">
      <c r="A33" s="563" t="s">
        <v>530</v>
      </c>
      <c r="B33" s="564"/>
      <c r="C33" s="564"/>
      <c r="D33" s="564"/>
      <c r="E33" s="564"/>
      <c r="F33" s="564"/>
      <c r="G33" s="565"/>
      <c r="L33" s="207"/>
    </row>
    <row r="34" spans="1:12" s="206" customFormat="1" ht="13.5" customHeight="1">
      <c r="A34" s="563" t="s">
        <v>602</v>
      </c>
      <c r="B34" s="564"/>
      <c r="C34" s="564"/>
      <c r="D34" s="564"/>
      <c r="E34" s="564"/>
      <c r="F34" s="564"/>
      <c r="G34" s="565"/>
      <c r="L34" s="207"/>
    </row>
    <row r="35" spans="1:12" s="206" customFormat="1" ht="13.5" customHeight="1">
      <c r="A35" s="563" t="s">
        <v>605</v>
      </c>
      <c r="B35" s="564"/>
      <c r="C35" s="564"/>
      <c r="D35" s="564"/>
      <c r="E35" s="564"/>
      <c r="F35" s="564"/>
      <c r="G35" s="565"/>
      <c r="L35" s="207"/>
    </row>
    <row r="36" spans="1:12" s="207" customFormat="1" ht="13.5" customHeight="1">
      <c r="A36" s="563" t="s">
        <v>604</v>
      </c>
      <c r="B36" s="564"/>
      <c r="C36" s="564"/>
      <c r="D36" s="564"/>
      <c r="E36" s="564"/>
      <c r="F36" s="564"/>
      <c r="G36" s="565"/>
      <c r="H36" s="206"/>
      <c r="I36" s="206"/>
      <c r="J36" s="206"/>
      <c r="K36" s="206"/>
    </row>
    <row r="37" spans="1:12" s="206" customFormat="1" ht="13.5" customHeight="1">
      <c r="A37" s="563" t="s">
        <v>532</v>
      </c>
      <c r="B37" s="564"/>
      <c r="C37" s="564"/>
      <c r="D37" s="564"/>
      <c r="E37" s="564"/>
      <c r="F37" s="564"/>
      <c r="G37" s="565"/>
      <c r="L37" s="207"/>
    </row>
    <row r="38" spans="1:12" s="206" customFormat="1" ht="13.5" customHeight="1">
      <c r="A38" s="563"/>
      <c r="B38" s="564"/>
      <c r="C38" s="564"/>
      <c r="D38" s="564"/>
      <c r="E38" s="564"/>
      <c r="F38" s="564"/>
      <c r="G38" s="565"/>
      <c r="L38" s="207"/>
    </row>
    <row r="39" spans="1:12" s="206" customFormat="1" ht="13.5" customHeight="1">
      <c r="A39" s="563" t="s">
        <v>531</v>
      </c>
      <c r="B39" s="564"/>
      <c r="C39" s="564"/>
      <c r="D39" s="564"/>
      <c r="E39" s="564"/>
      <c r="F39" s="564"/>
      <c r="G39" s="565"/>
      <c r="L39" s="207"/>
    </row>
    <row r="40" spans="1:12" s="206" customFormat="1" ht="13.5" customHeight="1">
      <c r="A40" s="563" t="s">
        <v>536</v>
      </c>
      <c r="B40" s="564"/>
      <c r="C40" s="564"/>
      <c r="D40" s="564"/>
      <c r="E40" s="564"/>
      <c r="F40" s="564"/>
      <c r="G40" s="565"/>
      <c r="L40" s="207"/>
    </row>
    <row r="41" spans="1:12" s="206" customFormat="1" ht="13.5" customHeight="1">
      <c r="A41" s="563" t="s">
        <v>544</v>
      </c>
      <c r="B41" s="564"/>
      <c r="C41" s="564"/>
      <c r="D41" s="564"/>
      <c r="E41" s="564"/>
      <c r="F41" s="564"/>
      <c r="G41" s="565"/>
      <c r="L41" s="207"/>
    </row>
    <row r="42" spans="1:12" s="206" customFormat="1" ht="13.5" customHeight="1">
      <c r="A42" s="563"/>
      <c r="B42" s="564"/>
      <c r="C42" s="564"/>
      <c r="D42" s="564"/>
      <c r="E42" s="564"/>
      <c r="F42" s="564"/>
      <c r="G42" s="565"/>
      <c r="L42" s="207"/>
    </row>
    <row r="43" spans="1:12" s="206" customFormat="1" ht="13.5" customHeight="1">
      <c r="A43" s="563" t="s">
        <v>537</v>
      </c>
      <c r="B43" s="564"/>
      <c r="C43" s="564"/>
      <c r="D43" s="564"/>
      <c r="E43" s="564"/>
      <c r="F43" s="564"/>
      <c r="G43" s="565"/>
      <c r="L43" s="207"/>
    </row>
    <row r="44" spans="1:12" s="206" customFormat="1" ht="13.5" customHeight="1">
      <c r="A44" s="563" t="s">
        <v>546</v>
      </c>
      <c r="B44" s="564"/>
      <c r="C44" s="564"/>
      <c r="D44" s="564"/>
      <c r="E44" s="564"/>
      <c r="F44" s="564"/>
      <c r="G44" s="565"/>
      <c r="L44" s="207"/>
    </row>
    <row r="45" spans="1:12" s="206" customFormat="1" ht="13.5" customHeight="1">
      <c r="A45" s="563" t="s">
        <v>538</v>
      </c>
      <c r="B45" s="564"/>
      <c r="C45" s="564"/>
      <c r="D45" s="564"/>
      <c r="E45" s="564"/>
      <c r="F45" s="564"/>
      <c r="G45" s="565"/>
      <c r="L45" s="207"/>
    </row>
    <row r="46" spans="1:12" s="206" customFormat="1" ht="13.5" customHeight="1">
      <c r="A46" s="563" t="s">
        <v>539</v>
      </c>
      <c r="B46" s="564"/>
      <c r="C46" s="564"/>
      <c r="D46" s="564"/>
      <c r="E46" s="564"/>
      <c r="F46" s="564"/>
      <c r="G46" s="565"/>
      <c r="L46" s="207"/>
    </row>
    <row r="47" spans="1:12" s="206" customFormat="1" ht="13.5" customHeight="1">
      <c r="A47" s="563" t="s">
        <v>540</v>
      </c>
      <c r="B47" s="564"/>
      <c r="C47" s="564"/>
      <c r="D47" s="564"/>
      <c r="E47" s="564"/>
      <c r="F47" s="564"/>
      <c r="G47" s="565"/>
      <c r="L47" s="207"/>
    </row>
    <row r="48" spans="1:12" s="206" customFormat="1" ht="13.5" customHeight="1">
      <c r="A48" s="563" t="s">
        <v>545</v>
      </c>
      <c r="B48" s="564"/>
      <c r="C48" s="564"/>
      <c r="D48" s="564"/>
      <c r="E48" s="564"/>
      <c r="F48" s="564"/>
      <c r="G48" s="565"/>
      <c r="L48" s="207"/>
    </row>
    <row r="49" spans="1:12" s="206" customFormat="1" ht="13.5" customHeight="1">
      <c r="A49" s="563"/>
      <c r="B49" s="564"/>
      <c r="C49" s="564"/>
      <c r="D49" s="564"/>
      <c r="E49" s="564"/>
      <c r="F49" s="564"/>
      <c r="G49" s="565"/>
      <c r="L49" s="207"/>
    </row>
    <row r="50" spans="1:12" s="206" customFormat="1" ht="13.5" customHeight="1">
      <c r="A50" s="563" t="s">
        <v>541</v>
      </c>
      <c r="B50" s="564"/>
      <c r="C50" s="564"/>
      <c r="D50" s="564"/>
      <c r="E50" s="564"/>
      <c r="F50" s="564"/>
      <c r="G50" s="565"/>
      <c r="L50" s="207"/>
    </row>
    <row r="51" spans="1:12" s="206" customFormat="1" ht="13.5" customHeight="1">
      <c r="A51" s="563" t="s">
        <v>542</v>
      </c>
      <c r="B51" s="564"/>
      <c r="C51" s="564"/>
      <c r="D51" s="564"/>
      <c r="E51" s="564"/>
      <c r="F51" s="564"/>
      <c r="G51" s="565"/>
      <c r="L51" s="207"/>
    </row>
    <row r="52" spans="1:12" s="206" customFormat="1" ht="13.5" customHeight="1">
      <c r="A52" s="563" t="s">
        <v>543</v>
      </c>
      <c r="B52" s="564"/>
      <c r="C52" s="564"/>
      <c r="D52" s="564"/>
      <c r="E52" s="564"/>
      <c r="F52" s="564"/>
      <c r="G52" s="565"/>
      <c r="L52" s="207"/>
    </row>
    <row r="53" spans="1:12" s="206" customFormat="1" ht="13.5" customHeight="1">
      <c r="A53" s="563"/>
      <c r="B53" s="564"/>
      <c r="C53" s="564"/>
      <c r="D53" s="564"/>
      <c r="E53" s="564"/>
      <c r="F53" s="564"/>
      <c r="G53" s="565"/>
      <c r="L53" s="207"/>
    </row>
    <row r="54" spans="1:12" s="206" customFormat="1" ht="13.5" customHeight="1">
      <c r="A54" s="563"/>
      <c r="B54" s="564"/>
      <c r="C54" s="564"/>
      <c r="D54" s="564"/>
      <c r="E54" s="564"/>
      <c r="F54" s="564"/>
      <c r="G54" s="565"/>
      <c r="L54" s="207"/>
    </row>
    <row r="55" spans="1:12" s="206" customFormat="1" ht="13.5" customHeight="1">
      <c r="A55" s="563"/>
      <c r="B55" s="564"/>
      <c r="C55" s="564"/>
      <c r="D55" s="564"/>
      <c r="E55" s="564"/>
      <c r="F55" s="564"/>
      <c r="G55" s="565"/>
      <c r="L55" s="207"/>
    </row>
    <row r="56" spans="1:12" s="206" customFormat="1" ht="13.5" customHeight="1">
      <c r="A56" s="563"/>
      <c r="B56" s="564"/>
      <c r="C56" s="564"/>
      <c r="D56" s="564"/>
      <c r="E56" s="564"/>
      <c r="F56" s="564"/>
      <c r="G56" s="565"/>
      <c r="L56" s="207"/>
    </row>
    <row r="57" spans="1:12" s="206" customFormat="1" ht="13.5" customHeight="1">
      <c r="A57" s="563"/>
      <c r="B57" s="564"/>
      <c r="C57" s="564"/>
      <c r="D57" s="564"/>
      <c r="E57" s="564"/>
      <c r="F57" s="564"/>
      <c r="G57" s="565"/>
      <c r="L57" s="207"/>
    </row>
    <row r="58" spans="1:12" s="206" customFormat="1" ht="13.5" customHeight="1">
      <c r="A58" s="563"/>
      <c r="B58" s="564"/>
      <c r="C58" s="564"/>
      <c r="D58" s="564"/>
      <c r="E58" s="564"/>
      <c r="F58" s="564"/>
      <c r="G58" s="565"/>
      <c r="L58" s="207"/>
    </row>
    <row r="59" spans="1:12" s="182" customFormat="1" ht="21">
      <c r="A59" s="75" t="s">
        <v>32</v>
      </c>
      <c r="B59" s="213">
        <f>$B$1</f>
        <v>2</v>
      </c>
      <c r="C59" s="76" t="s">
        <v>40</v>
      </c>
      <c r="D59" s="77" t="str">
        <f>$E$1</f>
        <v>無限回</v>
      </c>
      <c r="E59" s="566" t="str">
        <f>$B$2</f>
        <v>フェザー・ステップ</v>
      </c>
      <c r="F59" s="567"/>
      <c r="G59" s="568"/>
      <c r="L59" s="185"/>
    </row>
  </sheetData>
  <mergeCells count="62">
    <mergeCell ref="A31:G31"/>
    <mergeCell ref="A32:G32"/>
    <mergeCell ref="A24:G24"/>
    <mergeCell ref="A58:G58"/>
    <mergeCell ref="E59:G59"/>
    <mergeCell ref="A57:G57"/>
    <mergeCell ref="A46:G46"/>
    <mergeCell ref="A48:G48"/>
    <mergeCell ref="A49:G49"/>
    <mergeCell ref="A50:G50"/>
    <mergeCell ref="A51:G51"/>
    <mergeCell ref="A52:G52"/>
    <mergeCell ref="A47:G47"/>
    <mergeCell ref="A54:G54"/>
    <mergeCell ref="A55:G55"/>
    <mergeCell ref="A56:G56"/>
    <mergeCell ref="A53:G53"/>
    <mergeCell ref="A33:G33"/>
    <mergeCell ref="A36:G36"/>
    <mergeCell ref="A37:G37"/>
    <mergeCell ref="A35:G35"/>
    <mergeCell ref="A39:G39"/>
    <mergeCell ref="A38:G38"/>
    <mergeCell ref="A34:G34"/>
    <mergeCell ref="A45:G45"/>
    <mergeCell ref="A40:G40"/>
    <mergeCell ref="A41:G41"/>
    <mergeCell ref="A42:G42"/>
    <mergeCell ref="A43:G43"/>
    <mergeCell ref="A44:G44"/>
    <mergeCell ref="A18:G18"/>
    <mergeCell ref="A19:G19"/>
    <mergeCell ref="A20:G20"/>
    <mergeCell ref="A21:G21"/>
    <mergeCell ref="A23:G23"/>
    <mergeCell ref="A22:G22"/>
    <mergeCell ref="A30:G30"/>
    <mergeCell ref="B16:G16"/>
    <mergeCell ref="B7:D7"/>
    <mergeCell ref="B8:G8"/>
    <mergeCell ref="B9:G9"/>
    <mergeCell ref="B10:G10"/>
    <mergeCell ref="B12:G12"/>
    <mergeCell ref="B13:G13"/>
    <mergeCell ref="B14:G14"/>
    <mergeCell ref="B15:G15"/>
    <mergeCell ref="A26:G26"/>
    <mergeCell ref="A27:G27"/>
    <mergeCell ref="A28:G28"/>
    <mergeCell ref="A29:G29"/>
    <mergeCell ref="A25:G25"/>
    <mergeCell ref="B17:G17"/>
    <mergeCell ref="J9:K9"/>
    <mergeCell ref="B11:G11"/>
    <mergeCell ref="B1:C1"/>
    <mergeCell ref="F1:G1"/>
    <mergeCell ref="B2:G2"/>
    <mergeCell ref="B4:G4"/>
    <mergeCell ref="B5:G5"/>
    <mergeCell ref="B6:D6"/>
    <mergeCell ref="H4:L4"/>
    <mergeCell ref="J11:K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9"/>
  <sheetViews>
    <sheetView topLeftCell="A9" zoomScaleNormal="100" workbookViewId="0">
      <selection activeCell="A53" sqref="A53:G53"/>
    </sheetView>
  </sheetViews>
  <sheetFormatPr defaultRowHeight="13.5"/>
  <cols>
    <col min="1" max="1" width="7.875" style="99" customWidth="1"/>
    <col min="2" max="2" width="8.5" style="99" customWidth="1"/>
    <col min="3" max="3" width="6.625" style="99" customWidth="1"/>
    <col min="4" max="4" width="15.75" style="99" customWidth="1"/>
    <col min="5" max="6" width="15.75" style="65" customWidth="1"/>
    <col min="7" max="7" width="18.25" style="65" customWidth="1"/>
    <col min="8" max="8" width="17.375" style="65" customWidth="1"/>
    <col min="9" max="9" width="14.625" style="65" customWidth="1"/>
    <col min="10" max="10" width="8.375" style="65" customWidth="1"/>
    <col min="11" max="11" width="7.5" style="65" customWidth="1"/>
    <col min="12" max="12" width="7.875" style="99" customWidth="1"/>
    <col min="13" max="13" width="9.25" style="99" customWidth="1"/>
    <col min="14" max="14" width="12.375" style="99" customWidth="1"/>
    <col min="15" max="16384" width="9" style="99"/>
  </cols>
  <sheetData>
    <row r="1" spans="1:12" ht="21">
      <c r="A1" s="106" t="s">
        <v>32</v>
      </c>
      <c r="B1" s="623">
        <v>6</v>
      </c>
      <c r="C1" s="624"/>
      <c r="D1" s="107" t="s">
        <v>40</v>
      </c>
      <c r="E1" s="108" t="s">
        <v>182</v>
      </c>
      <c r="F1" s="625"/>
      <c r="G1" s="626"/>
      <c r="H1" s="74" t="s">
        <v>55</v>
      </c>
    </row>
    <row r="2" spans="1:12" ht="24.75" customHeight="1">
      <c r="A2" s="107" t="s">
        <v>0</v>
      </c>
      <c r="B2" s="627" t="s">
        <v>564</v>
      </c>
      <c r="C2" s="627"/>
      <c r="D2" s="627"/>
      <c r="E2" s="627"/>
      <c r="F2" s="627"/>
      <c r="G2" s="627"/>
      <c r="H2" s="74" t="s">
        <v>56</v>
      </c>
    </row>
    <row r="3" spans="1:12" ht="19.5" customHeight="1">
      <c r="A3" s="80" t="s">
        <v>48</v>
      </c>
      <c r="B3" s="65"/>
      <c r="C3" s="65"/>
      <c r="D3" s="65"/>
      <c r="I3" s="74"/>
    </row>
    <row r="4" spans="1:12">
      <c r="A4" s="54" t="s">
        <v>46</v>
      </c>
      <c r="B4" s="525" t="s">
        <v>184</v>
      </c>
      <c r="C4" s="526"/>
      <c r="D4" s="526"/>
      <c r="E4" s="526"/>
      <c r="F4" s="526"/>
      <c r="G4" s="527"/>
      <c r="H4" s="457" t="s">
        <v>420</v>
      </c>
      <c r="I4" s="458"/>
      <c r="J4" s="458"/>
      <c r="K4" s="458"/>
      <c r="L4" s="459"/>
    </row>
    <row r="5" spans="1:12">
      <c r="A5" s="55" t="s">
        <v>39</v>
      </c>
      <c r="B5" s="525" t="s">
        <v>183</v>
      </c>
      <c r="C5" s="526"/>
      <c r="D5" s="526"/>
      <c r="E5" s="526"/>
      <c r="F5" s="526"/>
      <c r="G5" s="527"/>
      <c r="H5" s="97" t="s">
        <v>43</v>
      </c>
      <c r="I5" s="98" t="s">
        <v>87</v>
      </c>
      <c r="J5" s="98"/>
    </row>
    <row r="6" spans="1:12">
      <c r="A6" s="55" t="s">
        <v>7</v>
      </c>
      <c r="B6" s="691" t="s">
        <v>565</v>
      </c>
      <c r="C6" s="680"/>
      <c r="D6" s="681"/>
      <c r="E6" s="97" t="s">
        <v>43</v>
      </c>
      <c r="F6" s="96" t="str">
        <f>IF($I$5 = 0,"", $I$5)</f>
        <v>使用者</v>
      </c>
      <c r="G6" s="96" t="str">
        <f>IF($J$5 = 0,"", $J$5)</f>
        <v/>
      </c>
      <c r="H6" s="97" t="s">
        <v>65</v>
      </c>
      <c r="I6" s="98"/>
      <c r="J6" s="98"/>
    </row>
    <row r="7" spans="1:12">
      <c r="A7" s="56" t="s">
        <v>127</v>
      </c>
      <c r="B7" s="525"/>
      <c r="C7" s="526"/>
      <c r="D7" s="527"/>
      <c r="E7" s="97" t="s">
        <v>65</v>
      </c>
      <c r="F7" s="96" t="str">
        <f>IF($I$6 = 0,"", $I$6)</f>
        <v/>
      </c>
      <c r="G7" s="96" t="str">
        <f>IF($J$6 = 0,"", $J$6)</f>
        <v/>
      </c>
      <c r="H7" s="123" t="s">
        <v>84</v>
      </c>
      <c r="I7" s="98" t="s">
        <v>116</v>
      </c>
      <c r="J7" s="74" t="s">
        <v>61</v>
      </c>
      <c r="L7" s="230" t="s">
        <v>418</v>
      </c>
    </row>
    <row r="8" spans="1:12" ht="13.5" customHeight="1">
      <c r="A8" s="57" t="s">
        <v>97</v>
      </c>
      <c r="B8" s="531" t="s">
        <v>226</v>
      </c>
      <c r="C8" s="532"/>
      <c r="D8" s="532"/>
      <c r="E8" s="532"/>
      <c r="F8" s="532"/>
      <c r="G8" s="533"/>
      <c r="H8" s="123" t="s">
        <v>51</v>
      </c>
      <c r="I8" s="98" t="s">
        <v>17</v>
      </c>
      <c r="J8" s="96">
        <f>IF(I8="",0,VLOOKUP(I8,基本!$A$5:'基本'!$C$10,3,FALSE))</f>
        <v>0</v>
      </c>
      <c r="K8" s="98" t="s">
        <v>89</v>
      </c>
      <c r="L8" s="231">
        <f>$J$8+$L$9+$I$9</f>
        <v>1</v>
      </c>
    </row>
    <row r="9" spans="1:12" ht="13.5" customHeight="1">
      <c r="A9" s="59"/>
      <c r="B9" s="614"/>
      <c r="C9" s="599"/>
      <c r="D9" s="599"/>
      <c r="E9" s="599"/>
      <c r="F9" s="599"/>
      <c r="G9" s="600"/>
      <c r="H9" s="123" t="s">
        <v>57</v>
      </c>
      <c r="I9" s="98">
        <v>1</v>
      </c>
      <c r="J9" s="457" t="s">
        <v>53</v>
      </c>
      <c r="K9" s="459"/>
      <c r="L9" s="96">
        <f>IF($I$7=基本!$F$4,基本!$P$7,IF($I$7=基本!$F$13,基本!$P$16,IF($I$7=基本!$F$22,基本!$P$25,IF($I$7=基本!$F$31,基本!$P$34,IF($I$7=基本!$F$40,基本!$P$43,0)))))</f>
        <v>0</v>
      </c>
    </row>
    <row r="10" spans="1:12" ht="13.5" customHeight="1">
      <c r="A10" s="58" t="s">
        <v>60</v>
      </c>
      <c r="B10" s="563" t="s">
        <v>185</v>
      </c>
      <c r="C10" s="564"/>
      <c r="D10" s="564"/>
      <c r="E10" s="564"/>
      <c r="F10" s="564"/>
      <c r="G10" s="565"/>
      <c r="H10" s="78" t="s">
        <v>52</v>
      </c>
      <c r="I10" s="98" t="s">
        <v>17</v>
      </c>
      <c r="J10" s="176">
        <f>IF(I10="",0,VLOOKUP(I10,基本!$A$5:'基本'!$C$10,3,FALSE))</f>
        <v>0</v>
      </c>
      <c r="L10" s="65"/>
    </row>
    <row r="11" spans="1:12" ht="13.5" customHeight="1">
      <c r="A11" s="58"/>
      <c r="B11" s="563" t="s">
        <v>186</v>
      </c>
      <c r="C11" s="564"/>
      <c r="D11" s="564"/>
      <c r="E11" s="564"/>
      <c r="F11" s="564"/>
      <c r="G11" s="565"/>
      <c r="H11" s="97" t="s">
        <v>58</v>
      </c>
      <c r="I11" s="98">
        <v>0</v>
      </c>
      <c r="J11" s="457" t="s">
        <v>54</v>
      </c>
      <c r="K11" s="459"/>
      <c r="L11" s="96">
        <f>IF($I$7=基本!$F$4,基本!$P$9,IF($I$7=基本!$F$13,基本!$P$18,IF($I$7=基本!$F$22,基本!$P$27,IF($I$7=基本!$F$31,基本!$P$36,IF($I$7=基本!$F$40,基本!$P$45,0)))))</f>
        <v>0</v>
      </c>
    </row>
    <row r="12" spans="1:12">
      <c r="A12" s="58"/>
      <c r="B12" s="563" t="s">
        <v>187</v>
      </c>
      <c r="C12" s="564"/>
      <c r="D12" s="564"/>
      <c r="E12" s="564"/>
      <c r="F12" s="564"/>
      <c r="G12" s="565"/>
      <c r="H12" s="233"/>
      <c r="I12" s="235"/>
      <c r="J12" s="236"/>
      <c r="K12" s="234"/>
      <c r="L12" s="230" t="s">
        <v>418</v>
      </c>
    </row>
    <row r="13" spans="1:12" ht="13.5" customHeight="1">
      <c r="A13" s="58"/>
      <c r="B13" s="685"/>
      <c r="C13" s="686"/>
      <c r="D13" s="686"/>
      <c r="E13" s="686"/>
      <c r="F13" s="686"/>
      <c r="G13" s="687"/>
      <c r="H13" s="79" t="s">
        <v>85</v>
      </c>
      <c r="I13" s="98">
        <v>2</v>
      </c>
      <c r="J13" s="97" t="s">
        <v>44</v>
      </c>
      <c r="K13" s="98">
        <v>10</v>
      </c>
      <c r="L13" s="231">
        <f>$J$10+$L$11+$I$11</f>
        <v>0</v>
      </c>
    </row>
    <row r="14" spans="1:12" ht="13.5" customHeight="1">
      <c r="A14" s="58"/>
      <c r="B14" s="555"/>
      <c r="C14" s="556"/>
      <c r="D14" s="556"/>
      <c r="E14" s="556"/>
      <c r="F14" s="556"/>
      <c r="G14" s="557"/>
      <c r="H14" s="97" t="s">
        <v>50</v>
      </c>
      <c r="I14" s="26">
        <f>IF($I$7=基本!$F$4,基本!$L$11,IF($I$7=基本!$F$13,基本!$L$20,IF($I$7=基本!$F$22,基本!$L$29,IF($I$7=基本!$F$31,基本!$L$38,IF($I$7=基本!$F$40,基本!$L$47,0)))))</f>
        <v>0</v>
      </c>
      <c r="J14" s="222" t="s">
        <v>44</v>
      </c>
      <c r="K14" s="26">
        <f>IF($I$7=基本!$F$4,基本!$N$11,IF($I$7=基本!$F$13,基本!$N$20,IF($I$7=基本!$F$22,基本!$N$29,IF($I$7=基本!$F$31,基本!$N$38,IF($I$7=基本!$F$40,基本!$N$47,0)))))</f>
        <v>0</v>
      </c>
      <c r="L14" s="231">
        <f>$J$10+$L$11+$I$11+($I$13*$K$13)</f>
        <v>20</v>
      </c>
    </row>
    <row r="15" spans="1:12" ht="13.5" customHeight="1">
      <c r="A15" s="58"/>
      <c r="B15" s="555"/>
      <c r="C15" s="556"/>
      <c r="D15" s="556"/>
      <c r="E15" s="556"/>
      <c r="F15" s="556"/>
      <c r="G15" s="557"/>
      <c r="H15" s="97" t="s">
        <v>59</v>
      </c>
      <c r="I15" s="98"/>
      <c r="J15" s="222" t="s">
        <v>417</v>
      </c>
      <c r="K15" s="224" t="s">
        <v>16</v>
      </c>
      <c r="L15" s="221">
        <f>IF(K15="",0,VLOOKUP(K15,基本!$A$5:'基本'!$C$10,3,FALSE))</f>
        <v>4</v>
      </c>
    </row>
    <row r="16" spans="1:12" ht="13.5" customHeight="1">
      <c r="A16" s="58"/>
      <c r="B16" s="555"/>
      <c r="C16" s="556"/>
      <c r="D16" s="556"/>
      <c r="E16" s="556"/>
      <c r="F16" s="556"/>
      <c r="G16" s="557"/>
    </row>
    <row r="17" spans="1:12" ht="13.5" customHeight="1">
      <c r="A17" s="58"/>
      <c r="B17" s="555"/>
      <c r="C17" s="556"/>
      <c r="D17" s="556"/>
      <c r="E17" s="556"/>
      <c r="F17" s="556"/>
      <c r="G17" s="557"/>
      <c r="J17" s="99"/>
      <c r="K17" s="99"/>
    </row>
    <row r="18" spans="1:12" ht="13.5" customHeight="1">
      <c r="A18" s="59"/>
      <c r="B18" s="614"/>
      <c r="C18" s="599"/>
      <c r="D18" s="599"/>
      <c r="E18" s="599"/>
      <c r="F18" s="599"/>
      <c r="G18" s="600"/>
      <c r="J18" s="99"/>
      <c r="K18" s="99"/>
    </row>
    <row r="19" spans="1:12">
      <c r="A19" s="599"/>
      <c r="B19" s="599"/>
      <c r="C19" s="599"/>
      <c r="D19" s="599"/>
      <c r="E19" s="599"/>
      <c r="F19" s="599"/>
      <c r="G19" s="599"/>
    </row>
    <row r="20" spans="1:12" ht="13.5" customHeight="1">
      <c r="A20" s="558" t="s">
        <v>49</v>
      </c>
      <c r="B20" s="559"/>
      <c r="C20" s="559"/>
      <c r="D20" s="559"/>
      <c r="E20" s="559"/>
      <c r="F20" s="559"/>
      <c r="G20" s="560"/>
    </row>
    <row r="21" spans="1:12" s="100" customFormat="1" ht="13.5" customHeight="1">
      <c r="A21" s="688"/>
      <c r="B21" s="689"/>
      <c r="C21" s="689"/>
      <c r="D21" s="689"/>
      <c r="E21" s="689"/>
      <c r="F21" s="689"/>
      <c r="G21" s="690"/>
      <c r="L21" s="101"/>
    </row>
    <row r="22" spans="1:12" s="100" customFormat="1" ht="13.5" customHeight="1">
      <c r="A22" s="563" t="s">
        <v>218</v>
      </c>
      <c r="B22" s="564"/>
      <c r="C22" s="564"/>
      <c r="D22" s="564"/>
      <c r="E22" s="564"/>
      <c r="F22" s="564"/>
      <c r="G22" s="565"/>
      <c r="L22" s="101"/>
    </row>
    <row r="23" spans="1:12" s="100" customFormat="1" ht="13.5" customHeight="1">
      <c r="A23" s="563"/>
      <c r="B23" s="564"/>
      <c r="C23" s="564"/>
      <c r="D23" s="564"/>
      <c r="E23" s="564"/>
      <c r="F23" s="564"/>
      <c r="G23" s="565"/>
      <c r="L23" s="101"/>
    </row>
    <row r="24" spans="1:12" s="100" customFormat="1" ht="13.5" customHeight="1">
      <c r="A24" s="563" t="s">
        <v>219</v>
      </c>
      <c r="B24" s="564"/>
      <c r="C24" s="564"/>
      <c r="D24" s="564"/>
      <c r="E24" s="564"/>
      <c r="F24" s="564"/>
      <c r="G24" s="565"/>
      <c r="L24" s="101"/>
    </row>
    <row r="25" spans="1:12" s="101" customFormat="1" ht="13.5" customHeight="1">
      <c r="A25" s="563"/>
      <c r="B25" s="564"/>
      <c r="C25" s="564"/>
      <c r="D25" s="564"/>
      <c r="E25" s="564"/>
      <c r="F25" s="564"/>
      <c r="G25" s="565"/>
      <c r="H25" s="100"/>
      <c r="I25" s="100"/>
      <c r="J25" s="100"/>
      <c r="K25" s="100"/>
    </row>
    <row r="26" spans="1:12" s="100" customFormat="1" ht="21" customHeight="1">
      <c r="A26" s="534" t="s">
        <v>227</v>
      </c>
      <c r="B26" s="535"/>
      <c r="C26" s="535"/>
      <c r="D26" s="535"/>
      <c r="E26" s="535"/>
      <c r="F26" s="535"/>
      <c r="G26" s="536"/>
      <c r="J26" s="237"/>
      <c r="K26" s="237"/>
      <c r="L26" s="101"/>
    </row>
    <row r="27" spans="1:12" s="100" customFormat="1" ht="13.5" customHeight="1">
      <c r="A27" s="563"/>
      <c r="B27" s="564"/>
      <c r="C27" s="564"/>
      <c r="D27" s="564"/>
      <c r="E27" s="564"/>
      <c r="F27" s="564"/>
      <c r="G27" s="565"/>
      <c r="L27" s="101"/>
    </row>
    <row r="28" spans="1:12" s="101" customFormat="1" ht="13.5" customHeight="1">
      <c r="A28" s="563"/>
      <c r="B28" s="564"/>
      <c r="C28" s="564"/>
      <c r="D28" s="564"/>
      <c r="E28" s="564"/>
      <c r="F28" s="564"/>
      <c r="G28" s="565"/>
      <c r="H28" s="100"/>
      <c r="I28" s="100"/>
      <c r="J28" s="100"/>
      <c r="K28" s="100"/>
    </row>
    <row r="29" spans="1:12" s="100" customFormat="1" ht="13.5" customHeight="1">
      <c r="A29" s="563" t="s">
        <v>562</v>
      </c>
      <c r="B29" s="564"/>
      <c r="C29" s="564"/>
      <c r="D29" s="564"/>
      <c r="E29" s="564"/>
      <c r="F29" s="564"/>
      <c r="G29" s="565"/>
      <c r="L29" s="101"/>
    </row>
    <row r="30" spans="1:12" s="100" customFormat="1" ht="13.5" customHeight="1">
      <c r="A30" s="563"/>
      <c r="B30" s="564"/>
      <c r="C30" s="564"/>
      <c r="D30" s="564"/>
      <c r="E30" s="564"/>
      <c r="F30" s="564"/>
      <c r="G30" s="565"/>
      <c r="L30" s="101"/>
    </row>
    <row r="31" spans="1:12" s="100" customFormat="1" ht="13.5" customHeight="1">
      <c r="A31" s="563"/>
      <c r="B31" s="564"/>
      <c r="C31" s="564"/>
      <c r="D31" s="564"/>
      <c r="E31" s="564"/>
      <c r="F31" s="564"/>
      <c r="G31" s="565"/>
      <c r="L31" s="101"/>
    </row>
    <row r="32" spans="1:12" s="100" customFormat="1" ht="13.5" customHeight="1">
      <c r="A32" s="563"/>
      <c r="B32" s="564"/>
      <c r="C32" s="564"/>
      <c r="D32" s="564"/>
      <c r="E32" s="564"/>
      <c r="F32" s="564"/>
      <c r="G32" s="565"/>
      <c r="L32" s="101"/>
    </row>
    <row r="33" spans="1:12" s="100" customFormat="1" ht="13.5" customHeight="1">
      <c r="A33" s="563"/>
      <c r="B33" s="564"/>
      <c r="C33" s="564"/>
      <c r="D33" s="564"/>
      <c r="E33" s="564"/>
      <c r="F33" s="564"/>
      <c r="G33" s="565"/>
      <c r="L33" s="101"/>
    </row>
    <row r="34" spans="1:12" s="100" customFormat="1" ht="13.5" customHeight="1">
      <c r="A34" s="563"/>
      <c r="B34" s="564"/>
      <c r="C34" s="564"/>
      <c r="D34" s="564"/>
      <c r="E34" s="564"/>
      <c r="F34" s="564"/>
      <c r="G34" s="565"/>
      <c r="L34" s="101"/>
    </row>
    <row r="35" spans="1:12" s="100" customFormat="1" ht="13.5" customHeight="1">
      <c r="A35" s="563"/>
      <c r="B35" s="564"/>
      <c r="C35" s="564"/>
      <c r="D35" s="564"/>
      <c r="E35" s="564"/>
      <c r="F35" s="564"/>
      <c r="G35" s="565"/>
      <c r="L35" s="101"/>
    </row>
    <row r="36" spans="1:12" s="100" customFormat="1" ht="13.5" customHeight="1">
      <c r="A36" s="563"/>
      <c r="B36" s="564"/>
      <c r="C36" s="564"/>
      <c r="D36" s="564"/>
      <c r="E36" s="564"/>
      <c r="F36" s="564"/>
      <c r="G36" s="565"/>
      <c r="L36" s="101"/>
    </row>
    <row r="37" spans="1:12" s="100" customFormat="1" ht="13.5" customHeight="1">
      <c r="A37" s="563"/>
      <c r="B37" s="564"/>
      <c r="C37" s="564"/>
      <c r="D37" s="564"/>
      <c r="E37" s="564"/>
      <c r="F37" s="564"/>
      <c r="G37" s="565"/>
      <c r="L37" s="101"/>
    </row>
    <row r="38" spans="1:12" s="100" customFormat="1" ht="13.5" customHeight="1">
      <c r="A38" s="563"/>
      <c r="B38" s="564"/>
      <c r="C38" s="564"/>
      <c r="D38" s="564"/>
      <c r="E38" s="564"/>
      <c r="F38" s="564"/>
      <c r="G38" s="565"/>
      <c r="L38" s="101"/>
    </row>
    <row r="39" spans="1:12" s="100" customFormat="1" ht="13.5" customHeight="1">
      <c r="A39" s="563"/>
      <c r="B39" s="564"/>
      <c r="C39" s="564"/>
      <c r="D39" s="564"/>
      <c r="E39" s="564"/>
      <c r="F39" s="564"/>
      <c r="G39" s="565"/>
      <c r="L39" s="101"/>
    </row>
    <row r="40" spans="1:12" s="100" customFormat="1" ht="13.5" customHeight="1">
      <c r="A40" s="563"/>
      <c r="B40" s="564"/>
      <c r="C40" s="564"/>
      <c r="D40" s="564"/>
      <c r="E40" s="564"/>
      <c r="F40" s="564"/>
      <c r="G40" s="565"/>
      <c r="L40" s="101"/>
    </row>
    <row r="41" spans="1:12" s="100" customFormat="1" ht="13.5" customHeight="1">
      <c r="A41" s="563"/>
      <c r="B41" s="564"/>
      <c r="C41" s="564"/>
      <c r="D41" s="564"/>
      <c r="E41" s="564"/>
      <c r="F41" s="564"/>
      <c r="G41" s="565"/>
      <c r="L41" s="101"/>
    </row>
    <row r="42" spans="1:12" s="100" customFormat="1" ht="13.5" customHeight="1">
      <c r="A42" s="563"/>
      <c r="B42" s="564"/>
      <c r="C42" s="564"/>
      <c r="D42" s="564"/>
      <c r="E42" s="564"/>
      <c r="F42" s="564"/>
      <c r="G42" s="565"/>
      <c r="L42" s="101"/>
    </row>
    <row r="43" spans="1:12" s="100" customFormat="1" ht="13.5" customHeight="1">
      <c r="A43" s="563"/>
      <c r="B43" s="564"/>
      <c r="C43" s="564"/>
      <c r="D43" s="564"/>
      <c r="E43" s="564"/>
      <c r="F43" s="564"/>
      <c r="G43" s="565"/>
      <c r="L43" s="101"/>
    </row>
    <row r="44" spans="1:12" s="100" customFormat="1" ht="13.5" customHeight="1">
      <c r="A44" s="563"/>
      <c r="B44" s="564"/>
      <c r="C44" s="564"/>
      <c r="D44" s="564"/>
      <c r="E44" s="564"/>
      <c r="F44" s="564"/>
      <c r="G44" s="565"/>
      <c r="L44" s="101"/>
    </row>
    <row r="45" spans="1:12" s="100" customFormat="1" ht="13.5" customHeight="1">
      <c r="A45" s="563"/>
      <c r="B45" s="564"/>
      <c r="C45" s="564"/>
      <c r="D45" s="564"/>
      <c r="E45" s="564"/>
      <c r="F45" s="564"/>
      <c r="G45" s="565"/>
      <c r="L45" s="101"/>
    </row>
    <row r="46" spans="1:12" s="100" customFormat="1" ht="13.5" customHeight="1">
      <c r="A46" s="563"/>
      <c r="B46" s="564"/>
      <c r="C46" s="564"/>
      <c r="D46" s="564"/>
      <c r="E46" s="564"/>
      <c r="F46" s="564"/>
      <c r="G46" s="565"/>
      <c r="L46" s="101"/>
    </row>
    <row r="47" spans="1:12" s="100" customFormat="1" ht="13.5" customHeight="1">
      <c r="A47" s="563"/>
      <c r="B47" s="564"/>
      <c r="C47" s="564"/>
      <c r="D47" s="564"/>
      <c r="E47" s="564"/>
      <c r="F47" s="564"/>
      <c r="G47" s="565"/>
      <c r="L47" s="101"/>
    </row>
    <row r="48" spans="1:12" s="100" customFormat="1" ht="13.5" customHeight="1">
      <c r="A48" s="563"/>
      <c r="B48" s="564"/>
      <c r="C48" s="564"/>
      <c r="D48" s="564"/>
      <c r="E48" s="564"/>
      <c r="F48" s="564"/>
      <c r="G48" s="565"/>
      <c r="L48" s="101"/>
    </row>
    <row r="49" spans="1:12" s="100" customFormat="1" ht="13.5" customHeight="1">
      <c r="A49" s="563"/>
      <c r="B49" s="564"/>
      <c r="C49" s="564"/>
      <c r="D49" s="564"/>
      <c r="E49" s="564"/>
      <c r="F49" s="564"/>
      <c r="G49" s="565"/>
      <c r="L49" s="101"/>
    </row>
    <row r="50" spans="1:12" s="206" customFormat="1" ht="13.5" customHeight="1">
      <c r="A50" s="563"/>
      <c r="B50" s="564"/>
      <c r="C50" s="564"/>
      <c r="D50" s="564"/>
      <c r="E50" s="564"/>
      <c r="F50" s="564"/>
      <c r="G50" s="565"/>
      <c r="L50" s="207"/>
    </row>
    <row r="51" spans="1:12" s="206" customFormat="1" ht="13.5" customHeight="1">
      <c r="A51" s="563"/>
      <c r="B51" s="564"/>
      <c r="C51" s="564"/>
      <c r="D51" s="564"/>
      <c r="E51" s="564"/>
      <c r="F51" s="564"/>
      <c r="G51" s="565"/>
      <c r="L51" s="207"/>
    </row>
    <row r="52" spans="1:12" s="100" customFormat="1" ht="13.5" customHeight="1">
      <c r="A52" s="563"/>
      <c r="B52" s="564"/>
      <c r="C52" s="564"/>
      <c r="D52" s="564"/>
      <c r="E52" s="564"/>
      <c r="F52" s="564"/>
      <c r="G52" s="565"/>
      <c r="L52" s="101"/>
    </row>
    <row r="53" spans="1:12" s="100" customFormat="1" ht="13.5" customHeight="1">
      <c r="A53" s="563"/>
      <c r="B53" s="564"/>
      <c r="C53" s="564"/>
      <c r="D53" s="564"/>
      <c r="E53" s="564"/>
      <c r="F53" s="564"/>
      <c r="G53" s="565"/>
      <c r="L53" s="101"/>
    </row>
    <row r="54" spans="1:12" s="100" customFormat="1" ht="13.5" customHeight="1">
      <c r="A54" s="563"/>
      <c r="B54" s="564"/>
      <c r="C54" s="564"/>
      <c r="D54" s="564"/>
      <c r="E54" s="564"/>
      <c r="F54" s="564"/>
      <c r="G54" s="565"/>
      <c r="L54" s="101"/>
    </row>
    <row r="55" spans="1:12" s="100" customFormat="1" ht="13.5" customHeight="1">
      <c r="A55" s="563"/>
      <c r="B55" s="564"/>
      <c r="C55" s="564"/>
      <c r="D55" s="564"/>
      <c r="E55" s="564"/>
      <c r="F55" s="564"/>
      <c r="G55" s="565"/>
      <c r="L55" s="101"/>
    </row>
    <row r="56" spans="1:12" s="100" customFormat="1" ht="13.5" customHeight="1">
      <c r="A56" s="563"/>
      <c r="B56" s="564"/>
      <c r="C56" s="564"/>
      <c r="D56" s="564"/>
      <c r="E56" s="564"/>
      <c r="F56" s="564"/>
      <c r="G56" s="565"/>
      <c r="L56" s="101"/>
    </row>
    <row r="57" spans="1:12" s="100" customFormat="1" ht="13.5" customHeight="1">
      <c r="A57" s="563"/>
      <c r="B57" s="564"/>
      <c r="C57" s="564"/>
      <c r="D57" s="564"/>
      <c r="E57" s="564"/>
      <c r="F57" s="564"/>
      <c r="G57" s="565"/>
      <c r="L57" s="101"/>
    </row>
    <row r="58" spans="1:12" s="101" customFormat="1" ht="13.5" customHeight="1">
      <c r="A58" s="563"/>
      <c r="B58" s="564"/>
      <c r="C58" s="564"/>
      <c r="D58" s="564"/>
      <c r="E58" s="564"/>
      <c r="F58" s="564"/>
      <c r="G58" s="565"/>
      <c r="H58" s="100"/>
      <c r="I58" s="100"/>
      <c r="J58" s="100"/>
      <c r="K58" s="100"/>
    </row>
    <row r="59" spans="1:12" s="65" customFormat="1" ht="21">
      <c r="A59" s="112" t="s">
        <v>32</v>
      </c>
      <c r="B59" s="125">
        <f>$B$1</f>
        <v>6</v>
      </c>
      <c r="C59" s="114" t="s">
        <v>40</v>
      </c>
      <c r="D59" s="115" t="str">
        <f>$E$1</f>
        <v>一日毎</v>
      </c>
      <c r="E59" s="628" t="str">
        <f>$B$2</f>
        <v>エナジー・トランスフォーメーション</v>
      </c>
      <c r="F59" s="629"/>
      <c r="G59" s="630"/>
      <c r="L59" s="99"/>
    </row>
  </sheetData>
  <mergeCells count="62">
    <mergeCell ref="J9:K9"/>
    <mergeCell ref="B11:G11"/>
    <mergeCell ref="B1:C1"/>
    <mergeCell ref="F1:G1"/>
    <mergeCell ref="B2:G2"/>
    <mergeCell ref="B4:G4"/>
    <mergeCell ref="B5:G5"/>
    <mergeCell ref="B6:D6"/>
    <mergeCell ref="B7:D7"/>
    <mergeCell ref="B8:G8"/>
    <mergeCell ref="B9:G9"/>
    <mergeCell ref="B10:G10"/>
    <mergeCell ref="H4:L4"/>
    <mergeCell ref="J11:K11"/>
    <mergeCell ref="A23:G23"/>
    <mergeCell ref="A24:G24"/>
    <mergeCell ref="A25:G25"/>
    <mergeCell ref="A26:G26"/>
    <mergeCell ref="B16:G16"/>
    <mergeCell ref="B18:G18"/>
    <mergeCell ref="A19:G19"/>
    <mergeCell ref="A20:G20"/>
    <mergeCell ref="A21:G21"/>
    <mergeCell ref="A22:G22"/>
    <mergeCell ref="B13:G13"/>
    <mergeCell ref="B14:G14"/>
    <mergeCell ref="B15:G15"/>
    <mergeCell ref="B17:G17"/>
    <mergeCell ref="B12:G12"/>
    <mergeCell ref="A38:G38"/>
    <mergeCell ref="A27:G27"/>
    <mergeCell ref="A28:G28"/>
    <mergeCell ref="A29:G29"/>
    <mergeCell ref="A30:G30"/>
    <mergeCell ref="A31:G31"/>
    <mergeCell ref="A32:G32"/>
    <mergeCell ref="A33:G33"/>
    <mergeCell ref="A34:G34"/>
    <mergeCell ref="A35:G35"/>
    <mergeCell ref="A36:G36"/>
    <mergeCell ref="A37:G37"/>
    <mergeCell ref="A52:G52"/>
    <mergeCell ref="A39:G39"/>
    <mergeCell ref="A40:G40"/>
    <mergeCell ref="A41:G41"/>
    <mergeCell ref="A42:G42"/>
    <mergeCell ref="A43:G43"/>
    <mergeCell ref="A44:G44"/>
    <mergeCell ref="A45:G45"/>
    <mergeCell ref="A46:G46"/>
    <mergeCell ref="A47:G47"/>
    <mergeCell ref="A48:G48"/>
    <mergeCell ref="A49:G49"/>
    <mergeCell ref="A51:G51"/>
    <mergeCell ref="A50:G50"/>
    <mergeCell ref="E59:G59"/>
    <mergeCell ref="A53:G53"/>
    <mergeCell ref="A54:G54"/>
    <mergeCell ref="A55:G55"/>
    <mergeCell ref="A56:G56"/>
    <mergeCell ref="A57:G57"/>
    <mergeCell ref="A58:G5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abSelected="1" topLeftCell="E1" zoomScaleNormal="100" workbookViewId="0">
      <selection activeCell="N2" sqref="N2"/>
    </sheetView>
  </sheetViews>
  <sheetFormatPr defaultRowHeight="13.5"/>
  <cols>
    <col min="1" max="1" width="8" customWidth="1"/>
    <col min="3" max="3" width="9.75" customWidth="1"/>
    <col min="5" max="5" width="9.5" bestFit="1" customWidth="1"/>
    <col min="15" max="15" width="9" style="37"/>
    <col min="16" max="16" width="7.375" customWidth="1"/>
  </cols>
  <sheetData>
    <row r="1" spans="1:16">
      <c r="A1" s="7" t="s">
        <v>30</v>
      </c>
      <c r="B1" s="466" t="s">
        <v>139</v>
      </c>
      <c r="C1" s="466"/>
      <c r="D1" s="466"/>
      <c r="E1" s="44" t="s">
        <v>105</v>
      </c>
      <c r="F1" s="44" t="s">
        <v>106</v>
      </c>
      <c r="G1" s="44" t="s">
        <v>108</v>
      </c>
      <c r="H1" s="44" t="s">
        <v>107</v>
      </c>
      <c r="I1" s="44" t="s">
        <v>109</v>
      </c>
      <c r="J1" s="60"/>
      <c r="M1" s="12" t="s">
        <v>62</v>
      </c>
      <c r="N1" s="177">
        <v>5.0999999999999996</v>
      </c>
      <c r="O1" s="13"/>
    </row>
    <row r="2" spans="1:16">
      <c r="A2" s="7" t="s">
        <v>31</v>
      </c>
      <c r="B2" s="467" t="s">
        <v>454</v>
      </c>
      <c r="C2" s="468"/>
      <c r="D2" s="469"/>
      <c r="E2" s="45">
        <v>15</v>
      </c>
      <c r="F2" s="45">
        <v>6</v>
      </c>
      <c r="G2" s="45">
        <v>0</v>
      </c>
      <c r="H2" s="45">
        <v>9</v>
      </c>
      <c r="I2" s="45">
        <v>0</v>
      </c>
      <c r="J2" s="60"/>
      <c r="N2" t="s">
        <v>88</v>
      </c>
    </row>
    <row r="3" spans="1:16" ht="14.25" thickBot="1">
      <c r="A3" s="8" t="s">
        <v>32</v>
      </c>
      <c r="B3" s="35">
        <v>17</v>
      </c>
    </row>
    <row r="4" spans="1:16" ht="14.25" thickBot="1">
      <c r="A4" s="6"/>
      <c r="B4" s="5" t="s">
        <v>10</v>
      </c>
      <c r="C4" s="5" t="s">
        <v>11</v>
      </c>
      <c r="D4" s="5"/>
      <c r="F4" s="463" t="s">
        <v>38</v>
      </c>
      <c r="G4" s="464"/>
    </row>
    <row r="5" spans="1:16">
      <c r="A5" s="7" t="s">
        <v>12</v>
      </c>
      <c r="B5" s="4">
        <v>15</v>
      </c>
      <c r="C5" s="11">
        <f>INT(($B$5-10)/2)</f>
        <v>2</v>
      </c>
      <c r="D5" s="3">
        <f>INT($B$3/2)+$C5</f>
        <v>10</v>
      </c>
      <c r="F5" s="460" t="s">
        <v>796</v>
      </c>
      <c r="G5" s="460"/>
      <c r="H5" s="461"/>
      <c r="I5" s="461"/>
      <c r="J5" s="461"/>
      <c r="K5" s="461"/>
      <c r="L5" s="461"/>
      <c r="M5" s="461"/>
      <c r="N5" s="461"/>
      <c r="O5" s="48"/>
    </row>
    <row r="6" spans="1:16">
      <c r="A6" s="7" t="s">
        <v>13</v>
      </c>
      <c r="B6" s="4">
        <v>22</v>
      </c>
      <c r="C6" s="11">
        <f>INT(($B$6-10)/2)</f>
        <v>6</v>
      </c>
      <c r="D6" s="20">
        <f t="shared" ref="D6:D10" si="0">INT($B$3/2)+$C6</f>
        <v>14</v>
      </c>
      <c r="F6" s="36" t="s">
        <v>22</v>
      </c>
      <c r="G6" s="5" t="s">
        <v>23</v>
      </c>
      <c r="H6" s="5" t="s">
        <v>24</v>
      </c>
      <c r="I6" s="5" t="s">
        <v>25</v>
      </c>
      <c r="J6" s="5" t="s">
        <v>26</v>
      </c>
      <c r="K6" s="5" t="s">
        <v>27</v>
      </c>
      <c r="L6" s="5" t="s">
        <v>83</v>
      </c>
      <c r="M6" s="5" t="s">
        <v>28</v>
      </c>
      <c r="N6" s="5" t="s">
        <v>29</v>
      </c>
      <c r="O6" s="44" t="s">
        <v>112</v>
      </c>
      <c r="P6" s="15" t="s">
        <v>34</v>
      </c>
    </row>
    <row r="7" spans="1:16">
      <c r="A7" s="7" t="s">
        <v>14</v>
      </c>
      <c r="B7" s="4">
        <v>16</v>
      </c>
      <c r="C7" s="11">
        <f>INT(($B$7-10)/2)</f>
        <v>3</v>
      </c>
      <c r="D7" s="20">
        <f t="shared" si="0"/>
        <v>11</v>
      </c>
      <c r="F7" s="119" t="s">
        <v>111</v>
      </c>
      <c r="G7" s="2">
        <f>I7+P7</f>
        <v>19</v>
      </c>
      <c r="H7" s="16" t="s">
        <v>12</v>
      </c>
      <c r="I7" s="178">
        <f>IF(H7="",0,VLOOKUP(H7,$A$5:$C$10,3,FALSE))</f>
        <v>2</v>
      </c>
      <c r="J7" s="20">
        <f>INT($B$3/2)</f>
        <v>8</v>
      </c>
      <c r="K7" s="4">
        <v>3</v>
      </c>
      <c r="L7" s="4">
        <v>2</v>
      </c>
      <c r="M7" s="4">
        <v>4</v>
      </c>
      <c r="N7" s="4">
        <v>0</v>
      </c>
      <c r="O7" s="45">
        <v>0</v>
      </c>
      <c r="P7" s="14">
        <f>SUM(J7:O7)</f>
        <v>17</v>
      </c>
    </row>
    <row r="8" spans="1:16">
      <c r="A8" s="7" t="s">
        <v>15</v>
      </c>
      <c r="B8" s="4">
        <v>9</v>
      </c>
      <c r="C8" s="11">
        <f>INT(($B$8-10)/2)</f>
        <v>-1</v>
      </c>
      <c r="D8" s="20">
        <f t="shared" si="0"/>
        <v>7</v>
      </c>
      <c r="F8" s="457" t="s">
        <v>33</v>
      </c>
      <c r="G8" s="458"/>
      <c r="H8" s="459"/>
      <c r="I8" s="223" t="s">
        <v>34</v>
      </c>
      <c r="J8" s="5" t="s">
        <v>24</v>
      </c>
      <c r="K8" s="5" t="s">
        <v>25</v>
      </c>
      <c r="L8" s="17" t="s">
        <v>83</v>
      </c>
      <c r="M8" s="5" t="s">
        <v>28</v>
      </c>
      <c r="N8" s="5" t="s">
        <v>29</v>
      </c>
      <c r="O8" s="44" t="s">
        <v>112</v>
      </c>
      <c r="P8" s="15" t="s">
        <v>34</v>
      </c>
    </row>
    <row r="9" spans="1:16">
      <c r="A9" s="7" t="s">
        <v>16</v>
      </c>
      <c r="B9" s="4">
        <v>18</v>
      </c>
      <c r="C9" s="11">
        <f>INT(($B$9-10)/2)</f>
        <v>4</v>
      </c>
      <c r="D9" s="20">
        <f t="shared" si="0"/>
        <v>12</v>
      </c>
      <c r="F9" s="228">
        <v>1</v>
      </c>
      <c r="G9" s="221" t="s">
        <v>45</v>
      </c>
      <c r="H9" s="226">
        <v>10</v>
      </c>
      <c r="I9" s="227">
        <f>K9+P9</f>
        <v>8</v>
      </c>
      <c r="J9" s="34" t="s">
        <v>12</v>
      </c>
      <c r="K9" s="178">
        <f>IF(J9="",0,VLOOKUP(J9,$A$5:$C$10,3,FALSE))</f>
        <v>2</v>
      </c>
      <c r="L9" s="4">
        <v>0</v>
      </c>
      <c r="M9" s="4">
        <v>4</v>
      </c>
      <c r="N9" s="4">
        <v>2</v>
      </c>
      <c r="O9" s="395">
        <v>0</v>
      </c>
      <c r="P9" s="14">
        <f>SUM(L9:O9)</f>
        <v>6</v>
      </c>
    </row>
    <row r="10" spans="1:16">
      <c r="A10" s="7" t="s">
        <v>17</v>
      </c>
      <c r="B10" s="4">
        <v>11</v>
      </c>
      <c r="C10" s="11">
        <f>INT(($B$10-10)/2)</f>
        <v>0</v>
      </c>
      <c r="D10" s="20">
        <f t="shared" si="0"/>
        <v>8</v>
      </c>
      <c r="F10" s="465" t="s">
        <v>35</v>
      </c>
      <c r="G10" s="465"/>
      <c r="H10" s="465" t="s">
        <v>36</v>
      </c>
      <c r="I10" s="465"/>
      <c r="J10" s="465"/>
      <c r="K10" s="465"/>
      <c r="L10" s="465" t="s">
        <v>37</v>
      </c>
      <c r="M10" s="465"/>
      <c r="N10" s="465"/>
      <c r="O10"/>
    </row>
    <row r="11" spans="1:16">
      <c r="A11" s="37"/>
      <c r="B11" s="37"/>
      <c r="C11" s="37"/>
      <c r="D11" s="37"/>
      <c r="F11" s="466" t="s">
        <v>18</v>
      </c>
      <c r="G11" s="462"/>
      <c r="H11" s="466"/>
      <c r="I11" s="462"/>
      <c r="J11" s="462"/>
      <c r="K11" s="462"/>
      <c r="L11" s="4">
        <v>4</v>
      </c>
      <c r="M11" s="3" t="s">
        <v>63</v>
      </c>
      <c r="N11" s="127">
        <v>8</v>
      </c>
      <c r="O11"/>
    </row>
    <row r="12" spans="1:16" ht="14.25" thickBot="1">
      <c r="A12" s="44" t="s">
        <v>86</v>
      </c>
      <c r="B12" s="23" t="s">
        <v>93</v>
      </c>
      <c r="C12" s="23" t="s">
        <v>94</v>
      </c>
      <c r="D12" s="44" t="s">
        <v>110</v>
      </c>
      <c r="F12" s="1"/>
      <c r="G12" s="1"/>
      <c r="H12" s="1"/>
      <c r="I12" s="1"/>
      <c r="J12" s="1"/>
      <c r="K12" s="1"/>
      <c r="L12" s="1"/>
      <c r="M12" s="1"/>
      <c r="N12" s="1"/>
      <c r="O12" s="21"/>
    </row>
    <row r="13" spans="1:16" ht="14.25" thickBot="1">
      <c r="A13" s="33">
        <f>$E$2+$B$6+($F$2*($B$3-1))</f>
        <v>133</v>
      </c>
      <c r="B13" s="26">
        <f>INT($A$13/2)</f>
        <v>66</v>
      </c>
      <c r="C13" s="26">
        <f>INT($A$13/4)</f>
        <v>33</v>
      </c>
      <c r="D13" s="26">
        <f>H2+C6+1</f>
        <v>16</v>
      </c>
      <c r="F13" s="463" t="s">
        <v>904</v>
      </c>
      <c r="G13" s="464"/>
      <c r="H13" s="182"/>
      <c r="I13" s="182"/>
      <c r="J13" s="182"/>
      <c r="K13" s="182"/>
      <c r="L13" s="182"/>
      <c r="M13" s="182"/>
      <c r="N13" s="182"/>
      <c r="O13" s="182"/>
      <c r="P13" s="185"/>
    </row>
    <row r="14" spans="1:16">
      <c r="F14" s="460" t="s">
        <v>796</v>
      </c>
      <c r="G14" s="460"/>
      <c r="H14" s="461"/>
      <c r="I14" s="461"/>
      <c r="J14" s="461"/>
      <c r="K14" s="461"/>
      <c r="L14" s="461"/>
      <c r="M14" s="461"/>
      <c r="N14" s="461"/>
      <c r="O14" s="48"/>
      <c r="P14" s="185"/>
    </row>
    <row r="15" spans="1:16">
      <c r="A15" s="44" t="s">
        <v>92</v>
      </c>
      <c r="B15" s="22">
        <v>5</v>
      </c>
      <c r="F15" s="388" t="s">
        <v>22</v>
      </c>
      <c r="G15" s="388" t="s">
        <v>23</v>
      </c>
      <c r="H15" s="388" t="s">
        <v>24</v>
      </c>
      <c r="I15" s="388" t="s">
        <v>25</v>
      </c>
      <c r="J15" s="388" t="s">
        <v>26</v>
      </c>
      <c r="K15" s="388" t="s">
        <v>27</v>
      </c>
      <c r="L15" s="388" t="s">
        <v>83</v>
      </c>
      <c r="M15" s="388" t="s">
        <v>28</v>
      </c>
      <c r="N15" s="388" t="s">
        <v>29</v>
      </c>
      <c r="O15" s="388" t="s">
        <v>31</v>
      </c>
      <c r="P15" s="388" t="s">
        <v>34</v>
      </c>
    </row>
    <row r="16" spans="1:16">
      <c r="A16" s="44" t="s">
        <v>91</v>
      </c>
      <c r="B16" s="19">
        <v>30</v>
      </c>
      <c r="F16" s="390" t="s">
        <v>64</v>
      </c>
      <c r="G16" s="389">
        <f>I16+P16</f>
        <v>23</v>
      </c>
      <c r="H16" s="390" t="s">
        <v>13</v>
      </c>
      <c r="I16" s="178">
        <f>IF(H16="",0,VLOOKUP(H16,$A$5:$C$10,3,FALSE))</f>
        <v>6</v>
      </c>
      <c r="J16" s="389">
        <f>INT($B$3/2)</f>
        <v>8</v>
      </c>
      <c r="K16" s="390">
        <v>3</v>
      </c>
      <c r="L16" s="390">
        <v>2</v>
      </c>
      <c r="M16" s="390">
        <v>4</v>
      </c>
      <c r="N16" s="390">
        <v>0</v>
      </c>
      <c r="O16" s="390">
        <v>0</v>
      </c>
      <c r="P16" s="389">
        <f>SUM(J16:O16)</f>
        <v>17</v>
      </c>
    </row>
    <row r="17" spans="1:16">
      <c r="A17" s="44" t="s">
        <v>19</v>
      </c>
      <c r="B17" s="19">
        <v>30</v>
      </c>
      <c r="F17" s="457" t="s">
        <v>4</v>
      </c>
      <c r="G17" s="458"/>
      <c r="H17" s="459"/>
      <c r="I17" s="387" t="s">
        <v>34</v>
      </c>
      <c r="J17" s="388" t="s">
        <v>24</v>
      </c>
      <c r="K17" s="388" t="s">
        <v>25</v>
      </c>
      <c r="L17" s="388" t="s">
        <v>83</v>
      </c>
      <c r="M17" s="388" t="s">
        <v>28</v>
      </c>
      <c r="N17" s="388" t="s">
        <v>29</v>
      </c>
      <c r="O17" s="388" t="s">
        <v>31</v>
      </c>
      <c r="P17" s="388" t="s">
        <v>34</v>
      </c>
    </row>
    <row r="18" spans="1:16">
      <c r="A18" s="44" t="s">
        <v>20</v>
      </c>
      <c r="B18" s="19">
        <v>27</v>
      </c>
      <c r="F18" s="226">
        <v>1</v>
      </c>
      <c r="G18" s="389" t="s">
        <v>45</v>
      </c>
      <c r="H18" s="226">
        <v>10</v>
      </c>
      <c r="I18" s="227">
        <f>K18+P18</f>
        <v>12</v>
      </c>
      <c r="J18" s="390" t="s">
        <v>13</v>
      </c>
      <c r="K18" s="178">
        <f>IF(J18="",0,VLOOKUP(J18,$A$5:$C$10,3,FALSE))</f>
        <v>6</v>
      </c>
      <c r="L18" s="390">
        <v>0</v>
      </c>
      <c r="M18" s="390">
        <v>4</v>
      </c>
      <c r="N18" s="390">
        <v>2</v>
      </c>
      <c r="O18" s="395">
        <v>0</v>
      </c>
      <c r="P18" s="389">
        <f>SUM(L18:O18)</f>
        <v>6</v>
      </c>
    </row>
    <row r="19" spans="1:16">
      <c r="A19" s="44" t="s">
        <v>21</v>
      </c>
      <c r="B19" s="19">
        <v>30</v>
      </c>
      <c r="F19" s="457" t="s">
        <v>35</v>
      </c>
      <c r="G19" s="459"/>
      <c r="H19" s="457" t="s">
        <v>36</v>
      </c>
      <c r="I19" s="458"/>
      <c r="J19" s="458"/>
      <c r="K19" s="459"/>
      <c r="L19" s="457" t="s">
        <v>3</v>
      </c>
      <c r="M19" s="458"/>
      <c r="N19" s="459"/>
      <c r="O19" s="185"/>
      <c r="P19" s="185"/>
    </row>
    <row r="20" spans="1:16">
      <c r="F20" s="466" t="s">
        <v>18</v>
      </c>
      <c r="G20" s="462"/>
      <c r="H20" s="462"/>
      <c r="I20" s="462"/>
      <c r="J20" s="462"/>
      <c r="K20" s="462"/>
      <c r="L20" s="390">
        <v>4</v>
      </c>
      <c r="M20" s="389" t="s">
        <v>45</v>
      </c>
      <c r="N20" s="390">
        <v>10</v>
      </c>
      <c r="O20" s="185"/>
      <c r="P20" s="185"/>
    </row>
    <row r="21" spans="1:16" ht="14.25" thickBot="1">
      <c r="A21" s="457" t="s">
        <v>288</v>
      </c>
      <c r="B21" s="458"/>
      <c r="C21" s="459"/>
      <c r="F21" s="1"/>
      <c r="G21" s="1"/>
      <c r="H21" s="1"/>
      <c r="I21" s="1"/>
      <c r="J21" s="1"/>
      <c r="K21" s="1"/>
      <c r="L21" s="1"/>
      <c r="M21" s="1"/>
      <c r="N21" s="1"/>
      <c r="O21" s="21"/>
    </row>
    <row r="22" spans="1:16" ht="14.25" thickBot="1">
      <c r="A22" s="470" t="s">
        <v>16</v>
      </c>
      <c r="B22" s="142" t="s">
        <v>10</v>
      </c>
      <c r="C22" s="142" t="s">
        <v>11</v>
      </c>
      <c r="D22" s="37"/>
      <c r="F22" s="463" t="s">
        <v>140</v>
      </c>
      <c r="G22" s="464"/>
      <c r="H22" s="1"/>
      <c r="I22" s="1"/>
      <c r="J22" s="1"/>
      <c r="K22" s="1"/>
      <c r="L22" s="1"/>
      <c r="M22" s="1"/>
      <c r="N22" s="1"/>
      <c r="O22" s="21"/>
    </row>
    <row r="23" spans="1:16">
      <c r="A23" s="471"/>
      <c r="B23" s="143">
        <v>16</v>
      </c>
      <c r="C23" s="26">
        <f>INT((B23-10)/2)</f>
        <v>3</v>
      </c>
      <c r="D23" s="37"/>
      <c r="F23" s="460" t="s">
        <v>796</v>
      </c>
      <c r="G23" s="460"/>
      <c r="H23" s="461"/>
      <c r="I23" s="461"/>
      <c r="J23" s="461"/>
      <c r="K23" s="461"/>
      <c r="L23" s="461"/>
      <c r="M23" s="461"/>
      <c r="N23" s="461"/>
      <c r="O23" s="48"/>
    </row>
    <row r="24" spans="1:16">
      <c r="A24" s="185"/>
      <c r="B24" s="37"/>
      <c r="C24" s="37"/>
      <c r="D24" s="37"/>
      <c r="F24" s="5" t="s">
        <v>22</v>
      </c>
      <c r="G24" s="5" t="s">
        <v>23</v>
      </c>
      <c r="H24" s="5" t="s">
        <v>24</v>
      </c>
      <c r="I24" s="5" t="s">
        <v>25</v>
      </c>
      <c r="J24" s="5" t="s">
        <v>26</v>
      </c>
      <c r="K24" s="5" t="s">
        <v>27</v>
      </c>
      <c r="L24" s="17" t="s">
        <v>83</v>
      </c>
      <c r="M24" s="5" t="s">
        <v>28</v>
      </c>
      <c r="N24" s="5" t="s">
        <v>29</v>
      </c>
      <c r="O24" s="44" t="s">
        <v>112</v>
      </c>
      <c r="P24" s="15" t="s">
        <v>34</v>
      </c>
    </row>
    <row r="25" spans="1:16">
      <c r="B25" s="37"/>
      <c r="C25" s="37"/>
      <c r="D25" s="37"/>
      <c r="F25" s="45" t="s">
        <v>111</v>
      </c>
      <c r="G25" s="43">
        <f>I25+P25</f>
        <v>23</v>
      </c>
      <c r="H25" s="16" t="s">
        <v>13</v>
      </c>
      <c r="I25" s="178">
        <f>IF(H25="",0,VLOOKUP(H25,$A$5:$C$10,3,FALSE))</f>
        <v>6</v>
      </c>
      <c r="J25" s="2">
        <f>INT($B$3/2)</f>
        <v>8</v>
      </c>
      <c r="K25" s="4">
        <v>3</v>
      </c>
      <c r="L25" s="4">
        <v>2</v>
      </c>
      <c r="M25" s="4">
        <v>4</v>
      </c>
      <c r="N25" s="4">
        <v>0</v>
      </c>
      <c r="O25" s="45">
        <v>0</v>
      </c>
      <c r="P25" s="43">
        <f>SUM(J25:O25)</f>
        <v>17</v>
      </c>
    </row>
    <row r="26" spans="1:16">
      <c r="F26" s="457" t="s">
        <v>33</v>
      </c>
      <c r="G26" s="458"/>
      <c r="H26" s="459"/>
      <c r="I26" s="223" t="s">
        <v>34</v>
      </c>
      <c r="J26" s="5" t="s">
        <v>24</v>
      </c>
      <c r="K26" s="5" t="s">
        <v>25</v>
      </c>
      <c r="L26" s="17" t="s">
        <v>83</v>
      </c>
      <c r="M26" s="5" t="s">
        <v>28</v>
      </c>
      <c r="N26" s="5" t="s">
        <v>29</v>
      </c>
      <c r="O26" s="44" t="s">
        <v>112</v>
      </c>
      <c r="P26" s="15" t="s">
        <v>34</v>
      </c>
    </row>
    <row r="27" spans="1:16">
      <c r="A27" s="18" t="s">
        <v>68</v>
      </c>
      <c r="B27" s="18" t="s">
        <v>66</v>
      </c>
      <c r="C27" s="18" t="s">
        <v>73</v>
      </c>
      <c r="D27" s="18" t="str">
        <f>IF($F$4="","",$F$4)</f>
        <v>近接基礎</v>
      </c>
      <c r="F27" s="226">
        <v>1</v>
      </c>
      <c r="G27" s="221" t="s">
        <v>45</v>
      </c>
      <c r="H27" s="226">
        <v>10</v>
      </c>
      <c r="I27" s="227">
        <f>K27+P27</f>
        <v>12</v>
      </c>
      <c r="J27" s="16" t="s">
        <v>13</v>
      </c>
      <c r="K27" s="178">
        <f>IF(J27="",0,VLOOKUP(J27,$A$5:$C$10,3,FALSE))</f>
        <v>6</v>
      </c>
      <c r="L27" s="34">
        <v>0</v>
      </c>
      <c r="M27" s="34">
        <v>4</v>
      </c>
      <c r="N27" s="34">
        <v>2</v>
      </c>
      <c r="O27" s="395">
        <v>0</v>
      </c>
      <c r="P27" s="43">
        <f>SUM(L27:O27)</f>
        <v>6</v>
      </c>
    </row>
    <row r="28" spans="1:16">
      <c r="A28" s="18" t="s">
        <v>69</v>
      </c>
      <c r="B28" s="18" t="s">
        <v>71</v>
      </c>
      <c r="C28" s="18" t="s">
        <v>74</v>
      </c>
      <c r="D28" s="18" t="str">
        <f>IF($F$13="","",$F$13)</f>
        <v>対不死</v>
      </c>
      <c r="F28" s="465" t="s">
        <v>35</v>
      </c>
      <c r="G28" s="465"/>
      <c r="H28" s="465" t="s">
        <v>36</v>
      </c>
      <c r="I28" s="465"/>
      <c r="J28" s="465"/>
      <c r="K28" s="465"/>
      <c r="L28" s="465" t="s">
        <v>37</v>
      </c>
      <c r="M28" s="465"/>
      <c r="N28" s="465"/>
    </row>
    <row r="29" spans="1:16">
      <c r="A29" s="18" t="s">
        <v>70</v>
      </c>
      <c r="B29" s="18" t="s">
        <v>72</v>
      </c>
      <c r="C29" s="18" t="s">
        <v>75</v>
      </c>
      <c r="D29" s="18" t="str">
        <f>IF($F$22="","",$F$22)</f>
        <v>武器パワー</v>
      </c>
      <c r="F29" s="462" t="s">
        <v>18</v>
      </c>
      <c r="G29" s="462"/>
      <c r="H29" s="462"/>
      <c r="I29" s="462"/>
      <c r="J29" s="462"/>
      <c r="K29" s="462"/>
      <c r="L29" s="4">
        <v>4</v>
      </c>
      <c r="M29" s="3" t="s">
        <v>45</v>
      </c>
      <c r="N29" s="127">
        <v>8</v>
      </c>
    </row>
    <row r="30" spans="1:16" ht="14.25" thickBot="1">
      <c r="A30" s="18" t="s">
        <v>82</v>
      </c>
      <c r="B30" s="18" t="s">
        <v>96</v>
      </c>
      <c r="C30" s="18" t="s">
        <v>76</v>
      </c>
      <c r="D30" s="18" t="str">
        <f>IF($F$31="","",$F$31)</f>
        <v>特殊</v>
      </c>
    </row>
    <row r="31" spans="1:16" ht="14.25" thickBot="1">
      <c r="A31" s="18" t="s">
        <v>95</v>
      </c>
      <c r="B31" s="18"/>
      <c r="C31" s="18" t="s">
        <v>77</v>
      </c>
      <c r="D31" s="18" t="str">
        <f>IF($F$40="","",$F$40)</f>
        <v>素手</v>
      </c>
      <c r="F31" s="463" t="s">
        <v>126</v>
      </c>
      <c r="G31" s="464"/>
      <c r="H31" s="1"/>
      <c r="I31" s="1"/>
      <c r="J31" s="1"/>
      <c r="K31" s="1"/>
      <c r="L31" s="1"/>
      <c r="M31" s="1"/>
      <c r="N31" s="1"/>
      <c r="O31" s="21"/>
    </row>
    <row r="32" spans="1:16">
      <c r="A32" s="18" t="s">
        <v>100</v>
      </c>
      <c r="C32" s="18" t="s">
        <v>78</v>
      </c>
      <c r="F32" s="460" t="s">
        <v>804</v>
      </c>
      <c r="G32" s="460"/>
      <c r="H32" s="461"/>
      <c r="I32" s="461"/>
      <c r="J32" s="461"/>
      <c r="K32" s="461"/>
      <c r="L32" s="461"/>
      <c r="M32" s="461"/>
      <c r="N32" s="461"/>
      <c r="O32" s="48"/>
    </row>
    <row r="33" spans="1:16">
      <c r="A33" s="18"/>
      <c r="C33" s="18" t="s">
        <v>67</v>
      </c>
      <c r="F33" s="5" t="s">
        <v>22</v>
      </c>
      <c r="G33" s="5" t="s">
        <v>23</v>
      </c>
      <c r="H33" s="5" t="s">
        <v>24</v>
      </c>
      <c r="I33" s="5" t="s">
        <v>25</v>
      </c>
      <c r="J33" s="5" t="s">
        <v>26</v>
      </c>
      <c r="K33" s="5" t="s">
        <v>27</v>
      </c>
      <c r="L33" s="17" t="s">
        <v>83</v>
      </c>
      <c r="M33" s="5" t="s">
        <v>28</v>
      </c>
      <c r="N33" s="5" t="s">
        <v>29</v>
      </c>
      <c r="O33" s="44" t="s">
        <v>112</v>
      </c>
      <c r="P33" s="15" t="s">
        <v>34</v>
      </c>
    </row>
    <row r="34" spans="1:16">
      <c r="C34" s="18" t="s">
        <v>79</v>
      </c>
      <c r="F34" s="404" t="s">
        <v>923</v>
      </c>
      <c r="G34" s="43">
        <f>I34+P34</f>
        <v>16</v>
      </c>
      <c r="H34" s="16" t="s">
        <v>16</v>
      </c>
      <c r="I34" s="178">
        <f>IF(H34="",0,VLOOKUP(H34,$A$5:$C$10,3,FALSE))</f>
        <v>4</v>
      </c>
      <c r="J34" s="3">
        <f>INT($B$3/2)</f>
        <v>8</v>
      </c>
      <c r="K34" s="4">
        <v>0</v>
      </c>
      <c r="L34" s="4">
        <v>0</v>
      </c>
      <c r="M34" s="4">
        <v>4</v>
      </c>
      <c r="N34" s="4">
        <v>0</v>
      </c>
      <c r="O34" s="45">
        <v>0</v>
      </c>
      <c r="P34" s="43">
        <f>SUM(J34:O34)</f>
        <v>12</v>
      </c>
    </row>
    <row r="35" spans="1:16">
      <c r="C35" s="18" t="s">
        <v>80</v>
      </c>
      <c r="F35" s="457" t="s">
        <v>4</v>
      </c>
      <c r="G35" s="458"/>
      <c r="H35" s="459"/>
      <c r="I35" s="223" t="s">
        <v>34</v>
      </c>
      <c r="J35" s="5" t="s">
        <v>24</v>
      </c>
      <c r="K35" s="5" t="s">
        <v>25</v>
      </c>
      <c r="L35" s="17" t="s">
        <v>83</v>
      </c>
      <c r="M35" s="5" t="s">
        <v>28</v>
      </c>
      <c r="N35" s="5" t="s">
        <v>29</v>
      </c>
      <c r="O35" s="44" t="s">
        <v>112</v>
      </c>
      <c r="P35" s="15" t="s">
        <v>34</v>
      </c>
    </row>
    <row r="36" spans="1:16">
      <c r="C36" s="18" t="s">
        <v>81</v>
      </c>
      <c r="F36" s="226">
        <v>1</v>
      </c>
      <c r="G36" s="221" t="s">
        <v>45</v>
      </c>
      <c r="H36" s="226">
        <v>10</v>
      </c>
      <c r="I36" s="227">
        <f>K36+P36</f>
        <v>8</v>
      </c>
      <c r="J36" s="16" t="s">
        <v>16</v>
      </c>
      <c r="K36" s="178">
        <f>IF(J36="",0,VLOOKUP(J36,$A$5:$C$10,3,FALSE))</f>
        <v>4</v>
      </c>
      <c r="L36" s="4">
        <v>0</v>
      </c>
      <c r="M36" s="4">
        <v>4</v>
      </c>
      <c r="N36" s="4">
        <v>0</v>
      </c>
      <c r="O36" s="395">
        <v>0</v>
      </c>
      <c r="P36" s="43">
        <f>SUM(L36:O36)</f>
        <v>4</v>
      </c>
    </row>
    <row r="37" spans="1:16">
      <c r="C37" s="18"/>
      <c r="F37" s="465" t="s">
        <v>35</v>
      </c>
      <c r="G37" s="465"/>
      <c r="H37" s="465" t="s">
        <v>36</v>
      </c>
      <c r="I37" s="465"/>
      <c r="J37" s="465"/>
      <c r="K37" s="465"/>
      <c r="L37" s="465" t="s">
        <v>3</v>
      </c>
      <c r="M37" s="465"/>
      <c r="N37" s="465"/>
    </row>
    <row r="38" spans="1:16">
      <c r="F38" s="462" t="s">
        <v>21</v>
      </c>
      <c r="G38" s="462"/>
      <c r="H38" s="462"/>
      <c r="I38" s="462"/>
      <c r="J38" s="462"/>
      <c r="K38" s="462"/>
      <c r="L38" s="4"/>
      <c r="M38" s="3" t="s">
        <v>113</v>
      </c>
      <c r="N38" s="4"/>
    </row>
    <row r="39" spans="1:16" ht="14.25" thickBot="1"/>
    <row r="40" spans="1:16" ht="14.25" thickBot="1">
      <c r="F40" s="463" t="s">
        <v>335</v>
      </c>
      <c r="G40" s="464"/>
      <c r="H40" s="182"/>
      <c r="I40" s="182"/>
      <c r="J40" s="182"/>
      <c r="K40" s="182"/>
      <c r="L40" s="182"/>
      <c r="M40" s="182"/>
      <c r="N40" s="182"/>
      <c r="O40" s="182"/>
      <c r="P40" s="185"/>
    </row>
    <row r="41" spans="1:16">
      <c r="F41" s="460"/>
      <c r="G41" s="460"/>
      <c r="H41" s="461"/>
      <c r="I41" s="461"/>
      <c r="J41" s="461"/>
      <c r="K41" s="461"/>
      <c r="L41" s="461"/>
      <c r="M41" s="461"/>
      <c r="N41" s="461"/>
      <c r="O41" s="48"/>
      <c r="P41" s="185"/>
    </row>
    <row r="42" spans="1:16">
      <c r="F42" s="388" t="s">
        <v>22</v>
      </c>
      <c r="G42" s="388" t="s">
        <v>23</v>
      </c>
      <c r="H42" s="388" t="s">
        <v>24</v>
      </c>
      <c r="I42" s="388" t="s">
        <v>25</v>
      </c>
      <c r="J42" s="388" t="s">
        <v>906</v>
      </c>
      <c r="K42" s="388" t="s">
        <v>27</v>
      </c>
      <c r="L42" s="388" t="s">
        <v>83</v>
      </c>
      <c r="M42" s="388" t="s">
        <v>28</v>
      </c>
      <c r="N42" s="388" t="s">
        <v>29</v>
      </c>
      <c r="O42" s="388" t="s">
        <v>907</v>
      </c>
      <c r="P42" s="388" t="s">
        <v>908</v>
      </c>
    </row>
    <row r="43" spans="1:16">
      <c r="F43" s="390" t="s">
        <v>909</v>
      </c>
      <c r="G43" s="389">
        <f>I43+P43</f>
        <v>14</v>
      </c>
      <c r="H43" s="390" t="s">
        <v>13</v>
      </c>
      <c r="I43" s="178">
        <f>IF(H43="",0,VLOOKUP(H43,$A$5:$C$10,3,FALSE))</f>
        <v>6</v>
      </c>
      <c r="J43" s="389">
        <f>INT($B$3/2)</f>
        <v>8</v>
      </c>
      <c r="K43" s="390">
        <v>0</v>
      </c>
      <c r="L43" s="390">
        <v>0</v>
      </c>
      <c r="M43" s="390">
        <v>0</v>
      </c>
      <c r="N43" s="390">
        <v>0</v>
      </c>
      <c r="O43" s="390">
        <v>0</v>
      </c>
      <c r="P43" s="389">
        <f>SUM(J43:O43)</f>
        <v>8</v>
      </c>
    </row>
    <row r="44" spans="1:16">
      <c r="F44" s="457" t="s">
        <v>910</v>
      </c>
      <c r="G44" s="458"/>
      <c r="H44" s="459"/>
      <c r="I44" s="387" t="s">
        <v>908</v>
      </c>
      <c r="J44" s="388" t="s">
        <v>24</v>
      </c>
      <c r="K44" s="388" t="s">
        <v>25</v>
      </c>
      <c r="L44" s="388" t="s">
        <v>83</v>
      </c>
      <c r="M44" s="388" t="s">
        <v>28</v>
      </c>
      <c r="N44" s="388" t="s">
        <v>29</v>
      </c>
      <c r="O44" s="388" t="s">
        <v>907</v>
      </c>
      <c r="P44" s="388" t="s">
        <v>908</v>
      </c>
    </row>
    <row r="45" spans="1:16">
      <c r="F45" s="226">
        <v>1</v>
      </c>
      <c r="G45" s="389" t="s">
        <v>911</v>
      </c>
      <c r="H45" s="226">
        <v>4</v>
      </c>
      <c r="I45" s="227">
        <f>K45+P45</f>
        <v>8</v>
      </c>
      <c r="J45" s="390" t="s">
        <v>13</v>
      </c>
      <c r="K45" s="178">
        <f>IF(J45="",0,VLOOKUP(J45,$A$5:$C$10,3,FALSE))</f>
        <v>6</v>
      </c>
      <c r="L45" s="390">
        <v>0</v>
      </c>
      <c r="M45" s="390">
        <v>0</v>
      </c>
      <c r="N45" s="390">
        <v>2</v>
      </c>
      <c r="O45" s="395">
        <v>0</v>
      </c>
      <c r="P45" s="389">
        <f>SUM(L45:O45)</f>
        <v>2</v>
      </c>
    </row>
    <row r="46" spans="1:16">
      <c r="F46" s="457" t="s">
        <v>35</v>
      </c>
      <c r="G46" s="459"/>
      <c r="H46" s="457" t="s">
        <v>36</v>
      </c>
      <c r="I46" s="458"/>
      <c r="J46" s="458"/>
      <c r="K46" s="459"/>
      <c r="L46" s="457" t="s">
        <v>912</v>
      </c>
      <c r="M46" s="458"/>
      <c r="N46" s="459"/>
      <c r="O46" s="185"/>
      <c r="P46" s="185"/>
    </row>
    <row r="47" spans="1:16">
      <c r="F47" s="462"/>
      <c r="G47" s="462"/>
      <c r="H47" s="462"/>
      <c r="I47" s="462"/>
      <c r="J47" s="462"/>
      <c r="K47" s="462"/>
      <c r="L47" s="390">
        <v>0</v>
      </c>
      <c r="M47" s="389" t="s">
        <v>911</v>
      </c>
      <c r="N47" s="390">
        <v>0</v>
      </c>
      <c r="O47" s="185"/>
      <c r="P47" s="185"/>
    </row>
  </sheetData>
  <mergeCells count="44">
    <mergeCell ref="A22:A23"/>
    <mergeCell ref="A21:C21"/>
    <mergeCell ref="H20:K20"/>
    <mergeCell ref="L10:N10"/>
    <mergeCell ref="F19:G19"/>
    <mergeCell ref="H19:K19"/>
    <mergeCell ref="L19:N19"/>
    <mergeCell ref="F14:N14"/>
    <mergeCell ref="F10:G10"/>
    <mergeCell ref="F11:G11"/>
    <mergeCell ref="H10:K10"/>
    <mergeCell ref="H11:K11"/>
    <mergeCell ref="F13:G13"/>
    <mergeCell ref="F8:H8"/>
    <mergeCell ref="B1:D1"/>
    <mergeCell ref="B2:D2"/>
    <mergeCell ref="F37:G37"/>
    <mergeCell ref="H37:K37"/>
    <mergeCell ref="F29:G29"/>
    <mergeCell ref="H29:K29"/>
    <mergeCell ref="F23:N23"/>
    <mergeCell ref="F28:G28"/>
    <mergeCell ref="H28:K28"/>
    <mergeCell ref="L28:N28"/>
    <mergeCell ref="F20:G20"/>
    <mergeCell ref="F17:H17"/>
    <mergeCell ref="F26:H26"/>
    <mergeCell ref="F35:H35"/>
    <mergeCell ref="F44:H44"/>
    <mergeCell ref="F32:N32"/>
    <mergeCell ref="F47:G47"/>
    <mergeCell ref="H47:K47"/>
    <mergeCell ref="F4:G4"/>
    <mergeCell ref="F41:N41"/>
    <mergeCell ref="F46:G46"/>
    <mergeCell ref="H46:K46"/>
    <mergeCell ref="L46:N46"/>
    <mergeCell ref="F22:G22"/>
    <mergeCell ref="F31:G31"/>
    <mergeCell ref="F40:G40"/>
    <mergeCell ref="F5:N5"/>
    <mergeCell ref="L37:N37"/>
    <mergeCell ref="F38:G38"/>
    <mergeCell ref="H38:K38"/>
  </mergeCells>
  <phoneticPr fontId="1"/>
  <dataValidations count="1">
    <dataValidation type="list" allowBlank="1" showInputMessage="1" showErrorMessage="1" sqref="H7 J18 H16 H34 J36 J27 H25 J9 J45 H43">
      <formula1>$A$5:$A$10</formula1>
    </dataValidation>
  </dataValidations>
  <pageMargins left="0.25" right="0.25" top="0.75" bottom="0.75" header="0.3" footer="0.3"/>
  <pageSetup paperSize="9" orientation="landscape" horizontalDpi="300" verticalDpi="3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8"/>
  <sheetViews>
    <sheetView zoomScaleNormal="100" workbookViewId="0">
      <selection activeCell="A53" sqref="A53:G53"/>
    </sheetView>
  </sheetViews>
  <sheetFormatPr defaultRowHeight="13.5"/>
  <cols>
    <col min="1" max="1" width="7.875" style="141" customWidth="1"/>
    <col min="2" max="2" width="8.5" style="141" customWidth="1"/>
    <col min="3" max="3" width="6.625" style="141" customWidth="1"/>
    <col min="4" max="4" width="15.75" style="141" customWidth="1"/>
    <col min="5" max="6" width="15.75" style="65" customWidth="1"/>
    <col min="7" max="7" width="18.25" style="65" customWidth="1"/>
    <col min="8" max="8" width="17.375" style="65" customWidth="1"/>
    <col min="9" max="9" width="14.625" style="65" customWidth="1"/>
    <col min="10" max="10" width="8.375" style="65" customWidth="1"/>
    <col min="11" max="11" width="7.5" style="65" customWidth="1"/>
    <col min="12" max="12" width="7.875" style="141" customWidth="1"/>
    <col min="13" max="13" width="9.25" style="141" customWidth="1"/>
    <col min="14" max="14" width="12.375" style="141" customWidth="1"/>
    <col min="15" max="16384" width="9" style="141"/>
  </cols>
  <sheetData>
    <row r="1" spans="1:12" ht="21">
      <c r="A1" s="106" t="s">
        <v>32</v>
      </c>
      <c r="B1" s="623">
        <v>10</v>
      </c>
      <c r="C1" s="624"/>
      <c r="D1" s="107" t="s">
        <v>40</v>
      </c>
      <c r="E1" s="108" t="s">
        <v>182</v>
      </c>
      <c r="F1" s="625"/>
      <c r="G1" s="626"/>
      <c r="H1" s="74" t="s">
        <v>55</v>
      </c>
    </row>
    <row r="2" spans="1:12" ht="24.75" customHeight="1">
      <c r="A2" s="107" t="s">
        <v>0</v>
      </c>
      <c r="B2" s="627" t="s">
        <v>711</v>
      </c>
      <c r="C2" s="627"/>
      <c r="D2" s="627"/>
      <c r="E2" s="627"/>
      <c r="F2" s="627"/>
      <c r="G2" s="627"/>
      <c r="H2" s="74" t="s">
        <v>56</v>
      </c>
    </row>
    <row r="3" spans="1:12" ht="19.5" customHeight="1">
      <c r="A3" s="80" t="s">
        <v>48</v>
      </c>
      <c r="B3" s="65"/>
      <c r="C3" s="65"/>
      <c r="D3" s="65"/>
      <c r="I3" s="74"/>
    </row>
    <row r="4" spans="1:12">
      <c r="A4" s="54" t="s">
        <v>46</v>
      </c>
      <c r="B4" s="525" t="s">
        <v>328</v>
      </c>
      <c r="C4" s="526"/>
      <c r="D4" s="526"/>
      <c r="E4" s="526"/>
      <c r="F4" s="526"/>
      <c r="G4" s="527"/>
      <c r="H4" s="457" t="s">
        <v>420</v>
      </c>
      <c r="I4" s="458"/>
      <c r="J4" s="458"/>
      <c r="K4" s="458"/>
      <c r="L4" s="459"/>
    </row>
    <row r="5" spans="1:12">
      <c r="A5" s="55" t="s">
        <v>39</v>
      </c>
      <c r="B5" s="525" t="s">
        <v>336</v>
      </c>
      <c r="C5" s="526"/>
      <c r="D5" s="526"/>
      <c r="E5" s="526"/>
      <c r="F5" s="526"/>
      <c r="G5" s="527"/>
      <c r="H5" s="168" t="s">
        <v>43</v>
      </c>
      <c r="I5" s="170" t="s">
        <v>87</v>
      </c>
      <c r="J5" s="170"/>
    </row>
    <row r="6" spans="1:12">
      <c r="A6" s="55" t="s">
        <v>7</v>
      </c>
      <c r="B6" s="679" t="s">
        <v>191</v>
      </c>
      <c r="C6" s="680"/>
      <c r="D6" s="681"/>
      <c r="E6" s="168" t="s">
        <v>43</v>
      </c>
      <c r="F6" s="169" t="str">
        <f>IF($I$5 = 0,"", $I$5)</f>
        <v>使用者</v>
      </c>
      <c r="G6" s="169" t="str">
        <f>IF($J$5 = 0,"", $J$5)</f>
        <v/>
      </c>
      <c r="H6" s="168" t="s">
        <v>65</v>
      </c>
      <c r="I6" s="170"/>
      <c r="J6" s="170"/>
    </row>
    <row r="7" spans="1:12">
      <c r="A7" s="56" t="s">
        <v>6</v>
      </c>
      <c r="B7" s="525"/>
      <c r="C7" s="526"/>
      <c r="D7" s="527"/>
      <c r="E7" s="168" t="s">
        <v>65</v>
      </c>
      <c r="F7" s="169" t="str">
        <f>IF($I$6 = 0,"", $I$6)</f>
        <v/>
      </c>
      <c r="G7" s="169" t="str">
        <f>IF($J$6 = 0,"", $J$6)</f>
        <v/>
      </c>
      <c r="H7" s="168" t="s">
        <v>84</v>
      </c>
      <c r="I7" s="170" t="s">
        <v>116</v>
      </c>
      <c r="J7" s="74" t="s">
        <v>61</v>
      </c>
      <c r="L7" s="230" t="s">
        <v>418</v>
      </c>
    </row>
    <row r="8" spans="1:12" ht="13.5" customHeight="1">
      <c r="A8" s="58" t="s">
        <v>60</v>
      </c>
      <c r="B8" s="531" t="s">
        <v>330</v>
      </c>
      <c r="C8" s="532"/>
      <c r="D8" s="532"/>
      <c r="E8" s="532"/>
      <c r="F8" s="532"/>
      <c r="G8" s="533"/>
      <c r="H8" s="168" t="s">
        <v>51</v>
      </c>
      <c r="I8" s="170" t="s">
        <v>17</v>
      </c>
      <c r="J8" s="169">
        <f>IF(I8="",0,VLOOKUP(I8,基本!$A$5:'基本'!$C$10,3,FALSE))</f>
        <v>0</v>
      </c>
      <c r="K8" s="170" t="s">
        <v>89</v>
      </c>
      <c r="L8" s="231">
        <f>$J$8+$L$9+$I$9</f>
        <v>1</v>
      </c>
    </row>
    <row r="9" spans="1:12" ht="13.5" customHeight="1">
      <c r="A9" s="58"/>
      <c r="B9" s="563" t="s">
        <v>329</v>
      </c>
      <c r="C9" s="564"/>
      <c r="D9" s="564"/>
      <c r="E9" s="564"/>
      <c r="F9" s="564"/>
      <c r="G9" s="565"/>
      <c r="H9" s="168" t="s">
        <v>57</v>
      </c>
      <c r="I9" s="170">
        <v>1</v>
      </c>
      <c r="J9" s="457" t="s">
        <v>53</v>
      </c>
      <c r="K9" s="459"/>
      <c r="L9" s="169">
        <f>IF($I$7=基本!$F$4,基本!$P$7,IF($I$7=基本!$F$13,基本!$P$16,IF($I$7=基本!$F$22,基本!$P$25,IF($I$7=基本!$F$31,基本!$P$34,IF($I$7=基本!$F$40,基本!$P$43,0)))))</f>
        <v>0</v>
      </c>
    </row>
    <row r="10" spans="1:12" ht="13.5" customHeight="1">
      <c r="A10" s="58"/>
      <c r="B10" s="563"/>
      <c r="C10" s="564"/>
      <c r="D10" s="564"/>
      <c r="E10" s="564"/>
      <c r="F10" s="564"/>
      <c r="G10" s="565"/>
      <c r="H10" s="166" t="s">
        <v>52</v>
      </c>
      <c r="I10" s="170" t="s">
        <v>17</v>
      </c>
      <c r="J10" s="176">
        <f>IF(I10="",0,VLOOKUP(I10,基本!$A$5:'基本'!$C$10,3,FALSE))</f>
        <v>0</v>
      </c>
      <c r="L10" s="65"/>
    </row>
    <row r="11" spans="1:12" ht="13.5" customHeight="1">
      <c r="A11" s="58"/>
      <c r="B11" s="563"/>
      <c r="C11" s="564"/>
      <c r="D11" s="564"/>
      <c r="E11" s="564"/>
      <c r="F11" s="564"/>
      <c r="G11" s="565"/>
      <c r="H11" s="168" t="s">
        <v>58</v>
      </c>
      <c r="I11" s="170">
        <v>0</v>
      </c>
      <c r="J11" s="457" t="s">
        <v>54</v>
      </c>
      <c r="K11" s="459"/>
      <c r="L11" s="169">
        <f>IF($I$7=基本!$F$4,基本!$P$9,IF($I$7=基本!$F$13,基本!$P$18,IF($I$7=基本!$F$22,基本!$P$27,IF($I$7=基本!$F$31,基本!$P$36,IF($I$7=基本!$F$40,基本!$P$45,0)))))</f>
        <v>0</v>
      </c>
    </row>
    <row r="12" spans="1:12">
      <c r="A12" s="58"/>
      <c r="B12" s="563"/>
      <c r="C12" s="564"/>
      <c r="D12" s="564"/>
      <c r="E12" s="564"/>
      <c r="F12" s="564"/>
      <c r="G12" s="565"/>
      <c r="H12" s="233"/>
      <c r="I12" s="235"/>
      <c r="J12" s="236"/>
      <c r="K12" s="234"/>
      <c r="L12" s="230" t="s">
        <v>418</v>
      </c>
    </row>
    <row r="13" spans="1:12" ht="13.5" customHeight="1">
      <c r="A13" s="58"/>
      <c r="B13" s="685"/>
      <c r="C13" s="686"/>
      <c r="D13" s="686"/>
      <c r="E13" s="686"/>
      <c r="F13" s="686"/>
      <c r="G13" s="687"/>
      <c r="H13" s="167" t="s">
        <v>85</v>
      </c>
      <c r="I13" s="170">
        <v>2</v>
      </c>
      <c r="J13" s="168" t="s">
        <v>44</v>
      </c>
      <c r="K13" s="170">
        <v>10</v>
      </c>
      <c r="L13" s="231">
        <f>$J$10+$L$11+$I$11</f>
        <v>0</v>
      </c>
    </row>
    <row r="14" spans="1:12" ht="13.5" customHeight="1">
      <c r="A14" s="58"/>
      <c r="B14" s="555"/>
      <c r="C14" s="556"/>
      <c r="D14" s="556"/>
      <c r="E14" s="556"/>
      <c r="F14" s="556"/>
      <c r="G14" s="557"/>
      <c r="H14" s="168" t="s">
        <v>50</v>
      </c>
      <c r="I14" s="26">
        <f>IF($I$7=基本!$F$4,基本!$L$11,IF($I$7=基本!$F$13,基本!$L$20,IF($I$7=基本!$F$22,基本!$L$29,IF($I$7=基本!$F$31,基本!$L$38,IF($I$7=基本!$F$40,基本!$L$47,0)))))</f>
        <v>0</v>
      </c>
      <c r="J14" s="222" t="s">
        <v>44</v>
      </c>
      <c r="K14" s="26">
        <f>IF($I$7=基本!$F$4,基本!$N$11,IF($I$7=基本!$F$13,基本!$N$20,IF($I$7=基本!$F$22,基本!$N$29,IF($I$7=基本!$F$31,基本!$N$38,IF($I$7=基本!$F$40,基本!$N$47,0)))))</f>
        <v>0</v>
      </c>
      <c r="L14" s="231">
        <f>$J$10+$L$11+$I$11+($I$13*$K$13)</f>
        <v>20</v>
      </c>
    </row>
    <row r="15" spans="1:12" ht="13.5" customHeight="1">
      <c r="A15" s="58"/>
      <c r="B15" s="555"/>
      <c r="C15" s="556"/>
      <c r="D15" s="556"/>
      <c r="E15" s="556"/>
      <c r="F15" s="556"/>
      <c r="G15" s="557"/>
      <c r="H15" s="168" t="s">
        <v>59</v>
      </c>
      <c r="I15" s="170"/>
      <c r="J15" s="222" t="s">
        <v>417</v>
      </c>
      <c r="K15" s="224" t="s">
        <v>16</v>
      </c>
      <c r="L15" s="221">
        <f>IF(K15="",0,VLOOKUP(K15,基本!$A$5:'基本'!$C$10,3,FALSE))</f>
        <v>4</v>
      </c>
    </row>
    <row r="16" spans="1:12" ht="13.5" customHeight="1">
      <c r="A16" s="58"/>
      <c r="B16" s="555"/>
      <c r="C16" s="556"/>
      <c r="D16" s="556"/>
      <c r="E16" s="556"/>
      <c r="F16" s="556"/>
      <c r="G16" s="557"/>
    </row>
    <row r="17" spans="1:12" ht="13.5" customHeight="1">
      <c r="A17" s="58"/>
      <c r="B17" s="555"/>
      <c r="C17" s="556"/>
      <c r="D17" s="556"/>
      <c r="E17" s="556"/>
      <c r="F17" s="556"/>
      <c r="G17" s="557"/>
      <c r="J17" s="141"/>
      <c r="K17" s="141"/>
    </row>
    <row r="18" spans="1:12" ht="13.5" customHeight="1">
      <c r="A18" s="59"/>
      <c r="B18" s="614"/>
      <c r="C18" s="599"/>
      <c r="D18" s="599"/>
      <c r="E18" s="599"/>
      <c r="F18" s="599"/>
      <c r="G18" s="600"/>
      <c r="J18" s="141"/>
      <c r="K18" s="141"/>
    </row>
    <row r="19" spans="1:12" s="185" customFormat="1" ht="8.25" customHeight="1">
      <c r="A19" s="597"/>
      <c r="B19" s="597"/>
      <c r="C19" s="597"/>
      <c r="D19" s="597"/>
      <c r="E19" s="597"/>
      <c r="F19" s="597"/>
      <c r="G19" s="597"/>
      <c r="H19" s="182"/>
      <c r="I19" s="182"/>
      <c r="J19" s="182"/>
      <c r="K19" s="182"/>
    </row>
    <row r="20" spans="1:12" s="185" customFormat="1" ht="14.25">
      <c r="A20" s="553" t="s">
        <v>180</v>
      </c>
      <c r="B20" s="553"/>
      <c r="C20" s="553"/>
      <c r="D20" s="553"/>
      <c r="E20" s="553"/>
      <c r="F20" s="553"/>
      <c r="G20" s="553"/>
      <c r="H20" s="182"/>
    </row>
    <row r="21" spans="1:12" s="185" customFormat="1" ht="13.5" customHeight="1">
      <c r="A21" s="554" t="s">
        <v>181</v>
      </c>
      <c r="B21" s="554"/>
      <c r="C21" s="554"/>
      <c r="D21" s="554"/>
      <c r="E21" s="554"/>
      <c r="F21" s="554"/>
      <c r="G21" s="554"/>
      <c r="H21" s="182"/>
      <c r="I21" s="182"/>
      <c r="J21" s="182"/>
      <c r="K21" s="182"/>
    </row>
    <row r="22" spans="1:12" s="185" customFormat="1" ht="13.5" customHeight="1">
      <c r="A22" s="548" t="s">
        <v>274</v>
      </c>
      <c r="B22" s="548"/>
      <c r="C22" s="548"/>
      <c r="D22" s="548"/>
      <c r="E22" s="548"/>
      <c r="F22" s="548"/>
      <c r="G22" s="548"/>
      <c r="H22" s="182"/>
      <c r="I22" s="182"/>
      <c r="J22" s="182"/>
      <c r="K22" s="182"/>
    </row>
    <row r="23" spans="1:12" s="185" customFormat="1" ht="13.5" customHeight="1">
      <c r="A23" s="548" t="s">
        <v>362</v>
      </c>
      <c r="B23" s="548"/>
      <c r="C23" s="548"/>
      <c r="D23" s="548"/>
      <c r="E23" s="548"/>
      <c r="F23" s="548"/>
      <c r="G23" s="548"/>
      <c r="H23" s="182"/>
      <c r="I23" s="182"/>
      <c r="J23" s="182"/>
      <c r="K23" s="182"/>
    </row>
    <row r="24" spans="1:12" ht="7.5" customHeight="1">
      <c r="A24" s="599"/>
      <c r="B24" s="599"/>
      <c r="C24" s="599"/>
      <c r="D24" s="599"/>
      <c r="E24" s="599"/>
      <c r="F24" s="599"/>
      <c r="G24" s="599"/>
    </row>
    <row r="25" spans="1:12" ht="13.5" customHeight="1">
      <c r="A25" s="558" t="s">
        <v>49</v>
      </c>
      <c r="B25" s="559"/>
      <c r="C25" s="559"/>
      <c r="D25" s="559"/>
      <c r="E25" s="559"/>
      <c r="F25" s="559"/>
      <c r="G25" s="560"/>
    </row>
    <row r="26" spans="1:12" s="100" customFormat="1" ht="13.5" customHeight="1">
      <c r="A26" s="688"/>
      <c r="B26" s="689"/>
      <c r="C26" s="689"/>
      <c r="D26" s="689"/>
      <c r="E26" s="689"/>
      <c r="F26" s="689"/>
      <c r="G26" s="690"/>
      <c r="J26" s="237"/>
      <c r="K26" s="237"/>
      <c r="L26" s="101"/>
    </row>
    <row r="27" spans="1:12" s="100" customFormat="1" ht="13.5" customHeight="1">
      <c r="A27" s="563" t="s">
        <v>349</v>
      </c>
      <c r="B27" s="564"/>
      <c r="C27" s="564"/>
      <c r="D27" s="564"/>
      <c r="E27" s="564"/>
      <c r="F27" s="564"/>
      <c r="G27" s="565"/>
      <c r="H27" s="206"/>
      <c r="I27" s="206"/>
      <c r="J27" s="206"/>
      <c r="K27" s="206"/>
      <c r="L27" s="207"/>
    </row>
    <row r="28" spans="1:12" s="101" customFormat="1" ht="13.5" customHeight="1">
      <c r="A28" s="563" t="s">
        <v>350</v>
      </c>
      <c r="B28" s="564"/>
      <c r="C28" s="564"/>
      <c r="D28" s="564"/>
      <c r="E28" s="564"/>
      <c r="F28" s="564"/>
      <c r="G28" s="565"/>
      <c r="H28" s="206"/>
      <c r="I28" s="206"/>
      <c r="J28" s="206"/>
      <c r="K28" s="206"/>
      <c r="L28" s="207"/>
    </row>
    <row r="29" spans="1:12" s="100" customFormat="1">
      <c r="A29" s="563" t="s">
        <v>351</v>
      </c>
      <c r="B29" s="564"/>
      <c r="C29" s="564"/>
      <c r="D29" s="564"/>
      <c r="E29" s="564"/>
      <c r="F29" s="564"/>
      <c r="G29" s="565"/>
      <c r="H29" s="206"/>
      <c r="I29" s="206"/>
      <c r="J29" s="206"/>
      <c r="K29" s="206"/>
      <c r="L29" s="207"/>
    </row>
    <row r="30" spans="1:12" s="100" customFormat="1" ht="13.5" customHeight="1">
      <c r="A30" s="563"/>
      <c r="B30" s="564"/>
      <c r="C30" s="564"/>
      <c r="D30" s="564"/>
      <c r="E30" s="564"/>
      <c r="F30" s="564"/>
      <c r="G30" s="565"/>
      <c r="H30" s="206"/>
      <c r="I30" s="206"/>
      <c r="J30" s="206"/>
      <c r="K30" s="206"/>
      <c r="L30" s="207"/>
    </row>
    <row r="31" spans="1:12" s="101" customFormat="1" ht="13.5" customHeight="1">
      <c r="A31" s="563" t="s">
        <v>352</v>
      </c>
      <c r="B31" s="564"/>
      <c r="C31" s="564"/>
      <c r="D31" s="564"/>
      <c r="E31" s="564"/>
      <c r="F31" s="564"/>
      <c r="G31" s="565"/>
      <c r="H31" s="206"/>
      <c r="I31" s="206"/>
      <c r="J31" s="206"/>
      <c r="K31" s="206"/>
      <c r="L31" s="207"/>
    </row>
    <row r="32" spans="1:12" s="100" customFormat="1" ht="13.5" customHeight="1">
      <c r="A32" s="563" t="s">
        <v>353</v>
      </c>
      <c r="B32" s="564"/>
      <c r="C32" s="564"/>
      <c r="D32" s="564"/>
      <c r="E32" s="564"/>
      <c r="F32" s="564"/>
      <c r="G32" s="565"/>
      <c r="H32" s="206"/>
      <c r="I32" s="206"/>
      <c r="J32" s="206"/>
      <c r="K32" s="206"/>
      <c r="L32" s="207"/>
    </row>
    <row r="33" spans="1:12" s="100" customFormat="1" ht="13.5" customHeight="1">
      <c r="A33" s="563" t="s">
        <v>354</v>
      </c>
      <c r="B33" s="564"/>
      <c r="C33" s="564"/>
      <c r="D33" s="564"/>
      <c r="E33" s="564"/>
      <c r="F33" s="564"/>
      <c r="G33" s="565"/>
      <c r="H33" s="206"/>
      <c r="I33" s="206"/>
      <c r="J33" s="206"/>
      <c r="K33" s="206"/>
      <c r="L33" s="207"/>
    </row>
    <row r="34" spans="1:12" s="100" customFormat="1" ht="13.5" customHeight="1">
      <c r="A34" s="563" t="s">
        <v>355</v>
      </c>
      <c r="B34" s="564"/>
      <c r="C34" s="564"/>
      <c r="D34" s="564"/>
      <c r="E34" s="564"/>
      <c r="F34" s="564"/>
      <c r="G34" s="565"/>
      <c r="H34" s="206"/>
      <c r="I34" s="206"/>
      <c r="J34" s="206"/>
      <c r="K34" s="206"/>
      <c r="L34" s="207"/>
    </row>
    <row r="35" spans="1:12" s="100" customFormat="1" ht="13.5" customHeight="1">
      <c r="A35" s="563"/>
      <c r="B35" s="564"/>
      <c r="C35" s="564"/>
      <c r="D35" s="564"/>
      <c r="E35" s="564"/>
      <c r="F35" s="564"/>
      <c r="G35" s="565"/>
      <c r="H35" s="206"/>
      <c r="I35" s="206"/>
      <c r="J35" s="206"/>
      <c r="K35" s="206"/>
      <c r="L35" s="207"/>
    </row>
    <row r="36" spans="1:12" s="100" customFormat="1" ht="13.5" customHeight="1">
      <c r="A36" s="563" t="s">
        <v>356</v>
      </c>
      <c r="B36" s="564"/>
      <c r="C36" s="564"/>
      <c r="D36" s="564"/>
      <c r="E36" s="564"/>
      <c r="F36" s="564"/>
      <c r="G36" s="565"/>
      <c r="H36" s="206"/>
      <c r="I36" s="206"/>
      <c r="J36" s="206"/>
      <c r="K36" s="206"/>
      <c r="L36" s="207"/>
    </row>
    <row r="37" spans="1:12" s="100" customFormat="1" ht="13.5" customHeight="1">
      <c r="A37" s="563" t="s">
        <v>357</v>
      </c>
      <c r="B37" s="564"/>
      <c r="C37" s="564"/>
      <c r="D37" s="564"/>
      <c r="E37" s="564"/>
      <c r="F37" s="564"/>
      <c r="G37" s="565"/>
      <c r="H37" s="206"/>
      <c r="I37" s="206"/>
      <c r="J37" s="206"/>
      <c r="K37" s="206"/>
      <c r="L37" s="207"/>
    </row>
    <row r="38" spans="1:12" s="100" customFormat="1" ht="13.5" customHeight="1">
      <c r="A38" s="563" t="s">
        <v>358</v>
      </c>
      <c r="B38" s="564"/>
      <c r="C38" s="564"/>
      <c r="D38" s="564"/>
      <c r="E38" s="564"/>
      <c r="F38" s="564"/>
      <c r="G38" s="565"/>
      <c r="H38" s="206"/>
      <c r="I38" s="206"/>
      <c r="J38" s="206"/>
      <c r="K38" s="206"/>
      <c r="L38" s="207"/>
    </row>
    <row r="39" spans="1:12" s="100" customFormat="1" ht="13.5" customHeight="1">
      <c r="A39" s="563" t="s">
        <v>359</v>
      </c>
      <c r="B39" s="564"/>
      <c r="C39" s="564"/>
      <c r="D39" s="564"/>
      <c r="E39" s="564"/>
      <c r="F39" s="564"/>
      <c r="G39" s="565"/>
      <c r="H39" s="206"/>
      <c r="I39" s="206"/>
      <c r="J39" s="206"/>
      <c r="K39" s="206"/>
      <c r="L39" s="207"/>
    </row>
    <row r="40" spans="1:12" s="100" customFormat="1" ht="13.5" customHeight="1">
      <c r="A40" s="563" t="s">
        <v>360</v>
      </c>
      <c r="B40" s="564"/>
      <c r="C40" s="564"/>
      <c r="D40" s="564"/>
      <c r="E40" s="564"/>
      <c r="F40" s="564"/>
      <c r="G40" s="565"/>
      <c r="H40" s="206"/>
      <c r="I40" s="206"/>
      <c r="J40" s="206"/>
      <c r="K40" s="206"/>
      <c r="L40" s="207"/>
    </row>
    <row r="41" spans="1:12" s="100" customFormat="1" ht="13.5" customHeight="1">
      <c r="A41" s="563" t="s">
        <v>714</v>
      </c>
      <c r="B41" s="564"/>
      <c r="C41" s="564"/>
      <c r="D41" s="564"/>
      <c r="E41" s="564"/>
      <c r="F41" s="564"/>
      <c r="G41" s="565"/>
      <c r="L41" s="101"/>
    </row>
    <row r="42" spans="1:12" s="100" customFormat="1" ht="13.5" customHeight="1">
      <c r="A42" s="563"/>
      <c r="B42" s="564"/>
      <c r="C42" s="564"/>
      <c r="D42" s="564"/>
      <c r="E42" s="564"/>
      <c r="F42" s="564"/>
      <c r="G42" s="565"/>
      <c r="H42" s="206"/>
      <c r="I42" s="206"/>
      <c r="J42" s="206"/>
      <c r="K42" s="206"/>
      <c r="L42" s="207"/>
    </row>
    <row r="43" spans="1:12" s="100" customFormat="1" ht="13.5" customHeight="1">
      <c r="A43" s="563" t="s">
        <v>620</v>
      </c>
      <c r="B43" s="564"/>
      <c r="C43" s="564"/>
      <c r="D43" s="564"/>
      <c r="E43" s="564"/>
      <c r="F43" s="564"/>
      <c r="G43" s="565"/>
      <c r="H43" s="206"/>
      <c r="I43" s="206"/>
      <c r="J43" s="206"/>
      <c r="K43" s="206"/>
      <c r="L43" s="207"/>
    </row>
    <row r="44" spans="1:12" s="100" customFormat="1" ht="13.5" customHeight="1">
      <c r="A44" s="563" t="s">
        <v>340</v>
      </c>
      <c r="B44" s="564"/>
      <c r="C44" s="564"/>
      <c r="D44" s="564"/>
      <c r="E44" s="564"/>
      <c r="F44" s="564"/>
      <c r="G44" s="565"/>
      <c r="H44" s="206"/>
      <c r="I44" s="206"/>
      <c r="J44" s="206"/>
      <c r="K44" s="206"/>
      <c r="L44" s="207"/>
    </row>
    <row r="45" spans="1:12" s="100" customFormat="1" ht="13.5" customHeight="1">
      <c r="A45" s="563" t="s">
        <v>341</v>
      </c>
      <c r="B45" s="564"/>
      <c r="C45" s="564"/>
      <c r="D45" s="564"/>
      <c r="E45" s="564"/>
      <c r="F45" s="564"/>
      <c r="G45" s="565"/>
      <c r="H45" s="206"/>
      <c r="I45" s="206"/>
      <c r="J45" s="206"/>
      <c r="K45" s="206"/>
      <c r="L45" s="207"/>
    </row>
    <row r="46" spans="1:12" s="100" customFormat="1" ht="13.5" customHeight="1">
      <c r="A46" s="563" t="s">
        <v>361</v>
      </c>
      <c r="B46" s="564"/>
      <c r="C46" s="564"/>
      <c r="D46" s="564"/>
      <c r="E46" s="564"/>
      <c r="F46" s="564"/>
      <c r="G46" s="565"/>
      <c r="H46" s="206"/>
      <c r="I46" s="206"/>
      <c r="J46" s="206"/>
      <c r="K46" s="206"/>
      <c r="L46" s="207"/>
    </row>
    <row r="47" spans="1:12" s="100" customFormat="1" ht="13.5" customHeight="1">
      <c r="A47" s="563" t="s">
        <v>746</v>
      </c>
      <c r="B47" s="564"/>
      <c r="C47" s="564"/>
      <c r="D47" s="564"/>
      <c r="E47" s="564"/>
      <c r="F47" s="564"/>
      <c r="G47" s="565"/>
      <c r="L47" s="101"/>
    </row>
    <row r="48" spans="1:12" s="100" customFormat="1" ht="13.5" customHeight="1">
      <c r="A48" s="563" t="s">
        <v>715</v>
      </c>
      <c r="B48" s="564"/>
      <c r="C48" s="564"/>
      <c r="D48" s="564"/>
      <c r="E48" s="564"/>
      <c r="F48" s="564"/>
      <c r="G48" s="565"/>
      <c r="H48" s="206"/>
      <c r="I48" s="206"/>
      <c r="J48" s="206"/>
      <c r="K48" s="206"/>
      <c r="L48" s="207"/>
    </row>
    <row r="49" spans="1:12" s="100" customFormat="1" ht="13.5" customHeight="1">
      <c r="A49" s="563" t="s">
        <v>747</v>
      </c>
      <c r="B49" s="564"/>
      <c r="C49" s="564"/>
      <c r="D49" s="564"/>
      <c r="E49" s="564"/>
      <c r="F49" s="564"/>
      <c r="G49" s="565"/>
      <c r="H49" s="206"/>
      <c r="I49" s="206"/>
      <c r="J49" s="206"/>
      <c r="K49" s="206"/>
      <c r="L49" s="207"/>
    </row>
    <row r="50" spans="1:12" s="100" customFormat="1" ht="13.5" customHeight="1">
      <c r="A50" s="563" t="s">
        <v>716</v>
      </c>
      <c r="B50" s="564"/>
      <c r="C50" s="564"/>
      <c r="D50" s="564"/>
      <c r="E50" s="564"/>
      <c r="F50" s="564"/>
      <c r="G50" s="565"/>
      <c r="H50" s="206"/>
      <c r="I50" s="206"/>
      <c r="J50" s="206"/>
      <c r="K50" s="206"/>
      <c r="L50" s="207"/>
    </row>
    <row r="51" spans="1:12" s="100" customFormat="1" ht="13.5" customHeight="1">
      <c r="A51" s="563" t="s">
        <v>748</v>
      </c>
      <c r="B51" s="564"/>
      <c r="C51" s="564"/>
      <c r="D51" s="564"/>
      <c r="E51" s="564"/>
      <c r="F51" s="564"/>
      <c r="G51" s="565"/>
      <c r="H51" s="206"/>
      <c r="I51" s="206"/>
      <c r="J51" s="206"/>
      <c r="K51" s="206"/>
      <c r="L51" s="207"/>
    </row>
    <row r="52" spans="1:12" s="100" customFormat="1" ht="13.5" customHeight="1">
      <c r="A52" s="563" t="s">
        <v>749</v>
      </c>
      <c r="B52" s="564"/>
      <c r="C52" s="564"/>
      <c r="D52" s="564"/>
      <c r="E52" s="564"/>
      <c r="F52" s="564"/>
      <c r="G52" s="565"/>
      <c r="L52" s="101"/>
    </row>
    <row r="53" spans="1:12" s="100" customFormat="1" ht="13.5" customHeight="1">
      <c r="A53" s="563"/>
      <c r="B53" s="564"/>
      <c r="C53" s="564"/>
      <c r="D53" s="564"/>
      <c r="E53" s="564"/>
      <c r="F53" s="564"/>
      <c r="G53" s="565"/>
      <c r="L53" s="101"/>
    </row>
    <row r="54" spans="1:12" s="100" customFormat="1" ht="13.5" customHeight="1">
      <c r="A54" s="563"/>
      <c r="B54" s="564"/>
      <c r="C54" s="564"/>
      <c r="D54" s="564"/>
      <c r="E54" s="564"/>
      <c r="F54" s="564"/>
      <c r="G54" s="565"/>
      <c r="L54" s="101"/>
    </row>
    <row r="55" spans="1:12" s="100" customFormat="1" ht="13.5" customHeight="1">
      <c r="A55" s="563"/>
      <c r="B55" s="564"/>
      <c r="C55" s="564"/>
      <c r="D55" s="564"/>
      <c r="E55" s="564"/>
      <c r="F55" s="564"/>
      <c r="G55" s="565"/>
      <c r="L55" s="101"/>
    </row>
    <row r="56" spans="1:12" s="100" customFormat="1" ht="13.5" customHeight="1">
      <c r="A56" s="563"/>
      <c r="B56" s="564"/>
      <c r="C56" s="564"/>
      <c r="D56" s="564"/>
      <c r="E56" s="564"/>
      <c r="F56" s="564"/>
      <c r="G56" s="565"/>
      <c r="L56" s="101"/>
    </row>
    <row r="57" spans="1:12" s="101" customFormat="1" ht="13.5" customHeight="1">
      <c r="A57" s="563"/>
      <c r="B57" s="564"/>
      <c r="C57" s="564"/>
      <c r="D57" s="564"/>
      <c r="E57" s="564"/>
      <c r="F57" s="564"/>
      <c r="G57" s="565"/>
      <c r="H57" s="100"/>
      <c r="I57" s="100"/>
      <c r="J57" s="100"/>
      <c r="K57" s="100"/>
    </row>
    <row r="58" spans="1:12" s="65" customFormat="1" ht="21">
      <c r="A58" s="112" t="s">
        <v>32</v>
      </c>
      <c r="B58" s="171">
        <f>$B$1</f>
        <v>10</v>
      </c>
      <c r="C58" s="114" t="s">
        <v>40</v>
      </c>
      <c r="D58" s="115" t="str">
        <f>$E$1</f>
        <v>一日毎</v>
      </c>
      <c r="E58" s="628" t="str">
        <f>$B$2</f>
        <v>バトル・アスペクト</v>
      </c>
      <c r="F58" s="629"/>
      <c r="G58" s="630"/>
      <c r="L58" s="141"/>
    </row>
  </sheetData>
  <mergeCells count="61">
    <mergeCell ref="A55:G55"/>
    <mergeCell ref="A40:G40"/>
    <mergeCell ref="A42:G42"/>
    <mergeCell ref="A26:G26"/>
    <mergeCell ref="A34:G34"/>
    <mergeCell ref="A35:G35"/>
    <mergeCell ref="A33:G33"/>
    <mergeCell ref="A32:G32"/>
    <mergeCell ref="A27:G27"/>
    <mergeCell ref="A28:G28"/>
    <mergeCell ref="A29:G29"/>
    <mergeCell ref="A30:G30"/>
    <mergeCell ref="A31:G31"/>
    <mergeCell ref="A43:G43"/>
    <mergeCell ref="A56:G56"/>
    <mergeCell ref="A57:G57"/>
    <mergeCell ref="E58:G58"/>
    <mergeCell ref="A36:G36"/>
    <mergeCell ref="A37:G37"/>
    <mergeCell ref="A38:G38"/>
    <mergeCell ref="A39:G39"/>
    <mergeCell ref="A41:G41"/>
    <mergeCell ref="A47:G47"/>
    <mergeCell ref="A52:G52"/>
    <mergeCell ref="A53:G53"/>
    <mergeCell ref="A54:G54"/>
    <mergeCell ref="A45:G45"/>
    <mergeCell ref="A49:G49"/>
    <mergeCell ref="A50:G50"/>
    <mergeCell ref="A51:G51"/>
    <mergeCell ref="B6:D6"/>
    <mergeCell ref="B7:D7"/>
    <mergeCell ref="B8:G8"/>
    <mergeCell ref="B9:G9"/>
    <mergeCell ref="B10:G10"/>
    <mergeCell ref="A21:G21"/>
    <mergeCell ref="A22:G22"/>
    <mergeCell ref="A23:G23"/>
    <mergeCell ref="A19:G19"/>
    <mergeCell ref="A20:G20"/>
    <mergeCell ref="B1:C1"/>
    <mergeCell ref="F1:G1"/>
    <mergeCell ref="B2:G2"/>
    <mergeCell ref="B4:G4"/>
    <mergeCell ref="B5:G5"/>
    <mergeCell ref="H4:L4"/>
    <mergeCell ref="A46:G46"/>
    <mergeCell ref="A48:G48"/>
    <mergeCell ref="A44:G44"/>
    <mergeCell ref="J9:K9"/>
    <mergeCell ref="B11:G11"/>
    <mergeCell ref="B12:G12"/>
    <mergeCell ref="J11:K11"/>
    <mergeCell ref="B13:G13"/>
    <mergeCell ref="B14:G14"/>
    <mergeCell ref="B15:G15"/>
    <mergeCell ref="B17:G17"/>
    <mergeCell ref="B16:G16"/>
    <mergeCell ref="B18:G18"/>
    <mergeCell ref="A24:G24"/>
    <mergeCell ref="A25:G2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185" customWidth="1"/>
    <col min="13" max="13" width="9.25" style="185" customWidth="1"/>
    <col min="14" max="14" width="12.375" style="185" customWidth="1"/>
    <col min="15" max="16384" width="9" style="185"/>
  </cols>
  <sheetData>
    <row r="1" spans="1:12" ht="21">
      <c r="A1" s="106" t="s">
        <v>32</v>
      </c>
      <c r="B1" s="623">
        <v>12</v>
      </c>
      <c r="C1" s="624"/>
      <c r="D1" s="107" t="s">
        <v>40</v>
      </c>
      <c r="E1" s="108" t="s">
        <v>182</v>
      </c>
      <c r="F1" s="625"/>
      <c r="G1" s="626"/>
      <c r="H1" s="74" t="s">
        <v>55</v>
      </c>
    </row>
    <row r="2" spans="1:12" ht="24.75" customHeight="1">
      <c r="A2" s="107" t="s">
        <v>0</v>
      </c>
      <c r="B2" s="627" t="s">
        <v>374</v>
      </c>
      <c r="C2" s="627"/>
      <c r="D2" s="627"/>
      <c r="E2" s="627"/>
      <c r="F2" s="627"/>
      <c r="G2" s="627"/>
      <c r="H2" s="74" t="s">
        <v>56</v>
      </c>
    </row>
    <row r="3" spans="1:12" ht="19.5" customHeight="1">
      <c r="A3" s="80" t="s">
        <v>48</v>
      </c>
      <c r="B3" s="182"/>
      <c r="C3" s="182"/>
      <c r="D3" s="182"/>
      <c r="I3" s="74"/>
    </row>
    <row r="4" spans="1:12">
      <c r="A4" s="54" t="s">
        <v>46</v>
      </c>
      <c r="B4" s="525" t="s">
        <v>375</v>
      </c>
      <c r="C4" s="526"/>
      <c r="D4" s="526"/>
      <c r="E4" s="526"/>
      <c r="F4" s="526"/>
      <c r="G4" s="527"/>
      <c r="H4" s="457" t="s">
        <v>420</v>
      </c>
      <c r="I4" s="458"/>
      <c r="J4" s="458"/>
      <c r="K4" s="458"/>
      <c r="L4" s="459"/>
    </row>
    <row r="5" spans="1:12">
      <c r="A5" s="55" t="s">
        <v>39</v>
      </c>
      <c r="B5" s="525" t="s">
        <v>376</v>
      </c>
      <c r="C5" s="526"/>
      <c r="D5" s="526"/>
      <c r="E5" s="526"/>
      <c r="F5" s="526"/>
      <c r="G5" s="527"/>
      <c r="H5" s="210" t="s">
        <v>43</v>
      </c>
      <c r="I5" s="212" t="s">
        <v>87</v>
      </c>
      <c r="J5" s="212"/>
    </row>
    <row r="6" spans="1:12">
      <c r="A6" s="55" t="s">
        <v>7</v>
      </c>
      <c r="B6" s="679" t="s">
        <v>175</v>
      </c>
      <c r="C6" s="680"/>
      <c r="D6" s="681"/>
      <c r="E6" s="210" t="s">
        <v>43</v>
      </c>
      <c r="F6" s="211" t="str">
        <f>IF($I$5 = 0,"", $I$5)</f>
        <v>使用者</v>
      </c>
      <c r="G6" s="211" t="str">
        <f>IF($J$5 = 0,"", $J$5)</f>
        <v/>
      </c>
      <c r="H6" s="210" t="s">
        <v>65</v>
      </c>
      <c r="I6" s="212"/>
      <c r="J6" s="212"/>
    </row>
    <row r="7" spans="1:12">
      <c r="A7" s="56" t="s">
        <v>6</v>
      </c>
      <c r="B7" s="525"/>
      <c r="C7" s="526"/>
      <c r="D7" s="527"/>
      <c r="E7" s="210" t="s">
        <v>65</v>
      </c>
      <c r="F7" s="211" t="str">
        <f>IF($I$6 = 0,"", $I$6)</f>
        <v/>
      </c>
      <c r="G7" s="211" t="str">
        <f>IF($J$6 = 0,"", $J$6)</f>
        <v/>
      </c>
      <c r="H7" s="210" t="s">
        <v>84</v>
      </c>
      <c r="I7" s="212" t="s">
        <v>116</v>
      </c>
      <c r="J7" s="74" t="s">
        <v>61</v>
      </c>
      <c r="L7" s="230" t="s">
        <v>418</v>
      </c>
    </row>
    <row r="8" spans="1:12" ht="13.5" customHeight="1">
      <c r="A8" s="56" t="s">
        <v>377</v>
      </c>
      <c r="B8" s="531" t="s">
        <v>552</v>
      </c>
      <c r="C8" s="532"/>
      <c r="D8" s="532"/>
      <c r="E8" s="532"/>
      <c r="F8" s="532"/>
      <c r="G8" s="533"/>
      <c r="H8" s="210" t="s">
        <v>51</v>
      </c>
      <c r="I8" s="212" t="s">
        <v>17</v>
      </c>
      <c r="J8" s="211">
        <f>IF(I8="",0,VLOOKUP(I8,基本!$A$5:'基本'!$C$10,3,FALSE))</f>
        <v>0</v>
      </c>
      <c r="K8" s="212" t="s">
        <v>89</v>
      </c>
      <c r="L8" s="231">
        <f>$J$8+$L$9+$I$9</f>
        <v>1</v>
      </c>
    </row>
    <row r="9" spans="1:12" ht="13.5" customHeight="1">
      <c r="A9" s="58" t="s">
        <v>60</v>
      </c>
      <c r="B9" s="531" t="s">
        <v>679</v>
      </c>
      <c r="C9" s="532"/>
      <c r="D9" s="532"/>
      <c r="E9" s="532"/>
      <c r="F9" s="532"/>
      <c r="G9" s="533"/>
      <c r="H9" s="210" t="s">
        <v>57</v>
      </c>
      <c r="I9" s="212">
        <v>1</v>
      </c>
      <c r="J9" s="457" t="s">
        <v>53</v>
      </c>
      <c r="K9" s="459"/>
      <c r="L9" s="211">
        <f>IF($I$7=基本!$F$4,基本!$P$7,IF($I$7=基本!$F$13,基本!$P$16,IF($I$7=基本!$F$22,基本!$P$25,IF($I$7=基本!$F$31,基本!$P$34,IF($I$7=基本!$F$40,基本!$P$43,0)))))</f>
        <v>0</v>
      </c>
    </row>
    <row r="10" spans="1:12" ht="13.5" customHeight="1">
      <c r="A10" s="58"/>
      <c r="B10" s="563" t="s">
        <v>680</v>
      </c>
      <c r="C10" s="564"/>
      <c r="D10" s="564"/>
      <c r="E10" s="564"/>
      <c r="F10" s="564"/>
      <c r="G10" s="565"/>
      <c r="H10" s="208" t="s">
        <v>52</v>
      </c>
      <c r="I10" s="212" t="s">
        <v>13</v>
      </c>
      <c r="J10" s="211">
        <f>IF(I10="",0,VLOOKUP(I10,基本!$A$5:'基本'!$C$10,3,FALSE))</f>
        <v>6</v>
      </c>
      <c r="L10" s="182"/>
    </row>
    <row r="11" spans="1:12" ht="13.5" customHeight="1">
      <c r="A11" s="58"/>
      <c r="B11" s="563" t="s">
        <v>681</v>
      </c>
      <c r="C11" s="564"/>
      <c r="D11" s="564"/>
      <c r="E11" s="564"/>
      <c r="F11" s="564"/>
      <c r="G11" s="565"/>
      <c r="H11" s="210" t="s">
        <v>58</v>
      </c>
      <c r="I11" s="212">
        <v>0</v>
      </c>
      <c r="J11" s="457" t="s">
        <v>54</v>
      </c>
      <c r="K11" s="459"/>
      <c r="L11" s="211">
        <f>IF($I$7=基本!$F$4,基本!$P$9,IF($I$7=基本!$F$13,基本!$P$18,IF($I$7=基本!$F$22,基本!$P$27,IF($I$7=基本!$F$31,基本!$P$36,IF($I$7=基本!$F$40,基本!$P$45,0)))))</f>
        <v>0</v>
      </c>
    </row>
    <row r="12" spans="1:12">
      <c r="A12" s="58"/>
      <c r="B12" s="563" t="s">
        <v>682</v>
      </c>
      <c r="C12" s="564"/>
      <c r="D12" s="564"/>
      <c r="E12" s="564"/>
      <c r="F12" s="564"/>
      <c r="G12" s="565"/>
      <c r="H12" s="233"/>
      <c r="I12" s="235"/>
      <c r="J12" s="236"/>
      <c r="K12" s="234"/>
      <c r="L12" s="230" t="s">
        <v>418</v>
      </c>
    </row>
    <row r="13" spans="1:12" ht="13.5" customHeight="1">
      <c r="A13" s="58"/>
      <c r="B13" s="563" t="s">
        <v>378</v>
      </c>
      <c r="C13" s="564"/>
      <c r="D13" s="564"/>
      <c r="E13" s="564"/>
      <c r="F13" s="564"/>
      <c r="G13" s="565"/>
      <c r="H13" s="209" t="s">
        <v>85</v>
      </c>
      <c r="I13" s="212">
        <v>2</v>
      </c>
      <c r="J13" s="210" t="s">
        <v>44</v>
      </c>
      <c r="K13" s="212">
        <v>10</v>
      </c>
      <c r="L13" s="231">
        <f>$J$10+$L$11+$I$11</f>
        <v>6</v>
      </c>
    </row>
    <row r="14" spans="1:12" ht="13.5" customHeight="1">
      <c r="A14" s="58"/>
      <c r="B14" s="555"/>
      <c r="C14" s="556"/>
      <c r="D14" s="556"/>
      <c r="E14" s="556"/>
      <c r="F14" s="556"/>
      <c r="G14" s="557"/>
      <c r="H14" s="210" t="s">
        <v>50</v>
      </c>
      <c r="I14" s="26">
        <f>IF($I$7=基本!$F$4,基本!$L$11,IF($I$7=基本!$F$13,基本!$L$20,IF($I$7=基本!$F$22,基本!$L$29,IF($I$7=基本!$F$31,基本!$L$38,IF($I$7=基本!$F$40,基本!$L$47,0)))))</f>
        <v>0</v>
      </c>
      <c r="J14" s="222" t="s">
        <v>44</v>
      </c>
      <c r="K14" s="26">
        <f>IF($I$7=基本!$F$4,基本!$N$11,IF($I$7=基本!$F$13,基本!$N$20,IF($I$7=基本!$F$22,基本!$N$29,IF($I$7=基本!$F$31,基本!$N$38,IF($I$7=基本!$F$40,基本!$N$47,0)))))</f>
        <v>0</v>
      </c>
      <c r="L14" s="231">
        <f>$J$10+$L$11+$I$11+($I$13*$K$13)</f>
        <v>26</v>
      </c>
    </row>
    <row r="15" spans="1:12" ht="13.5" customHeight="1">
      <c r="A15" s="58"/>
      <c r="B15" s="555"/>
      <c r="C15" s="556"/>
      <c r="D15" s="556"/>
      <c r="E15" s="556"/>
      <c r="F15" s="556"/>
      <c r="G15" s="557"/>
      <c r="H15" s="210" t="s">
        <v>59</v>
      </c>
      <c r="I15" s="212"/>
      <c r="J15" s="222" t="s">
        <v>417</v>
      </c>
      <c r="K15" s="224" t="s">
        <v>16</v>
      </c>
      <c r="L15" s="221">
        <f>IF(K15="",0,VLOOKUP(K15,基本!$A$5:'基本'!$C$10,3,FALSE))</f>
        <v>4</v>
      </c>
    </row>
    <row r="16" spans="1:12" ht="13.5" customHeight="1">
      <c r="A16" s="58"/>
      <c r="B16" s="555"/>
      <c r="C16" s="556"/>
      <c r="D16" s="556"/>
      <c r="E16" s="556"/>
      <c r="F16" s="556"/>
      <c r="G16" s="557"/>
    </row>
    <row r="17" spans="1:12" ht="13.5" customHeight="1">
      <c r="A17" s="58"/>
      <c r="B17" s="555"/>
      <c r="C17" s="556"/>
      <c r="D17" s="556"/>
      <c r="E17" s="556"/>
      <c r="F17" s="556"/>
      <c r="G17" s="557"/>
      <c r="J17" s="185"/>
      <c r="K17" s="185"/>
    </row>
    <row r="18" spans="1:12" ht="13.5" customHeight="1">
      <c r="A18" s="59"/>
      <c r="B18" s="614"/>
      <c r="C18" s="599"/>
      <c r="D18" s="599"/>
      <c r="E18" s="599"/>
      <c r="F18" s="599"/>
      <c r="G18" s="600"/>
      <c r="J18" s="185"/>
      <c r="K18" s="185"/>
    </row>
    <row r="19" spans="1:12" ht="8.25" customHeight="1">
      <c r="A19" s="597"/>
      <c r="B19" s="597"/>
      <c r="C19" s="597"/>
      <c r="D19" s="597"/>
      <c r="E19" s="597"/>
      <c r="F19" s="597"/>
      <c r="G19" s="597"/>
    </row>
    <row r="20" spans="1:12" ht="14.25">
      <c r="A20" s="553" t="s">
        <v>180</v>
      </c>
      <c r="B20" s="553"/>
      <c r="C20" s="553"/>
      <c r="D20" s="553"/>
      <c r="E20" s="553"/>
      <c r="F20" s="553"/>
      <c r="G20" s="553"/>
      <c r="I20" s="185"/>
      <c r="J20" s="185"/>
      <c r="K20" s="185"/>
    </row>
    <row r="21" spans="1:12" ht="13.5" customHeight="1">
      <c r="A21" s="554" t="s">
        <v>181</v>
      </c>
      <c r="B21" s="554"/>
      <c r="C21" s="554"/>
      <c r="D21" s="554"/>
      <c r="E21" s="554"/>
      <c r="F21" s="554"/>
      <c r="G21" s="554"/>
    </row>
    <row r="22" spans="1:12" ht="7.5" customHeight="1">
      <c r="A22" s="599"/>
      <c r="B22" s="599"/>
      <c r="C22" s="599"/>
      <c r="D22" s="599"/>
      <c r="E22" s="599"/>
      <c r="F22" s="599"/>
      <c r="G22" s="599"/>
    </row>
    <row r="23" spans="1:12" ht="13.5" customHeight="1">
      <c r="A23" s="558" t="s">
        <v>49</v>
      </c>
      <c r="B23" s="559"/>
      <c r="C23" s="559"/>
      <c r="D23" s="559"/>
      <c r="E23" s="559"/>
      <c r="F23" s="559"/>
      <c r="G23" s="560"/>
    </row>
    <row r="24" spans="1:12" s="206" customFormat="1" ht="13.5" customHeight="1">
      <c r="A24" s="688"/>
      <c r="B24" s="689"/>
      <c r="C24" s="689"/>
      <c r="D24" s="689"/>
      <c r="E24" s="689"/>
      <c r="F24" s="689"/>
      <c r="G24" s="690"/>
      <c r="J24" s="237"/>
      <c r="K24" s="237"/>
      <c r="L24" s="207"/>
    </row>
    <row r="25" spans="1:12" s="206" customFormat="1" ht="13.5" customHeight="1">
      <c r="A25" s="563" t="s">
        <v>502</v>
      </c>
      <c r="B25" s="564"/>
      <c r="C25" s="564"/>
      <c r="D25" s="564"/>
      <c r="E25" s="564"/>
      <c r="F25" s="564"/>
      <c r="G25" s="565"/>
      <c r="L25" s="207"/>
    </row>
    <row r="26" spans="1:12" s="206" customFormat="1" ht="13.5" customHeight="1">
      <c r="A26" s="563" t="s">
        <v>503</v>
      </c>
      <c r="B26" s="564"/>
      <c r="C26" s="564"/>
      <c r="D26" s="564"/>
      <c r="E26" s="564"/>
      <c r="F26" s="564"/>
      <c r="G26" s="565"/>
      <c r="L26" s="207"/>
    </row>
    <row r="27" spans="1:12" s="207" customFormat="1" ht="13.5" customHeight="1">
      <c r="A27" s="563" t="s">
        <v>554</v>
      </c>
      <c r="B27" s="564"/>
      <c r="C27" s="564"/>
      <c r="D27" s="564"/>
      <c r="E27" s="564"/>
      <c r="F27" s="564"/>
      <c r="G27" s="565"/>
      <c r="H27" s="206"/>
      <c r="I27" s="206"/>
      <c r="J27" s="206"/>
      <c r="K27" s="206"/>
    </row>
    <row r="28" spans="1:12" s="206" customFormat="1" ht="13.5" customHeight="1">
      <c r="A28" s="563" t="s">
        <v>553</v>
      </c>
      <c r="B28" s="564"/>
      <c r="C28" s="564"/>
      <c r="D28" s="564"/>
      <c r="E28" s="564"/>
      <c r="F28" s="564"/>
      <c r="G28" s="565"/>
      <c r="L28" s="207"/>
    </row>
    <row r="29" spans="1:12" s="206" customFormat="1" ht="13.5" customHeight="1">
      <c r="A29" s="563" t="s">
        <v>555</v>
      </c>
      <c r="B29" s="564"/>
      <c r="C29" s="564"/>
      <c r="D29" s="564"/>
      <c r="E29" s="564"/>
      <c r="F29" s="564"/>
      <c r="G29" s="565"/>
      <c r="L29" s="207"/>
    </row>
    <row r="30" spans="1:12" s="206" customFormat="1" ht="13.5" customHeight="1">
      <c r="A30" s="563" t="s">
        <v>556</v>
      </c>
      <c r="B30" s="564"/>
      <c r="C30" s="564"/>
      <c r="D30" s="564"/>
      <c r="E30" s="564"/>
      <c r="F30" s="564"/>
      <c r="G30" s="565"/>
      <c r="L30" s="207"/>
    </row>
    <row r="31" spans="1:12" s="206" customFormat="1" ht="13.5" customHeight="1">
      <c r="A31" s="563"/>
      <c r="B31" s="564"/>
      <c r="C31" s="564"/>
      <c r="D31" s="564"/>
      <c r="E31" s="564"/>
      <c r="F31" s="564"/>
      <c r="G31" s="565"/>
      <c r="L31" s="207"/>
    </row>
    <row r="32" spans="1:12" s="207" customFormat="1" ht="13.5" customHeight="1">
      <c r="A32" s="563" t="s">
        <v>504</v>
      </c>
      <c r="B32" s="564"/>
      <c r="C32" s="564"/>
      <c r="D32" s="564"/>
      <c r="E32" s="564"/>
      <c r="F32" s="564"/>
      <c r="G32" s="565"/>
      <c r="H32" s="206"/>
      <c r="I32" s="206"/>
      <c r="J32" s="206"/>
      <c r="K32" s="206"/>
    </row>
    <row r="33" spans="1:12" s="206" customFormat="1" ht="13.5" customHeight="1">
      <c r="A33" s="563" t="s">
        <v>524</v>
      </c>
      <c r="B33" s="564"/>
      <c r="C33" s="564"/>
      <c r="D33" s="564"/>
      <c r="E33" s="564"/>
      <c r="F33" s="564"/>
      <c r="G33" s="565"/>
      <c r="L33" s="207"/>
    </row>
    <row r="34" spans="1:12" s="206" customFormat="1" ht="13.5" customHeight="1">
      <c r="A34" s="563"/>
      <c r="B34" s="564"/>
      <c r="C34" s="564"/>
      <c r="D34" s="564"/>
      <c r="E34" s="564"/>
      <c r="F34" s="564"/>
      <c r="G34" s="565"/>
      <c r="L34" s="207"/>
    </row>
    <row r="35" spans="1:12" s="206" customFormat="1" ht="13.5" customHeight="1">
      <c r="A35" s="563"/>
      <c r="B35" s="564"/>
      <c r="C35" s="564"/>
      <c r="D35" s="564"/>
      <c r="E35" s="564"/>
      <c r="F35" s="564"/>
      <c r="G35" s="565"/>
      <c r="L35" s="207"/>
    </row>
    <row r="36" spans="1:12" s="206" customFormat="1" ht="13.5" customHeight="1">
      <c r="A36" s="563"/>
      <c r="B36" s="564"/>
      <c r="C36" s="564"/>
      <c r="D36" s="564"/>
      <c r="E36" s="564"/>
      <c r="F36" s="564"/>
      <c r="G36" s="565"/>
      <c r="L36" s="207"/>
    </row>
    <row r="37" spans="1:12" s="206" customFormat="1" ht="13.5" customHeight="1">
      <c r="A37" s="563"/>
      <c r="B37" s="564"/>
      <c r="C37" s="564"/>
      <c r="D37" s="564"/>
      <c r="E37" s="564"/>
      <c r="F37" s="564"/>
      <c r="G37" s="565"/>
      <c r="L37" s="207"/>
    </row>
    <row r="38" spans="1:12" s="206" customFormat="1" ht="13.5" customHeight="1">
      <c r="A38" s="563"/>
      <c r="B38" s="564"/>
      <c r="C38" s="564"/>
      <c r="D38" s="564"/>
      <c r="E38" s="564"/>
      <c r="F38" s="564"/>
      <c r="G38" s="565"/>
      <c r="L38" s="207"/>
    </row>
    <row r="39" spans="1:12" s="206" customFormat="1" ht="13.5" customHeight="1">
      <c r="A39" s="563"/>
      <c r="B39" s="564"/>
      <c r="C39" s="564"/>
      <c r="D39" s="564"/>
      <c r="E39" s="564"/>
      <c r="F39" s="564"/>
      <c r="G39" s="565"/>
      <c r="L39" s="207"/>
    </row>
    <row r="40" spans="1:12" s="206" customFormat="1" ht="13.5" customHeight="1">
      <c r="A40" s="563"/>
      <c r="B40" s="564"/>
      <c r="C40" s="564"/>
      <c r="D40" s="564"/>
      <c r="E40" s="564"/>
      <c r="F40" s="564"/>
      <c r="G40" s="565"/>
      <c r="L40" s="207"/>
    </row>
    <row r="41" spans="1:12" s="206" customFormat="1" ht="13.5" customHeight="1">
      <c r="A41" s="563"/>
      <c r="B41" s="564"/>
      <c r="C41" s="564"/>
      <c r="D41" s="564"/>
      <c r="E41" s="564"/>
      <c r="F41" s="564"/>
      <c r="G41" s="565"/>
      <c r="L41" s="207"/>
    </row>
    <row r="42" spans="1:12" s="206" customFormat="1" ht="13.5" customHeight="1">
      <c r="A42" s="563"/>
      <c r="B42" s="564"/>
      <c r="C42" s="564"/>
      <c r="D42" s="564"/>
      <c r="E42" s="564"/>
      <c r="F42" s="564"/>
      <c r="G42" s="565"/>
      <c r="L42" s="207"/>
    </row>
    <row r="43" spans="1:12" s="206" customFormat="1" ht="13.5" customHeight="1">
      <c r="A43" s="563"/>
      <c r="B43" s="564"/>
      <c r="C43" s="564"/>
      <c r="D43" s="564"/>
      <c r="E43" s="564"/>
      <c r="F43" s="564"/>
      <c r="G43" s="565"/>
      <c r="L43" s="207"/>
    </row>
    <row r="44" spans="1:12" s="206" customFormat="1" ht="13.5" customHeight="1">
      <c r="A44" s="563"/>
      <c r="B44" s="564"/>
      <c r="C44" s="564"/>
      <c r="D44" s="564"/>
      <c r="E44" s="564"/>
      <c r="F44" s="564"/>
      <c r="G44" s="565"/>
      <c r="L44" s="207"/>
    </row>
    <row r="45" spans="1:12" s="206" customFormat="1" ht="13.5" customHeight="1">
      <c r="A45" s="563"/>
      <c r="B45" s="564"/>
      <c r="C45" s="564"/>
      <c r="D45" s="564"/>
      <c r="E45" s="564"/>
      <c r="F45" s="564"/>
      <c r="G45" s="565"/>
      <c r="L45" s="207"/>
    </row>
    <row r="46" spans="1:12" s="206" customFormat="1" ht="13.5" customHeight="1">
      <c r="A46" s="563"/>
      <c r="B46" s="564"/>
      <c r="C46" s="564"/>
      <c r="D46" s="564"/>
      <c r="E46" s="564"/>
      <c r="F46" s="564"/>
      <c r="G46" s="565"/>
      <c r="L46" s="207"/>
    </row>
    <row r="47" spans="1:12" s="206" customFormat="1" ht="13.5" customHeight="1">
      <c r="A47" s="563"/>
      <c r="B47" s="564"/>
      <c r="C47" s="564"/>
      <c r="D47" s="564"/>
      <c r="E47" s="564"/>
      <c r="F47" s="564"/>
      <c r="G47" s="565"/>
      <c r="L47" s="207"/>
    </row>
    <row r="48" spans="1:12" s="206" customFormat="1" ht="13.5" customHeight="1">
      <c r="A48" s="563"/>
      <c r="B48" s="564"/>
      <c r="C48" s="564"/>
      <c r="D48" s="564"/>
      <c r="E48" s="564"/>
      <c r="F48" s="564"/>
      <c r="G48" s="565"/>
      <c r="L48" s="207"/>
    </row>
    <row r="49" spans="1:12" s="206" customFormat="1" ht="13.5" customHeight="1">
      <c r="A49" s="563"/>
      <c r="B49" s="564"/>
      <c r="C49" s="564"/>
      <c r="D49" s="564"/>
      <c r="E49" s="564"/>
      <c r="F49" s="564"/>
      <c r="G49" s="565"/>
      <c r="L49" s="207"/>
    </row>
    <row r="50" spans="1:12" s="206" customFormat="1" ht="13.5" customHeight="1">
      <c r="A50" s="563"/>
      <c r="B50" s="564"/>
      <c r="C50" s="564"/>
      <c r="D50" s="564"/>
      <c r="E50" s="564"/>
      <c r="F50" s="564"/>
      <c r="G50" s="565"/>
      <c r="L50" s="207"/>
    </row>
    <row r="51" spans="1:12" s="206" customFormat="1" ht="13.5" customHeight="1">
      <c r="A51" s="563"/>
      <c r="B51" s="564"/>
      <c r="C51" s="564"/>
      <c r="D51" s="564"/>
      <c r="E51" s="564"/>
      <c r="F51" s="564"/>
      <c r="G51" s="565"/>
      <c r="L51" s="207"/>
    </row>
    <row r="52" spans="1:12" s="206" customFormat="1" ht="13.5" customHeight="1">
      <c r="A52" s="563"/>
      <c r="B52" s="564"/>
      <c r="C52" s="564"/>
      <c r="D52" s="564"/>
      <c r="E52" s="564"/>
      <c r="F52" s="564"/>
      <c r="G52" s="565"/>
      <c r="L52" s="207"/>
    </row>
    <row r="53" spans="1:12" s="206" customFormat="1" ht="13.5" customHeight="1">
      <c r="A53" s="563"/>
      <c r="B53" s="564"/>
      <c r="C53" s="564"/>
      <c r="D53" s="564"/>
      <c r="E53" s="564"/>
      <c r="F53" s="564"/>
      <c r="G53" s="565"/>
      <c r="L53" s="207"/>
    </row>
    <row r="54" spans="1:12" s="206" customFormat="1" ht="13.5" customHeight="1">
      <c r="A54" s="563"/>
      <c r="B54" s="564"/>
      <c r="C54" s="564"/>
      <c r="D54" s="564"/>
      <c r="E54" s="564"/>
      <c r="F54" s="564"/>
      <c r="G54" s="565"/>
      <c r="L54" s="207"/>
    </row>
    <row r="55" spans="1:12" s="206" customFormat="1" ht="13.5" customHeight="1">
      <c r="A55" s="563"/>
      <c r="B55" s="564"/>
      <c r="C55" s="564"/>
      <c r="D55" s="564"/>
      <c r="E55" s="564"/>
      <c r="F55" s="564"/>
      <c r="G55" s="565"/>
      <c r="L55" s="207"/>
    </row>
    <row r="56" spans="1:12" s="207" customFormat="1" ht="13.5" customHeight="1">
      <c r="A56" s="563"/>
      <c r="B56" s="564"/>
      <c r="C56" s="564"/>
      <c r="D56" s="564"/>
      <c r="E56" s="564"/>
      <c r="F56" s="564"/>
      <c r="G56" s="565"/>
      <c r="H56" s="206"/>
      <c r="I56" s="206"/>
      <c r="J56" s="206"/>
      <c r="K56" s="206"/>
    </row>
    <row r="57" spans="1:12" s="182" customFormat="1" ht="21">
      <c r="A57" s="112" t="s">
        <v>32</v>
      </c>
      <c r="B57" s="214">
        <f>$B$1</f>
        <v>12</v>
      </c>
      <c r="C57" s="114" t="s">
        <v>40</v>
      </c>
      <c r="D57" s="115" t="str">
        <f>$E$1</f>
        <v>一日毎</v>
      </c>
      <c r="E57" s="628" t="str">
        <f>$B$2</f>
        <v>ワン・ハンドレッド・ドアーズ</v>
      </c>
      <c r="F57" s="629"/>
      <c r="G57" s="630"/>
      <c r="L57" s="185"/>
    </row>
  </sheetData>
  <mergeCells count="60">
    <mergeCell ref="A56:G56"/>
    <mergeCell ref="E57:G57"/>
    <mergeCell ref="A50:G50"/>
    <mergeCell ref="A51:G51"/>
    <mergeCell ref="A52:G52"/>
    <mergeCell ref="A53:G53"/>
    <mergeCell ref="A54:G54"/>
    <mergeCell ref="A55:G55"/>
    <mergeCell ref="A49:G49"/>
    <mergeCell ref="A38:G38"/>
    <mergeCell ref="A39:G39"/>
    <mergeCell ref="A40:G40"/>
    <mergeCell ref="A41:G41"/>
    <mergeCell ref="A42:G42"/>
    <mergeCell ref="A43:G43"/>
    <mergeCell ref="A44:G44"/>
    <mergeCell ref="A45:G45"/>
    <mergeCell ref="A46:G46"/>
    <mergeCell ref="A47:G47"/>
    <mergeCell ref="A48:G48"/>
    <mergeCell ref="A37:G37"/>
    <mergeCell ref="A31:G31"/>
    <mergeCell ref="A32:G32"/>
    <mergeCell ref="A33:G33"/>
    <mergeCell ref="A27:G27"/>
    <mergeCell ref="A28:G28"/>
    <mergeCell ref="A30:G30"/>
    <mergeCell ref="A29:G29"/>
    <mergeCell ref="A34:G34"/>
    <mergeCell ref="A35:G35"/>
    <mergeCell ref="A36:G36"/>
    <mergeCell ref="A26:G26"/>
    <mergeCell ref="B17:G17"/>
    <mergeCell ref="B18:G18"/>
    <mergeCell ref="A19:G19"/>
    <mergeCell ref="A20:G20"/>
    <mergeCell ref="A21:G21"/>
    <mergeCell ref="A22:G22"/>
    <mergeCell ref="A23:G23"/>
    <mergeCell ref="A24:G24"/>
    <mergeCell ref="A25:G25"/>
    <mergeCell ref="B16:G16"/>
    <mergeCell ref="B7:D7"/>
    <mergeCell ref="B8:G8"/>
    <mergeCell ref="B9:G9"/>
    <mergeCell ref="B10:G10"/>
    <mergeCell ref="B12:G12"/>
    <mergeCell ref="B13:G13"/>
    <mergeCell ref="B14:G14"/>
    <mergeCell ref="B15:G15"/>
    <mergeCell ref="J9:K9"/>
    <mergeCell ref="B11:G11"/>
    <mergeCell ref="B1:C1"/>
    <mergeCell ref="F1:G1"/>
    <mergeCell ref="B2:G2"/>
    <mergeCell ref="B4:G4"/>
    <mergeCell ref="B5:G5"/>
    <mergeCell ref="B6:D6"/>
    <mergeCell ref="H4:L4"/>
    <mergeCell ref="J11:K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625" style="182" customWidth="1"/>
    <col min="10" max="10" width="8.375" style="182" customWidth="1"/>
    <col min="11" max="11" width="7.5" style="182" customWidth="1"/>
    <col min="12" max="12" width="7.875" style="185" customWidth="1"/>
    <col min="13" max="13" width="9.25" style="185" customWidth="1"/>
    <col min="14" max="14" width="12.375" style="185" customWidth="1"/>
    <col min="15" max="16384" width="9" style="185"/>
  </cols>
  <sheetData>
    <row r="1" spans="1:12" ht="21">
      <c r="A1" s="30" t="s">
        <v>32</v>
      </c>
      <c r="B1" s="692">
        <v>16</v>
      </c>
      <c r="C1" s="693"/>
      <c r="D1" s="31" t="s">
        <v>40</v>
      </c>
      <c r="E1" s="32" t="s">
        <v>115</v>
      </c>
      <c r="F1" s="590"/>
      <c r="G1" s="591"/>
      <c r="H1" s="74" t="s">
        <v>55</v>
      </c>
    </row>
    <row r="2" spans="1:12" ht="24.75" customHeight="1">
      <c r="A2" s="31" t="s">
        <v>0</v>
      </c>
      <c r="B2" s="592" t="s">
        <v>792</v>
      </c>
      <c r="C2" s="592"/>
      <c r="D2" s="592"/>
      <c r="E2" s="592"/>
      <c r="F2" s="592"/>
      <c r="G2" s="592"/>
      <c r="H2" s="74" t="s">
        <v>56</v>
      </c>
    </row>
    <row r="3" spans="1:12" ht="19.5" customHeight="1">
      <c r="A3" s="80" t="s">
        <v>48</v>
      </c>
      <c r="B3" s="182"/>
      <c r="C3" s="182"/>
      <c r="D3" s="182"/>
      <c r="I3" s="74"/>
    </row>
    <row r="4" spans="1:12">
      <c r="A4" s="54" t="s">
        <v>46</v>
      </c>
      <c r="B4" s="525" t="s">
        <v>768</v>
      </c>
      <c r="C4" s="526"/>
      <c r="D4" s="526"/>
      <c r="E4" s="526"/>
      <c r="F4" s="526"/>
      <c r="G4" s="527"/>
      <c r="H4" s="457" t="s">
        <v>420</v>
      </c>
      <c r="I4" s="458"/>
      <c r="J4" s="458"/>
      <c r="K4" s="458"/>
      <c r="L4" s="459"/>
    </row>
    <row r="5" spans="1:12">
      <c r="A5" s="55" t="s">
        <v>39</v>
      </c>
      <c r="B5" s="525" t="s">
        <v>769</v>
      </c>
      <c r="C5" s="526"/>
      <c r="D5" s="526"/>
      <c r="E5" s="526"/>
      <c r="F5" s="526"/>
      <c r="G5" s="527"/>
      <c r="H5" s="362" t="s">
        <v>43</v>
      </c>
      <c r="I5" s="363" t="s">
        <v>87</v>
      </c>
      <c r="J5" s="363"/>
    </row>
    <row r="6" spans="1:12">
      <c r="A6" s="55" t="s">
        <v>7</v>
      </c>
      <c r="B6" s="679" t="s">
        <v>398</v>
      </c>
      <c r="C6" s="680"/>
      <c r="D6" s="681"/>
      <c r="E6" s="362" t="s">
        <v>43</v>
      </c>
      <c r="F6" s="361" t="str">
        <f>IF($I$5 = 0,"", $I$5)</f>
        <v>使用者</v>
      </c>
      <c r="G6" s="361" t="str">
        <f>IF($J$5 = 0,"", $J$5)</f>
        <v/>
      </c>
      <c r="H6" s="362" t="s">
        <v>65</v>
      </c>
      <c r="I6" s="363"/>
      <c r="J6" s="363"/>
    </row>
    <row r="7" spans="1:12">
      <c r="A7" s="56" t="s">
        <v>6</v>
      </c>
      <c r="B7" s="525"/>
      <c r="C7" s="526"/>
      <c r="D7" s="527"/>
      <c r="E7" s="362" t="s">
        <v>65</v>
      </c>
      <c r="F7" s="361" t="str">
        <f>IF($I$6 = 0,"", $I$6)</f>
        <v/>
      </c>
      <c r="G7" s="361" t="str">
        <f>IF($J$6 = 0,"", $J$6)</f>
        <v/>
      </c>
      <c r="H7" s="362" t="s">
        <v>84</v>
      </c>
      <c r="I7" s="363" t="s">
        <v>116</v>
      </c>
      <c r="J7" s="74" t="s">
        <v>61</v>
      </c>
      <c r="L7" s="230" t="s">
        <v>418</v>
      </c>
    </row>
    <row r="8" spans="1:12" ht="13.5" customHeight="1">
      <c r="A8" s="58" t="s">
        <v>60</v>
      </c>
      <c r="B8" s="531" t="s">
        <v>775</v>
      </c>
      <c r="C8" s="532"/>
      <c r="D8" s="532"/>
      <c r="E8" s="532"/>
      <c r="F8" s="532"/>
      <c r="G8" s="533"/>
      <c r="H8" s="362" t="s">
        <v>51</v>
      </c>
      <c r="I8" s="363" t="s">
        <v>17</v>
      </c>
      <c r="J8" s="361">
        <f>IF(I8="",0,VLOOKUP(I8,基本!$A$5:'基本'!$C$10,3,FALSE))</f>
        <v>0</v>
      </c>
      <c r="K8" s="363" t="s">
        <v>89</v>
      </c>
      <c r="L8" s="231">
        <f>$J$8+$L$9+$I$9</f>
        <v>1</v>
      </c>
    </row>
    <row r="9" spans="1:12" ht="13.5" customHeight="1">
      <c r="A9" s="58"/>
      <c r="B9" s="563" t="s">
        <v>770</v>
      </c>
      <c r="C9" s="564"/>
      <c r="D9" s="564"/>
      <c r="E9" s="564"/>
      <c r="F9" s="564"/>
      <c r="G9" s="565"/>
      <c r="H9" s="362" t="s">
        <v>57</v>
      </c>
      <c r="I9" s="363">
        <v>1</v>
      </c>
      <c r="J9" s="457" t="s">
        <v>53</v>
      </c>
      <c r="K9" s="459"/>
      <c r="L9" s="361">
        <f>IF($I$7=基本!$F$4,基本!$P$7,IF($I$7=基本!$F$13,基本!$P$16,IF($I$7=基本!$F$22,基本!$P$25,IF($I$7=基本!$F$31,基本!$P$34,IF($I$7=基本!$F$40,基本!$P$43,0)))))</f>
        <v>0</v>
      </c>
    </row>
    <row r="10" spans="1:12" ht="13.5" customHeight="1">
      <c r="A10" s="58"/>
      <c r="B10" s="563"/>
      <c r="C10" s="564"/>
      <c r="D10" s="564"/>
      <c r="E10" s="564"/>
      <c r="F10" s="564"/>
      <c r="G10" s="565"/>
      <c r="H10" s="364" t="s">
        <v>52</v>
      </c>
      <c r="I10" s="363" t="s">
        <v>17</v>
      </c>
      <c r="J10" s="361">
        <f>IF(I10="",0,VLOOKUP(I10,基本!$A$5:'基本'!$C$10,3,FALSE))</f>
        <v>0</v>
      </c>
      <c r="L10" s="182"/>
    </row>
    <row r="11" spans="1:12" ht="13.5" customHeight="1">
      <c r="A11" s="58"/>
      <c r="B11" s="563"/>
      <c r="C11" s="564"/>
      <c r="D11" s="564"/>
      <c r="E11" s="564"/>
      <c r="F11" s="564"/>
      <c r="G11" s="565"/>
      <c r="H11" s="362" t="s">
        <v>58</v>
      </c>
      <c r="I11" s="363">
        <v>0</v>
      </c>
      <c r="J11" s="457" t="s">
        <v>54</v>
      </c>
      <c r="K11" s="459"/>
      <c r="L11" s="361">
        <f>IF($I$7=基本!$F$4,基本!$P$9,IF($I$7=基本!$F$13,基本!$P$18,IF($I$7=基本!$F$22,基本!$P$27,IF($I$7=基本!$F$31,基本!$P$36,IF($I$7=基本!$F$40,基本!$P$45,0)))))</f>
        <v>0</v>
      </c>
    </row>
    <row r="12" spans="1:12">
      <c r="A12" s="58"/>
      <c r="B12" s="563"/>
      <c r="C12" s="564"/>
      <c r="D12" s="564"/>
      <c r="E12" s="564"/>
      <c r="F12" s="564"/>
      <c r="G12" s="565"/>
      <c r="H12" s="233"/>
      <c r="I12" s="235"/>
      <c r="J12" s="236"/>
      <c r="K12" s="234"/>
      <c r="L12" s="230" t="s">
        <v>418</v>
      </c>
    </row>
    <row r="13" spans="1:12" ht="13.5" customHeight="1">
      <c r="A13" s="58"/>
      <c r="B13" s="685"/>
      <c r="C13" s="686"/>
      <c r="D13" s="686"/>
      <c r="E13" s="686"/>
      <c r="F13" s="686"/>
      <c r="G13" s="687"/>
      <c r="H13" s="365" t="s">
        <v>85</v>
      </c>
      <c r="I13" s="363">
        <v>2</v>
      </c>
      <c r="J13" s="362" t="s">
        <v>44</v>
      </c>
      <c r="K13" s="363">
        <v>10</v>
      </c>
      <c r="L13" s="231">
        <f>$J$10+$L$11+$I$11</f>
        <v>0</v>
      </c>
    </row>
    <row r="14" spans="1:12" ht="13.5" customHeight="1">
      <c r="A14" s="58"/>
      <c r="B14" s="555"/>
      <c r="C14" s="556"/>
      <c r="D14" s="556"/>
      <c r="E14" s="556"/>
      <c r="F14" s="556"/>
      <c r="G14" s="557"/>
      <c r="H14" s="362" t="s">
        <v>50</v>
      </c>
      <c r="I14" s="26">
        <f>IF($I$7=基本!$F$4,基本!$L$11,IF($I$7=基本!$F$13,基本!$L$20,IF($I$7=基本!$F$22,基本!$L$29,IF($I$7=基本!$F$31,基本!$L$38,IF($I$7=基本!$F$40,基本!$L$47,0)))))</f>
        <v>0</v>
      </c>
      <c r="J14" s="362" t="s">
        <v>44</v>
      </c>
      <c r="K14" s="26">
        <f>IF($I$7=基本!$F$4,基本!$N$11,IF($I$7=基本!$F$13,基本!$N$20,IF($I$7=基本!$F$22,基本!$N$29,IF($I$7=基本!$F$31,基本!$N$38,IF($I$7=基本!$F$40,基本!$N$47,0)))))</f>
        <v>0</v>
      </c>
      <c r="L14" s="231">
        <f>$J$10+$L$11+$I$11+($I$13*$K$13)</f>
        <v>20</v>
      </c>
    </row>
    <row r="15" spans="1:12" ht="13.5" customHeight="1">
      <c r="A15" s="58"/>
      <c r="B15" s="555"/>
      <c r="C15" s="556"/>
      <c r="D15" s="556"/>
      <c r="E15" s="556"/>
      <c r="F15" s="556"/>
      <c r="G15" s="557"/>
      <c r="H15" s="362" t="s">
        <v>59</v>
      </c>
      <c r="I15" s="363"/>
      <c r="J15" s="362" t="s">
        <v>417</v>
      </c>
      <c r="K15" s="363" t="s">
        <v>16</v>
      </c>
      <c r="L15" s="361">
        <f>IF(K15="",0,VLOOKUP(K15,基本!$A$5:'基本'!$C$10,3,FALSE))</f>
        <v>4</v>
      </c>
    </row>
    <row r="16" spans="1:12" ht="13.5" customHeight="1">
      <c r="A16" s="58"/>
      <c r="B16" s="555"/>
      <c r="C16" s="556"/>
      <c r="D16" s="556"/>
      <c r="E16" s="556"/>
      <c r="F16" s="556"/>
      <c r="G16" s="557"/>
    </row>
    <row r="17" spans="1:12" ht="13.5" customHeight="1">
      <c r="A17" s="58"/>
      <c r="B17" s="555"/>
      <c r="C17" s="556"/>
      <c r="D17" s="556"/>
      <c r="E17" s="556"/>
      <c r="F17" s="556"/>
      <c r="G17" s="557"/>
      <c r="J17" s="185"/>
      <c r="K17" s="185"/>
    </row>
    <row r="18" spans="1:12" ht="13.5" customHeight="1">
      <c r="A18" s="59"/>
      <c r="B18" s="614"/>
      <c r="C18" s="599"/>
      <c r="D18" s="599"/>
      <c r="E18" s="599"/>
      <c r="F18" s="599"/>
      <c r="G18" s="600"/>
      <c r="J18" s="185"/>
      <c r="K18" s="185"/>
    </row>
    <row r="19" spans="1:12" ht="8.25" customHeight="1">
      <c r="A19" s="597"/>
      <c r="B19" s="597"/>
      <c r="C19" s="597"/>
      <c r="D19" s="597"/>
      <c r="E19" s="597"/>
      <c r="F19" s="597"/>
      <c r="G19" s="597"/>
    </row>
    <row r="20" spans="1:12" ht="14.25">
      <c r="A20" s="553" t="s">
        <v>777</v>
      </c>
      <c r="B20" s="553"/>
      <c r="C20" s="553"/>
      <c r="D20" s="553"/>
      <c r="E20" s="553"/>
      <c r="F20" s="553"/>
      <c r="G20" s="553"/>
      <c r="I20" s="185"/>
      <c r="J20" s="185"/>
      <c r="K20" s="185"/>
    </row>
    <row r="21" spans="1:12" ht="13.5" customHeight="1">
      <c r="A21" s="554" t="s">
        <v>181</v>
      </c>
      <c r="B21" s="554"/>
      <c r="C21" s="554"/>
      <c r="D21" s="554"/>
      <c r="E21" s="554"/>
      <c r="F21" s="554"/>
      <c r="G21" s="554"/>
    </row>
    <row r="22" spans="1:12" ht="13.5" customHeight="1">
      <c r="A22" s="548" t="s">
        <v>274</v>
      </c>
      <c r="B22" s="548"/>
      <c r="C22" s="548"/>
      <c r="D22" s="548"/>
      <c r="E22" s="548"/>
      <c r="F22" s="548"/>
      <c r="G22" s="548"/>
    </row>
    <row r="23" spans="1:12" ht="13.5" customHeight="1">
      <c r="A23" s="548" t="s">
        <v>362</v>
      </c>
      <c r="B23" s="548"/>
      <c r="C23" s="548"/>
      <c r="D23" s="548"/>
      <c r="E23" s="548"/>
      <c r="F23" s="548"/>
      <c r="G23" s="548"/>
    </row>
    <row r="24" spans="1:12" ht="14.25">
      <c r="A24" s="553" t="s">
        <v>611</v>
      </c>
      <c r="B24" s="553"/>
      <c r="C24" s="553"/>
      <c r="D24" s="553"/>
      <c r="E24" s="553"/>
      <c r="F24" s="553"/>
      <c r="G24" s="553"/>
      <c r="I24" s="185"/>
      <c r="J24" s="185"/>
      <c r="K24" s="185"/>
    </row>
    <row r="25" spans="1:12" ht="13.5" customHeight="1">
      <c r="A25" s="554" t="s">
        <v>612</v>
      </c>
      <c r="B25" s="554"/>
      <c r="C25" s="554"/>
      <c r="D25" s="554"/>
      <c r="E25" s="554"/>
      <c r="F25" s="554"/>
      <c r="G25" s="554"/>
    </row>
    <row r="26" spans="1:12" ht="7.5" customHeight="1">
      <c r="A26" s="599"/>
      <c r="B26" s="599"/>
      <c r="C26" s="599"/>
      <c r="D26" s="599"/>
      <c r="E26" s="599"/>
      <c r="F26" s="599"/>
      <c r="G26" s="599"/>
    </row>
    <row r="27" spans="1:12" ht="13.5" customHeight="1">
      <c r="A27" s="558" t="s">
        <v>49</v>
      </c>
      <c r="B27" s="559"/>
      <c r="C27" s="559"/>
      <c r="D27" s="559"/>
      <c r="E27" s="559"/>
      <c r="F27" s="559"/>
      <c r="G27" s="560"/>
    </row>
    <row r="28" spans="1:12" s="206" customFormat="1" ht="13.5" customHeight="1">
      <c r="A28" s="688"/>
      <c r="B28" s="689"/>
      <c r="C28" s="689"/>
      <c r="D28" s="689"/>
      <c r="E28" s="689"/>
      <c r="F28" s="689"/>
      <c r="G28" s="690"/>
      <c r="J28" s="237"/>
      <c r="K28" s="237"/>
      <c r="L28" s="207"/>
    </row>
    <row r="29" spans="1:12" s="206" customFormat="1" ht="13.5" customHeight="1">
      <c r="A29" s="563" t="s">
        <v>776</v>
      </c>
      <c r="B29" s="564"/>
      <c r="C29" s="564"/>
      <c r="D29" s="564"/>
      <c r="E29" s="564"/>
      <c r="F29" s="564"/>
      <c r="G29" s="565"/>
      <c r="L29" s="207"/>
    </row>
    <row r="30" spans="1:12" s="207" customFormat="1" ht="13.5" customHeight="1">
      <c r="A30" s="563" t="s">
        <v>778</v>
      </c>
      <c r="B30" s="564"/>
      <c r="C30" s="564"/>
      <c r="D30" s="564"/>
      <c r="E30" s="564"/>
      <c r="F30" s="564"/>
      <c r="G30" s="565"/>
      <c r="H30" s="206"/>
      <c r="I30" s="206"/>
      <c r="J30" s="206"/>
      <c r="K30" s="206"/>
    </row>
    <row r="31" spans="1:12" s="206" customFormat="1">
      <c r="A31" s="563" t="s">
        <v>779</v>
      </c>
      <c r="B31" s="564"/>
      <c r="C31" s="564"/>
      <c r="D31" s="564"/>
      <c r="E31" s="564"/>
      <c r="F31" s="564"/>
      <c r="G31" s="565"/>
      <c r="L31" s="207"/>
    </row>
    <row r="32" spans="1:12" s="206" customFormat="1" ht="13.5" customHeight="1">
      <c r="A32" s="563" t="s">
        <v>781</v>
      </c>
      <c r="B32" s="564"/>
      <c r="C32" s="564"/>
      <c r="D32" s="564"/>
      <c r="E32" s="564"/>
      <c r="F32" s="564"/>
      <c r="G32" s="565"/>
      <c r="L32" s="207"/>
    </row>
    <row r="33" spans="1:12" s="206" customFormat="1" ht="13.5" customHeight="1">
      <c r="A33" s="563"/>
      <c r="B33" s="564"/>
      <c r="C33" s="564"/>
      <c r="D33" s="564"/>
      <c r="E33" s="564"/>
      <c r="F33" s="564"/>
      <c r="G33" s="565"/>
      <c r="L33" s="207"/>
    </row>
    <row r="34" spans="1:12" s="207" customFormat="1" ht="13.5" customHeight="1">
      <c r="A34" s="563" t="s">
        <v>780</v>
      </c>
      <c r="B34" s="564"/>
      <c r="C34" s="564"/>
      <c r="D34" s="564"/>
      <c r="E34" s="564"/>
      <c r="F34" s="564"/>
      <c r="G34" s="565"/>
      <c r="H34" s="206"/>
      <c r="I34" s="206"/>
      <c r="J34" s="206"/>
      <c r="K34" s="206"/>
    </row>
    <row r="35" spans="1:12" s="206" customFormat="1" ht="13.5" customHeight="1">
      <c r="A35" s="563" t="s">
        <v>782</v>
      </c>
      <c r="B35" s="564"/>
      <c r="C35" s="564"/>
      <c r="D35" s="564"/>
      <c r="E35" s="564"/>
      <c r="F35" s="564"/>
      <c r="G35" s="565"/>
      <c r="L35" s="207"/>
    </row>
    <row r="36" spans="1:12" s="206" customFormat="1" ht="13.5" customHeight="1">
      <c r="A36" s="563" t="s">
        <v>783</v>
      </c>
      <c r="B36" s="564"/>
      <c r="C36" s="564"/>
      <c r="D36" s="564"/>
      <c r="E36" s="564"/>
      <c r="F36" s="564"/>
      <c r="G36" s="565"/>
      <c r="L36" s="207"/>
    </row>
    <row r="37" spans="1:12" s="206" customFormat="1" ht="13.5" customHeight="1">
      <c r="A37" s="563" t="s">
        <v>784</v>
      </c>
      <c r="B37" s="564"/>
      <c r="C37" s="564"/>
      <c r="D37" s="564"/>
      <c r="E37" s="564"/>
      <c r="F37" s="564"/>
      <c r="G37" s="565"/>
      <c r="L37" s="207"/>
    </row>
    <row r="38" spans="1:12" s="206" customFormat="1" ht="13.5" customHeight="1">
      <c r="A38" s="563" t="s">
        <v>785</v>
      </c>
      <c r="B38" s="564"/>
      <c r="C38" s="564"/>
      <c r="D38" s="564"/>
      <c r="E38" s="564"/>
      <c r="F38" s="564"/>
      <c r="G38" s="565"/>
      <c r="L38" s="207"/>
    </row>
    <row r="39" spans="1:12" s="206" customFormat="1" ht="13.5" customHeight="1">
      <c r="A39" s="563" t="s">
        <v>786</v>
      </c>
      <c r="B39" s="564"/>
      <c r="C39" s="564"/>
      <c r="D39" s="564"/>
      <c r="E39" s="564"/>
      <c r="F39" s="564"/>
      <c r="G39" s="565"/>
      <c r="L39" s="207"/>
    </row>
    <row r="40" spans="1:12" s="206" customFormat="1" ht="13.5" customHeight="1">
      <c r="A40" s="563"/>
      <c r="B40" s="564"/>
      <c r="C40" s="564"/>
      <c r="D40" s="564"/>
      <c r="E40" s="564"/>
      <c r="F40" s="564"/>
      <c r="G40" s="565"/>
      <c r="L40" s="207"/>
    </row>
    <row r="41" spans="1:12" s="206" customFormat="1" ht="13.5" customHeight="1">
      <c r="A41" s="563" t="s">
        <v>788</v>
      </c>
      <c r="B41" s="564"/>
      <c r="C41" s="564"/>
      <c r="D41" s="564"/>
      <c r="E41" s="564"/>
      <c r="F41" s="564"/>
      <c r="G41" s="565"/>
      <c r="L41" s="207"/>
    </row>
    <row r="42" spans="1:12" s="206" customFormat="1" ht="13.5" customHeight="1">
      <c r="A42" s="563" t="s">
        <v>790</v>
      </c>
      <c r="B42" s="564"/>
      <c r="C42" s="564"/>
      <c r="D42" s="564"/>
      <c r="E42" s="564"/>
      <c r="F42" s="564"/>
      <c r="G42" s="565"/>
      <c r="L42" s="207"/>
    </row>
    <row r="43" spans="1:12" s="206" customFormat="1" ht="13.5" customHeight="1">
      <c r="A43" s="563" t="s">
        <v>791</v>
      </c>
      <c r="B43" s="564"/>
      <c r="C43" s="564"/>
      <c r="D43" s="564"/>
      <c r="E43" s="564"/>
      <c r="F43" s="564"/>
      <c r="G43" s="565"/>
      <c r="L43" s="207"/>
    </row>
    <row r="44" spans="1:12" s="206" customFormat="1" ht="13.5" customHeight="1">
      <c r="A44" s="563" t="s">
        <v>795</v>
      </c>
      <c r="B44" s="564"/>
      <c r="C44" s="564"/>
      <c r="D44" s="564"/>
      <c r="E44" s="564"/>
      <c r="F44" s="564"/>
      <c r="G44" s="565"/>
      <c r="L44" s="207"/>
    </row>
    <row r="45" spans="1:12" s="206" customFormat="1" ht="13.5" customHeight="1">
      <c r="A45" s="563" t="s">
        <v>793</v>
      </c>
      <c r="B45" s="564"/>
      <c r="C45" s="564"/>
      <c r="D45" s="564"/>
      <c r="E45" s="564"/>
      <c r="F45" s="564"/>
      <c r="G45" s="565"/>
      <c r="L45" s="207"/>
    </row>
    <row r="46" spans="1:12" s="206" customFormat="1" ht="13.5" customHeight="1">
      <c r="A46" s="563" t="s">
        <v>789</v>
      </c>
      <c r="B46" s="564"/>
      <c r="C46" s="564"/>
      <c r="D46" s="564"/>
      <c r="E46" s="564"/>
      <c r="F46" s="564"/>
      <c r="G46" s="565"/>
      <c r="L46" s="207"/>
    </row>
    <row r="47" spans="1:12" s="206" customFormat="1" ht="13.5" customHeight="1">
      <c r="A47" s="563" t="s">
        <v>794</v>
      </c>
      <c r="B47" s="564"/>
      <c r="C47" s="564"/>
      <c r="D47" s="564"/>
      <c r="E47" s="564"/>
      <c r="F47" s="564"/>
      <c r="G47" s="565"/>
      <c r="L47" s="207"/>
    </row>
    <row r="48" spans="1:12" s="206" customFormat="1" ht="13.5" customHeight="1">
      <c r="A48" s="563"/>
      <c r="B48" s="564"/>
      <c r="C48" s="564"/>
      <c r="D48" s="564"/>
      <c r="E48" s="564"/>
      <c r="F48" s="564"/>
      <c r="G48" s="565"/>
      <c r="L48" s="207"/>
    </row>
    <row r="49" spans="1:12" s="206" customFormat="1" ht="13.5" customHeight="1">
      <c r="A49" s="563"/>
      <c r="B49" s="564"/>
      <c r="C49" s="564"/>
      <c r="D49" s="564"/>
      <c r="E49" s="564"/>
      <c r="F49" s="564"/>
      <c r="G49" s="565"/>
      <c r="L49" s="207"/>
    </row>
    <row r="50" spans="1:12" s="206" customFormat="1" ht="13.5" customHeight="1">
      <c r="A50" s="563"/>
      <c r="B50" s="564"/>
      <c r="C50" s="564"/>
      <c r="D50" s="564"/>
      <c r="E50" s="564"/>
      <c r="F50" s="564"/>
      <c r="G50" s="565"/>
      <c r="L50" s="207"/>
    </row>
    <row r="51" spans="1:12" s="206" customFormat="1" ht="13.5" customHeight="1">
      <c r="A51" s="563"/>
      <c r="B51" s="564"/>
      <c r="C51" s="564"/>
      <c r="D51" s="564"/>
      <c r="E51" s="564"/>
      <c r="F51" s="564"/>
      <c r="G51" s="565"/>
      <c r="L51" s="207"/>
    </row>
    <row r="52" spans="1:12" s="206" customFormat="1" ht="13.5" customHeight="1">
      <c r="A52" s="563"/>
      <c r="B52" s="564"/>
      <c r="C52" s="564"/>
      <c r="D52" s="564"/>
      <c r="E52" s="564"/>
      <c r="F52" s="564"/>
      <c r="G52" s="565"/>
      <c r="L52" s="207"/>
    </row>
    <row r="53" spans="1:12" s="206" customFormat="1" ht="13.5" customHeight="1">
      <c r="A53" s="563"/>
      <c r="B53" s="564"/>
      <c r="C53" s="564"/>
      <c r="D53" s="564"/>
      <c r="E53" s="564"/>
      <c r="F53" s="564"/>
      <c r="G53" s="565"/>
      <c r="L53" s="207"/>
    </row>
    <row r="54" spans="1:12" s="206" customFormat="1" ht="13.5" customHeight="1">
      <c r="A54" s="563"/>
      <c r="B54" s="564"/>
      <c r="C54" s="564"/>
      <c r="D54" s="564"/>
      <c r="E54" s="564"/>
      <c r="F54" s="564"/>
      <c r="G54" s="565"/>
      <c r="L54" s="207"/>
    </row>
    <row r="55" spans="1:12" s="206" customFormat="1" ht="13.5" customHeight="1">
      <c r="A55" s="563"/>
      <c r="B55" s="564"/>
      <c r="C55" s="564"/>
      <c r="D55" s="564"/>
      <c r="E55" s="564"/>
      <c r="F55" s="564"/>
      <c r="G55" s="565"/>
      <c r="L55" s="207"/>
    </row>
    <row r="56" spans="1:12" s="206" customFormat="1" ht="13.5" customHeight="1">
      <c r="A56" s="563"/>
      <c r="B56" s="564"/>
      <c r="C56" s="564"/>
      <c r="D56" s="564"/>
      <c r="E56" s="564"/>
      <c r="F56" s="564"/>
      <c r="G56" s="565"/>
      <c r="L56" s="207"/>
    </row>
    <row r="57" spans="1:12" s="207" customFormat="1" ht="13.5" customHeight="1">
      <c r="A57" s="563"/>
      <c r="B57" s="564"/>
      <c r="C57" s="564"/>
      <c r="D57" s="564"/>
      <c r="E57" s="564"/>
      <c r="F57" s="564"/>
      <c r="G57" s="565"/>
      <c r="H57" s="206"/>
      <c r="I57" s="206"/>
      <c r="J57" s="206"/>
      <c r="K57" s="206"/>
    </row>
    <row r="58" spans="1:12" s="182" customFormat="1" ht="21">
      <c r="A58" s="27" t="s">
        <v>32</v>
      </c>
      <c r="B58" s="366">
        <f>$B$1</f>
        <v>16</v>
      </c>
      <c r="C58" s="28" t="s">
        <v>40</v>
      </c>
      <c r="D58" s="29" t="str">
        <f>$E$1</f>
        <v>遭遇毎</v>
      </c>
      <c r="E58" s="611" t="str">
        <f>$B$2</f>
        <v>サドン・ラッシュ</v>
      </c>
      <c r="F58" s="612"/>
      <c r="G58" s="613"/>
      <c r="L58" s="185"/>
    </row>
  </sheetData>
  <mergeCells count="61">
    <mergeCell ref="J9:K9"/>
    <mergeCell ref="B10:G10"/>
    <mergeCell ref="B1:C1"/>
    <mergeCell ref="F1:G1"/>
    <mergeCell ref="B2:G2"/>
    <mergeCell ref="B4:G4"/>
    <mergeCell ref="H4:L4"/>
    <mergeCell ref="B5:G5"/>
    <mergeCell ref="B15:G15"/>
    <mergeCell ref="B6:D6"/>
    <mergeCell ref="B7:D7"/>
    <mergeCell ref="B8:G8"/>
    <mergeCell ref="B9:G9"/>
    <mergeCell ref="B11:G11"/>
    <mergeCell ref="J11:K11"/>
    <mergeCell ref="B12:G12"/>
    <mergeCell ref="B13:G13"/>
    <mergeCell ref="B14:G14"/>
    <mergeCell ref="A29:G29"/>
    <mergeCell ref="B16:G16"/>
    <mergeCell ref="B17:G17"/>
    <mergeCell ref="B18:G18"/>
    <mergeCell ref="A19:G19"/>
    <mergeCell ref="A20:G20"/>
    <mergeCell ref="A21:G21"/>
    <mergeCell ref="A22:G22"/>
    <mergeCell ref="A23:G23"/>
    <mergeCell ref="A26:G26"/>
    <mergeCell ref="A27:G27"/>
    <mergeCell ref="A28:G28"/>
    <mergeCell ref="A39:G39"/>
    <mergeCell ref="A30:G30"/>
    <mergeCell ref="A31:G31"/>
    <mergeCell ref="A33:G33"/>
    <mergeCell ref="A34:G34"/>
    <mergeCell ref="A32:G32"/>
    <mergeCell ref="A35:G35"/>
    <mergeCell ref="A36:G36"/>
    <mergeCell ref="A37:G37"/>
    <mergeCell ref="A38:G38"/>
    <mergeCell ref="A44:G44"/>
    <mergeCell ref="A45:G45"/>
    <mergeCell ref="A48:G48"/>
    <mergeCell ref="A49:G49"/>
    <mergeCell ref="A50:G50"/>
    <mergeCell ref="A24:G24"/>
    <mergeCell ref="A25:G25"/>
    <mergeCell ref="E58:G58"/>
    <mergeCell ref="A52:G52"/>
    <mergeCell ref="A53:G53"/>
    <mergeCell ref="A54:G54"/>
    <mergeCell ref="A55:G55"/>
    <mergeCell ref="A56:G56"/>
    <mergeCell ref="A57:G57"/>
    <mergeCell ref="A51:G51"/>
    <mergeCell ref="A40:G40"/>
    <mergeCell ref="A41:G41"/>
    <mergeCell ref="A46:G46"/>
    <mergeCell ref="A47:G47"/>
    <mergeCell ref="A42:G42"/>
    <mergeCell ref="A43:G4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56"/>
  <sheetViews>
    <sheetView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8" ht="21">
      <c r="A1" s="106" t="s">
        <v>367</v>
      </c>
      <c r="B1" s="694">
        <v>20</v>
      </c>
      <c r="C1" s="695"/>
      <c r="D1" s="107" t="s">
        <v>40</v>
      </c>
      <c r="E1" s="108" t="s">
        <v>115</v>
      </c>
      <c r="F1" s="625"/>
      <c r="G1" s="626"/>
      <c r="H1" s="74" t="s">
        <v>55</v>
      </c>
    </row>
    <row r="2" spans="1:18" ht="24.75" customHeight="1">
      <c r="A2" s="107" t="s">
        <v>0</v>
      </c>
      <c r="B2" s="627" t="s">
        <v>380</v>
      </c>
      <c r="C2" s="627"/>
      <c r="D2" s="627"/>
      <c r="E2" s="627"/>
      <c r="F2" s="627"/>
      <c r="G2" s="627"/>
      <c r="H2" s="74" t="s">
        <v>56</v>
      </c>
    </row>
    <row r="3" spans="1:18" ht="19.5" customHeight="1">
      <c r="A3" s="80" t="s">
        <v>48</v>
      </c>
      <c r="B3" s="182"/>
      <c r="C3" s="182"/>
      <c r="D3" s="182"/>
      <c r="I3" s="74"/>
    </row>
    <row r="4" spans="1:18">
      <c r="A4" s="54" t="s">
        <v>46</v>
      </c>
      <c r="B4" s="525" t="s">
        <v>379</v>
      </c>
      <c r="C4" s="526"/>
      <c r="D4" s="526"/>
      <c r="E4" s="526"/>
      <c r="F4" s="526"/>
      <c r="G4" s="527"/>
      <c r="H4" s="457" t="s">
        <v>414</v>
      </c>
      <c r="I4" s="458"/>
      <c r="J4" s="458"/>
      <c r="K4" s="458"/>
      <c r="L4" s="459"/>
      <c r="N4" s="457" t="s">
        <v>414</v>
      </c>
      <c r="O4" s="458"/>
      <c r="P4" s="458"/>
      <c r="Q4" s="458"/>
      <c r="R4" s="459"/>
    </row>
    <row r="5" spans="1:18">
      <c r="A5" s="55" t="s">
        <v>39</v>
      </c>
      <c r="B5" s="525" t="s">
        <v>381</v>
      </c>
      <c r="C5" s="526"/>
      <c r="D5" s="526"/>
      <c r="E5" s="526"/>
      <c r="F5" s="526"/>
      <c r="G5" s="527"/>
      <c r="H5" s="210" t="s">
        <v>43</v>
      </c>
      <c r="I5" s="212" t="s">
        <v>69</v>
      </c>
      <c r="J5" s="212"/>
      <c r="N5" s="210" t="s">
        <v>43</v>
      </c>
      <c r="O5" s="212" t="s">
        <v>69</v>
      </c>
      <c r="P5" s="212"/>
      <c r="Q5" s="182"/>
    </row>
    <row r="6" spans="1:18">
      <c r="A6" s="55" t="s">
        <v>7</v>
      </c>
      <c r="B6" s="525" t="s">
        <v>5</v>
      </c>
      <c r="C6" s="526"/>
      <c r="D6" s="527"/>
      <c r="E6" s="210" t="s">
        <v>43</v>
      </c>
      <c r="F6" s="129" t="str">
        <f>$I$5</f>
        <v>近接範囲</v>
      </c>
      <c r="G6" s="211" t="str">
        <f>IF($J$5 = 0,"", $J$5)</f>
        <v/>
      </c>
      <c r="H6" s="210" t="s">
        <v>65</v>
      </c>
      <c r="I6" s="212" t="s">
        <v>66</v>
      </c>
      <c r="J6" s="212">
        <v>1</v>
      </c>
      <c r="N6" s="210" t="s">
        <v>65</v>
      </c>
      <c r="O6" s="212" t="s">
        <v>66</v>
      </c>
      <c r="P6" s="212">
        <v>1</v>
      </c>
      <c r="Q6" s="182"/>
    </row>
    <row r="7" spans="1:18">
      <c r="A7" s="116" t="s">
        <v>6</v>
      </c>
      <c r="B7" s="696" t="s">
        <v>382</v>
      </c>
      <c r="C7" s="697"/>
      <c r="D7" s="698"/>
      <c r="E7" s="210" t="s">
        <v>65</v>
      </c>
      <c r="F7" s="129" t="str">
        <f>IF($I$6 = 0,"", $I$6)</f>
        <v>爆発</v>
      </c>
      <c r="G7" s="129">
        <f>IF($J$6 = 0,"", $J$6)</f>
        <v>1</v>
      </c>
      <c r="H7" s="210" t="s">
        <v>84</v>
      </c>
      <c r="I7" s="212" t="s">
        <v>150</v>
      </c>
      <c r="J7" s="74" t="s">
        <v>61</v>
      </c>
      <c r="L7" s="74" t="s">
        <v>419</v>
      </c>
      <c r="N7" s="210" t="s">
        <v>84</v>
      </c>
      <c r="O7" s="212" t="s">
        <v>334</v>
      </c>
      <c r="P7" s="74" t="s">
        <v>61</v>
      </c>
      <c r="Q7" s="182"/>
      <c r="R7" s="74" t="s">
        <v>419</v>
      </c>
    </row>
    <row r="8" spans="1:18">
      <c r="A8" s="116" t="s">
        <v>8</v>
      </c>
      <c r="B8" s="525" t="s">
        <v>159</v>
      </c>
      <c r="C8" s="526"/>
      <c r="D8" s="526"/>
      <c r="E8" s="526"/>
      <c r="F8" s="526"/>
      <c r="G8" s="527"/>
      <c r="H8" s="210" t="s">
        <v>51</v>
      </c>
      <c r="I8" s="212" t="s">
        <v>13</v>
      </c>
      <c r="J8" s="211">
        <f>IF(I8="",0,VLOOKUP(I8,基本!$A$5:'基本'!$C$10,3,FALSE))</f>
        <v>6</v>
      </c>
      <c r="K8" s="212" t="s">
        <v>125</v>
      </c>
      <c r="L8" s="231">
        <f>$J$8+$L$9+$I$9</f>
        <v>23</v>
      </c>
      <c r="N8" s="210" t="s">
        <v>51</v>
      </c>
      <c r="O8" s="212" t="s">
        <v>13</v>
      </c>
      <c r="P8" s="211">
        <f>IF(O8="",0,VLOOKUP(O8,基本!$A$5:'基本'!$C$10,3,FALSE))</f>
        <v>6</v>
      </c>
      <c r="Q8" s="212" t="s">
        <v>125</v>
      </c>
      <c r="R8" s="231">
        <f>$P$8+$O$9+$R$9</f>
        <v>14</v>
      </c>
    </row>
    <row r="9" spans="1:18">
      <c r="A9" s="57" t="s">
        <v>9</v>
      </c>
      <c r="B9" s="596" t="s">
        <v>383</v>
      </c>
      <c r="C9" s="597"/>
      <c r="D9" s="597"/>
      <c r="E9" s="597"/>
      <c r="F9" s="597"/>
      <c r="G9" s="598"/>
      <c r="H9" s="210" t="s">
        <v>57</v>
      </c>
      <c r="I9" s="212">
        <v>0</v>
      </c>
      <c r="J9" s="457" t="s">
        <v>53</v>
      </c>
      <c r="K9" s="459"/>
      <c r="L9" s="221">
        <f>IF($I$7=基本!$F$4,基本!$P$7,IF($I$7=基本!$F$13,基本!$P$16,IF($I$7=基本!$F$22,基本!$P$25,IF($I$7=基本!$F$31,基本!$P$34,IF($I$7=基本!$F$40,基本!$P$43,0)))))</f>
        <v>17</v>
      </c>
      <c r="N9" s="210" t="s">
        <v>57</v>
      </c>
      <c r="O9" s="212">
        <v>0</v>
      </c>
      <c r="P9" s="457" t="s">
        <v>53</v>
      </c>
      <c r="Q9" s="459"/>
      <c r="R9" s="211">
        <f>IF($O$7=基本!$F$4,基本!$P$7,IF($O$7=基本!$F$13,基本!$P$16,IF($O$7=基本!$F$22,基本!$P$25,IF($O$7=基本!$F$31,基本!$P$34,IF($O$7=基本!$F$40,基本!$P$43,0)))))</f>
        <v>8</v>
      </c>
    </row>
    <row r="10" spans="1:18">
      <c r="A10" s="118"/>
      <c r="B10" s="555" t="s">
        <v>384</v>
      </c>
      <c r="C10" s="556"/>
      <c r="D10" s="556"/>
      <c r="E10" s="556"/>
      <c r="F10" s="556"/>
      <c r="G10" s="557"/>
      <c r="H10" s="208" t="s">
        <v>52</v>
      </c>
      <c r="I10" s="212" t="s">
        <v>13</v>
      </c>
      <c r="J10" s="211">
        <f>IF(I10="",0,VLOOKUP(I10,基本!$A$5:'基本'!$C$10,3,FALSE))</f>
        <v>6</v>
      </c>
      <c r="L10" s="182"/>
      <c r="N10" s="208" t="s">
        <v>52</v>
      </c>
      <c r="O10" s="212" t="s">
        <v>13</v>
      </c>
      <c r="P10" s="211">
        <f>IF(O10="",0,VLOOKUP(O10,基本!$A$5:'基本'!$C$10,3,FALSE))</f>
        <v>6</v>
      </c>
      <c r="Q10" s="182"/>
      <c r="R10" s="182"/>
    </row>
    <row r="11" spans="1:18" ht="13.5" customHeight="1">
      <c r="A11" s="118"/>
      <c r="B11" s="555" t="s">
        <v>385</v>
      </c>
      <c r="C11" s="556"/>
      <c r="D11" s="556"/>
      <c r="E11" s="556"/>
      <c r="F11" s="556"/>
      <c r="G11" s="557"/>
      <c r="H11" s="210" t="s">
        <v>58</v>
      </c>
      <c r="I11" s="212">
        <v>0</v>
      </c>
      <c r="J11" s="457" t="s">
        <v>54</v>
      </c>
      <c r="K11" s="459"/>
      <c r="L11" s="211">
        <f>IF($I$7=基本!$F$4,基本!$P$9,IF($I$7=基本!$F$13,基本!$P$18,IF($I$7=基本!$F$22,基本!$P$27,IF($I$7=基本!$F$31,基本!$P$36,IF($I$7=基本!$F$40,基本!$P$45,0)))))</f>
        <v>6</v>
      </c>
      <c r="N11" s="210" t="s">
        <v>58</v>
      </c>
      <c r="O11" s="212">
        <v>0</v>
      </c>
      <c r="P11" s="457" t="s">
        <v>54</v>
      </c>
      <c r="Q11" s="459"/>
      <c r="R11" s="211">
        <f>IF($O$7=基本!$F$4,基本!$P$9,IF($O$7=基本!$F$13,基本!$P$18,IF($O$7=基本!$F$22,基本!$P$27,IF($O$7=基本!$F$31,基本!$P$36,IF($O$7=基本!$F$40,基本!$P$45,0)))))</f>
        <v>2</v>
      </c>
    </row>
    <row r="12" spans="1:18" ht="13.5" customHeight="1">
      <c r="A12" s="118"/>
      <c r="B12" s="555" t="s">
        <v>386</v>
      </c>
      <c r="C12" s="556"/>
      <c r="D12" s="556"/>
      <c r="E12" s="556"/>
      <c r="F12" s="556"/>
      <c r="G12" s="557"/>
      <c r="H12" s="225" t="s">
        <v>416</v>
      </c>
      <c r="I12" s="224">
        <v>3</v>
      </c>
      <c r="J12" s="185"/>
      <c r="K12" s="185"/>
      <c r="L12" s="74" t="s">
        <v>419</v>
      </c>
      <c r="N12" s="225" t="s">
        <v>416</v>
      </c>
      <c r="O12" s="224">
        <v>3</v>
      </c>
      <c r="R12" s="74" t="s">
        <v>419</v>
      </c>
    </row>
    <row r="13" spans="1:18" ht="13.5" customHeight="1">
      <c r="A13" s="118"/>
      <c r="B13" s="555" t="s">
        <v>387</v>
      </c>
      <c r="C13" s="556"/>
      <c r="D13" s="556"/>
      <c r="E13" s="556"/>
      <c r="F13" s="556"/>
      <c r="G13" s="557"/>
      <c r="H13" s="225" t="s">
        <v>85</v>
      </c>
      <c r="I13" s="26">
        <f>IF($I$7=基本!$F$4,基本!$F$9,IF($I$7=基本!$F$13,基本!$F$18,IF($I$7=基本!$F$22,基本!$F$27,IF($I$7=基本!$F$31,基本!$F$36,IF($I$7=基本!$F$40,基本!$F$45,0)))))*$I$12</f>
        <v>3</v>
      </c>
      <c r="J13" s="222" t="s">
        <v>44</v>
      </c>
      <c r="K13" s="26">
        <f>IF($I$7=基本!$F$4,基本!$H$9,IF($I$7=基本!$F$13,基本!$H$18,IF($I$7=基本!$F$22,基本!$H$27,IF($I$7=基本!$F$31,基本!$H$36,IF($I$7=基本!$F$40,基本!$H$45,0)))))</f>
        <v>10</v>
      </c>
      <c r="L13" s="231">
        <f>$J$10+$L$11+$I$11</f>
        <v>12</v>
      </c>
      <c r="M13" s="83"/>
      <c r="N13" s="225" t="s">
        <v>85</v>
      </c>
      <c r="O13" s="26">
        <f>IF($O$7=基本!$F$4,基本!$F$9,IF($O$7=基本!$F$13,基本!$F$18,IF($O$7=基本!$F$22,基本!$F$27,IF($O$7=基本!$F$31,基本!$F$36,IF($O$7=基本!$F$40,基本!$F$45,0)))))*$O$12</f>
        <v>3</v>
      </c>
      <c r="P13" s="222" t="s">
        <v>44</v>
      </c>
      <c r="Q13" s="26">
        <f>IF($O$7=基本!$F$4,基本!$H$9,IF($O$7=基本!$F$13,基本!$H$18,IF($O$7=基本!$F$22,基本!$H$27,IF($O$7=基本!$F$31,基本!$H$36,IF($O$7=基本!$F$40,基本!$H$45,0)))))</f>
        <v>4</v>
      </c>
      <c r="R13" s="231">
        <f>$P$10+$O$11+$R$11</f>
        <v>8</v>
      </c>
    </row>
    <row r="14" spans="1:18" ht="13.5" customHeight="1">
      <c r="A14" s="118"/>
      <c r="B14" s="555" t="s">
        <v>388</v>
      </c>
      <c r="C14" s="556"/>
      <c r="D14" s="556"/>
      <c r="E14" s="556"/>
      <c r="F14" s="556"/>
      <c r="G14" s="557"/>
      <c r="H14" s="210" t="s">
        <v>50</v>
      </c>
      <c r="I14" s="26">
        <f>IF($I$7=基本!$F$4,基本!$L$11,IF($I$7=基本!$F$13,基本!$L$20,IF($I$7=基本!$F$22,基本!$L$29,IF($I$7=基本!$F$31,基本!$L$38,IF($I$7=基本!$F$40,基本!$L$47,0)))))</f>
        <v>4</v>
      </c>
      <c r="J14" s="222" t="s">
        <v>44</v>
      </c>
      <c r="K14" s="26">
        <f>IF($I$7=基本!$F$4,基本!$N$11,IF($I$7=基本!$F$13,基本!$N$20,IF($I$7=基本!$F$22,基本!$N$29,IF($I$7=基本!$F$31,基本!$N$38,IF($I$7=基本!$F$40,基本!$N$47,0)))))</f>
        <v>8</v>
      </c>
      <c r="L14" s="231">
        <f>$J$10+$L$11+$I$11+($I$13*$K$13)</f>
        <v>42</v>
      </c>
      <c r="M14" s="83"/>
      <c r="N14" s="222" t="s">
        <v>50</v>
      </c>
      <c r="O14" s="26">
        <f>IF($O$7=基本!$F$4,基本!$L$11,IF($O$7=基本!$F$13,基本!$L$20,IF($O$7=基本!$F$22,基本!$L$29,IF($O$7=基本!$F$31,基本!$L$38,IF($O$7=基本!$F$40,基本!$L$47,0)))))</f>
        <v>0</v>
      </c>
      <c r="P14" s="222" t="s">
        <v>44</v>
      </c>
      <c r="Q14" s="26">
        <f>IF($O$7=基本!$F$4,基本!$N$11,IF($O$7=基本!$F$13,基本!$N$20,IF($O$7=基本!$F$22,基本!$N$29,IF($O$7=基本!$F$31,基本!$N$38,IF($O$7=基本!$F$40,基本!$N$47,0)))))</f>
        <v>0</v>
      </c>
      <c r="R14" s="231">
        <f>$P$10+$R$11+$O$11+($O$13*$Q$13)</f>
        <v>20</v>
      </c>
    </row>
    <row r="15" spans="1:18" ht="15.75" customHeight="1">
      <c r="A15" s="118"/>
      <c r="B15" s="528" t="s">
        <v>389</v>
      </c>
      <c r="C15" s="556"/>
      <c r="D15" s="556"/>
      <c r="E15" s="556"/>
      <c r="F15" s="556"/>
      <c r="G15" s="557"/>
      <c r="H15" s="210" t="s">
        <v>59</v>
      </c>
      <c r="I15" s="212"/>
      <c r="J15" s="222" t="s">
        <v>417</v>
      </c>
      <c r="K15" s="224" t="s">
        <v>16</v>
      </c>
      <c r="L15" s="221">
        <f>IF(K15="",0,VLOOKUP(K15,基本!$A$5:'基本'!$C$10,3,FALSE))</f>
        <v>4</v>
      </c>
      <c r="N15" s="210" t="s">
        <v>59</v>
      </c>
      <c r="O15" s="212"/>
      <c r="P15" s="222" t="s">
        <v>417</v>
      </c>
      <c r="Q15" s="224" t="s">
        <v>16</v>
      </c>
      <c r="R15" s="221">
        <f>IF(Q15="",0,VLOOKUP(Q15,基本!$A$5:'基本'!$C$10,3,FALSE))</f>
        <v>4</v>
      </c>
    </row>
    <row r="16" spans="1:18" ht="13.5" customHeight="1">
      <c r="A16" s="58"/>
      <c r="B16" s="555" t="s">
        <v>390</v>
      </c>
      <c r="C16" s="556"/>
      <c r="D16" s="556"/>
      <c r="E16" s="556"/>
      <c r="F16" s="556"/>
      <c r="G16" s="557"/>
    </row>
    <row r="17" spans="1:11" ht="13.5" customHeight="1">
      <c r="A17" s="58"/>
      <c r="B17" s="555" t="s">
        <v>391</v>
      </c>
      <c r="C17" s="556"/>
      <c r="D17" s="556"/>
      <c r="E17" s="556"/>
      <c r="F17" s="556"/>
      <c r="G17" s="557"/>
      <c r="J17" s="185"/>
      <c r="K17" s="185"/>
    </row>
    <row r="18" spans="1:11" ht="13.5" customHeight="1">
      <c r="A18" s="59"/>
      <c r="B18" s="614"/>
      <c r="C18" s="599"/>
      <c r="D18" s="599"/>
      <c r="E18" s="599"/>
      <c r="F18" s="599"/>
      <c r="G18" s="600"/>
      <c r="J18" s="185"/>
      <c r="K18" s="185"/>
    </row>
    <row r="19" spans="1:11" ht="13.5" customHeight="1">
      <c r="A19" s="58" t="s">
        <v>60</v>
      </c>
      <c r="B19" s="555" t="s">
        <v>392</v>
      </c>
      <c r="C19" s="556"/>
      <c r="D19" s="556"/>
      <c r="E19" s="556"/>
      <c r="F19" s="556"/>
      <c r="G19" s="557"/>
      <c r="J19" s="185"/>
      <c r="K19" s="185"/>
    </row>
    <row r="20" spans="1:11" ht="13.5" customHeight="1">
      <c r="A20" s="58"/>
      <c r="B20" s="555" t="s">
        <v>393</v>
      </c>
      <c r="C20" s="556"/>
      <c r="D20" s="556"/>
      <c r="E20" s="556"/>
      <c r="F20" s="556"/>
      <c r="G20" s="557"/>
      <c r="J20" s="185"/>
      <c r="K20" s="185"/>
    </row>
    <row r="21" spans="1:11" ht="13.5" customHeight="1">
      <c r="A21" s="59"/>
      <c r="B21" s="614"/>
      <c r="C21" s="599"/>
      <c r="D21" s="599"/>
      <c r="E21" s="599"/>
      <c r="F21" s="599"/>
      <c r="G21" s="600"/>
      <c r="J21" s="185"/>
      <c r="K21" s="185"/>
    </row>
    <row r="22" spans="1:11" ht="13.5" customHeight="1">
      <c r="A22" s="58" t="s">
        <v>394</v>
      </c>
      <c r="B22" s="555" t="s">
        <v>395</v>
      </c>
      <c r="C22" s="556"/>
      <c r="D22" s="556"/>
      <c r="E22" s="556"/>
      <c r="F22" s="556"/>
      <c r="G22" s="557"/>
      <c r="J22" s="185"/>
      <c r="K22" s="185"/>
    </row>
    <row r="23" spans="1:11" ht="13.5" customHeight="1">
      <c r="A23" s="59"/>
      <c r="B23" s="614"/>
      <c r="C23" s="599"/>
      <c r="D23" s="599"/>
      <c r="E23" s="599"/>
      <c r="F23" s="599"/>
      <c r="G23" s="600"/>
      <c r="J23" s="185"/>
      <c r="K23" s="185"/>
    </row>
    <row r="24" spans="1:11" ht="14.25" thickBot="1">
      <c r="A24" s="120" t="s">
        <v>47</v>
      </c>
      <c r="E24" s="67"/>
    </row>
    <row r="25" spans="1:11" ht="15" customHeight="1">
      <c r="A25" s="643" t="str">
        <f>$B$2</f>
        <v>アンステイブル・ネクサス</v>
      </c>
      <c r="B25" s="644"/>
      <c r="C25" s="645"/>
      <c r="D25" s="649" t="s">
        <v>2</v>
      </c>
      <c r="E25" s="650"/>
      <c r="F25" s="651" t="s">
        <v>591</v>
      </c>
      <c r="G25" s="652"/>
      <c r="H25" s="185"/>
      <c r="I25" s="185"/>
      <c r="J25" s="185"/>
      <c r="K25" s="185"/>
    </row>
    <row r="26" spans="1:11" ht="18.75" customHeight="1" thickBot="1">
      <c r="A26" s="646"/>
      <c r="B26" s="647"/>
      <c r="C26" s="648"/>
      <c r="D26" s="267" t="s">
        <v>2</v>
      </c>
      <c r="E26" s="268" t="s">
        <v>1</v>
      </c>
      <c r="F26" s="269" t="s">
        <v>2</v>
      </c>
      <c r="G26" s="270" t="s">
        <v>1</v>
      </c>
      <c r="H26" s="185"/>
      <c r="I26" s="185"/>
      <c r="J26" s="185"/>
      <c r="K26" s="185"/>
    </row>
    <row r="27" spans="1:11" ht="28.5" customHeight="1" thickBot="1">
      <c r="A27" s="653" t="s">
        <v>138</v>
      </c>
      <c r="B27" s="654"/>
      <c r="C27" s="94" t="str">
        <f>$K$8</f>
        <v>ＡＣ</v>
      </c>
      <c r="D27" s="95" t="str">
        <f>$L$8 &amp; "+1d20"</f>
        <v>23+1d20</v>
      </c>
      <c r="E27" s="133" t="str">
        <f>$L$8+2 &amp; "+1d20"</f>
        <v>25+1d20</v>
      </c>
      <c r="F27" s="271" t="str">
        <f>3+$L$8 &amp; "+1d20"</f>
        <v>26+1d20</v>
      </c>
      <c r="G27" s="272" t="str">
        <f>3+$L$8+2 &amp; "+1d20"</f>
        <v>28+1d20</v>
      </c>
      <c r="H27" s="185"/>
      <c r="I27" s="185"/>
      <c r="J27" s="185"/>
      <c r="K27" s="185"/>
    </row>
    <row r="28" spans="1:11" ht="23.25" customHeight="1">
      <c r="A28" s="640" t="s">
        <v>592</v>
      </c>
      <c r="B28" s="139" t="s">
        <v>593</v>
      </c>
      <c r="C28" s="140" t="str">
        <f t="shared" ref="C28:C29" si="0">IF($I$15 = 0,"", $I$15)</f>
        <v/>
      </c>
      <c r="D28" s="87" t="str">
        <f>$L$13 &amp; "+" &amp; $I$13 &amp; "d" &amp; $K$13</f>
        <v>12+3d10</v>
      </c>
      <c r="E28" s="273" t="str">
        <f>$L$13 &amp; "+" &amp; $I$13 &amp; "d" &amp; $K$13</f>
        <v>12+3d10</v>
      </c>
      <c r="F28" s="87" t="str">
        <f>$L$13 &amp; "+" &amp; $I$13 &amp; "d" &amp; $K$13</f>
        <v>12+3d10</v>
      </c>
      <c r="G28" s="88" t="str">
        <f>$L$13 &amp; "+" &amp; $I$13 &amp; "d" &amp; $K$13</f>
        <v>12+3d10</v>
      </c>
      <c r="H28" s="185"/>
      <c r="I28" s="185"/>
      <c r="J28" s="185"/>
      <c r="K28" s="185"/>
    </row>
    <row r="29" spans="1:11" ht="23.25" customHeight="1" thickBot="1">
      <c r="A29" s="641"/>
      <c r="B29" s="82" t="s">
        <v>594</v>
      </c>
      <c r="C29" s="86" t="str">
        <f t="shared" si="0"/>
        <v/>
      </c>
      <c r="D29" s="84" t="str">
        <f>$L$14 &amp; IF($I$14 = 0,"","+" &amp; $I$14 &amp; "d" &amp; $K$14)</f>
        <v>42+4d8</v>
      </c>
      <c r="E29" s="135" t="str">
        <f>$L$14 &amp; IF($I$14 = 0,"","+" &amp; $I$14 &amp; "d" &amp; $K$14)</f>
        <v>42+4d8</v>
      </c>
      <c r="F29" s="84" t="str">
        <f>$L$14 &amp; IF($I$14 = 0,"","+" &amp; $I$14 &amp; "d" &amp; $K$14)</f>
        <v>42+4d8</v>
      </c>
      <c r="G29" s="81" t="str">
        <f>$L$14 &amp; IF($I$14 = 0,"","+" &amp; $I$14 &amp; "d" &amp; $K$14)</f>
        <v>42+4d8</v>
      </c>
      <c r="H29" s="185"/>
      <c r="I29" s="185"/>
      <c r="J29" s="185"/>
      <c r="K29" s="185"/>
    </row>
    <row r="30" spans="1:11" ht="13.5" customHeight="1">
      <c r="A30" s="554"/>
      <c r="B30" s="554"/>
      <c r="C30" s="554"/>
      <c r="D30" s="554"/>
      <c r="E30" s="554"/>
      <c r="F30" s="554"/>
      <c r="G30" s="554"/>
    </row>
    <row r="31" spans="1:11" ht="16.5" customHeight="1">
      <c r="A31" s="553" t="s">
        <v>453</v>
      </c>
      <c r="B31" s="553"/>
      <c r="C31" s="553"/>
      <c r="D31" s="553"/>
      <c r="E31" s="553"/>
      <c r="F31" s="553"/>
      <c r="G31" s="553"/>
      <c r="I31" s="185"/>
      <c r="J31" s="185"/>
      <c r="K31" s="185"/>
    </row>
    <row r="32" spans="1:11" ht="13.5" customHeight="1">
      <c r="A32" s="554" t="s">
        <v>366</v>
      </c>
      <c r="B32" s="554"/>
      <c r="C32" s="554"/>
      <c r="D32" s="554"/>
      <c r="E32" s="554"/>
      <c r="F32" s="554"/>
      <c r="G32" s="554"/>
    </row>
    <row r="33" spans="1:12" ht="13.5" customHeight="1">
      <c r="A33" s="548" t="s">
        <v>491</v>
      </c>
      <c r="B33" s="548"/>
      <c r="C33" s="548"/>
      <c r="D33" s="548"/>
      <c r="E33" s="548"/>
      <c r="F33" s="548"/>
      <c r="G33" s="548"/>
    </row>
    <row r="34" spans="1:12" ht="7.5" customHeight="1">
      <c r="A34" s="599"/>
      <c r="B34" s="599"/>
      <c r="C34" s="599"/>
      <c r="D34" s="599"/>
      <c r="E34" s="599"/>
      <c r="F34" s="599"/>
      <c r="G34" s="599"/>
    </row>
    <row r="35" spans="1:12" ht="13.5" customHeight="1">
      <c r="A35" s="558" t="s">
        <v>49</v>
      </c>
      <c r="B35" s="559"/>
      <c r="C35" s="559"/>
      <c r="D35" s="559"/>
      <c r="E35" s="559"/>
      <c r="F35" s="559"/>
      <c r="G35" s="560"/>
    </row>
    <row r="36" spans="1:12" s="207" customFormat="1" ht="13.5" customHeight="1">
      <c r="A36" s="563"/>
      <c r="B36" s="564"/>
      <c r="C36" s="564"/>
      <c r="D36" s="564"/>
      <c r="E36" s="564"/>
      <c r="F36" s="564"/>
      <c r="G36" s="565"/>
      <c r="H36" s="206"/>
      <c r="I36" s="206"/>
      <c r="J36" s="206"/>
      <c r="K36" s="206"/>
    </row>
    <row r="37" spans="1:12" s="207" customFormat="1" ht="13.5" customHeight="1">
      <c r="A37" s="563" t="s">
        <v>551</v>
      </c>
      <c r="B37" s="564"/>
      <c r="C37" s="564"/>
      <c r="D37" s="564"/>
      <c r="E37" s="564"/>
      <c r="F37" s="564"/>
      <c r="G37" s="565"/>
      <c r="H37" s="206"/>
      <c r="I37" s="206"/>
      <c r="J37" s="206"/>
      <c r="K37" s="206"/>
    </row>
    <row r="38" spans="1:12" s="207" customFormat="1" ht="13.5" customHeight="1">
      <c r="A38" s="563"/>
      <c r="B38" s="564"/>
      <c r="C38" s="564"/>
      <c r="D38" s="564"/>
      <c r="E38" s="564"/>
      <c r="F38" s="564"/>
      <c r="G38" s="565"/>
      <c r="H38" s="206"/>
      <c r="I38" s="206"/>
      <c r="J38" s="206"/>
      <c r="K38" s="206"/>
    </row>
    <row r="39" spans="1:12" s="207" customFormat="1" ht="13.5" customHeight="1">
      <c r="A39" s="563"/>
      <c r="B39" s="564"/>
      <c r="C39" s="564"/>
      <c r="D39" s="564"/>
      <c r="E39" s="564"/>
      <c r="F39" s="564"/>
      <c r="G39" s="565"/>
      <c r="H39" s="206"/>
      <c r="I39" s="206"/>
      <c r="J39" s="206"/>
      <c r="K39" s="206"/>
    </row>
    <row r="40" spans="1:12" s="206" customFormat="1" ht="13.5" customHeight="1">
      <c r="A40" s="563"/>
      <c r="B40" s="564"/>
      <c r="C40" s="564"/>
      <c r="D40" s="564"/>
      <c r="E40" s="564"/>
      <c r="F40" s="564"/>
      <c r="G40" s="565"/>
      <c r="L40" s="207"/>
    </row>
    <row r="41" spans="1:12" s="207" customFormat="1" ht="13.5" customHeight="1">
      <c r="A41" s="563"/>
      <c r="B41" s="564"/>
      <c r="C41" s="564"/>
      <c r="D41" s="564"/>
      <c r="E41" s="564"/>
      <c r="F41" s="564"/>
      <c r="G41" s="565"/>
      <c r="H41" s="206"/>
      <c r="I41" s="206"/>
      <c r="J41" s="206"/>
      <c r="K41" s="206"/>
    </row>
    <row r="42" spans="1:12" s="207" customFormat="1" ht="13.5" customHeight="1">
      <c r="A42" s="563"/>
      <c r="B42" s="564"/>
      <c r="C42" s="564"/>
      <c r="D42" s="564"/>
      <c r="E42" s="564"/>
      <c r="F42" s="564"/>
      <c r="G42" s="565"/>
      <c r="H42" s="206"/>
      <c r="I42" s="206"/>
      <c r="J42" s="206"/>
      <c r="K42" s="206"/>
    </row>
    <row r="43" spans="1:12" s="207" customFormat="1" ht="13.5" customHeight="1">
      <c r="A43" s="563"/>
      <c r="B43" s="564"/>
      <c r="C43" s="564"/>
      <c r="D43" s="564"/>
      <c r="E43" s="564"/>
      <c r="F43" s="564"/>
      <c r="G43" s="565"/>
      <c r="H43" s="206"/>
      <c r="I43" s="206"/>
      <c r="J43" s="206"/>
      <c r="K43" s="206"/>
    </row>
    <row r="44" spans="1:12" s="206" customFormat="1" ht="13.5" customHeight="1">
      <c r="A44" s="563"/>
      <c r="B44" s="564"/>
      <c r="C44" s="564"/>
      <c r="D44" s="564"/>
      <c r="E44" s="564"/>
      <c r="F44" s="564"/>
      <c r="G44" s="565"/>
      <c r="L44" s="207"/>
    </row>
    <row r="45" spans="1:12" s="207" customFormat="1" ht="13.5" customHeight="1">
      <c r="A45" s="563"/>
      <c r="B45" s="564"/>
      <c r="C45" s="564"/>
      <c r="D45" s="564"/>
      <c r="E45" s="564"/>
      <c r="F45" s="564"/>
      <c r="G45" s="565"/>
      <c r="H45" s="206"/>
      <c r="I45" s="206"/>
      <c r="J45" s="206"/>
      <c r="K45" s="206"/>
    </row>
    <row r="46" spans="1:12" s="207" customFormat="1" ht="13.5" customHeight="1">
      <c r="A46" s="563"/>
      <c r="B46" s="564"/>
      <c r="C46" s="564"/>
      <c r="D46" s="564"/>
      <c r="E46" s="564"/>
      <c r="F46" s="564"/>
      <c r="G46" s="565"/>
      <c r="H46" s="206"/>
      <c r="I46" s="206"/>
      <c r="J46" s="206"/>
      <c r="K46" s="206"/>
    </row>
    <row r="47" spans="1:12" s="206" customFormat="1" ht="13.5" customHeight="1">
      <c r="A47" s="563"/>
      <c r="B47" s="564"/>
      <c r="C47" s="564"/>
      <c r="D47" s="564"/>
      <c r="E47" s="564"/>
      <c r="F47" s="564"/>
      <c r="G47" s="565"/>
      <c r="L47" s="207"/>
    </row>
    <row r="48" spans="1:12" s="206" customFormat="1" ht="13.5" customHeight="1">
      <c r="A48" s="563"/>
      <c r="B48" s="564"/>
      <c r="C48" s="564"/>
      <c r="D48" s="564"/>
      <c r="E48" s="564"/>
      <c r="F48" s="564"/>
      <c r="G48" s="565"/>
      <c r="L48" s="207"/>
    </row>
    <row r="49" spans="1:12" s="206" customFormat="1" ht="13.5" customHeight="1">
      <c r="A49" s="563"/>
      <c r="B49" s="564"/>
      <c r="C49" s="564"/>
      <c r="D49" s="564"/>
      <c r="E49" s="564"/>
      <c r="F49" s="564"/>
      <c r="G49" s="565"/>
      <c r="L49" s="207"/>
    </row>
    <row r="50" spans="1:12" s="206" customFormat="1" ht="13.5" customHeight="1">
      <c r="A50" s="563"/>
      <c r="B50" s="564"/>
      <c r="C50" s="564"/>
      <c r="D50" s="564"/>
      <c r="E50" s="564"/>
      <c r="F50" s="564"/>
      <c r="G50" s="565"/>
      <c r="L50" s="207"/>
    </row>
    <row r="51" spans="1:12" s="206" customFormat="1" ht="13.5" customHeight="1">
      <c r="A51" s="563"/>
      <c r="B51" s="564"/>
      <c r="C51" s="564"/>
      <c r="D51" s="564"/>
      <c r="E51" s="564"/>
      <c r="F51" s="564"/>
      <c r="G51" s="565"/>
      <c r="L51" s="207"/>
    </row>
    <row r="52" spans="1:12" s="206" customFormat="1" ht="13.5" customHeight="1">
      <c r="A52" s="563"/>
      <c r="B52" s="564"/>
      <c r="C52" s="564"/>
      <c r="D52" s="564"/>
      <c r="E52" s="564"/>
      <c r="F52" s="564"/>
      <c r="G52" s="565"/>
      <c r="L52" s="207"/>
    </row>
    <row r="53" spans="1:12" s="206" customFormat="1" ht="13.5" customHeight="1">
      <c r="A53" s="563"/>
      <c r="B53" s="564"/>
      <c r="C53" s="564"/>
      <c r="D53" s="564"/>
      <c r="E53" s="564"/>
      <c r="F53" s="564"/>
      <c r="G53" s="565"/>
      <c r="L53" s="207"/>
    </row>
    <row r="54" spans="1:12" s="206" customFormat="1" ht="13.5" customHeight="1">
      <c r="A54" s="563"/>
      <c r="B54" s="564"/>
      <c r="C54" s="564"/>
      <c r="D54" s="564"/>
      <c r="E54" s="564"/>
      <c r="F54" s="564"/>
      <c r="G54" s="565"/>
      <c r="L54" s="207"/>
    </row>
    <row r="55" spans="1:12" s="206" customFormat="1" ht="13.5" customHeight="1">
      <c r="A55" s="563"/>
      <c r="B55" s="564"/>
      <c r="C55" s="564"/>
      <c r="D55" s="564"/>
      <c r="E55" s="564"/>
      <c r="F55" s="564"/>
      <c r="G55" s="565"/>
      <c r="L55" s="207"/>
    </row>
    <row r="56" spans="1:12" s="182" customFormat="1" ht="21">
      <c r="A56" s="112" t="s">
        <v>32</v>
      </c>
      <c r="B56" s="214">
        <f>$B$1</f>
        <v>20</v>
      </c>
      <c r="C56" s="114" t="s">
        <v>40</v>
      </c>
      <c r="D56" s="115" t="str">
        <f>$E$1</f>
        <v>遭遇毎</v>
      </c>
      <c r="E56" s="628" t="str">
        <f>$B$2</f>
        <v>アンステイブル・ネクサス</v>
      </c>
      <c r="F56" s="629"/>
      <c r="G56" s="630"/>
      <c r="L56" s="185"/>
    </row>
  </sheetData>
  <mergeCells count="61">
    <mergeCell ref="E56:G56"/>
    <mergeCell ref="B20:G20"/>
    <mergeCell ref="A50:G50"/>
    <mergeCell ref="A51:G51"/>
    <mergeCell ref="A39:G39"/>
    <mergeCell ref="A40:G40"/>
    <mergeCell ref="A41:G41"/>
    <mergeCell ref="A42:G42"/>
    <mergeCell ref="A47:G47"/>
    <mergeCell ref="A48:G48"/>
    <mergeCell ref="A49:G49"/>
    <mergeCell ref="A36:G36"/>
    <mergeCell ref="A54:G54"/>
    <mergeCell ref="A55:G55"/>
    <mergeCell ref="A31:G31"/>
    <mergeCell ref="A32:G32"/>
    <mergeCell ref="A33:G33"/>
    <mergeCell ref="A34:G34"/>
    <mergeCell ref="A35:G35"/>
    <mergeCell ref="A52:G52"/>
    <mergeCell ref="A53:G53"/>
    <mergeCell ref="A37:G37"/>
    <mergeCell ref="A38:G38"/>
    <mergeCell ref="A43:G43"/>
    <mergeCell ref="A44:G44"/>
    <mergeCell ref="A45:G45"/>
    <mergeCell ref="A46:G46"/>
    <mergeCell ref="A30:G30"/>
    <mergeCell ref="B15:G15"/>
    <mergeCell ref="B16:G16"/>
    <mergeCell ref="B14:G14"/>
    <mergeCell ref="B12:G12"/>
    <mergeCell ref="A25:C26"/>
    <mergeCell ref="D25:E25"/>
    <mergeCell ref="F25:G25"/>
    <mergeCell ref="A27:B27"/>
    <mergeCell ref="A28:A29"/>
    <mergeCell ref="B17:G17"/>
    <mergeCell ref="B18:G18"/>
    <mergeCell ref="B19:G19"/>
    <mergeCell ref="B22:G22"/>
    <mergeCell ref="B23:G23"/>
    <mergeCell ref="B21:G21"/>
    <mergeCell ref="B10:G10"/>
    <mergeCell ref="B11:G11"/>
    <mergeCell ref="J11:K11"/>
    <mergeCell ref="P11:Q11"/>
    <mergeCell ref="B13:G13"/>
    <mergeCell ref="J9:K9"/>
    <mergeCell ref="P9:Q9"/>
    <mergeCell ref="B1:C1"/>
    <mergeCell ref="F1:G1"/>
    <mergeCell ref="B2:G2"/>
    <mergeCell ref="B4:G4"/>
    <mergeCell ref="B5:G5"/>
    <mergeCell ref="B6:D6"/>
    <mergeCell ref="H4:L4"/>
    <mergeCell ref="N4:R4"/>
    <mergeCell ref="B7:D7"/>
    <mergeCell ref="B8:G8"/>
    <mergeCell ref="B9:G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 O7</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基本!$A$27:$A$33</xm:f>
          </x14:formula1>
          <xm:sqref>I5 O5</xm:sqref>
        </x14:dataValidation>
        <x14:dataValidation type="list" allowBlank="1" showInputMessage="1" showErrorMessage="1">
          <x14:formula1>
            <xm:f>基本!$B$27:$B$31</xm:f>
          </x14:formula1>
          <xm:sqref>I6 O6</xm:sqref>
        </x14:dataValidation>
        <x14:dataValidation type="list" allowBlank="1" showInputMessage="1" showErrorMessage="1">
          <x14:formula1>
            <xm:f>基本!$C$27:$C$37</xm:f>
          </x14:formula1>
          <xm:sqref>O15 I15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55"/>
  <sheetViews>
    <sheetView topLeftCell="A16" zoomScaleNormal="100" workbookViewId="0">
      <selection activeCell="A53" sqref="A53:G53"/>
    </sheetView>
  </sheetViews>
  <sheetFormatPr defaultRowHeight="13.5"/>
  <cols>
    <col min="1" max="1" width="7.875" style="141" customWidth="1"/>
    <col min="2" max="2" width="8.5" style="141" customWidth="1"/>
    <col min="3" max="3" width="6.625" style="141" customWidth="1"/>
    <col min="4" max="4" width="15.75" style="141" customWidth="1"/>
    <col min="5" max="6" width="15.75" style="65" customWidth="1"/>
    <col min="7" max="7" width="18.25" style="65" customWidth="1"/>
    <col min="8" max="8" width="17.375" style="65" customWidth="1"/>
    <col min="9" max="9" width="14" style="65" customWidth="1"/>
    <col min="10" max="10" width="8.375" style="65" customWidth="1"/>
    <col min="11" max="11" width="7.5" style="65" customWidth="1"/>
    <col min="12" max="12" width="7.875" style="141" customWidth="1"/>
    <col min="13" max="13" width="9.25" style="141" customWidth="1"/>
    <col min="14" max="14" width="17.875" style="141" bestFit="1" customWidth="1"/>
    <col min="15" max="15" width="14" style="141" customWidth="1"/>
    <col min="16" max="16384" width="9" style="141"/>
  </cols>
  <sheetData>
    <row r="1" spans="1:18" ht="21">
      <c r="A1" s="106" t="s">
        <v>129</v>
      </c>
      <c r="B1" s="623">
        <v>9</v>
      </c>
      <c r="C1" s="624"/>
      <c r="D1" s="107" t="s">
        <v>40</v>
      </c>
      <c r="E1" s="108" t="s">
        <v>131</v>
      </c>
      <c r="F1" s="625"/>
      <c r="G1" s="626"/>
      <c r="H1" s="74" t="s">
        <v>55</v>
      </c>
    </row>
    <row r="2" spans="1:18" ht="24.75" customHeight="1">
      <c r="A2" s="107" t="s">
        <v>0</v>
      </c>
      <c r="B2" s="627" t="s">
        <v>670</v>
      </c>
      <c r="C2" s="627"/>
      <c r="D2" s="627"/>
      <c r="E2" s="627"/>
      <c r="F2" s="627"/>
      <c r="G2" s="627"/>
      <c r="H2" s="74" t="s">
        <v>56</v>
      </c>
    </row>
    <row r="3" spans="1:18" ht="19.5" customHeight="1">
      <c r="A3" s="80" t="s">
        <v>48</v>
      </c>
      <c r="B3" s="65"/>
      <c r="C3" s="65"/>
      <c r="D3" s="65"/>
      <c r="I3" s="74"/>
    </row>
    <row r="4" spans="1:18">
      <c r="A4" s="54" t="s">
        <v>46</v>
      </c>
      <c r="B4" s="525" t="s">
        <v>332</v>
      </c>
      <c r="C4" s="526"/>
      <c r="D4" s="526"/>
      <c r="E4" s="526"/>
      <c r="F4" s="526"/>
      <c r="G4" s="527"/>
      <c r="H4" s="457" t="s">
        <v>414</v>
      </c>
      <c r="I4" s="458"/>
      <c r="J4" s="458"/>
      <c r="K4" s="458"/>
      <c r="L4" s="459"/>
      <c r="N4" s="457" t="s">
        <v>414</v>
      </c>
      <c r="O4" s="458"/>
      <c r="P4" s="458"/>
      <c r="Q4" s="458"/>
      <c r="R4" s="459"/>
    </row>
    <row r="5" spans="1:18">
      <c r="A5" s="55" t="s">
        <v>132</v>
      </c>
      <c r="B5" s="525" t="s">
        <v>157</v>
      </c>
      <c r="C5" s="526"/>
      <c r="D5" s="526"/>
      <c r="E5" s="526"/>
      <c r="F5" s="526"/>
      <c r="G5" s="527"/>
      <c r="H5" s="146" t="s">
        <v>43</v>
      </c>
      <c r="I5" s="147" t="s">
        <v>68</v>
      </c>
      <c r="J5" s="147" t="s">
        <v>98</v>
      </c>
      <c r="N5" s="173" t="s">
        <v>43</v>
      </c>
      <c r="O5" s="174" t="s">
        <v>68</v>
      </c>
      <c r="P5" s="174" t="s">
        <v>98</v>
      </c>
      <c r="Q5" s="65"/>
    </row>
    <row r="6" spans="1:18">
      <c r="A6" s="55" t="s">
        <v>7</v>
      </c>
      <c r="B6" s="525" t="s">
        <v>5</v>
      </c>
      <c r="C6" s="526"/>
      <c r="D6" s="527"/>
      <c r="E6" s="146" t="s">
        <v>43</v>
      </c>
      <c r="F6" s="145" t="str">
        <f>$I$5</f>
        <v>近接</v>
      </c>
      <c r="G6" s="145" t="str">
        <f>IF($J$5 = 0,"", $J$5)</f>
        <v>武器</v>
      </c>
      <c r="H6" s="146" t="s">
        <v>65</v>
      </c>
      <c r="I6" s="147"/>
      <c r="J6" s="147"/>
      <c r="N6" s="173" t="s">
        <v>65</v>
      </c>
      <c r="O6" s="174"/>
      <c r="P6" s="174"/>
      <c r="Q6" s="65"/>
    </row>
    <row r="7" spans="1:18">
      <c r="A7" s="116" t="s">
        <v>6</v>
      </c>
      <c r="B7" s="593" t="s">
        <v>134</v>
      </c>
      <c r="C7" s="594"/>
      <c r="D7" s="595"/>
      <c r="E7" s="146" t="s">
        <v>65</v>
      </c>
      <c r="F7" s="145" t="str">
        <f>IF($I$6 = 0,"", $I$6)</f>
        <v/>
      </c>
      <c r="G7" s="145" t="str">
        <f>IF($J$6 = 0,"", $J$6)</f>
        <v/>
      </c>
      <c r="H7" s="146" t="s">
        <v>84</v>
      </c>
      <c r="I7" s="147" t="s">
        <v>150</v>
      </c>
      <c r="J7" s="74" t="s">
        <v>61</v>
      </c>
      <c r="L7" s="230" t="s">
        <v>418</v>
      </c>
      <c r="N7" s="173" t="s">
        <v>84</v>
      </c>
      <c r="O7" s="174" t="s">
        <v>334</v>
      </c>
      <c r="P7" s="74" t="s">
        <v>61</v>
      </c>
      <c r="Q7" s="65"/>
      <c r="R7" s="230" t="s">
        <v>418</v>
      </c>
    </row>
    <row r="8" spans="1:18">
      <c r="A8" s="116" t="s">
        <v>8</v>
      </c>
      <c r="B8" s="525" t="s">
        <v>295</v>
      </c>
      <c r="C8" s="526"/>
      <c r="D8" s="526"/>
      <c r="E8" s="526"/>
      <c r="F8" s="526"/>
      <c r="G8" s="527"/>
      <c r="H8" s="146" t="s">
        <v>51</v>
      </c>
      <c r="I8" s="147" t="s">
        <v>13</v>
      </c>
      <c r="J8" s="145">
        <f>IF(I8="",0,VLOOKUP(I8,基本!$A$5:'基本'!$C$10,3,FALSE))</f>
        <v>6</v>
      </c>
      <c r="K8" s="147" t="s">
        <v>19</v>
      </c>
      <c r="L8" s="231">
        <f>$J$8+$L$9+$I$9</f>
        <v>23</v>
      </c>
      <c r="N8" s="173" t="s">
        <v>51</v>
      </c>
      <c r="O8" s="174" t="s">
        <v>13</v>
      </c>
      <c r="P8" s="211">
        <f>IF(O8="",0,VLOOKUP(O8,基本!$A$5:'基本'!$C$10,3,FALSE))</f>
        <v>6</v>
      </c>
      <c r="Q8" s="174" t="s">
        <v>19</v>
      </c>
      <c r="R8" s="231">
        <f>$P$8+$O$9+$R$9</f>
        <v>14</v>
      </c>
    </row>
    <row r="9" spans="1:18">
      <c r="A9" s="57" t="s">
        <v>9</v>
      </c>
      <c r="B9" s="596" t="s">
        <v>296</v>
      </c>
      <c r="C9" s="597"/>
      <c r="D9" s="597"/>
      <c r="E9" s="597"/>
      <c r="F9" s="597"/>
      <c r="G9" s="598"/>
      <c r="H9" s="146" t="s">
        <v>57</v>
      </c>
      <c r="I9" s="147">
        <v>0</v>
      </c>
      <c r="J9" s="457" t="s">
        <v>53</v>
      </c>
      <c r="K9" s="459"/>
      <c r="L9" s="145">
        <f>IF($I$7=基本!$F$4,基本!$P$7,IF($I$7=基本!$F$13,基本!$P$16,IF($I$7=基本!$F$22,基本!$P$25,IF($I$7=基本!$F$31,基本!$P$34,IF($I$7=基本!$F$40,基本!$P$43,0)))))</f>
        <v>17</v>
      </c>
      <c r="N9" s="173" t="s">
        <v>57</v>
      </c>
      <c r="O9" s="174">
        <v>0</v>
      </c>
      <c r="P9" s="457" t="s">
        <v>53</v>
      </c>
      <c r="Q9" s="459"/>
      <c r="R9" s="172">
        <f>IF($O$7=基本!$F$4,基本!$P$7,IF($O$7=基本!$F$13,基本!$P$16,IF($O$7=基本!$F$22,基本!$P$25,IF($O$7=基本!$F$31,基本!$P$34,IF($O$7=基本!$F$40,基本!$P$43,0)))))</f>
        <v>8</v>
      </c>
    </row>
    <row r="10" spans="1:18">
      <c r="A10" s="58"/>
      <c r="B10" s="563" t="s">
        <v>297</v>
      </c>
      <c r="C10" s="564"/>
      <c r="D10" s="564"/>
      <c r="E10" s="564"/>
      <c r="F10" s="564"/>
      <c r="G10" s="565"/>
      <c r="H10" s="148" t="s">
        <v>52</v>
      </c>
      <c r="I10" s="147" t="s">
        <v>13</v>
      </c>
      <c r="J10" s="176">
        <f>IF(I10="",0,VLOOKUP(I10,基本!$A$5:'基本'!$C$10,3,FALSE))</f>
        <v>6</v>
      </c>
      <c r="L10" s="65"/>
      <c r="N10" s="175" t="s">
        <v>52</v>
      </c>
      <c r="O10" s="174" t="s">
        <v>13</v>
      </c>
      <c r="P10" s="211">
        <f>IF(O10="",0,VLOOKUP(O10,基本!$A$5:'基本'!$C$10,3,FALSE))</f>
        <v>6</v>
      </c>
      <c r="Q10" s="65"/>
      <c r="R10" s="65"/>
    </row>
    <row r="11" spans="1:18">
      <c r="A11" s="58"/>
      <c r="B11" s="563" t="s">
        <v>298</v>
      </c>
      <c r="C11" s="564"/>
      <c r="D11" s="564"/>
      <c r="E11" s="564"/>
      <c r="F11" s="564"/>
      <c r="G11" s="565"/>
      <c r="H11" s="146" t="s">
        <v>58</v>
      </c>
      <c r="I11" s="147">
        <v>0</v>
      </c>
      <c r="J11" s="457" t="s">
        <v>54</v>
      </c>
      <c r="K11" s="459"/>
      <c r="L11" s="145">
        <f>IF($I$7=基本!$F$4,基本!$P$9,IF($I$7=基本!$F$13,基本!$P$18,IF($I$7=基本!$F$22,基本!$P$27,IF($I$7=基本!$F$31,基本!$P$36,IF($I$7=基本!$F$40,基本!$P$45,0)))))</f>
        <v>6</v>
      </c>
      <c r="N11" s="173" t="s">
        <v>58</v>
      </c>
      <c r="O11" s="174">
        <v>0</v>
      </c>
      <c r="P11" s="457" t="s">
        <v>54</v>
      </c>
      <c r="Q11" s="459"/>
      <c r="R11" s="211">
        <f>IF($O$7=基本!$F$4,基本!$P$9,IF($O$7=基本!$F$13,基本!$P$18,IF($O$7=基本!$F$22,基本!$P$27,IF($O$7=基本!$F$31,基本!$P$36,IF($O$7=基本!$F$40,基本!$P$45,0)))))</f>
        <v>2</v>
      </c>
    </row>
    <row r="12" spans="1:18" ht="13.5" customHeight="1">
      <c r="A12" s="58"/>
      <c r="B12" s="528" t="s">
        <v>299</v>
      </c>
      <c r="C12" s="556"/>
      <c r="D12" s="556"/>
      <c r="E12" s="556"/>
      <c r="F12" s="556"/>
      <c r="G12" s="557"/>
      <c r="H12" s="225" t="s">
        <v>416</v>
      </c>
      <c r="I12" s="224">
        <v>2</v>
      </c>
      <c r="J12" s="185"/>
      <c r="K12" s="185"/>
      <c r="L12" s="230" t="s">
        <v>418</v>
      </c>
      <c r="M12" s="185"/>
      <c r="N12" s="225" t="s">
        <v>416</v>
      </c>
      <c r="O12" s="224">
        <v>1</v>
      </c>
      <c r="P12" s="185"/>
      <c r="Q12" s="185"/>
      <c r="R12" s="230" t="s">
        <v>418</v>
      </c>
    </row>
    <row r="13" spans="1:18" ht="17.25">
      <c r="A13" s="58"/>
      <c r="B13" s="655" t="str">
        <f>"　　　　　　 目標は攻撃RおよびSTに " &amp;基本!$C$9 &amp; " のペナルティ(ST終)"</f>
        <v>　　　　　　 目標は攻撃RおよびSTに 4 のペナルティ(ST終)</v>
      </c>
      <c r="C13" s="656"/>
      <c r="D13" s="656"/>
      <c r="E13" s="656"/>
      <c r="F13" s="656"/>
      <c r="G13" s="657"/>
      <c r="H13" s="149" t="s">
        <v>85</v>
      </c>
      <c r="I13" s="26">
        <f>IF($I$7=基本!$F$4,基本!$F$9,IF($I$7=基本!$F$13,基本!$F$18,IF($I$7=基本!$F$22,基本!$F$27,IF($I$7=基本!$F$31,基本!$F$36,IF($I$7=基本!$F$40,基本!$F$45,0)))))*$I$12</f>
        <v>2</v>
      </c>
      <c r="J13" s="222" t="s">
        <v>44</v>
      </c>
      <c r="K13" s="26">
        <f>IF($I$7=基本!$F$4,基本!$H$9,IF($I$7=基本!$F$13,基本!$H$18,IF($I$7=基本!$F$22,基本!$H$27,IF($I$7=基本!$F$31,基本!$H$36,IF($I$7=基本!$F$40,基本!$H$45,0)))))</f>
        <v>10</v>
      </c>
      <c r="L13" s="231">
        <f>$J$10+$L$11+$I$11</f>
        <v>12</v>
      </c>
      <c r="M13" s="83"/>
      <c r="N13" s="225" t="s">
        <v>85</v>
      </c>
      <c r="O13" s="26">
        <f>IF($O$7=基本!$F$4,基本!$F$9,IF($O$7=基本!$F$13,基本!$F$18,IF($O$7=基本!$F$22,基本!$F$27,IF($O$7=基本!$F$31,基本!$F$36,IF($O$7=基本!$F$40,基本!$F$45,0)))))*$O$12</f>
        <v>1</v>
      </c>
      <c r="P13" s="222" t="s">
        <v>44</v>
      </c>
      <c r="Q13" s="26">
        <f>IF($O$7=基本!$F$4,基本!$H$9,IF($O$7=基本!$F$13,基本!$H$18,IF($O$7=基本!$F$22,基本!$H$27,IF($O$7=基本!$F$31,基本!$H$36,IF($O$7=基本!$F$40,基本!$H$45,0)))))</f>
        <v>4</v>
      </c>
      <c r="R13" s="231">
        <f>$P$10+$O$11+$R$11</f>
        <v>8</v>
      </c>
    </row>
    <row r="14" spans="1:18" ht="13.5" customHeight="1">
      <c r="A14" s="59"/>
      <c r="B14" s="658"/>
      <c r="C14" s="583"/>
      <c r="D14" s="583"/>
      <c r="E14" s="583"/>
      <c r="F14" s="583"/>
      <c r="G14" s="584"/>
      <c r="H14" s="146" t="s">
        <v>50</v>
      </c>
      <c r="I14" s="26">
        <f>IF($I$7=基本!$F$4,基本!$L$11,IF($I$7=基本!$F$13,基本!$L$20,IF($I$7=基本!$F$22,基本!$L$29,IF($I$7=基本!$F$31,基本!$L$38,IF($I$7=基本!$F$40,基本!$L$47,0)))))</f>
        <v>4</v>
      </c>
      <c r="J14" s="222" t="s">
        <v>44</v>
      </c>
      <c r="K14" s="26">
        <f>IF($I$7=基本!$F$4,基本!$N$11,IF($I$7=基本!$F$13,基本!$N$20,IF($I$7=基本!$F$22,基本!$N$29,IF($I$7=基本!$F$31,基本!$N$38,IF($I$7=基本!$F$40,基本!$N$47,0)))))</f>
        <v>8</v>
      </c>
      <c r="L14" s="231">
        <f>$J$10+$L$11+$I$11+($I$13*$K$13)</f>
        <v>32</v>
      </c>
      <c r="M14" s="83"/>
      <c r="N14" s="222" t="s">
        <v>50</v>
      </c>
      <c r="O14" s="26">
        <f>IF($O$7=基本!$F$4,基本!$L$11,IF($O$7=基本!$F$13,基本!$L$20,IF($O$7=基本!$F$22,基本!$L$29,IF($O$7=基本!$F$31,基本!$L$38,IF($O$7=基本!$F$40,基本!$L$47,0)))))</f>
        <v>0</v>
      </c>
      <c r="P14" s="222" t="s">
        <v>44</v>
      </c>
      <c r="Q14" s="26">
        <f>IF($O$7=基本!$F$4,基本!$N$11,IF($O$7=基本!$F$13,基本!$N$20,IF($O$7=基本!$F$22,基本!$N$29,IF($O$7=基本!$F$31,基本!$N$38,IF($O$7=基本!$F$40,基本!$N$47,0)))))</f>
        <v>0</v>
      </c>
      <c r="R14" s="231">
        <f>$P$10+$R$11+$O$11+($O$13*$Q$13)</f>
        <v>12</v>
      </c>
    </row>
    <row r="15" spans="1:18">
      <c r="A15" s="56" t="s">
        <v>137</v>
      </c>
      <c r="B15" s="572" t="s">
        <v>136</v>
      </c>
      <c r="C15" s="532"/>
      <c r="D15" s="532"/>
      <c r="E15" s="532"/>
      <c r="F15" s="532"/>
      <c r="G15" s="533"/>
      <c r="H15" s="146" t="s">
        <v>59</v>
      </c>
      <c r="I15" s="147"/>
      <c r="J15" s="222" t="s">
        <v>417</v>
      </c>
      <c r="K15" s="224" t="s">
        <v>16</v>
      </c>
      <c r="L15" s="221">
        <f>IF(K15="",0,VLOOKUP(K15,基本!$A$5:'基本'!$C$10,3,FALSE))</f>
        <v>4</v>
      </c>
      <c r="N15" s="173" t="s">
        <v>59</v>
      </c>
      <c r="O15" s="174"/>
      <c r="P15" s="222" t="s">
        <v>417</v>
      </c>
      <c r="Q15" s="224" t="s">
        <v>12</v>
      </c>
      <c r="R15" s="221">
        <f>IF(Q15="",0,VLOOKUP(Q15,基本!$A$5:'基本'!$C$10,3,FALSE))</f>
        <v>2</v>
      </c>
    </row>
    <row r="16" spans="1:18" ht="13.5" customHeight="1">
      <c r="A16" s="58" t="s">
        <v>60</v>
      </c>
      <c r="B16" s="531" t="s">
        <v>300</v>
      </c>
      <c r="C16" s="532"/>
      <c r="D16" s="532"/>
      <c r="E16" s="532"/>
      <c r="F16" s="532"/>
      <c r="G16" s="533"/>
    </row>
    <row r="17" spans="1:15" ht="13.5" customHeight="1">
      <c r="A17" s="58"/>
      <c r="B17" s="528" t="s">
        <v>301</v>
      </c>
      <c r="C17" s="556"/>
      <c r="D17" s="556"/>
      <c r="E17" s="556"/>
      <c r="F17" s="556"/>
      <c r="G17" s="557"/>
    </row>
    <row r="18" spans="1:15" ht="13.5" customHeight="1">
      <c r="A18" s="58"/>
      <c r="B18" s="528" t="s">
        <v>302</v>
      </c>
      <c r="C18" s="556"/>
      <c r="D18" s="556"/>
      <c r="E18" s="556"/>
      <c r="F18" s="556"/>
      <c r="G18" s="557"/>
    </row>
    <row r="19" spans="1:15">
      <c r="A19" s="58"/>
      <c r="B19" s="555" t="s">
        <v>303</v>
      </c>
      <c r="C19" s="556"/>
      <c r="D19" s="556"/>
      <c r="E19" s="556"/>
      <c r="F19" s="556"/>
      <c r="G19" s="557"/>
      <c r="O19" s="232"/>
    </row>
    <row r="20" spans="1:15" ht="13.5" customHeight="1">
      <c r="A20" s="126"/>
      <c r="B20" s="537"/>
      <c r="C20" s="599"/>
      <c r="D20" s="599"/>
      <c r="E20" s="599"/>
      <c r="F20" s="599"/>
      <c r="G20" s="600"/>
    </row>
    <row r="21" spans="1:15" ht="13.5" customHeight="1">
      <c r="A21" s="58" t="s">
        <v>120</v>
      </c>
      <c r="B21" s="528" t="s">
        <v>304</v>
      </c>
      <c r="C21" s="556"/>
      <c r="D21" s="556"/>
      <c r="E21" s="556"/>
      <c r="F21" s="556"/>
      <c r="G21" s="557"/>
    </row>
    <row r="22" spans="1:15" ht="13.5" customHeight="1">
      <c r="A22" s="58"/>
      <c r="B22" s="528" t="s">
        <v>305</v>
      </c>
      <c r="C22" s="556"/>
      <c r="D22" s="556"/>
      <c r="E22" s="556"/>
      <c r="F22" s="556"/>
      <c r="G22" s="557"/>
    </row>
    <row r="23" spans="1:15" ht="13.5" customHeight="1">
      <c r="A23" s="58"/>
      <c r="B23" s="528" t="s">
        <v>306</v>
      </c>
      <c r="C23" s="556"/>
      <c r="D23" s="556"/>
      <c r="E23" s="556"/>
      <c r="F23" s="556"/>
      <c r="G23" s="557"/>
    </row>
    <row r="24" spans="1:15">
      <c r="A24" s="58"/>
      <c r="B24" s="528" t="s">
        <v>307</v>
      </c>
      <c r="C24" s="556"/>
      <c r="D24" s="556"/>
      <c r="E24" s="556"/>
      <c r="F24" s="556"/>
      <c r="G24" s="557"/>
    </row>
    <row r="25" spans="1:15" ht="18.75">
      <c r="A25" s="58"/>
      <c r="B25" s="620" t="str">
        <f xml:space="preserve"> "　　　　　　攻撃前か後に２シフト ＋ " &amp; $L$15 &amp; " 追加ダメージ"</f>
        <v>　　　　　　攻撃前か後に２シフト ＋ 4 追加ダメージ</v>
      </c>
      <c r="C25" s="621"/>
      <c r="D25" s="621"/>
      <c r="E25" s="621"/>
      <c r="F25" s="621"/>
      <c r="G25" s="622"/>
    </row>
    <row r="26" spans="1:15" ht="13.5" customHeight="1">
      <c r="A26" s="59"/>
      <c r="B26" s="614"/>
      <c r="C26" s="599"/>
      <c r="D26" s="599"/>
      <c r="E26" s="599"/>
      <c r="F26" s="599"/>
      <c r="G26" s="600"/>
    </row>
    <row r="27" spans="1:15" ht="14.25" thickBot="1">
      <c r="A27" s="120" t="s">
        <v>47</v>
      </c>
      <c r="E27" s="67"/>
    </row>
    <row r="28" spans="1:15" s="185" customFormat="1" ht="15" customHeight="1">
      <c r="A28" s="643" t="str">
        <f>$B$2</f>
        <v>アスペクト・オヴ・ディスエンボディメント</v>
      </c>
      <c r="B28" s="644"/>
      <c r="C28" s="645"/>
      <c r="D28" s="649" t="s">
        <v>2</v>
      </c>
      <c r="E28" s="650"/>
      <c r="F28" s="651" t="s">
        <v>591</v>
      </c>
      <c r="G28" s="652"/>
    </row>
    <row r="29" spans="1:15" s="185" customFormat="1" ht="18.75" customHeight="1" thickBot="1">
      <c r="A29" s="646"/>
      <c r="B29" s="647"/>
      <c r="C29" s="648"/>
      <c r="D29" s="267" t="s">
        <v>2</v>
      </c>
      <c r="E29" s="268" t="s">
        <v>1</v>
      </c>
      <c r="F29" s="269" t="s">
        <v>2</v>
      </c>
      <c r="G29" s="270" t="s">
        <v>1</v>
      </c>
    </row>
    <row r="30" spans="1:15" s="185" customFormat="1" ht="23.25" customHeight="1" thickBot="1">
      <c r="A30" s="653" t="s">
        <v>138</v>
      </c>
      <c r="B30" s="654"/>
      <c r="C30" s="94" t="str">
        <f>$K$8</f>
        <v>頑健</v>
      </c>
      <c r="D30" s="95" t="str">
        <f>$L$8 &amp; "+1d20"</f>
        <v>23+1d20</v>
      </c>
      <c r="E30" s="133" t="str">
        <f>$L$8+2 &amp; "+1d20"</f>
        <v>25+1d20</v>
      </c>
      <c r="F30" s="271" t="str">
        <f>3+$L$8 &amp; "+1d20"</f>
        <v>26+1d20</v>
      </c>
      <c r="G30" s="272" t="str">
        <f>3+$L$8+2 &amp; "+1d20"</f>
        <v>28+1d20</v>
      </c>
    </row>
    <row r="31" spans="1:15" s="185" customFormat="1" ht="23.25" customHeight="1">
      <c r="A31" s="640" t="s">
        <v>592</v>
      </c>
      <c r="B31" s="139" t="s">
        <v>593</v>
      </c>
      <c r="C31" s="140" t="str">
        <f t="shared" ref="C31:C32" si="0">IF($I$15 = 0,"", $I$15)</f>
        <v/>
      </c>
      <c r="D31" s="87" t="str">
        <f>$L$13 &amp; "+" &amp; $I$13 &amp; "d" &amp; $K$13</f>
        <v>12+2d10</v>
      </c>
      <c r="E31" s="273" t="str">
        <f>$L$13 &amp; "+" &amp; $I$13 &amp; "d" &amp; $K$13</f>
        <v>12+2d10</v>
      </c>
      <c r="F31" s="87" t="str">
        <f>$L$13 &amp; "+" &amp; $I$13 &amp; "d" &amp; $K$13</f>
        <v>12+2d10</v>
      </c>
      <c r="G31" s="88" t="str">
        <f>$L$13 &amp; "+" &amp; $I$13 &amp; "d" &amp; $K$13</f>
        <v>12+2d10</v>
      </c>
    </row>
    <row r="32" spans="1:15" s="185" customFormat="1" ht="23.25" customHeight="1" thickBot="1">
      <c r="A32" s="641"/>
      <c r="B32" s="82" t="s">
        <v>594</v>
      </c>
      <c r="C32" s="86" t="str">
        <f t="shared" si="0"/>
        <v/>
      </c>
      <c r="D32" s="84" t="str">
        <f>$L$14 &amp; IF($I$14 = 0,"","+" &amp; $I$14 &amp; "d" &amp; $K$14)</f>
        <v>32+4d8</v>
      </c>
      <c r="E32" s="135" t="str">
        <f>$L$14 &amp; IF($I$14 = 0,"","+" &amp; $I$14 &amp; "d" &amp; $K$14)</f>
        <v>32+4d8</v>
      </c>
      <c r="F32" s="84" t="str">
        <f>$L$14 &amp; IF($I$14 = 0,"","+" &amp; $I$14 &amp; "d" &amp; $K$14)</f>
        <v>32+4d8</v>
      </c>
      <c r="G32" s="81" t="str">
        <f>$L$14 &amp; IF($I$14 = 0,"","+" &amp; $I$14 &amp; "d" &amp; $K$14)</f>
        <v>32+4d8</v>
      </c>
    </row>
    <row r="33" spans="1:12" ht="13.5" customHeight="1">
      <c r="A33" s="548"/>
      <c r="B33" s="548"/>
      <c r="C33" s="548"/>
      <c r="D33" s="548"/>
      <c r="E33" s="548"/>
      <c r="F33" s="548"/>
      <c r="G33" s="548"/>
    </row>
    <row r="34" spans="1:12" ht="15.75" customHeight="1">
      <c r="A34" s="553" t="s">
        <v>272</v>
      </c>
      <c r="B34" s="553"/>
      <c r="C34" s="553"/>
      <c r="D34" s="553"/>
      <c r="E34" s="553"/>
      <c r="F34" s="553"/>
      <c r="G34" s="553"/>
      <c r="I34" s="141"/>
      <c r="J34" s="141"/>
      <c r="K34" s="141"/>
    </row>
    <row r="35" spans="1:12" ht="13.5" customHeight="1">
      <c r="A35" s="548" t="s">
        <v>337</v>
      </c>
      <c r="B35" s="548"/>
      <c r="C35" s="548"/>
      <c r="D35" s="548"/>
      <c r="E35" s="548"/>
      <c r="F35" s="548"/>
      <c r="G35" s="548"/>
    </row>
    <row r="36" spans="1:12" ht="13.5" customHeight="1">
      <c r="A36" s="548" t="s">
        <v>273</v>
      </c>
      <c r="B36" s="548"/>
      <c r="C36" s="548"/>
      <c r="D36" s="548"/>
      <c r="E36" s="548"/>
      <c r="F36" s="548"/>
      <c r="G36" s="548"/>
    </row>
    <row r="37" spans="1:12" s="185" customFormat="1" ht="14.25">
      <c r="A37" s="553" t="s">
        <v>453</v>
      </c>
      <c r="B37" s="553"/>
      <c r="C37" s="553"/>
      <c r="D37" s="553"/>
      <c r="E37" s="553"/>
      <c r="F37" s="553"/>
      <c r="G37" s="553"/>
      <c r="H37" s="182"/>
    </row>
    <row r="38" spans="1:12" s="185" customFormat="1" ht="13.5" customHeight="1">
      <c r="A38" s="554" t="s">
        <v>366</v>
      </c>
      <c r="B38" s="554"/>
      <c r="C38" s="554"/>
      <c r="D38" s="554"/>
      <c r="E38" s="554"/>
      <c r="F38" s="554"/>
      <c r="G38" s="554"/>
      <c r="H38" s="182"/>
      <c r="I38" s="182"/>
      <c r="J38" s="182"/>
      <c r="K38" s="182"/>
    </row>
    <row r="39" spans="1:12" s="185" customFormat="1" ht="13.5" customHeight="1">
      <c r="A39" s="548" t="s">
        <v>491</v>
      </c>
      <c r="B39" s="548"/>
      <c r="C39" s="548"/>
      <c r="D39" s="548"/>
      <c r="E39" s="548"/>
      <c r="F39" s="548"/>
      <c r="G39" s="548"/>
      <c r="H39" s="182"/>
      <c r="I39" s="182"/>
      <c r="J39" s="182"/>
      <c r="K39" s="182"/>
    </row>
    <row r="40" spans="1:12" ht="10.5" customHeight="1">
      <c r="A40" s="599"/>
      <c r="B40" s="599"/>
      <c r="C40" s="599"/>
      <c r="D40" s="599"/>
      <c r="E40" s="599"/>
      <c r="F40" s="599"/>
      <c r="G40" s="599"/>
    </row>
    <row r="41" spans="1:12" ht="13.5" customHeight="1">
      <c r="A41" s="558" t="s">
        <v>49</v>
      </c>
      <c r="B41" s="559"/>
      <c r="C41" s="559"/>
      <c r="D41" s="559"/>
      <c r="E41" s="559"/>
      <c r="F41" s="559"/>
      <c r="G41" s="560"/>
    </row>
    <row r="42" spans="1:12" ht="7.5" customHeight="1">
      <c r="A42" s="563"/>
      <c r="B42" s="564"/>
      <c r="C42" s="564"/>
      <c r="D42" s="564"/>
      <c r="E42" s="564"/>
      <c r="F42" s="564"/>
      <c r="G42" s="565"/>
      <c r="H42" s="141"/>
      <c r="I42" s="141"/>
      <c r="J42" s="141"/>
      <c r="K42" s="141"/>
    </row>
    <row r="43" spans="1:12" ht="13.5" customHeight="1">
      <c r="A43" s="563" t="s">
        <v>308</v>
      </c>
      <c r="B43" s="564"/>
      <c r="C43" s="564"/>
      <c r="D43" s="564"/>
      <c r="E43" s="564"/>
      <c r="F43" s="564"/>
      <c r="G43" s="565"/>
      <c r="H43" s="141"/>
      <c r="I43" s="141"/>
      <c r="J43" s="141"/>
      <c r="K43" s="141"/>
    </row>
    <row r="44" spans="1:12" s="65" customFormat="1" ht="13.5" customHeight="1">
      <c r="A44" s="563" t="s">
        <v>309</v>
      </c>
      <c r="B44" s="564"/>
      <c r="C44" s="564"/>
      <c r="D44" s="564"/>
      <c r="E44" s="564"/>
      <c r="F44" s="564"/>
      <c r="G44" s="565"/>
      <c r="H44" s="141"/>
      <c r="I44" s="141"/>
      <c r="J44" s="141"/>
      <c r="K44" s="141"/>
      <c r="L44" s="141"/>
    </row>
    <row r="45" spans="1:12" s="65" customFormat="1" ht="13.5" customHeight="1">
      <c r="A45" s="563" t="s">
        <v>310</v>
      </c>
      <c r="B45" s="564"/>
      <c r="C45" s="564"/>
      <c r="D45" s="564"/>
      <c r="E45" s="564"/>
      <c r="F45" s="564"/>
      <c r="G45" s="565"/>
      <c r="H45" s="141"/>
      <c r="I45" s="141"/>
      <c r="J45" s="141"/>
      <c r="K45" s="141"/>
      <c r="L45" s="141"/>
    </row>
    <row r="46" spans="1:12" ht="13.5" customHeight="1">
      <c r="A46" s="563" t="s">
        <v>480</v>
      </c>
      <c r="B46" s="564"/>
      <c r="C46" s="564"/>
      <c r="D46" s="564"/>
      <c r="E46" s="564"/>
      <c r="F46" s="564"/>
      <c r="G46" s="565"/>
      <c r="H46" s="141"/>
      <c r="I46" s="141"/>
      <c r="J46" s="141"/>
      <c r="K46" s="141"/>
    </row>
    <row r="47" spans="1:12" s="65" customFormat="1" ht="13.5" customHeight="1">
      <c r="A47" s="563" t="s">
        <v>311</v>
      </c>
      <c r="B47" s="564"/>
      <c r="C47" s="564"/>
      <c r="D47" s="564"/>
      <c r="E47" s="564"/>
      <c r="F47" s="564"/>
      <c r="G47" s="565"/>
      <c r="H47" s="141"/>
      <c r="I47" s="141"/>
      <c r="J47" s="141"/>
      <c r="K47" s="141"/>
      <c r="L47" s="141"/>
    </row>
    <row r="48" spans="1:12" s="65" customFormat="1" ht="13.5" customHeight="1">
      <c r="A48" s="563" t="s">
        <v>312</v>
      </c>
      <c r="B48" s="564"/>
      <c r="C48" s="564"/>
      <c r="D48" s="564"/>
      <c r="E48" s="564"/>
      <c r="F48" s="564"/>
      <c r="G48" s="565"/>
      <c r="H48" s="141"/>
      <c r="I48" s="141"/>
      <c r="J48" s="141"/>
      <c r="K48" s="141"/>
      <c r="L48" s="141"/>
    </row>
    <row r="49" spans="1:18" ht="13.5" customHeight="1">
      <c r="A49" s="563" t="s">
        <v>313</v>
      </c>
      <c r="B49" s="564"/>
      <c r="C49" s="564"/>
      <c r="D49" s="564"/>
      <c r="E49" s="564"/>
      <c r="F49" s="564"/>
      <c r="G49" s="565"/>
      <c r="H49" s="141"/>
      <c r="I49" s="141"/>
      <c r="J49" s="141"/>
      <c r="K49" s="141"/>
    </row>
    <row r="50" spans="1:18" s="65" customFormat="1" ht="13.5" customHeight="1">
      <c r="A50" s="563" t="s">
        <v>314</v>
      </c>
      <c r="B50" s="564"/>
      <c r="C50" s="564"/>
      <c r="D50" s="564"/>
      <c r="E50" s="564"/>
      <c r="F50" s="564"/>
      <c r="G50" s="565"/>
      <c r="H50" s="141"/>
      <c r="I50" s="141"/>
      <c r="J50" s="141"/>
      <c r="K50" s="141"/>
      <c r="L50" s="141"/>
    </row>
    <row r="51" spans="1:18" s="65" customFormat="1" ht="13.5" customHeight="1">
      <c r="A51" s="563" t="s">
        <v>600</v>
      </c>
      <c r="B51" s="564"/>
      <c r="C51" s="564"/>
      <c r="D51" s="564"/>
      <c r="E51" s="564"/>
      <c r="F51" s="564"/>
      <c r="G51" s="565"/>
      <c r="H51" s="185"/>
      <c r="I51" s="185"/>
      <c r="J51" s="185"/>
      <c r="K51" s="185"/>
      <c r="L51" s="185"/>
      <c r="M51" s="182"/>
      <c r="N51" s="182"/>
      <c r="O51" s="182"/>
      <c r="P51" s="182"/>
      <c r="Q51" s="182"/>
      <c r="R51" s="182"/>
    </row>
    <row r="52" spans="1:18" s="185" customFormat="1" ht="13.5" customHeight="1">
      <c r="A52" s="563" t="s">
        <v>620</v>
      </c>
      <c r="B52" s="564"/>
      <c r="C52" s="564"/>
      <c r="D52" s="564"/>
      <c r="E52" s="564"/>
      <c r="F52" s="564"/>
      <c r="G52" s="565"/>
    </row>
    <row r="53" spans="1:18" s="206" customFormat="1" ht="13.5" customHeight="1">
      <c r="A53" s="563" t="s">
        <v>500</v>
      </c>
      <c r="B53" s="564"/>
      <c r="C53" s="564"/>
      <c r="D53" s="564"/>
      <c r="E53" s="564"/>
      <c r="F53" s="564"/>
      <c r="G53" s="565"/>
      <c r="L53" s="207"/>
    </row>
    <row r="54" spans="1:18" s="65" customFormat="1" ht="7.5" customHeight="1">
      <c r="A54" s="563"/>
      <c r="B54" s="564"/>
      <c r="C54" s="564"/>
      <c r="D54" s="564"/>
      <c r="E54" s="564"/>
      <c r="F54" s="564"/>
      <c r="G54" s="565"/>
      <c r="H54" s="141"/>
      <c r="I54" s="141"/>
      <c r="J54" s="141"/>
      <c r="K54" s="141"/>
      <c r="L54" s="141"/>
    </row>
    <row r="55" spans="1:18" s="65" customFormat="1" ht="21">
      <c r="A55" s="112" t="s">
        <v>129</v>
      </c>
      <c r="B55" s="150">
        <f>$B$1</f>
        <v>9</v>
      </c>
      <c r="C55" s="114" t="s">
        <v>40</v>
      </c>
      <c r="D55" s="115" t="str">
        <f>$E$1</f>
        <v>一日毎</v>
      </c>
      <c r="E55" s="628" t="str">
        <f>$B$2</f>
        <v>アスペクト・オヴ・ディスエンボディメント</v>
      </c>
      <c r="F55" s="629"/>
      <c r="G55" s="630"/>
      <c r="L55" s="141"/>
    </row>
  </sheetData>
  <mergeCells count="60">
    <mergeCell ref="A51:G51"/>
    <mergeCell ref="A52:G52"/>
    <mergeCell ref="B21:G21"/>
    <mergeCell ref="B22:G22"/>
    <mergeCell ref="B16:G16"/>
    <mergeCell ref="B17:G17"/>
    <mergeCell ref="A28:C29"/>
    <mergeCell ref="D28:E28"/>
    <mergeCell ref="F28:G28"/>
    <mergeCell ref="A30:B30"/>
    <mergeCell ref="A31:A32"/>
    <mergeCell ref="B18:G18"/>
    <mergeCell ref="B19:G19"/>
    <mergeCell ref="B20:G20"/>
    <mergeCell ref="A48:G48"/>
    <mergeCell ref="A49:G49"/>
    <mergeCell ref="A50:G50"/>
    <mergeCell ref="B1:C1"/>
    <mergeCell ref="F1:G1"/>
    <mergeCell ref="B2:G2"/>
    <mergeCell ref="B4:G4"/>
    <mergeCell ref="B5:G5"/>
    <mergeCell ref="B11:G11"/>
    <mergeCell ref="B6:D6"/>
    <mergeCell ref="B7:D7"/>
    <mergeCell ref="B8:G8"/>
    <mergeCell ref="B9:G9"/>
    <mergeCell ref="B10:G10"/>
    <mergeCell ref="E55:G55"/>
    <mergeCell ref="B24:G24"/>
    <mergeCell ref="A43:G43"/>
    <mergeCell ref="A44:G44"/>
    <mergeCell ref="A41:G41"/>
    <mergeCell ref="A45:G45"/>
    <mergeCell ref="A46:G46"/>
    <mergeCell ref="A47:G47"/>
    <mergeCell ref="B25:G25"/>
    <mergeCell ref="B26:G26"/>
    <mergeCell ref="A54:G54"/>
    <mergeCell ref="A39:G39"/>
    <mergeCell ref="A35:G35"/>
    <mergeCell ref="A36:G36"/>
    <mergeCell ref="A34:G34"/>
    <mergeCell ref="A53:G53"/>
    <mergeCell ref="N4:R4"/>
    <mergeCell ref="P9:Q9"/>
    <mergeCell ref="P11:Q11"/>
    <mergeCell ref="A42:G42"/>
    <mergeCell ref="J9:K9"/>
    <mergeCell ref="B12:G12"/>
    <mergeCell ref="J11:K11"/>
    <mergeCell ref="B13:G13"/>
    <mergeCell ref="A33:G33"/>
    <mergeCell ref="A40:G40"/>
    <mergeCell ref="H4:L4"/>
    <mergeCell ref="A37:G37"/>
    <mergeCell ref="A38:G38"/>
    <mergeCell ref="B14:G14"/>
    <mergeCell ref="B15:G15"/>
    <mergeCell ref="B23:G2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 O7</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基本!$A$27:$A$33</xm:f>
          </x14:formula1>
          <xm:sqref>I5 O5</xm:sqref>
        </x14:dataValidation>
        <x14:dataValidation type="list" allowBlank="1" showInputMessage="1" showErrorMessage="1">
          <x14:formula1>
            <xm:f>基本!$B$27:$B$31</xm:f>
          </x14:formula1>
          <xm:sqref>I6 O6</xm:sqref>
        </x14:dataValidation>
        <x14:dataValidation type="list" allowBlank="1" showInputMessage="1" showErrorMessage="1">
          <x14:formula1>
            <xm:f>基本!$C$27:$C$37</xm:f>
          </x14:formula1>
          <xm:sqref>I15 O15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58"/>
  <sheetViews>
    <sheetView zoomScaleNormal="100" workbookViewId="0"/>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8" ht="21">
      <c r="A1" s="106" t="s">
        <v>32</v>
      </c>
      <c r="B1" s="623">
        <v>5</v>
      </c>
      <c r="C1" s="624"/>
      <c r="D1" s="107" t="s">
        <v>40</v>
      </c>
      <c r="E1" s="108" t="s">
        <v>131</v>
      </c>
      <c r="F1" s="625"/>
      <c r="G1" s="626"/>
      <c r="H1" s="74" t="s">
        <v>55</v>
      </c>
    </row>
    <row r="2" spans="1:18" ht="24.75" customHeight="1">
      <c r="A2" s="107" t="s">
        <v>0</v>
      </c>
      <c r="B2" s="627" t="s">
        <v>168</v>
      </c>
      <c r="C2" s="627"/>
      <c r="D2" s="627"/>
      <c r="E2" s="627"/>
      <c r="F2" s="627"/>
      <c r="G2" s="627"/>
      <c r="H2" s="74" t="s">
        <v>56</v>
      </c>
    </row>
    <row r="3" spans="1:18" ht="19.5" customHeight="1">
      <c r="A3" s="80" t="s">
        <v>48</v>
      </c>
      <c r="B3" s="182"/>
      <c r="C3" s="182"/>
      <c r="D3" s="182"/>
      <c r="I3" s="74"/>
    </row>
    <row r="4" spans="1:18">
      <c r="A4" s="54" t="s">
        <v>46</v>
      </c>
      <c r="B4" s="525" t="s">
        <v>169</v>
      </c>
      <c r="C4" s="526"/>
      <c r="D4" s="526"/>
      <c r="E4" s="526"/>
      <c r="F4" s="526"/>
      <c r="G4" s="527"/>
      <c r="H4" s="457" t="s">
        <v>414</v>
      </c>
      <c r="I4" s="458"/>
      <c r="J4" s="458"/>
      <c r="K4" s="458"/>
      <c r="L4" s="459"/>
      <c r="N4" s="457" t="s">
        <v>414</v>
      </c>
      <c r="O4" s="458"/>
      <c r="P4" s="458"/>
      <c r="Q4" s="458"/>
      <c r="R4" s="459"/>
    </row>
    <row r="5" spans="1:18">
      <c r="A5" s="55" t="s">
        <v>39</v>
      </c>
      <c r="B5" s="525" t="s">
        <v>170</v>
      </c>
      <c r="C5" s="526"/>
      <c r="D5" s="526"/>
      <c r="E5" s="526"/>
      <c r="F5" s="526"/>
      <c r="G5" s="527"/>
      <c r="H5" s="346" t="s">
        <v>43</v>
      </c>
      <c r="I5" s="348" t="s">
        <v>69</v>
      </c>
      <c r="J5" s="348"/>
      <c r="N5" s="346" t="s">
        <v>43</v>
      </c>
      <c r="O5" s="348" t="s">
        <v>69</v>
      </c>
      <c r="P5" s="348"/>
      <c r="Q5" s="182"/>
    </row>
    <row r="6" spans="1:18">
      <c r="A6" s="55" t="s">
        <v>7</v>
      </c>
      <c r="B6" s="525" t="s">
        <v>5</v>
      </c>
      <c r="C6" s="526"/>
      <c r="D6" s="527"/>
      <c r="E6" s="346" t="s">
        <v>43</v>
      </c>
      <c r="F6" s="347" t="str">
        <f>$I$5</f>
        <v>近接範囲</v>
      </c>
      <c r="G6" s="347" t="str">
        <f>IF($J$5 = 0,"", $J$5)</f>
        <v/>
      </c>
      <c r="H6" s="346" t="s">
        <v>65</v>
      </c>
      <c r="I6" s="348" t="s">
        <v>66</v>
      </c>
      <c r="J6" s="348">
        <v>1</v>
      </c>
      <c r="N6" s="346" t="s">
        <v>65</v>
      </c>
      <c r="O6" s="348" t="s">
        <v>66</v>
      </c>
      <c r="P6" s="348">
        <v>1</v>
      </c>
      <c r="Q6" s="182"/>
    </row>
    <row r="7" spans="1:18">
      <c r="A7" s="116" t="s">
        <v>6</v>
      </c>
      <c r="B7" s="593" t="s">
        <v>220</v>
      </c>
      <c r="C7" s="594"/>
      <c r="D7" s="595"/>
      <c r="E7" s="346" t="s">
        <v>65</v>
      </c>
      <c r="F7" s="129" t="str">
        <f>IF($I$6 = 0,"", $I$6)</f>
        <v>爆発</v>
      </c>
      <c r="G7" s="129">
        <f>IF($J$6 = 0,"", $J$6)</f>
        <v>1</v>
      </c>
      <c r="H7" s="346" t="s">
        <v>84</v>
      </c>
      <c r="I7" s="348" t="s">
        <v>150</v>
      </c>
      <c r="J7" s="74" t="s">
        <v>61</v>
      </c>
      <c r="L7" s="230" t="s">
        <v>418</v>
      </c>
      <c r="N7" s="346" t="s">
        <v>84</v>
      </c>
      <c r="O7" s="348" t="s">
        <v>334</v>
      </c>
      <c r="P7" s="74" t="s">
        <v>61</v>
      </c>
      <c r="Q7" s="182"/>
      <c r="R7" s="230" t="s">
        <v>418</v>
      </c>
    </row>
    <row r="8" spans="1:18">
      <c r="A8" s="116" t="s">
        <v>8</v>
      </c>
      <c r="B8" s="525" t="s">
        <v>159</v>
      </c>
      <c r="C8" s="526"/>
      <c r="D8" s="526"/>
      <c r="E8" s="526"/>
      <c r="F8" s="526"/>
      <c r="G8" s="527"/>
      <c r="H8" s="346" t="s">
        <v>51</v>
      </c>
      <c r="I8" s="348" t="s">
        <v>13</v>
      </c>
      <c r="J8" s="347">
        <f>IF(I8="",0,VLOOKUP(I8,基本!$A$5:'基本'!$C$10,3,FALSE))</f>
        <v>6</v>
      </c>
      <c r="K8" s="348" t="s">
        <v>125</v>
      </c>
      <c r="L8" s="231">
        <f>$J$8+$L$9+$I$9</f>
        <v>23</v>
      </c>
      <c r="N8" s="346" t="s">
        <v>51</v>
      </c>
      <c r="O8" s="348" t="s">
        <v>13</v>
      </c>
      <c r="P8" s="347">
        <f>IF(O8="",0,VLOOKUP(O8,基本!$A$5:'基本'!$C$10,3,FALSE))</f>
        <v>6</v>
      </c>
      <c r="Q8" s="348" t="s">
        <v>125</v>
      </c>
      <c r="R8" s="231">
        <f>$P$8+$O$9+$R$9</f>
        <v>14</v>
      </c>
    </row>
    <row r="9" spans="1:18">
      <c r="A9" s="57" t="s">
        <v>9</v>
      </c>
      <c r="B9" s="596" t="s">
        <v>221</v>
      </c>
      <c r="C9" s="597"/>
      <c r="D9" s="597"/>
      <c r="E9" s="597"/>
      <c r="F9" s="597"/>
      <c r="G9" s="598"/>
      <c r="H9" s="346" t="s">
        <v>57</v>
      </c>
      <c r="I9" s="348">
        <v>0</v>
      </c>
      <c r="J9" s="457" t="s">
        <v>53</v>
      </c>
      <c r="K9" s="459"/>
      <c r="L9" s="347">
        <f>IF($I$7=基本!$F$4,基本!$P$7,IF($I$7=基本!$F$13,基本!$P$16,IF($I$7=基本!$F$22,基本!$P$25,IF($I$7=基本!$F$31,基本!$P$34,IF($I$7=基本!$F$40,基本!$P$43,0)))))</f>
        <v>17</v>
      </c>
      <c r="N9" s="346" t="s">
        <v>57</v>
      </c>
      <c r="O9" s="348">
        <v>0</v>
      </c>
      <c r="P9" s="457" t="s">
        <v>53</v>
      </c>
      <c r="Q9" s="459"/>
      <c r="R9" s="347">
        <f>IF($O$7=基本!$F$4,基本!$P$7,IF($O$7=基本!$F$13,基本!$P$16,IF($O$7=基本!$F$22,基本!$P$25,IF($O$7=基本!$F$31,基本!$P$34,IF($O$7=基本!$F$40,基本!$P$43,0)))))</f>
        <v>8</v>
      </c>
    </row>
    <row r="10" spans="1:18">
      <c r="A10" s="56" t="s">
        <v>137</v>
      </c>
      <c r="B10" s="572" t="s">
        <v>136</v>
      </c>
      <c r="C10" s="532"/>
      <c r="D10" s="532"/>
      <c r="E10" s="532"/>
      <c r="F10" s="532"/>
      <c r="G10" s="533"/>
      <c r="H10" s="344" t="s">
        <v>52</v>
      </c>
      <c r="I10" s="348" t="s">
        <v>13</v>
      </c>
      <c r="J10" s="347">
        <f>IF(I10="",0,VLOOKUP(I10,基本!$A$5:'基本'!$C$10,3,FALSE))</f>
        <v>6</v>
      </c>
      <c r="L10" s="182"/>
      <c r="N10" s="344" t="s">
        <v>52</v>
      </c>
      <c r="O10" s="348" t="s">
        <v>13</v>
      </c>
      <c r="P10" s="347">
        <f>IF(O10="",0,VLOOKUP(O10,基本!$A$5:'基本'!$C$10,3,FALSE))</f>
        <v>6</v>
      </c>
      <c r="Q10" s="182"/>
      <c r="R10" s="182"/>
    </row>
    <row r="11" spans="1:18">
      <c r="A11" s="58" t="s">
        <v>60</v>
      </c>
      <c r="B11" s="531" t="s">
        <v>171</v>
      </c>
      <c r="C11" s="532"/>
      <c r="D11" s="532"/>
      <c r="E11" s="532"/>
      <c r="F11" s="532"/>
      <c r="G11" s="533"/>
      <c r="H11" s="346" t="s">
        <v>58</v>
      </c>
      <c r="I11" s="348">
        <v>0</v>
      </c>
      <c r="J11" s="457" t="s">
        <v>54</v>
      </c>
      <c r="K11" s="459"/>
      <c r="L11" s="347">
        <f>IF($I$7=基本!$F$4,基本!$P$9,IF($I$7=基本!$F$13,基本!$P$18,IF($I$7=基本!$F$22,基本!$P$27,IF($I$7=基本!$F$31,基本!$P$36,IF($I$7=基本!$F$40,基本!$P$45,0)))))</f>
        <v>6</v>
      </c>
      <c r="N11" s="346" t="s">
        <v>58</v>
      </c>
      <c r="O11" s="348">
        <v>0</v>
      </c>
      <c r="P11" s="457" t="s">
        <v>54</v>
      </c>
      <c r="Q11" s="459"/>
      <c r="R11" s="347">
        <f>IF($O$7=基本!$F$4,基本!$P$9,IF($O$7=基本!$F$13,基本!$P$18,IF($O$7=基本!$F$22,基本!$P$27,IF($O$7=基本!$F$31,基本!$P$36,IF($O$7=基本!$F$40,基本!$P$45,0)))))</f>
        <v>2</v>
      </c>
    </row>
    <row r="12" spans="1:18" ht="13.5" customHeight="1">
      <c r="A12" s="58"/>
      <c r="B12" s="528" t="s">
        <v>161</v>
      </c>
      <c r="C12" s="556"/>
      <c r="D12" s="556"/>
      <c r="E12" s="556"/>
      <c r="F12" s="556"/>
      <c r="G12" s="557"/>
      <c r="H12" s="345" t="s">
        <v>415</v>
      </c>
      <c r="I12" s="348">
        <v>1</v>
      </c>
      <c r="J12" s="185"/>
      <c r="K12" s="185"/>
      <c r="L12" s="230" t="s">
        <v>418</v>
      </c>
      <c r="N12" s="345" t="s">
        <v>415</v>
      </c>
      <c r="O12" s="348">
        <v>1</v>
      </c>
      <c r="R12" s="230" t="s">
        <v>418</v>
      </c>
    </row>
    <row r="13" spans="1:18" ht="13.5" customHeight="1">
      <c r="A13" s="58"/>
      <c r="B13" s="528" t="s">
        <v>162</v>
      </c>
      <c r="C13" s="556"/>
      <c r="D13" s="556"/>
      <c r="E13" s="556"/>
      <c r="F13" s="556"/>
      <c r="G13" s="557"/>
      <c r="H13" s="345" t="s">
        <v>85</v>
      </c>
      <c r="I13" s="26">
        <f>IF($I$7=基本!$F$4,基本!$F$9,IF($I$7=基本!$F$13,基本!$F$18,IF($I$7=基本!$F$22,基本!$F$27,IF($I$7=基本!$F$31,基本!$F$36,IF($I$7=基本!$F$40,基本!$F$45,0)))))*$I$12</f>
        <v>1</v>
      </c>
      <c r="J13" s="346" t="s">
        <v>44</v>
      </c>
      <c r="K13" s="26">
        <f>IF($I$7=基本!$F$4,基本!$H$9,IF($I$7=基本!$F$13,基本!$H$18,IF($I$7=基本!$F$22,基本!$H$27,IF($I$7=基本!$F$31,基本!$H$36,IF($I$7=基本!$F$40,基本!$H$45,0)))))</f>
        <v>10</v>
      </c>
      <c r="L13" s="231">
        <f>$J$10+$L$11+$I$11</f>
        <v>12</v>
      </c>
      <c r="M13" s="83"/>
      <c r="N13" s="345" t="s">
        <v>85</v>
      </c>
      <c r="O13" s="26">
        <f>IF($O$7=基本!$F$4,基本!$F$9,IF($O$7=基本!$F$13,基本!$F$18,IF($O$7=基本!$F$22,基本!$F$27,IF($O$7=基本!$F$31,基本!$F$36,IF($O$7=基本!$F$40,基本!$F$45,0)))))*$O$12</f>
        <v>1</v>
      </c>
      <c r="P13" s="346" t="s">
        <v>44</v>
      </c>
      <c r="Q13" s="26">
        <f>IF($O$7=基本!$F$4,基本!$H$9,IF($O$7=基本!$F$13,基本!$H$18,IF($O$7=基本!$F$22,基本!$H$27,IF($O$7=基本!$F$31,基本!$H$36,IF($O$7=基本!$F$40,基本!$H$45,0)))))</f>
        <v>4</v>
      </c>
      <c r="R13" s="231">
        <f>$P$10+$O$11+$R$11</f>
        <v>8</v>
      </c>
    </row>
    <row r="14" spans="1:18" ht="13.5" customHeight="1">
      <c r="A14" s="118"/>
      <c r="B14" s="555" t="s">
        <v>163</v>
      </c>
      <c r="C14" s="556"/>
      <c r="D14" s="556"/>
      <c r="E14" s="556"/>
      <c r="F14" s="556"/>
      <c r="G14" s="557"/>
      <c r="H14" s="346" t="s">
        <v>50</v>
      </c>
      <c r="I14" s="26">
        <f>IF($I$7=基本!$F$4,基本!$L$11,IF($I$7=基本!$F$13,基本!$L$20,IF($I$7=基本!$F$22,基本!$L$29,IF($I$7=基本!$F$31,基本!$L$38,IF($I$7=基本!$F$40,基本!$L$47,0)))))</f>
        <v>4</v>
      </c>
      <c r="J14" s="346" t="s">
        <v>44</v>
      </c>
      <c r="K14" s="26">
        <f>IF($I$7=基本!$F$4,基本!$N$11,IF($I$7=基本!$F$13,基本!$N$20,IF($I$7=基本!$F$22,基本!$N$29,IF($I$7=基本!$F$31,基本!$N$38,IF($I$7=基本!$F$40,基本!$N$47,0)))))</f>
        <v>8</v>
      </c>
      <c r="L14" s="231">
        <f>$J$10+$L$11+$I$11+($I$13*$K$13)</f>
        <v>22</v>
      </c>
      <c r="M14" s="83"/>
      <c r="N14" s="346" t="s">
        <v>50</v>
      </c>
      <c r="O14" s="26">
        <f>IF($O$7=基本!$F$4,基本!$L$11,IF($O$7=基本!$F$13,基本!$L$20,IF($O$7=基本!$F$22,基本!$L$29,IF($O$7=基本!$F$31,基本!$L$38,IF($O$7=基本!$F$40,基本!$L$47,0)))))</f>
        <v>0</v>
      </c>
      <c r="P14" s="346" t="s">
        <v>44</v>
      </c>
      <c r="Q14" s="26">
        <f>IF($O$7=基本!$F$4,基本!$N$11,IF($O$7=基本!$F$13,基本!$N$20,IF($O$7=基本!$F$22,基本!$N$29,IF($O$7=基本!$F$31,基本!$N$38,IF($O$7=基本!$F$40,基本!$N$47,0)))))</f>
        <v>0</v>
      </c>
      <c r="R14" s="231">
        <f>$P$10+$R$11+$O$11+($O$13*$Q$13)</f>
        <v>12</v>
      </c>
    </row>
    <row r="15" spans="1:18" ht="8.25" customHeight="1">
      <c r="A15" s="126"/>
      <c r="B15" s="537"/>
      <c r="C15" s="599"/>
      <c r="D15" s="599"/>
      <c r="E15" s="599"/>
      <c r="F15" s="599"/>
      <c r="G15" s="600"/>
      <c r="H15" s="346" t="s">
        <v>59</v>
      </c>
      <c r="I15" s="348"/>
      <c r="J15" s="346" t="s">
        <v>417</v>
      </c>
      <c r="K15" s="348" t="s">
        <v>16</v>
      </c>
      <c r="L15" s="347">
        <f>IF(K15="",0,VLOOKUP(K15,基本!$A$5:'基本'!$C$10,3,FALSE))</f>
        <v>4</v>
      </c>
      <c r="N15" s="346" t="s">
        <v>59</v>
      </c>
      <c r="O15" s="348"/>
      <c r="P15" s="346" t="s">
        <v>417</v>
      </c>
      <c r="Q15" s="348" t="s">
        <v>12</v>
      </c>
      <c r="R15" s="347">
        <f>IF(Q15="",0,VLOOKUP(Q15,基本!$A$5:'基本'!$C$10,3,FALSE))</f>
        <v>2</v>
      </c>
    </row>
    <row r="16" spans="1:18" ht="13.5" customHeight="1">
      <c r="A16" s="58" t="s">
        <v>120</v>
      </c>
      <c r="B16" s="528" t="s">
        <v>172</v>
      </c>
      <c r="C16" s="556"/>
      <c r="D16" s="556"/>
      <c r="E16" s="556"/>
      <c r="F16" s="556"/>
      <c r="G16" s="557"/>
    </row>
    <row r="17" spans="1:15" ht="13.5" customHeight="1">
      <c r="A17" s="58"/>
      <c r="B17" s="528" t="s">
        <v>166</v>
      </c>
      <c r="C17" s="556"/>
      <c r="D17" s="556"/>
      <c r="E17" s="556"/>
      <c r="F17" s="556"/>
      <c r="G17" s="557"/>
    </row>
    <row r="18" spans="1:15" ht="13.5" customHeight="1">
      <c r="A18" s="58"/>
      <c r="B18" s="528" t="s">
        <v>167</v>
      </c>
      <c r="C18" s="556"/>
      <c r="D18" s="556"/>
      <c r="E18" s="556"/>
      <c r="F18" s="556"/>
      <c r="G18" s="557"/>
    </row>
    <row r="19" spans="1:15" ht="18.75">
      <c r="A19" s="58"/>
      <c r="B19" s="620" t="str">
        <f xml:space="preserve"> "　　　　　全てのダメージに対する抵抗５　　＋ " &amp; $L$15 &amp; " 追加ダメージ"</f>
        <v>　　　　　全てのダメージに対する抵抗５　　＋ 4 追加ダメージ</v>
      </c>
      <c r="C19" s="621"/>
      <c r="D19" s="621"/>
      <c r="E19" s="621"/>
      <c r="F19" s="621"/>
      <c r="G19" s="622"/>
      <c r="O19" s="232"/>
    </row>
    <row r="20" spans="1:15" ht="9" customHeight="1">
      <c r="A20" s="59"/>
      <c r="B20" s="614"/>
      <c r="C20" s="599"/>
      <c r="D20" s="599"/>
      <c r="E20" s="599"/>
      <c r="F20" s="599"/>
      <c r="G20" s="600"/>
    </row>
    <row r="21" spans="1:15" ht="14.25" thickBot="1">
      <c r="A21" s="120" t="s">
        <v>47</v>
      </c>
      <c r="E21" s="67"/>
    </row>
    <row r="22" spans="1:15" ht="15" customHeight="1">
      <c r="A22" s="643" t="str">
        <f>$B$2</f>
        <v>アスペクト・オヴ・リヴィング・ストーン</v>
      </c>
      <c r="B22" s="644"/>
      <c r="C22" s="645"/>
      <c r="D22" s="649" t="s">
        <v>2</v>
      </c>
      <c r="E22" s="650"/>
      <c r="F22" s="651" t="s">
        <v>591</v>
      </c>
      <c r="G22" s="652"/>
      <c r="H22" s="185"/>
      <c r="I22" s="185"/>
      <c r="J22" s="185"/>
      <c r="K22" s="185"/>
    </row>
    <row r="23" spans="1:15" ht="18.75" customHeight="1" thickBot="1">
      <c r="A23" s="646"/>
      <c r="B23" s="647"/>
      <c r="C23" s="648"/>
      <c r="D23" s="267" t="s">
        <v>2</v>
      </c>
      <c r="E23" s="268" t="s">
        <v>1</v>
      </c>
      <c r="F23" s="269" t="s">
        <v>2</v>
      </c>
      <c r="G23" s="270" t="s">
        <v>1</v>
      </c>
      <c r="H23" s="185"/>
      <c r="I23" s="185"/>
      <c r="J23" s="185"/>
      <c r="K23" s="185"/>
    </row>
    <row r="24" spans="1:15" ht="23.25" customHeight="1" thickBot="1">
      <c r="A24" s="653" t="s">
        <v>138</v>
      </c>
      <c r="B24" s="654"/>
      <c r="C24" s="94" t="str">
        <f>$K$8</f>
        <v>ＡＣ</v>
      </c>
      <c r="D24" s="95" t="str">
        <f>$L$8 &amp; "+1d20"</f>
        <v>23+1d20</v>
      </c>
      <c r="E24" s="133" t="str">
        <f>$L$8+2 &amp; "+1d20"</f>
        <v>25+1d20</v>
      </c>
      <c r="F24" s="271" t="str">
        <f>3+$L$8 &amp; "+1d20"</f>
        <v>26+1d20</v>
      </c>
      <c r="G24" s="272" t="str">
        <f>3+$L$8+2 &amp; "+1d20"</f>
        <v>28+1d20</v>
      </c>
      <c r="H24" s="185"/>
      <c r="I24" s="185"/>
      <c r="J24" s="185"/>
      <c r="K24" s="185"/>
    </row>
    <row r="25" spans="1:15" ht="23.25" customHeight="1">
      <c r="A25" s="640" t="s">
        <v>592</v>
      </c>
      <c r="B25" s="139" t="s">
        <v>4</v>
      </c>
      <c r="C25" s="140" t="str">
        <f t="shared" ref="C25:C26" si="0">IF($I$15 = 0,"", $I$15)</f>
        <v/>
      </c>
      <c r="D25" s="87" t="str">
        <f>$L$13 &amp; "+" &amp; $I$13 &amp; "d" &amp; $K$13</f>
        <v>12+1d10</v>
      </c>
      <c r="E25" s="273" t="str">
        <f>$L$13 &amp; "+" &amp; $I$13 &amp; "d" &amp; $K$13</f>
        <v>12+1d10</v>
      </c>
      <c r="F25" s="87" t="str">
        <f>$L$13 &amp; "+" &amp; $I$13 &amp; "d" &amp; $K$13</f>
        <v>12+1d10</v>
      </c>
      <c r="G25" s="88" t="str">
        <f>$L$13 &amp; "+" &amp; $I$13 &amp; "d" &amp; $K$13</f>
        <v>12+1d10</v>
      </c>
      <c r="H25" s="185"/>
      <c r="I25" s="185"/>
      <c r="J25" s="185"/>
      <c r="K25" s="185"/>
    </row>
    <row r="26" spans="1:15" ht="23.25" customHeight="1" thickBot="1">
      <c r="A26" s="641"/>
      <c r="B26" s="82" t="s">
        <v>3</v>
      </c>
      <c r="C26" s="86" t="str">
        <f t="shared" si="0"/>
        <v/>
      </c>
      <c r="D26" s="84" t="str">
        <f>$L$14 &amp; IF($I$14 = 0,"","+" &amp; $I$14 &amp; "d" &amp; $K$14)</f>
        <v>22+4d8</v>
      </c>
      <c r="E26" s="135" t="str">
        <f>$L$14 &amp; IF($I$14 = 0,"","+" &amp; $I$14 &amp; "d" &amp; $K$14)</f>
        <v>22+4d8</v>
      </c>
      <c r="F26" s="84" t="str">
        <f>$L$14 &amp; IF($I$14 = 0,"","+" &amp; $I$14 &amp; "d" &amp; $K$14)</f>
        <v>22+4d8</v>
      </c>
      <c r="G26" s="81" t="str">
        <f>$L$14 &amp; IF($I$14 = 0,"","+" &amp; $I$14 &amp; "d" &amp; $K$14)</f>
        <v>22+4d8</v>
      </c>
      <c r="H26" s="185"/>
      <c r="I26" s="185"/>
      <c r="J26" s="185"/>
      <c r="K26" s="185"/>
    </row>
    <row r="27" spans="1:15" ht="8.25" customHeight="1">
      <c r="A27" s="548"/>
      <c r="B27" s="548"/>
      <c r="C27" s="548"/>
      <c r="D27" s="548"/>
      <c r="E27" s="548"/>
      <c r="F27" s="548"/>
      <c r="G27" s="548"/>
    </row>
    <row r="28" spans="1:15" ht="14.25">
      <c r="A28" s="553" t="s">
        <v>272</v>
      </c>
      <c r="B28" s="553"/>
      <c r="C28" s="553"/>
      <c r="D28" s="553"/>
      <c r="E28" s="553"/>
      <c r="F28" s="553"/>
      <c r="G28" s="553"/>
      <c r="I28" s="185"/>
      <c r="J28" s="185"/>
      <c r="K28" s="185"/>
    </row>
    <row r="29" spans="1:15" ht="13.5" customHeight="1">
      <c r="A29" s="548" t="s">
        <v>337</v>
      </c>
      <c r="B29" s="548"/>
      <c r="C29" s="548"/>
      <c r="D29" s="548"/>
      <c r="E29" s="548"/>
      <c r="F29" s="548"/>
      <c r="G29" s="548"/>
    </row>
    <row r="30" spans="1:15" ht="13.5" customHeight="1">
      <c r="A30" s="548" t="s">
        <v>273</v>
      </c>
      <c r="B30" s="548"/>
      <c r="C30" s="548"/>
      <c r="D30" s="548"/>
      <c r="E30" s="548"/>
      <c r="F30" s="548"/>
      <c r="G30" s="548"/>
    </row>
    <row r="31" spans="1:15" ht="14.25">
      <c r="A31" s="553" t="s">
        <v>453</v>
      </c>
      <c r="B31" s="553"/>
      <c r="C31" s="553"/>
      <c r="D31" s="553"/>
      <c r="E31" s="553"/>
      <c r="F31" s="553"/>
      <c r="G31" s="553"/>
      <c r="I31" s="185"/>
      <c r="J31" s="185"/>
      <c r="K31" s="185"/>
    </row>
    <row r="32" spans="1:15" ht="13.5" customHeight="1">
      <c r="A32" s="554" t="s">
        <v>366</v>
      </c>
      <c r="B32" s="554"/>
      <c r="C32" s="554"/>
      <c r="D32" s="554"/>
      <c r="E32" s="554"/>
      <c r="F32" s="554"/>
      <c r="G32" s="554"/>
    </row>
    <row r="33" spans="1:12" ht="13.5" customHeight="1">
      <c r="A33" s="548" t="s">
        <v>490</v>
      </c>
      <c r="B33" s="548"/>
      <c r="C33" s="548"/>
      <c r="D33" s="548"/>
      <c r="E33" s="548"/>
      <c r="F33" s="548"/>
      <c r="G33" s="548"/>
    </row>
    <row r="34" spans="1:12" ht="8.25" customHeight="1">
      <c r="A34" s="548"/>
      <c r="B34" s="548"/>
      <c r="C34" s="548"/>
      <c r="D34" s="548"/>
      <c r="E34" s="548"/>
      <c r="F34" s="548"/>
      <c r="G34" s="548"/>
    </row>
    <row r="35" spans="1:12" ht="13.5" customHeight="1">
      <c r="A35" s="558" t="s">
        <v>49</v>
      </c>
      <c r="B35" s="559"/>
      <c r="C35" s="559"/>
      <c r="D35" s="559"/>
      <c r="E35" s="559"/>
      <c r="F35" s="559"/>
      <c r="G35" s="560"/>
    </row>
    <row r="36" spans="1:12" s="207" customFormat="1" ht="9.75" customHeight="1">
      <c r="A36" s="563"/>
      <c r="B36" s="564"/>
      <c r="C36" s="564"/>
      <c r="D36" s="564"/>
      <c r="E36" s="564"/>
      <c r="F36" s="564"/>
      <c r="G36" s="565"/>
      <c r="H36" s="206"/>
      <c r="I36" s="206"/>
      <c r="J36" s="206"/>
      <c r="K36" s="206"/>
    </row>
    <row r="37" spans="1:12" s="207" customFormat="1" ht="13.5" customHeight="1">
      <c r="A37" s="563" t="s">
        <v>256</v>
      </c>
      <c r="B37" s="564"/>
      <c r="C37" s="564"/>
      <c r="D37" s="564"/>
      <c r="E37" s="564"/>
      <c r="F37" s="564"/>
      <c r="G37" s="565"/>
      <c r="H37" s="206"/>
      <c r="I37" s="206"/>
      <c r="J37" s="206"/>
      <c r="K37" s="206"/>
    </row>
    <row r="38" spans="1:12" s="207" customFormat="1" ht="13.5" customHeight="1">
      <c r="A38" s="563" t="s">
        <v>264</v>
      </c>
      <c r="B38" s="564"/>
      <c r="C38" s="564"/>
      <c r="D38" s="564"/>
      <c r="E38" s="564"/>
      <c r="F38" s="564"/>
      <c r="G38" s="565"/>
      <c r="H38" s="206"/>
      <c r="I38" s="206"/>
      <c r="J38" s="206"/>
      <c r="K38" s="206"/>
    </row>
    <row r="39" spans="1:12" s="207" customFormat="1" ht="13.5" customHeight="1">
      <c r="A39" s="563" t="s">
        <v>265</v>
      </c>
      <c r="B39" s="564"/>
      <c r="C39" s="564"/>
      <c r="D39" s="564"/>
      <c r="E39" s="564"/>
      <c r="F39" s="564"/>
      <c r="G39" s="565"/>
      <c r="H39" s="206"/>
      <c r="I39" s="206"/>
      <c r="J39" s="206"/>
      <c r="K39" s="206"/>
    </row>
    <row r="40" spans="1:12" s="207" customFormat="1" ht="13.5" customHeight="1">
      <c r="A40" s="563" t="s">
        <v>482</v>
      </c>
      <c r="B40" s="564"/>
      <c r="C40" s="564"/>
      <c r="D40" s="564"/>
      <c r="E40" s="564"/>
      <c r="F40" s="564"/>
      <c r="G40" s="565"/>
      <c r="H40" s="206"/>
      <c r="I40" s="206"/>
      <c r="J40" s="206"/>
      <c r="K40" s="206"/>
    </row>
    <row r="41" spans="1:12" s="206" customFormat="1" ht="3" customHeight="1">
      <c r="A41" s="563"/>
      <c r="B41" s="564"/>
      <c r="C41" s="564"/>
      <c r="D41" s="564"/>
      <c r="E41" s="564"/>
      <c r="F41" s="564"/>
      <c r="G41" s="565"/>
      <c r="L41" s="207"/>
    </row>
    <row r="42" spans="1:12" s="207" customFormat="1" ht="13.5" customHeight="1">
      <c r="A42" s="563" t="s">
        <v>263</v>
      </c>
      <c r="B42" s="564"/>
      <c r="C42" s="564"/>
      <c r="D42" s="564"/>
      <c r="E42" s="564"/>
      <c r="F42" s="564"/>
      <c r="G42" s="565"/>
      <c r="H42" s="206"/>
      <c r="I42" s="206"/>
      <c r="J42" s="206"/>
      <c r="K42" s="206"/>
    </row>
    <row r="43" spans="1:12" s="207" customFormat="1" ht="13.5" customHeight="1">
      <c r="A43" s="563" t="s">
        <v>259</v>
      </c>
      <c r="B43" s="564"/>
      <c r="C43" s="564"/>
      <c r="D43" s="564"/>
      <c r="E43" s="564"/>
      <c r="F43" s="564"/>
      <c r="G43" s="565"/>
      <c r="H43" s="206"/>
      <c r="I43" s="206"/>
      <c r="J43" s="206"/>
      <c r="K43" s="206"/>
    </row>
    <row r="44" spans="1:12" s="206" customFormat="1" ht="3" customHeight="1">
      <c r="A44" s="563"/>
      <c r="B44" s="564"/>
      <c r="C44" s="564"/>
      <c r="D44" s="564"/>
      <c r="E44" s="564"/>
      <c r="F44" s="564"/>
      <c r="G44" s="565"/>
      <c r="L44" s="207"/>
    </row>
    <row r="45" spans="1:12" s="206" customFormat="1" ht="13.5" customHeight="1">
      <c r="A45" s="563" t="s">
        <v>266</v>
      </c>
      <c r="B45" s="564"/>
      <c r="C45" s="564"/>
      <c r="D45" s="564"/>
      <c r="E45" s="564"/>
      <c r="F45" s="564"/>
      <c r="G45" s="565"/>
      <c r="L45" s="207"/>
    </row>
    <row r="46" spans="1:12" s="207" customFormat="1" ht="13.5" customHeight="1">
      <c r="A46" s="563" t="s">
        <v>599</v>
      </c>
      <c r="B46" s="564"/>
      <c r="C46" s="564"/>
      <c r="D46" s="564"/>
      <c r="E46" s="564"/>
      <c r="F46" s="564"/>
      <c r="G46" s="565"/>
      <c r="H46" s="206"/>
      <c r="I46" s="206"/>
      <c r="J46" s="206"/>
      <c r="K46" s="206"/>
    </row>
    <row r="47" spans="1:12" s="206" customFormat="1" ht="13.5" customHeight="1">
      <c r="A47" s="563" t="s">
        <v>622</v>
      </c>
      <c r="B47" s="564"/>
      <c r="C47" s="564"/>
      <c r="D47" s="564"/>
      <c r="E47" s="564"/>
      <c r="F47" s="564"/>
      <c r="G47" s="565"/>
      <c r="L47" s="207"/>
    </row>
    <row r="48" spans="1:12" s="206" customFormat="1" ht="3" customHeight="1">
      <c r="A48" s="563" t="s">
        <v>339</v>
      </c>
      <c r="B48" s="564"/>
      <c r="C48" s="564"/>
      <c r="D48" s="564"/>
      <c r="E48" s="564"/>
      <c r="F48" s="564"/>
      <c r="G48" s="565"/>
      <c r="L48" s="207"/>
    </row>
    <row r="49" spans="1:12" s="206" customFormat="1" ht="13.5" customHeight="1">
      <c r="A49" s="563" t="s">
        <v>620</v>
      </c>
      <c r="B49" s="564"/>
      <c r="C49" s="564"/>
      <c r="D49" s="564"/>
      <c r="E49" s="564"/>
      <c r="F49" s="564"/>
      <c r="G49" s="565"/>
      <c r="L49" s="207"/>
    </row>
    <row r="50" spans="1:12" s="206" customFormat="1" ht="13.5" customHeight="1">
      <c r="A50" s="563" t="s">
        <v>340</v>
      </c>
      <c r="B50" s="564"/>
      <c r="C50" s="564"/>
      <c r="D50" s="564"/>
      <c r="E50" s="564"/>
      <c r="F50" s="564"/>
      <c r="G50" s="565"/>
      <c r="L50" s="207"/>
    </row>
    <row r="51" spans="1:12" s="206" customFormat="1" ht="13.5" customHeight="1">
      <c r="A51" s="563" t="s">
        <v>341</v>
      </c>
      <c r="B51" s="564"/>
      <c r="C51" s="564"/>
      <c r="D51" s="564"/>
      <c r="E51" s="564"/>
      <c r="F51" s="564"/>
      <c r="G51" s="565"/>
      <c r="L51" s="207"/>
    </row>
    <row r="52" spans="1:12" s="206" customFormat="1" ht="13.5" customHeight="1">
      <c r="A52" s="563" t="s">
        <v>268</v>
      </c>
      <c r="B52" s="564"/>
      <c r="C52" s="564"/>
      <c r="D52" s="564"/>
      <c r="E52" s="564"/>
      <c r="F52" s="564"/>
      <c r="G52" s="565"/>
      <c r="L52" s="207"/>
    </row>
    <row r="53" spans="1:12" s="206" customFormat="1" ht="13.5" customHeight="1">
      <c r="A53" s="563" t="s">
        <v>481</v>
      </c>
      <c r="B53" s="564"/>
      <c r="C53" s="564"/>
      <c r="D53" s="564"/>
      <c r="E53" s="564"/>
      <c r="F53" s="564"/>
      <c r="G53" s="565"/>
      <c r="L53" s="207"/>
    </row>
    <row r="54" spans="1:12" s="206" customFormat="1" ht="3" customHeight="1">
      <c r="A54" s="563" t="s">
        <v>339</v>
      </c>
      <c r="B54" s="564"/>
      <c r="C54" s="564"/>
      <c r="D54" s="564"/>
      <c r="E54" s="564"/>
      <c r="F54" s="564"/>
      <c r="G54" s="565"/>
      <c r="L54" s="207"/>
    </row>
    <row r="55" spans="1:12" s="206" customFormat="1" ht="13.5" customHeight="1">
      <c r="A55" s="563" t="s">
        <v>498</v>
      </c>
      <c r="B55" s="564"/>
      <c r="C55" s="564"/>
      <c r="D55" s="564"/>
      <c r="E55" s="564"/>
      <c r="F55" s="564"/>
      <c r="G55" s="565"/>
      <c r="L55" s="207"/>
    </row>
    <row r="56" spans="1:12" s="206" customFormat="1" ht="13.5" customHeight="1">
      <c r="A56" s="563" t="s">
        <v>499</v>
      </c>
      <c r="B56" s="564"/>
      <c r="C56" s="564"/>
      <c r="D56" s="564"/>
      <c r="E56" s="564"/>
      <c r="F56" s="564"/>
      <c r="G56" s="565"/>
      <c r="L56" s="207"/>
    </row>
    <row r="57" spans="1:12" s="206" customFormat="1" ht="9.75" customHeight="1">
      <c r="A57" s="582"/>
      <c r="B57" s="583"/>
      <c r="C57" s="583"/>
      <c r="D57" s="583"/>
      <c r="E57" s="583"/>
      <c r="F57" s="583"/>
      <c r="G57" s="584"/>
      <c r="L57" s="207"/>
    </row>
    <row r="58" spans="1:12" s="182" customFormat="1" ht="21">
      <c r="A58" s="112" t="s">
        <v>32</v>
      </c>
      <c r="B58" s="349">
        <f>$B$1</f>
        <v>5</v>
      </c>
      <c r="C58" s="114" t="s">
        <v>40</v>
      </c>
      <c r="D58" s="115" t="str">
        <f>$E$1</f>
        <v>一日毎</v>
      </c>
      <c r="E58" s="628" t="str">
        <f>$B$2</f>
        <v>アスペクト・オヴ・リヴィング・ストーン</v>
      </c>
      <c r="F58" s="629"/>
      <c r="G58" s="630"/>
      <c r="L58" s="185"/>
    </row>
  </sheetData>
  <mergeCells count="63">
    <mergeCell ref="A56:G56"/>
    <mergeCell ref="A57:G57"/>
    <mergeCell ref="E58:G58"/>
    <mergeCell ref="A50:G50"/>
    <mergeCell ref="A51:G51"/>
    <mergeCell ref="A52:G52"/>
    <mergeCell ref="A53:G53"/>
    <mergeCell ref="A54:G54"/>
    <mergeCell ref="A55:G55"/>
    <mergeCell ref="A49:G49"/>
    <mergeCell ref="A38:G38"/>
    <mergeCell ref="A39:G39"/>
    <mergeCell ref="A40:G40"/>
    <mergeCell ref="A41:G41"/>
    <mergeCell ref="A42:G42"/>
    <mergeCell ref="A43:G43"/>
    <mergeCell ref="A44:G44"/>
    <mergeCell ref="A45:G45"/>
    <mergeCell ref="A46:G46"/>
    <mergeCell ref="A47:G47"/>
    <mergeCell ref="A48:G48"/>
    <mergeCell ref="A37:G37"/>
    <mergeCell ref="A25:A26"/>
    <mergeCell ref="A27:G27"/>
    <mergeCell ref="A28:G28"/>
    <mergeCell ref="A29:G29"/>
    <mergeCell ref="A30:G30"/>
    <mergeCell ref="A31:G31"/>
    <mergeCell ref="A32:G32"/>
    <mergeCell ref="A33:G33"/>
    <mergeCell ref="A34:G34"/>
    <mergeCell ref="A35:G35"/>
    <mergeCell ref="A36:G36"/>
    <mergeCell ref="A24:B24"/>
    <mergeCell ref="B13:G13"/>
    <mergeCell ref="B14:G14"/>
    <mergeCell ref="B15:G15"/>
    <mergeCell ref="B16:G16"/>
    <mergeCell ref="B17:G17"/>
    <mergeCell ref="B18:G18"/>
    <mergeCell ref="B19:G19"/>
    <mergeCell ref="B20:G20"/>
    <mergeCell ref="A22:C23"/>
    <mergeCell ref="D22:E22"/>
    <mergeCell ref="F22:G22"/>
    <mergeCell ref="P9:Q9"/>
    <mergeCell ref="B10:G10"/>
    <mergeCell ref="B11:G11"/>
    <mergeCell ref="J11:K11"/>
    <mergeCell ref="P11:Q11"/>
    <mergeCell ref="J9:K9"/>
    <mergeCell ref="B12:G12"/>
    <mergeCell ref="B5:G5"/>
    <mergeCell ref="B6:D6"/>
    <mergeCell ref="B7:D7"/>
    <mergeCell ref="B8:G8"/>
    <mergeCell ref="B9:G9"/>
    <mergeCell ref="N4:R4"/>
    <mergeCell ref="B1:C1"/>
    <mergeCell ref="F1:G1"/>
    <mergeCell ref="B2:G2"/>
    <mergeCell ref="B4:G4"/>
    <mergeCell ref="H4:L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 O15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基本!$A$27:$A$33</xm:f>
          </x14:formula1>
          <xm:sqref>I5 O5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基本!$D$27:$D$31</xm:f>
          </x14:formula1>
          <xm:sqref>I7 O7</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R56"/>
  <sheetViews>
    <sheetView zoomScaleNormal="100" workbookViewId="0">
      <selection activeCell="A50" sqref="A50:G50"/>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8" ht="21">
      <c r="A1" s="106" t="s">
        <v>129</v>
      </c>
      <c r="B1" s="623">
        <v>15</v>
      </c>
      <c r="C1" s="624"/>
      <c r="D1" s="107" t="s">
        <v>40</v>
      </c>
      <c r="E1" s="108" t="s">
        <v>131</v>
      </c>
      <c r="F1" s="625"/>
      <c r="G1" s="626"/>
      <c r="H1" s="74" t="s">
        <v>55</v>
      </c>
    </row>
    <row r="2" spans="1:18" ht="24.75" customHeight="1">
      <c r="A2" s="107" t="s">
        <v>0</v>
      </c>
      <c r="B2" s="627" t="s">
        <v>699</v>
      </c>
      <c r="C2" s="627"/>
      <c r="D2" s="627"/>
      <c r="E2" s="627"/>
      <c r="F2" s="627"/>
      <c r="G2" s="627"/>
      <c r="H2" s="74" t="s">
        <v>56</v>
      </c>
    </row>
    <row r="3" spans="1:18" ht="19.5" customHeight="1">
      <c r="A3" s="80" t="s">
        <v>48</v>
      </c>
      <c r="B3" s="182"/>
      <c r="C3" s="182"/>
      <c r="D3" s="182"/>
      <c r="I3" s="74"/>
    </row>
    <row r="4" spans="1:18">
      <c r="A4" s="54" t="s">
        <v>46</v>
      </c>
      <c r="B4" s="525" t="s">
        <v>700</v>
      </c>
      <c r="C4" s="526"/>
      <c r="D4" s="526"/>
      <c r="E4" s="526"/>
      <c r="F4" s="526"/>
      <c r="G4" s="527"/>
      <c r="H4" s="457" t="s">
        <v>414</v>
      </c>
      <c r="I4" s="458"/>
      <c r="J4" s="458"/>
      <c r="K4" s="458"/>
      <c r="L4" s="459"/>
      <c r="N4" s="457" t="s">
        <v>414</v>
      </c>
      <c r="O4" s="458"/>
      <c r="P4" s="458"/>
      <c r="Q4" s="458"/>
      <c r="R4" s="459"/>
    </row>
    <row r="5" spans="1:18">
      <c r="A5" s="55" t="s">
        <v>132</v>
      </c>
      <c r="B5" s="525" t="s">
        <v>701</v>
      </c>
      <c r="C5" s="526"/>
      <c r="D5" s="526"/>
      <c r="E5" s="526"/>
      <c r="F5" s="526"/>
      <c r="G5" s="527"/>
      <c r="H5" s="356" t="s">
        <v>43</v>
      </c>
      <c r="I5" s="357" t="s">
        <v>68</v>
      </c>
      <c r="J5" s="357" t="s">
        <v>98</v>
      </c>
      <c r="N5" s="356" t="s">
        <v>43</v>
      </c>
      <c r="O5" s="357" t="s">
        <v>68</v>
      </c>
      <c r="P5" s="357" t="s">
        <v>98</v>
      </c>
      <c r="Q5" s="182"/>
    </row>
    <row r="6" spans="1:18">
      <c r="A6" s="55" t="s">
        <v>7</v>
      </c>
      <c r="B6" s="525" t="s">
        <v>5</v>
      </c>
      <c r="C6" s="526"/>
      <c r="D6" s="527"/>
      <c r="E6" s="356" t="s">
        <v>43</v>
      </c>
      <c r="F6" s="355" t="str">
        <f>$I$5</f>
        <v>近接</v>
      </c>
      <c r="G6" s="355" t="str">
        <f>IF($J$5 = 0,"", $J$5)</f>
        <v>武器</v>
      </c>
      <c r="H6" s="356" t="s">
        <v>65</v>
      </c>
      <c r="I6" s="357"/>
      <c r="J6" s="357"/>
      <c r="N6" s="356" t="s">
        <v>65</v>
      </c>
      <c r="O6" s="357"/>
      <c r="P6" s="357"/>
      <c r="Q6" s="182"/>
    </row>
    <row r="7" spans="1:18">
      <c r="A7" s="116" t="s">
        <v>6</v>
      </c>
      <c r="B7" s="593" t="s">
        <v>134</v>
      </c>
      <c r="C7" s="594"/>
      <c r="D7" s="595"/>
      <c r="E7" s="356" t="s">
        <v>65</v>
      </c>
      <c r="F7" s="355" t="str">
        <f>IF($I$6 = 0,"", $I$6)</f>
        <v/>
      </c>
      <c r="G7" s="355" t="str">
        <f>IF($J$6 = 0,"", $J$6)</f>
        <v/>
      </c>
      <c r="H7" s="356" t="s">
        <v>84</v>
      </c>
      <c r="I7" s="357" t="s">
        <v>150</v>
      </c>
      <c r="J7" s="74" t="s">
        <v>61</v>
      </c>
      <c r="L7" s="230" t="s">
        <v>418</v>
      </c>
      <c r="N7" s="356" t="s">
        <v>84</v>
      </c>
      <c r="O7" s="357" t="s">
        <v>334</v>
      </c>
      <c r="P7" s="74" t="s">
        <v>61</v>
      </c>
      <c r="Q7" s="182"/>
      <c r="R7" s="230" t="s">
        <v>418</v>
      </c>
    </row>
    <row r="8" spans="1:18">
      <c r="A8" s="116" t="s">
        <v>8</v>
      </c>
      <c r="B8" s="525" t="s">
        <v>702</v>
      </c>
      <c r="C8" s="526"/>
      <c r="D8" s="526"/>
      <c r="E8" s="526"/>
      <c r="F8" s="526"/>
      <c r="G8" s="527"/>
      <c r="H8" s="356" t="s">
        <v>51</v>
      </c>
      <c r="I8" s="357" t="s">
        <v>13</v>
      </c>
      <c r="J8" s="355">
        <f>IF(I8="",0,VLOOKUP(I8,基本!$A$5:'基本'!$C$10,3,FALSE))</f>
        <v>6</v>
      </c>
      <c r="K8" s="357" t="s">
        <v>125</v>
      </c>
      <c r="L8" s="231">
        <f>$J$8+$L$9+$I$9</f>
        <v>27</v>
      </c>
      <c r="N8" s="356" t="s">
        <v>51</v>
      </c>
      <c r="O8" s="357" t="s">
        <v>13</v>
      </c>
      <c r="P8" s="355">
        <f>IF(O8="",0,VLOOKUP(O8,基本!$A$5:'基本'!$C$10,3,FALSE))</f>
        <v>6</v>
      </c>
      <c r="Q8" s="357" t="s">
        <v>19</v>
      </c>
      <c r="R8" s="231">
        <f>$P$8+$O$9+$R$9</f>
        <v>14</v>
      </c>
    </row>
    <row r="9" spans="1:18">
      <c r="A9" s="57" t="s">
        <v>9</v>
      </c>
      <c r="B9" s="596" t="s">
        <v>647</v>
      </c>
      <c r="C9" s="597"/>
      <c r="D9" s="597"/>
      <c r="E9" s="597"/>
      <c r="F9" s="597"/>
      <c r="G9" s="598"/>
      <c r="H9" s="356" t="s">
        <v>57</v>
      </c>
      <c r="I9" s="357">
        <v>4</v>
      </c>
      <c r="J9" s="457" t="s">
        <v>53</v>
      </c>
      <c r="K9" s="459"/>
      <c r="L9" s="355">
        <f>IF($I$7=基本!$F$4,基本!$P$7,IF($I$7=基本!$F$13,基本!$P$16,IF($I$7=基本!$F$22,基本!$P$25,IF($I$7=基本!$F$31,基本!$P$34,IF($I$7=基本!$F$40,基本!$P$43,0)))))</f>
        <v>17</v>
      </c>
      <c r="N9" s="356" t="s">
        <v>57</v>
      </c>
      <c r="O9" s="357">
        <v>0</v>
      </c>
      <c r="P9" s="457" t="s">
        <v>53</v>
      </c>
      <c r="Q9" s="459"/>
      <c r="R9" s="355">
        <f>IF($O$7=基本!$F$4,基本!$P$7,IF($O$7=基本!$F$13,基本!$P$16,IF($O$7=基本!$F$22,基本!$P$25,IF($O$7=基本!$F$31,基本!$P$34,IF($O$7=基本!$F$40,基本!$P$43,0)))))</f>
        <v>8</v>
      </c>
    </row>
    <row r="10" spans="1:18">
      <c r="A10" s="58"/>
      <c r="B10" s="563" t="s">
        <v>705</v>
      </c>
      <c r="C10" s="564"/>
      <c r="D10" s="564"/>
      <c r="E10" s="564"/>
      <c r="F10" s="564"/>
      <c r="G10" s="565"/>
      <c r="H10" s="358" t="s">
        <v>52</v>
      </c>
      <c r="I10" s="357" t="s">
        <v>13</v>
      </c>
      <c r="J10" s="355">
        <f>IF(I10="",0,VLOOKUP(I10,基本!$A$5:'基本'!$C$10,3,FALSE))</f>
        <v>6</v>
      </c>
      <c r="L10" s="182"/>
      <c r="N10" s="358" t="s">
        <v>52</v>
      </c>
      <c r="O10" s="357" t="s">
        <v>13</v>
      </c>
      <c r="P10" s="355">
        <f>IF(O10="",0,VLOOKUP(O10,基本!$A$5:'基本'!$C$10,3,FALSE))</f>
        <v>6</v>
      </c>
      <c r="Q10" s="182"/>
      <c r="R10" s="182"/>
    </row>
    <row r="11" spans="1:18">
      <c r="A11" s="58"/>
      <c r="B11" s="563" t="s">
        <v>703</v>
      </c>
      <c r="C11" s="564"/>
      <c r="D11" s="564"/>
      <c r="E11" s="564"/>
      <c r="F11" s="564"/>
      <c r="G11" s="565"/>
      <c r="H11" s="356" t="s">
        <v>58</v>
      </c>
      <c r="I11" s="357">
        <v>0</v>
      </c>
      <c r="J11" s="457" t="s">
        <v>54</v>
      </c>
      <c r="K11" s="459"/>
      <c r="L11" s="355">
        <f>IF($I$7=基本!$F$4,基本!$P$9,IF($I$7=基本!$F$13,基本!$P$18,IF($I$7=基本!$F$22,基本!$P$27,IF($I$7=基本!$F$31,基本!$P$36,IF($I$7=基本!$F$40,基本!$P$45,0)))))</f>
        <v>6</v>
      </c>
      <c r="N11" s="356" t="s">
        <v>58</v>
      </c>
      <c r="O11" s="357">
        <v>0</v>
      </c>
      <c r="P11" s="457" t="s">
        <v>54</v>
      </c>
      <c r="Q11" s="459"/>
      <c r="R11" s="355">
        <f>IF($O$7=基本!$F$4,基本!$P$9,IF($O$7=基本!$F$13,基本!$P$18,IF($O$7=基本!$F$22,基本!$P$27,IF($O$7=基本!$F$31,基本!$P$36,IF($O$7=基本!$F$40,基本!$P$45,0)))))</f>
        <v>2</v>
      </c>
    </row>
    <row r="12" spans="1:18" ht="17.25">
      <c r="A12" s="58"/>
      <c r="B12" s="655"/>
      <c r="C12" s="656"/>
      <c r="D12" s="656"/>
      <c r="E12" s="656"/>
      <c r="F12" s="656"/>
      <c r="G12" s="657"/>
      <c r="H12" s="359" t="s">
        <v>416</v>
      </c>
      <c r="I12" s="357">
        <v>2</v>
      </c>
      <c r="J12" s="185"/>
      <c r="K12" s="185"/>
      <c r="L12" s="230" t="s">
        <v>418</v>
      </c>
      <c r="N12" s="359" t="s">
        <v>416</v>
      </c>
      <c r="O12" s="357">
        <v>1</v>
      </c>
      <c r="R12" s="230" t="s">
        <v>418</v>
      </c>
    </row>
    <row r="13" spans="1:18">
      <c r="A13" s="57" t="s">
        <v>137</v>
      </c>
      <c r="B13" s="572" t="s">
        <v>136</v>
      </c>
      <c r="C13" s="699"/>
      <c r="D13" s="699"/>
      <c r="E13" s="699"/>
      <c r="F13" s="699"/>
      <c r="G13" s="700"/>
      <c r="H13" s="359" t="s">
        <v>85</v>
      </c>
      <c r="I13" s="26">
        <f>IF($I$7=基本!$F$4,基本!$F$9,IF($I$7=基本!$F$13,基本!$F$18,IF($I$7=基本!$F$22,基本!$F$27,IF($I$7=基本!$F$31,基本!$F$36,IF($I$7=基本!$F$40,基本!$F$45,0)))))*$I$12</f>
        <v>2</v>
      </c>
      <c r="J13" s="356" t="s">
        <v>44</v>
      </c>
      <c r="K13" s="26">
        <f>IF($I$7=基本!$F$4,基本!$H$9,IF($I$7=基本!$F$13,基本!$H$18,IF($I$7=基本!$F$22,基本!$H$27,IF($I$7=基本!$F$31,基本!$H$36,IF($I$7=基本!$F$40,基本!$H$45,0)))))</f>
        <v>10</v>
      </c>
      <c r="L13" s="231">
        <f>$J$10+$L$11+$I$11</f>
        <v>12</v>
      </c>
      <c r="M13" s="83"/>
      <c r="N13" s="359" t="s">
        <v>85</v>
      </c>
      <c r="O13" s="26">
        <f>IF($O$7=基本!$F$4,基本!$F$9,IF($O$7=基本!$F$13,基本!$F$18,IF($O$7=基本!$F$22,基本!$F$27,IF($O$7=基本!$F$31,基本!$F$36,IF($O$7=基本!$F$40,基本!$F$45,0)))))*$O$12</f>
        <v>1</v>
      </c>
      <c r="P13" s="356" t="s">
        <v>44</v>
      </c>
      <c r="Q13" s="26">
        <f>IF($O$7=基本!$F$4,基本!$H$9,IF($O$7=基本!$F$13,基本!$H$18,IF($O$7=基本!$F$22,基本!$H$27,IF($O$7=基本!$F$31,基本!$H$36,IF($O$7=基本!$F$40,基本!$H$45,0)))))</f>
        <v>4</v>
      </c>
      <c r="R13" s="231">
        <f>$P$10+$O$11+$R$11</f>
        <v>8</v>
      </c>
    </row>
    <row r="14" spans="1:18" ht="13.5" customHeight="1">
      <c r="A14" s="59"/>
      <c r="B14" s="582" t="s">
        <v>704</v>
      </c>
      <c r="C14" s="583"/>
      <c r="D14" s="583"/>
      <c r="E14" s="583"/>
      <c r="F14" s="583"/>
      <c r="G14" s="584"/>
      <c r="H14" s="356" t="s">
        <v>50</v>
      </c>
      <c r="I14" s="26">
        <f>IF($I$7=基本!$F$4,基本!$L$11,IF($I$7=基本!$F$13,基本!$L$20,IF($I$7=基本!$F$22,基本!$L$29,IF($I$7=基本!$F$31,基本!$L$38,IF($I$7=基本!$F$40,基本!$L$47,0)))))</f>
        <v>4</v>
      </c>
      <c r="J14" s="356" t="s">
        <v>44</v>
      </c>
      <c r="K14" s="26">
        <f>IF($I$7=基本!$F$4,基本!$N$11,IF($I$7=基本!$F$13,基本!$N$20,IF($I$7=基本!$F$22,基本!$N$29,IF($I$7=基本!$F$31,基本!$N$38,IF($I$7=基本!$F$40,基本!$N$47,0)))))</f>
        <v>8</v>
      </c>
      <c r="L14" s="231">
        <f>$J$10+$L$11+$I$11+($I$13*$K$13)</f>
        <v>32</v>
      </c>
      <c r="M14" s="83"/>
      <c r="N14" s="356" t="s">
        <v>50</v>
      </c>
      <c r="O14" s="26">
        <f>IF($O$7=基本!$F$4,基本!$L$11,IF($O$7=基本!$F$13,基本!$L$20,IF($O$7=基本!$F$22,基本!$L$29,IF($O$7=基本!$F$31,基本!$L$38,IF($O$7=基本!$F$40,基本!$L$47,0)))))</f>
        <v>0</v>
      </c>
      <c r="P14" s="356" t="s">
        <v>44</v>
      </c>
      <c r="Q14" s="26">
        <f>IF($O$7=基本!$F$4,基本!$N$11,IF($O$7=基本!$F$13,基本!$N$20,IF($O$7=基本!$F$22,基本!$N$29,IF($O$7=基本!$F$31,基本!$N$38,IF($O$7=基本!$F$40,基本!$N$47,0)))))</f>
        <v>0</v>
      </c>
      <c r="R14" s="231">
        <f>$P$10+$R$11+$O$11+($O$13*$Q$13)</f>
        <v>12</v>
      </c>
    </row>
    <row r="15" spans="1:18">
      <c r="A15" s="57" t="s">
        <v>60</v>
      </c>
      <c r="B15" s="531" t="s">
        <v>706</v>
      </c>
      <c r="C15" s="532"/>
      <c r="D15" s="532"/>
      <c r="E15" s="532"/>
      <c r="F15" s="532"/>
      <c r="G15" s="533"/>
      <c r="H15" s="356" t="s">
        <v>59</v>
      </c>
      <c r="I15" s="357"/>
      <c r="J15" s="356" t="s">
        <v>417</v>
      </c>
      <c r="K15" s="357" t="s">
        <v>13</v>
      </c>
      <c r="L15" s="355">
        <f>IF(K15="",0,VLOOKUP(K15,基本!$A$5:'基本'!$C$10,3,FALSE))</f>
        <v>6</v>
      </c>
      <c r="N15" s="356" t="s">
        <v>59</v>
      </c>
      <c r="O15" s="357"/>
      <c r="P15" s="356" t="s">
        <v>417</v>
      </c>
      <c r="Q15" s="357" t="s">
        <v>12</v>
      </c>
      <c r="R15" s="355">
        <f>IF(Q15="",0,VLOOKUP(Q15,基本!$A$5:'基本'!$C$10,3,FALSE))</f>
        <v>2</v>
      </c>
    </row>
    <row r="16" spans="1:18">
      <c r="A16" s="58"/>
      <c r="B16" s="563" t="s">
        <v>707</v>
      </c>
      <c r="C16" s="564"/>
      <c r="D16" s="564"/>
      <c r="E16" s="564"/>
      <c r="F16" s="564"/>
      <c r="G16" s="565"/>
      <c r="H16" s="185"/>
      <c r="I16" s="185"/>
      <c r="J16" s="185"/>
      <c r="K16" s="185"/>
    </row>
    <row r="17" spans="1:11">
      <c r="A17" s="58"/>
      <c r="B17" s="563" t="s">
        <v>708</v>
      </c>
      <c r="C17" s="564"/>
      <c r="D17" s="564"/>
      <c r="E17" s="564"/>
      <c r="F17" s="564"/>
      <c r="G17" s="565"/>
      <c r="H17" s="185"/>
      <c r="I17" s="185"/>
      <c r="J17" s="185"/>
      <c r="K17" s="185"/>
    </row>
    <row r="18" spans="1:11">
      <c r="A18" s="58"/>
      <c r="B18" s="563" t="s">
        <v>709</v>
      </c>
      <c r="C18" s="564"/>
      <c r="D18" s="564"/>
      <c r="E18" s="564"/>
      <c r="F18" s="564"/>
      <c r="G18" s="565"/>
      <c r="H18" s="185"/>
      <c r="I18" s="185"/>
      <c r="J18" s="185"/>
      <c r="K18" s="185"/>
    </row>
    <row r="19" spans="1:11">
      <c r="A19" s="58"/>
      <c r="B19" s="563"/>
      <c r="C19" s="564"/>
      <c r="D19" s="564"/>
      <c r="E19" s="564"/>
      <c r="F19" s="564"/>
      <c r="G19" s="565"/>
      <c r="H19" s="185"/>
      <c r="I19" s="185"/>
      <c r="J19" s="185"/>
      <c r="K19" s="185"/>
    </row>
    <row r="20" spans="1:11">
      <c r="A20" s="58"/>
      <c r="B20" s="563"/>
      <c r="C20" s="564"/>
      <c r="D20" s="564"/>
      <c r="E20" s="564"/>
      <c r="F20" s="564"/>
      <c r="G20" s="565"/>
      <c r="H20" s="185"/>
      <c r="I20" s="185"/>
      <c r="J20" s="185"/>
      <c r="K20" s="185"/>
    </row>
    <row r="21" spans="1:11">
      <c r="A21" s="59"/>
      <c r="B21" s="582"/>
      <c r="C21" s="583"/>
      <c r="D21" s="583"/>
      <c r="E21" s="583"/>
      <c r="F21" s="583"/>
      <c r="G21" s="584"/>
      <c r="H21" s="185"/>
      <c r="I21" s="185"/>
      <c r="J21" s="185"/>
      <c r="K21" s="185"/>
    </row>
    <row r="22" spans="1:11" ht="14.25" thickBot="1">
      <c r="A22" s="120" t="s">
        <v>47</v>
      </c>
      <c r="E22" s="67"/>
    </row>
    <row r="23" spans="1:11" ht="15" customHeight="1">
      <c r="A23" s="643" t="str">
        <f>$B$2</f>
        <v>プレコグニティヴ・アイ</v>
      </c>
      <c r="B23" s="644"/>
      <c r="C23" s="645"/>
      <c r="D23" s="649" t="s">
        <v>2</v>
      </c>
      <c r="E23" s="650"/>
      <c r="F23" s="651" t="s">
        <v>591</v>
      </c>
      <c r="G23" s="652"/>
      <c r="H23" s="185"/>
      <c r="I23" s="185"/>
      <c r="J23" s="185"/>
      <c r="K23" s="185"/>
    </row>
    <row r="24" spans="1:11" ht="18.75" customHeight="1" thickBot="1">
      <c r="A24" s="646"/>
      <c r="B24" s="647"/>
      <c r="C24" s="648"/>
      <c r="D24" s="267" t="s">
        <v>2</v>
      </c>
      <c r="E24" s="268" t="s">
        <v>1</v>
      </c>
      <c r="F24" s="269" t="s">
        <v>2</v>
      </c>
      <c r="G24" s="270" t="s">
        <v>1</v>
      </c>
      <c r="H24" s="185"/>
      <c r="I24" s="185"/>
      <c r="J24" s="185"/>
      <c r="K24" s="185"/>
    </row>
    <row r="25" spans="1:11" ht="23.25" customHeight="1" thickBot="1">
      <c r="A25" s="653" t="s">
        <v>138</v>
      </c>
      <c r="B25" s="654"/>
      <c r="C25" s="94" t="str">
        <f>$K$8</f>
        <v>ＡＣ</v>
      </c>
      <c r="D25" s="95" t="str">
        <f>$L$8 &amp; "+1d20"</f>
        <v>27+1d20</v>
      </c>
      <c r="E25" s="133" t="str">
        <f>$L$8+2 &amp; "+1d20"</f>
        <v>29+1d20</v>
      </c>
      <c r="F25" s="271" t="str">
        <f>3+$L$8 &amp; "+1d20"</f>
        <v>30+1d20</v>
      </c>
      <c r="G25" s="272" t="str">
        <f>3+$L$8+2 &amp; "+1d20"</f>
        <v>32+1d20</v>
      </c>
      <c r="H25" s="185"/>
      <c r="I25" s="185"/>
      <c r="J25" s="185"/>
      <c r="K25" s="185"/>
    </row>
    <row r="26" spans="1:11" ht="23.25" customHeight="1">
      <c r="A26" s="640" t="s">
        <v>592</v>
      </c>
      <c r="B26" s="139" t="s">
        <v>593</v>
      </c>
      <c r="C26" s="140" t="str">
        <f t="shared" ref="C26:C27" si="0">IF($I$15 = 0,"", $I$15)</f>
        <v/>
      </c>
      <c r="D26" s="87" t="str">
        <f>$L$13 &amp; "+" &amp; $I$13 &amp; "d" &amp; $K$13</f>
        <v>12+2d10</v>
      </c>
      <c r="E26" s="273" t="str">
        <f>$L$13 &amp; "+" &amp; $I$13 &amp; "d" &amp; $K$13</f>
        <v>12+2d10</v>
      </c>
      <c r="F26" s="87" t="str">
        <f>$L$13 &amp; "+" &amp; $I$13 &amp; "d" &amp; $K$13</f>
        <v>12+2d10</v>
      </c>
      <c r="G26" s="88" t="str">
        <f>$L$13 &amp; "+" &amp; $I$13 &amp; "d" &amp; $K$13</f>
        <v>12+2d10</v>
      </c>
      <c r="H26" s="185"/>
      <c r="I26" s="185"/>
      <c r="J26" s="185"/>
      <c r="K26" s="185"/>
    </row>
    <row r="27" spans="1:11" ht="23.25" customHeight="1" thickBot="1">
      <c r="A27" s="641"/>
      <c r="B27" s="82" t="s">
        <v>594</v>
      </c>
      <c r="C27" s="86" t="str">
        <f t="shared" si="0"/>
        <v/>
      </c>
      <c r="D27" s="84" t="str">
        <f>$L$14 &amp; IF($I$14 = 0,"","+" &amp; $I$14 &amp; "d" &amp; $K$14)</f>
        <v>32+4d8</v>
      </c>
      <c r="E27" s="135" t="str">
        <f>$L$14 &amp; IF($I$14 = 0,"","+" &amp; $I$14 &amp; "d" &amp; $K$14)</f>
        <v>32+4d8</v>
      </c>
      <c r="F27" s="84" t="str">
        <f>$L$14 &amp; IF($I$14 = 0,"","+" &amp; $I$14 &amp; "d" &amp; $K$14)</f>
        <v>32+4d8</v>
      </c>
      <c r="G27" s="81" t="str">
        <f>$L$14 &amp; IF($I$14 = 0,"","+" &amp; $I$14 &amp; "d" &amp; $K$14)</f>
        <v>32+4d8</v>
      </c>
      <c r="H27" s="185"/>
      <c r="I27" s="185"/>
      <c r="J27" s="185"/>
      <c r="K27" s="185"/>
    </row>
    <row r="28" spans="1:11" ht="13.5" customHeight="1">
      <c r="A28" s="548"/>
      <c r="B28" s="548"/>
      <c r="C28" s="548"/>
      <c r="D28" s="548"/>
      <c r="E28" s="548"/>
      <c r="F28" s="548"/>
      <c r="G28" s="548"/>
    </row>
    <row r="29" spans="1:11" ht="14.25">
      <c r="A29" s="553" t="s">
        <v>453</v>
      </c>
      <c r="B29" s="553"/>
      <c r="C29" s="553"/>
      <c r="D29" s="553"/>
      <c r="E29" s="553"/>
      <c r="F29" s="553"/>
      <c r="G29" s="553"/>
      <c r="I29" s="185"/>
      <c r="J29" s="185"/>
      <c r="K29" s="185"/>
    </row>
    <row r="30" spans="1:11" ht="13.5" customHeight="1">
      <c r="A30" s="554" t="s">
        <v>366</v>
      </c>
      <c r="B30" s="554"/>
      <c r="C30" s="554"/>
      <c r="D30" s="554"/>
      <c r="E30" s="554"/>
      <c r="F30" s="554"/>
      <c r="G30" s="554"/>
    </row>
    <row r="31" spans="1:11" ht="13.5" customHeight="1">
      <c r="A31" s="548" t="s">
        <v>490</v>
      </c>
      <c r="B31" s="548"/>
      <c r="C31" s="548"/>
      <c r="D31" s="548"/>
      <c r="E31" s="548"/>
      <c r="F31" s="548"/>
      <c r="G31" s="548"/>
    </row>
    <row r="32" spans="1:11" ht="10.5" customHeight="1">
      <c r="A32" s="599"/>
      <c r="B32" s="599"/>
      <c r="C32" s="599"/>
      <c r="D32" s="599"/>
      <c r="E32" s="599"/>
      <c r="F32" s="599"/>
      <c r="G32" s="599"/>
    </row>
    <row r="33" spans="1:12" ht="13.5" customHeight="1">
      <c r="A33" s="558" t="s">
        <v>49</v>
      </c>
      <c r="B33" s="559"/>
      <c r="C33" s="559"/>
      <c r="D33" s="559"/>
      <c r="E33" s="559"/>
      <c r="F33" s="559"/>
      <c r="G33" s="560"/>
    </row>
    <row r="34" spans="1:12" ht="7.5" customHeight="1">
      <c r="A34" s="563"/>
      <c r="B34" s="564"/>
      <c r="C34" s="564"/>
      <c r="D34" s="564"/>
      <c r="E34" s="564"/>
      <c r="F34" s="564"/>
      <c r="G34" s="565"/>
      <c r="H34" s="185"/>
      <c r="I34" s="185"/>
      <c r="J34" s="185"/>
      <c r="K34" s="185"/>
    </row>
    <row r="35" spans="1:12" ht="13.5" customHeight="1">
      <c r="A35" s="563" t="s">
        <v>758</v>
      </c>
      <c r="B35" s="564"/>
      <c r="C35" s="564"/>
      <c r="D35" s="564"/>
      <c r="E35" s="564"/>
      <c r="F35" s="564"/>
      <c r="G35" s="565"/>
      <c r="H35" s="185"/>
      <c r="I35" s="185"/>
      <c r="J35" s="185"/>
      <c r="K35" s="185"/>
    </row>
    <row r="36" spans="1:12" s="182" customFormat="1" ht="13.5" customHeight="1">
      <c r="A36" s="563" t="s">
        <v>751</v>
      </c>
      <c r="B36" s="564"/>
      <c r="C36" s="564"/>
      <c r="D36" s="564"/>
      <c r="E36" s="564"/>
      <c r="F36" s="564"/>
      <c r="G36" s="565"/>
      <c r="H36" s="185"/>
      <c r="I36" s="185"/>
      <c r="J36" s="185"/>
      <c r="K36" s="185"/>
      <c r="L36" s="185"/>
    </row>
    <row r="37" spans="1:12" s="182" customFormat="1" ht="13.5" customHeight="1">
      <c r="A37" s="563" t="s">
        <v>752</v>
      </c>
      <c r="B37" s="564"/>
      <c r="C37" s="564"/>
      <c r="D37" s="564"/>
      <c r="E37" s="564"/>
      <c r="F37" s="564"/>
      <c r="G37" s="565"/>
      <c r="H37" s="185"/>
      <c r="I37" s="185"/>
      <c r="J37" s="185"/>
      <c r="K37" s="185"/>
      <c r="L37" s="185"/>
    </row>
    <row r="38" spans="1:12" ht="13.5" customHeight="1">
      <c r="A38" s="563" t="s">
        <v>753</v>
      </c>
      <c r="B38" s="564"/>
      <c r="C38" s="564"/>
      <c r="D38" s="564"/>
      <c r="E38" s="564"/>
      <c r="F38" s="564"/>
      <c r="G38" s="565"/>
      <c r="H38" s="185"/>
      <c r="I38" s="185"/>
      <c r="J38" s="185"/>
      <c r="K38" s="185"/>
    </row>
    <row r="39" spans="1:12" s="182" customFormat="1" ht="13.5" customHeight="1">
      <c r="A39" s="563" t="s">
        <v>754</v>
      </c>
      <c r="B39" s="564"/>
      <c r="C39" s="564"/>
      <c r="D39" s="564"/>
      <c r="E39" s="564"/>
      <c r="F39" s="564"/>
      <c r="G39" s="565"/>
      <c r="H39" s="185"/>
      <c r="I39" s="185"/>
      <c r="J39" s="185"/>
      <c r="K39" s="185"/>
      <c r="L39" s="185"/>
    </row>
    <row r="40" spans="1:12" s="182" customFormat="1" ht="13.5" customHeight="1">
      <c r="A40" s="563"/>
      <c r="B40" s="564"/>
      <c r="C40" s="564"/>
      <c r="D40" s="564"/>
      <c r="E40" s="564"/>
      <c r="F40" s="564"/>
      <c r="G40" s="565"/>
      <c r="H40" s="185"/>
      <c r="I40" s="185"/>
      <c r="J40" s="185"/>
      <c r="K40" s="185"/>
      <c r="L40" s="185"/>
    </row>
    <row r="41" spans="1:12" ht="13.5" customHeight="1">
      <c r="A41" s="563" t="s">
        <v>755</v>
      </c>
      <c r="B41" s="564"/>
      <c r="C41" s="564"/>
      <c r="D41" s="564"/>
      <c r="E41" s="564"/>
      <c r="F41" s="564"/>
      <c r="G41" s="565"/>
      <c r="H41" s="185"/>
      <c r="I41" s="185"/>
      <c r="J41" s="185"/>
      <c r="K41" s="185"/>
    </row>
    <row r="42" spans="1:12" ht="13.5" customHeight="1">
      <c r="A42" s="563" t="s">
        <v>756</v>
      </c>
      <c r="B42" s="564"/>
      <c r="C42" s="564"/>
      <c r="D42" s="564"/>
      <c r="E42" s="564"/>
      <c r="F42" s="564"/>
      <c r="G42" s="565"/>
      <c r="H42" s="185"/>
      <c r="I42" s="185"/>
      <c r="J42" s="185"/>
      <c r="K42" s="185"/>
    </row>
    <row r="43" spans="1:12" s="182" customFormat="1" ht="13.5" customHeight="1">
      <c r="A43" s="563" t="s">
        <v>757</v>
      </c>
      <c r="B43" s="564"/>
      <c r="C43" s="564"/>
      <c r="D43" s="564"/>
      <c r="E43" s="564"/>
      <c r="F43" s="564"/>
      <c r="G43" s="565"/>
      <c r="H43" s="185"/>
      <c r="I43" s="185"/>
      <c r="J43" s="185"/>
      <c r="K43" s="185"/>
      <c r="L43" s="185"/>
    </row>
    <row r="44" spans="1:12" s="182" customFormat="1" ht="13.5" customHeight="1">
      <c r="A44" s="563" t="s">
        <v>760</v>
      </c>
      <c r="B44" s="564"/>
      <c r="C44" s="564"/>
      <c r="D44" s="564"/>
      <c r="E44" s="564"/>
      <c r="F44" s="564"/>
      <c r="G44" s="565"/>
      <c r="H44" s="185"/>
      <c r="I44" s="185"/>
      <c r="J44" s="185"/>
      <c r="K44" s="185"/>
      <c r="L44" s="185"/>
    </row>
    <row r="45" spans="1:12" ht="13.5" customHeight="1">
      <c r="A45" s="563" t="s">
        <v>759</v>
      </c>
      <c r="B45" s="564"/>
      <c r="C45" s="564"/>
      <c r="D45" s="564"/>
      <c r="E45" s="564"/>
      <c r="F45" s="564"/>
      <c r="G45" s="565"/>
      <c r="H45" s="185"/>
      <c r="I45" s="185"/>
      <c r="J45" s="185"/>
      <c r="K45" s="185"/>
    </row>
    <row r="46" spans="1:12" s="182" customFormat="1" ht="13.5" customHeight="1">
      <c r="A46" s="563"/>
      <c r="B46" s="564"/>
      <c r="C46" s="564"/>
      <c r="D46" s="564"/>
      <c r="E46" s="564"/>
      <c r="F46" s="564"/>
      <c r="G46" s="565"/>
      <c r="H46" s="185"/>
      <c r="I46" s="185"/>
      <c r="J46" s="185"/>
      <c r="K46" s="185"/>
      <c r="L46" s="185"/>
    </row>
    <row r="47" spans="1:12" s="182" customFormat="1" ht="13.5" customHeight="1">
      <c r="A47" s="563" t="s">
        <v>767</v>
      </c>
      <c r="B47" s="564"/>
      <c r="C47" s="564"/>
      <c r="D47" s="564"/>
      <c r="E47" s="564"/>
      <c r="F47" s="564"/>
      <c r="G47" s="565"/>
      <c r="H47" s="185"/>
      <c r="I47" s="185"/>
      <c r="J47" s="185"/>
      <c r="K47" s="185"/>
      <c r="L47" s="185"/>
    </row>
    <row r="48" spans="1:12" ht="13.5" customHeight="1">
      <c r="A48" s="563" t="s">
        <v>765</v>
      </c>
      <c r="B48" s="564"/>
      <c r="C48" s="564"/>
      <c r="D48" s="564"/>
      <c r="E48" s="564"/>
      <c r="F48" s="564"/>
      <c r="G48" s="565"/>
      <c r="H48" s="185"/>
      <c r="I48" s="185"/>
      <c r="J48" s="185"/>
      <c r="K48" s="185"/>
    </row>
    <row r="49" spans="1:12" s="182" customFormat="1" ht="13.5" customHeight="1">
      <c r="A49" s="563" t="s">
        <v>761</v>
      </c>
      <c r="B49" s="564"/>
      <c r="C49" s="564"/>
      <c r="D49" s="564"/>
      <c r="E49" s="564"/>
      <c r="F49" s="564"/>
      <c r="G49" s="565"/>
      <c r="H49" s="185"/>
      <c r="I49" s="185"/>
      <c r="J49" s="185"/>
      <c r="K49" s="185"/>
      <c r="L49" s="185"/>
    </row>
    <row r="50" spans="1:12" ht="13.5" customHeight="1">
      <c r="A50" s="563" t="s">
        <v>764</v>
      </c>
      <c r="B50" s="564"/>
      <c r="C50" s="564"/>
      <c r="D50" s="564"/>
      <c r="E50" s="564"/>
      <c r="F50" s="564"/>
      <c r="G50" s="565"/>
      <c r="H50" s="185"/>
      <c r="I50" s="185"/>
      <c r="J50" s="185"/>
      <c r="K50" s="185"/>
    </row>
    <row r="51" spans="1:12" s="182" customFormat="1" ht="13.5" customHeight="1">
      <c r="A51" s="563" t="s">
        <v>762</v>
      </c>
      <c r="B51" s="564"/>
      <c r="C51" s="564"/>
      <c r="D51" s="564"/>
      <c r="E51" s="564"/>
      <c r="F51" s="564"/>
      <c r="G51" s="565"/>
      <c r="H51" s="185"/>
      <c r="I51" s="185"/>
      <c r="J51" s="185"/>
      <c r="K51" s="185"/>
      <c r="L51" s="185"/>
    </row>
    <row r="52" spans="1:12" s="182" customFormat="1" ht="13.5" customHeight="1">
      <c r="A52" s="563" t="s">
        <v>763</v>
      </c>
      <c r="B52" s="564"/>
      <c r="C52" s="564"/>
      <c r="D52" s="564"/>
      <c r="E52" s="564"/>
      <c r="F52" s="564"/>
      <c r="G52" s="565"/>
      <c r="H52" s="185"/>
      <c r="I52" s="185"/>
      <c r="J52" s="185"/>
      <c r="K52" s="185"/>
      <c r="L52" s="185"/>
    </row>
    <row r="53" spans="1:12" ht="13.5" customHeight="1">
      <c r="A53" s="563"/>
      <c r="B53" s="564"/>
      <c r="C53" s="564"/>
      <c r="D53" s="564"/>
      <c r="E53" s="564"/>
      <c r="F53" s="564"/>
      <c r="G53" s="565"/>
      <c r="H53" s="185"/>
      <c r="I53" s="185"/>
      <c r="J53" s="185"/>
      <c r="K53" s="185"/>
    </row>
    <row r="54" spans="1:12" s="206" customFormat="1" ht="13.5" customHeight="1">
      <c r="A54" s="563"/>
      <c r="B54" s="564"/>
      <c r="C54" s="564"/>
      <c r="D54" s="564"/>
      <c r="E54" s="564"/>
      <c r="F54" s="564"/>
      <c r="G54" s="565"/>
      <c r="L54" s="207"/>
    </row>
    <row r="55" spans="1:12" s="182" customFormat="1" ht="7.5" customHeight="1">
      <c r="A55" s="563"/>
      <c r="B55" s="564"/>
      <c r="C55" s="564"/>
      <c r="D55" s="564"/>
      <c r="E55" s="564"/>
      <c r="F55" s="564"/>
      <c r="G55" s="565"/>
      <c r="H55" s="185"/>
      <c r="I55" s="185"/>
      <c r="J55" s="185"/>
      <c r="K55" s="185"/>
      <c r="L55" s="185"/>
    </row>
    <row r="56" spans="1:12" s="182" customFormat="1" ht="21">
      <c r="A56" s="112" t="s">
        <v>129</v>
      </c>
      <c r="B56" s="360">
        <f>$B$1</f>
        <v>15</v>
      </c>
      <c r="C56" s="114" t="s">
        <v>40</v>
      </c>
      <c r="D56" s="115" t="str">
        <f>$E$1</f>
        <v>一日毎</v>
      </c>
      <c r="E56" s="628" t="str">
        <f>$B$2</f>
        <v>プレコグニティヴ・アイ</v>
      </c>
      <c r="F56" s="629"/>
      <c r="G56" s="630"/>
      <c r="L56" s="185"/>
    </row>
  </sheetData>
  <mergeCells count="61">
    <mergeCell ref="N4:R4"/>
    <mergeCell ref="B1:C1"/>
    <mergeCell ref="F1:G1"/>
    <mergeCell ref="B2:G2"/>
    <mergeCell ref="B4:G4"/>
    <mergeCell ref="H4:L4"/>
    <mergeCell ref="B12:G12"/>
    <mergeCell ref="B5:G5"/>
    <mergeCell ref="B6:D6"/>
    <mergeCell ref="B7:D7"/>
    <mergeCell ref="B8:G8"/>
    <mergeCell ref="B9:G9"/>
    <mergeCell ref="P9:Q9"/>
    <mergeCell ref="B10:G10"/>
    <mergeCell ref="B11:G11"/>
    <mergeCell ref="J11:K11"/>
    <mergeCell ref="P11:Q11"/>
    <mergeCell ref="J9:K9"/>
    <mergeCell ref="A25:B25"/>
    <mergeCell ref="A26:A27"/>
    <mergeCell ref="A28:G28"/>
    <mergeCell ref="B13:G13"/>
    <mergeCell ref="B14:G14"/>
    <mergeCell ref="B15:G15"/>
    <mergeCell ref="A23:C24"/>
    <mergeCell ref="D23:E23"/>
    <mergeCell ref="F23:G23"/>
    <mergeCell ref="B16:G16"/>
    <mergeCell ref="B17:G17"/>
    <mergeCell ref="B18:G18"/>
    <mergeCell ref="B19:G19"/>
    <mergeCell ref="A42:G42"/>
    <mergeCell ref="A36:G36"/>
    <mergeCell ref="A29:G29"/>
    <mergeCell ref="A30:G30"/>
    <mergeCell ref="A31:G31"/>
    <mergeCell ref="A32:G32"/>
    <mergeCell ref="A33:G33"/>
    <mergeCell ref="A34:G34"/>
    <mergeCell ref="A35:G35"/>
    <mergeCell ref="A37:G37"/>
    <mergeCell ref="A38:G38"/>
    <mergeCell ref="A39:G39"/>
    <mergeCell ref="A40:G40"/>
    <mergeCell ref="A41:G41"/>
    <mergeCell ref="A55:G55"/>
    <mergeCell ref="E56:G56"/>
    <mergeCell ref="B21:G21"/>
    <mergeCell ref="B20:G20"/>
    <mergeCell ref="A49:G49"/>
    <mergeCell ref="A50:G50"/>
    <mergeCell ref="A51:G51"/>
    <mergeCell ref="A52:G52"/>
    <mergeCell ref="A53:G53"/>
    <mergeCell ref="A54:G54"/>
    <mergeCell ref="A43:G43"/>
    <mergeCell ref="A44:G44"/>
    <mergeCell ref="A45:G45"/>
    <mergeCell ref="A46:G46"/>
    <mergeCell ref="A47:G47"/>
    <mergeCell ref="A48:G4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 O7</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基本!$A$16:$A$19</xm:f>
          </x14:formula1>
          <xm:sqref>K8 Q8</xm:sqref>
        </x14:dataValidation>
        <x14:dataValidation type="list" allowBlank="1" showInputMessage="1" showErrorMessage="1">
          <x14:formula1>
            <xm:f>基本!$A$27:$A$33</xm:f>
          </x14:formula1>
          <xm:sqref>I5 O5</xm:sqref>
        </x14:dataValidation>
        <x14:dataValidation type="list" allowBlank="1" showInputMessage="1" showErrorMessage="1">
          <x14:formula1>
            <xm:f>基本!$B$27:$B$31</xm:f>
          </x14:formula1>
          <xm:sqref>I6 O6</xm:sqref>
        </x14:dataValidation>
        <x14:dataValidation type="list" allowBlank="1" showInputMessage="1" showErrorMessage="1">
          <x14:formula1>
            <xm:f>基本!$C$27:$C$37</xm:f>
          </x14:formula1>
          <xm:sqref>I15 O15</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R55"/>
  <sheetViews>
    <sheetView topLeftCell="B1" zoomScaleNormal="100" workbookViewId="0">
      <selection activeCell="G6" sqref="G6"/>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8" ht="21">
      <c r="A1" s="70" t="s">
        <v>118</v>
      </c>
      <c r="B1" s="520">
        <v>1</v>
      </c>
      <c r="C1" s="521"/>
      <c r="D1" s="72" t="s">
        <v>40</v>
      </c>
      <c r="E1" s="71" t="s">
        <v>41</v>
      </c>
      <c r="F1" s="522"/>
      <c r="G1" s="523"/>
      <c r="H1" s="74" t="s">
        <v>55</v>
      </c>
    </row>
    <row r="2" spans="1:18" ht="24.75" customHeight="1">
      <c r="A2" s="72" t="s">
        <v>0</v>
      </c>
      <c r="B2" s="524" t="s">
        <v>142</v>
      </c>
      <c r="C2" s="524"/>
      <c r="D2" s="524"/>
      <c r="E2" s="524"/>
      <c r="F2" s="524"/>
      <c r="G2" s="524"/>
      <c r="H2" s="74" t="s">
        <v>56</v>
      </c>
    </row>
    <row r="3" spans="1:18" ht="19.5" customHeight="1">
      <c r="A3" s="80" t="s">
        <v>48</v>
      </c>
      <c r="B3" s="182"/>
      <c r="C3" s="182"/>
      <c r="D3" s="182"/>
      <c r="I3" s="74"/>
    </row>
    <row r="4" spans="1:18">
      <c r="A4" s="54" t="s">
        <v>46</v>
      </c>
      <c r="B4" s="525" t="s">
        <v>143</v>
      </c>
      <c r="C4" s="526"/>
      <c r="D4" s="526"/>
      <c r="E4" s="526"/>
      <c r="F4" s="526"/>
      <c r="G4" s="527"/>
      <c r="H4" s="457" t="s">
        <v>414</v>
      </c>
      <c r="I4" s="458"/>
      <c r="J4" s="458"/>
      <c r="K4" s="458"/>
      <c r="L4" s="459"/>
      <c r="N4" s="457" t="s">
        <v>414</v>
      </c>
      <c r="O4" s="458"/>
      <c r="P4" s="458"/>
      <c r="Q4" s="458"/>
      <c r="R4" s="459"/>
    </row>
    <row r="5" spans="1:18">
      <c r="A5" s="55" t="s">
        <v>39</v>
      </c>
      <c r="B5" s="525" t="s">
        <v>119</v>
      </c>
      <c r="C5" s="526"/>
      <c r="D5" s="526"/>
      <c r="E5" s="526"/>
      <c r="F5" s="526"/>
      <c r="G5" s="527"/>
      <c r="H5" s="369" t="s">
        <v>43</v>
      </c>
      <c r="I5" s="371" t="s">
        <v>68</v>
      </c>
      <c r="J5" s="371">
        <v>1</v>
      </c>
      <c r="N5" s="369" t="s">
        <v>43</v>
      </c>
      <c r="O5" s="371" t="s">
        <v>68</v>
      </c>
      <c r="P5" s="371" t="s">
        <v>98</v>
      </c>
      <c r="Q5" s="182"/>
    </row>
    <row r="6" spans="1:18">
      <c r="A6" s="55" t="s">
        <v>7</v>
      </c>
      <c r="B6" s="525" t="s">
        <v>5</v>
      </c>
      <c r="C6" s="526"/>
      <c r="D6" s="527"/>
      <c r="E6" s="369" t="s">
        <v>43</v>
      </c>
      <c r="F6" s="370" t="str">
        <f>$I$5</f>
        <v>近接</v>
      </c>
      <c r="G6" s="354">
        <f>IF($J$5 = 0,"", $J$5)</f>
        <v>1</v>
      </c>
      <c r="H6" s="369" t="s">
        <v>65</v>
      </c>
      <c r="I6" s="371"/>
      <c r="J6" s="371"/>
      <c r="N6" s="369" t="s">
        <v>65</v>
      </c>
      <c r="O6" s="371"/>
      <c r="P6" s="371"/>
      <c r="Q6" s="182"/>
    </row>
    <row r="7" spans="1:18">
      <c r="A7" s="56" t="s">
        <v>6</v>
      </c>
      <c r="B7" s="525" t="s">
        <v>90</v>
      </c>
      <c r="C7" s="526"/>
      <c r="D7" s="527"/>
      <c r="E7" s="369" t="s">
        <v>65</v>
      </c>
      <c r="F7" s="370" t="str">
        <f>IF($I$6 = 0,"", $I$6)</f>
        <v/>
      </c>
      <c r="G7" s="370" t="str">
        <f>IF($J$6 = 0,"", $J$6)</f>
        <v/>
      </c>
      <c r="H7" s="369" t="s">
        <v>84</v>
      </c>
      <c r="I7" s="371" t="s">
        <v>140</v>
      </c>
      <c r="J7" s="74" t="s">
        <v>61</v>
      </c>
      <c r="L7" s="230" t="s">
        <v>418</v>
      </c>
      <c r="N7" s="369" t="s">
        <v>84</v>
      </c>
      <c r="O7" s="371" t="s">
        <v>334</v>
      </c>
      <c r="P7" s="74" t="s">
        <v>61</v>
      </c>
      <c r="Q7" s="182"/>
      <c r="R7" s="230" t="s">
        <v>418</v>
      </c>
    </row>
    <row r="8" spans="1:18">
      <c r="A8" s="56" t="s">
        <v>8</v>
      </c>
      <c r="B8" s="525" t="s">
        <v>210</v>
      </c>
      <c r="C8" s="526"/>
      <c r="D8" s="526"/>
      <c r="E8" s="526"/>
      <c r="F8" s="526"/>
      <c r="G8" s="527"/>
      <c r="H8" s="369" t="s">
        <v>51</v>
      </c>
      <c r="I8" s="371" t="s">
        <v>13</v>
      </c>
      <c r="J8" s="370">
        <f>IF(I8="",0,VLOOKUP(I8,基本!$A$5:'基本'!$C$10,3,FALSE))</f>
        <v>6</v>
      </c>
      <c r="K8" s="371" t="s">
        <v>20</v>
      </c>
      <c r="L8" s="231">
        <f>$J$8+$L$9+$I$9</f>
        <v>23</v>
      </c>
      <c r="N8" s="369" t="s">
        <v>51</v>
      </c>
      <c r="O8" s="371" t="s">
        <v>13</v>
      </c>
      <c r="P8" s="370">
        <f>IF(O8="",0,VLOOKUP(O8,基本!$A$5:'基本'!$C$10,3,FALSE))</f>
        <v>6</v>
      </c>
      <c r="Q8" s="371" t="s">
        <v>20</v>
      </c>
      <c r="R8" s="231">
        <f>$P$8+$O$9+$R$9</f>
        <v>14</v>
      </c>
    </row>
    <row r="9" spans="1:18" ht="14.25" customHeight="1">
      <c r="A9" s="58" t="s">
        <v>141</v>
      </c>
      <c r="B9" s="531" t="s">
        <v>144</v>
      </c>
      <c r="C9" s="532"/>
      <c r="D9" s="532"/>
      <c r="E9" s="532"/>
      <c r="F9" s="532"/>
      <c r="G9" s="533"/>
      <c r="H9" s="369" t="s">
        <v>57</v>
      </c>
      <c r="I9" s="371">
        <v>0</v>
      </c>
      <c r="J9" s="457" t="s">
        <v>53</v>
      </c>
      <c r="K9" s="459"/>
      <c r="L9" s="370">
        <f>IF($I$7=基本!$F$4,基本!$P$7,IF($I$7=基本!$F$13,基本!$P$16,IF($I$7=基本!$F$22,基本!$P$25,IF($I$7=基本!$F$31,基本!$P$34,IF($I$7=基本!$F$40,基本!$P$43,0)))))</f>
        <v>17</v>
      </c>
      <c r="N9" s="369" t="s">
        <v>57</v>
      </c>
      <c r="O9" s="371">
        <v>0</v>
      </c>
      <c r="P9" s="457" t="s">
        <v>53</v>
      </c>
      <c r="Q9" s="459"/>
      <c r="R9" s="370">
        <f>IF($O$7=基本!$F$4,基本!$P$7,IF($O$7=基本!$F$13,基本!$P$16,IF($O$7=基本!$F$22,基本!$P$25,IF($O$7=基本!$F$31,基本!$P$34,IF($O$7=基本!$F$40,基本!$P$43,0)))))</f>
        <v>8</v>
      </c>
    </row>
    <row r="10" spans="1:18" ht="14.25" customHeight="1">
      <c r="A10" s="58"/>
      <c r="B10" s="563" t="s">
        <v>206</v>
      </c>
      <c r="C10" s="564"/>
      <c r="D10" s="564"/>
      <c r="E10" s="564"/>
      <c r="F10" s="564"/>
      <c r="G10" s="565"/>
      <c r="H10" s="367" t="s">
        <v>52</v>
      </c>
      <c r="I10" s="371" t="s">
        <v>13</v>
      </c>
      <c r="J10" s="370">
        <f>IF(I10="",0,VLOOKUP(I10,基本!$A$5:'基本'!$C$10,3,FALSE))</f>
        <v>6</v>
      </c>
      <c r="L10" s="182"/>
      <c r="N10" s="367" t="s">
        <v>52</v>
      </c>
      <c r="O10" s="371" t="s">
        <v>13</v>
      </c>
      <c r="P10" s="370">
        <f>IF(O10="",0,VLOOKUP(O10,基本!$A$5:'基本'!$C$10,3,FALSE))</f>
        <v>6</v>
      </c>
      <c r="Q10" s="182"/>
      <c r="R10" s="182"/>
    </row>
    <row r="11" spans="1:18" ht="14.25" customHeight="1">
      <c r="A11" s="59"/>
      <c r="B11" s="582" t="s">
        <v>741</v>
      </c>
      <c r="C11" s="583"/>
      <c r="D11" s="583"/>
      <c r="E11" s="583"/>
      <c r="F11" s="583"/>
      <c r="G11" s="584"/>
      <c r="H11" s="369" t="s">
        <v>58</v>
      </c>
      <c r="I11" s="371">
        <v>0</v>
      </c>
      <c r="J11" s="457" t="s">
        <v>54</v>
      </c>
      <c r="K11" s="459"/>
      <c r="L11" s="370">
        <f>IF($I$7=基本!$F$4,基本!$P$9,IF($I$7=基本!$F$13,基本!$P$18,IF($I$7=基本!$F$22,基本!$P$27,IF($I$7=基本!$F$31,基本!$P$36,IF($I$7=基本!$F$40,基本!$P$45,0)))))</f>
        <v>6</v>
      </c>
      <c r="N11" s="369" t="s">
        <v>58</v>
      </c>
      <c r="O11" s="371">
        <v>0</v>
      </c>
      <c r="P11" s="457" t="s">
        <v>54</v>
      </c>
      <c r="Q11" s="459"/>
      <c r="R11" s="370">
        <f>IF($O$7=基本!$F$4,基本!$P$9,IF($O$7=基本!$F$13,基本!$P$18,IF($O$7=基本!$F$22,基本!$P$27,IF($O$7=基本!$F$31,基本!$P$36,IF($O$7=基本!$F$40,基本!$P$45,0)))))</f>
        <v>2</v>
      </c>
    </row>
    <row r="12" spans="1:18">
      <c r="A12" s="57" t="s">
        <v>120</v>
      </c>
      <c r="B12" s="531" t="s">
        <v>145</v>
      </c>
      <c r="C12" s="532"/>
      <c r="D12" s="532"/>
      <c r="E12" s="532"/>
      <c r="F12" s="532"/>
      <c r="G12" s="533"/>
      <c r="H12" s="368" t="s">
        <v>415</v>
      </c>
      <c r="I12" s="371">
        <v>1</v>
      </c>
      <c r="J12" s="185"/>
      <c r="K12" s="185"/>
      <c r="L12" s="230" t="s">
        <v>418</v>
      </c>
      <c r="N12" s="368" t="s">
        <v>415</v>
      </c>
      <c r="O12" s="371">
        <v>1</v>
      </c>
      <c r="R12" s="230" t="s">
        <v>418</v>
      </c>
    </row>
    <row r="13" spans="1:18" ht="14.25" customHeight="1">
      <c r="A13" s="58"/>
      <c r="B13" s="528" t="s">
        <v>153</v>
      </c>
      <c r="C13" s="529"/>
      <c r="D13" s="529"/>
      <c r="E13" s="529"/>
      <c r="F13" s="529"/>
      <c r="G13" s="530"/>
      <c r="H13" s="368" t="s">
        <v>85</v>
      </c>
      <c r="I13" s="26">
        <f>IF($I$7=基本!$F$4,基本!$F$9,IF($I$7=基本!$F$13,基本!$F$18,IF($I$7=基本!$F$22,基本!$F$27,IF($I$7=基本!$F$31,基本!$F$36,IF($I$7=基本!$F$40,基本!$F$45,0)))))*$I$12</f>
        <v>1</v>
      </c>
      <c r="J13" s="369" t="s">
        <v>44</v>
      </c>
      <c r="K13" s="26">
        <f>IF($I$7=基本!$F$4,基本!$H$9,IF($I$7=基本!$F$13,基本!$H$18,IF($I$7=基本!$F$22,基本!$H$27,IF($I$7=基本!$F$31,基本!$H$36,IF($I$7=基本!$F$40,基本!$H$45,0)))))</f>
        <v>10</v>
      </c>
      <c r="L13" s="231">
        <f>$J$10+$L$11+$I$11</f>
        <v>12</v>
      </c>
      <c r="M13" s="83"/>
      <c r="N13" s="368" t="s">
        <v>85</v>
      </c>
      <c r="O13" s="26">
        <f>IF($O$7=基本!$F$4,基本!$F$9,IF($O$7=基本!$F$13,基本!$F$18,IF($O$7=基本!$F$22,基本!$F$27,IF($O$7=基本!$F$31,基本!$F$36,IF($O$7=基本!$F$40,基本!$F$45,0)))))*$O$12</f>
        <v>1</v>
      </c>
      <c r="P13" s="369" t="s">
        <v>44</v>
      </c>
      <c r="Q13" s="26">
        <f>IF($O$7=基本!$F$4,基本!$H$9,IF($O$7=基本!$F$13,基本!$H$18,IF($O$7=基本!$F$22,基本!$H$27,IF($O$7=基本!$F$31,基本!$H$36,IF($O$7=基本!$F$40,基本!$H$45,0)))))</f>
        <v>4</v>
      </c>
      <c r="R13" s="231">
        <f>$P$10+$O$11+$R$11</f>
        <v>8</v>
      </c>
    </row>
    <row r="14" spans="1:18" ht="9.75" customHeight="1">
      <c r="A14" s="89"/>
      <c r="B14" s="701"/>
      <c r="C14" s="702"/>
      <c r="D14" s="702"/>
      <c r="E14" s="702"/>
      <c r="F14" s="702"/>
      <c r="G14" s="703"/>
      <c r="H14" s="369" t="s">
        <v>50</v>
      </c>
      <c r="I14" s="26">
        <f>IF($I$7=基本!$F$4,基本!$L$11,IF($I$7=基本!$F$13,基本!$L$20,IF($I$7=基本!$F$22,基本!$L$29,IF($I$7=基本!$F$31,基本!$L$38,IF($I$7=基本!$F$40,基本!$L$47,0)))))</f>
        <v>4</v>
      </c>
      <c r="J14" s="369" t="s">
        <v>44</v>
      </c>
      <c r="K14" s="26">
        <f>IF($I$7=基本!$F$4,基本!$N$11,IF($I$7=基本!$F$13,基本!$N$20,IF($I$7=基本!$F$22,基本!$N$29,IF($I$7=基本!$F$31,基本!$N$38,IF($I$7=基本!$F$40,基本!$N$47,0)))))</f>
        <v>8</v>
      </c>
      <c r="L14" s="231">
        <f>$J$10+$L$11+$I$11+($I$13*$K$13)</f>
        <v>22</v>
      </c>
      <c r="M14" s="83"/>
      <c r="N14" s="369" t="s">
        <v>50</v>
      </c>
      <c r="O14" s="26">
        <f>IF($O$7=基本!$F$4,基本!$L$11,IF($O$7=基本!$F$13,基本!$L$20,IF($O$7=基本!$F$22,基本!$L$29,IF($O$7=基本!$F$31,基本!$L$38,IF($O$7=基本!$F$40,基本!$L$47,0)))))</f>
        <v>0</v>
      </c>
      <c r="P14" s="369" t="s">
        <v>44</v>
      </c>
      <c r="Q14" s="26">
        <f>IF($O$7=基本!$F$4,基本!$N$11,IF($O$7=基本!$F$13,基本!$N$20,IF($O$7=基本!$F$22,基本!$N$29,IF($O$7=基本!$F$31,基本!$N$38,IF($O$7=基本!$F$40,基本!$N$47,0)))))</f>
        <v>0</v>
      </c>
      <c r="R14" s="231">
        <f>$P$10+$R$11+$O$11+($O$13*$Q$13)</f>
        <v>12</v>
      </c>
    </row>
    <row r="15" spans="1:18" ht="14.25" customHeight="1">
      <c r="A15" s="57" t="s">
        <v>121</v>
      </c>
      <c r="B15" s="531" t="s">
        <v>146</v>
      </c>
      <c r="C15" s="532"/>
      <c r="D15" s="532"/>
      <c r="E15" s="532"/>
      <c r="F15" s="532"/>
      <c r="G15" s="533"/>
      <c r="H15" s="369" t="s">
        <v>59</v>
      </c>
      <c r="I15" s="371" t="s">
        <v>77</v>
      </c>
      <c r="J15" s="369" t="s">
        <v>417</v>
      </c>
      <c r="K15" s="371" t="s">
        <v>16</v>
      </c>
      <c r="L15" s="370">
        <f>IF(K15="",0,VLOOKUP(K15,基本!$A$5:'基本'!$C$10,3,FALSE))</f>
        <v>4</v>
      </c>
      <c r="N15" s="369" t="s">
        <v>59</v>
      </c>
      <c r="O15" s="371" t="s">
        <v>77</v>
      </c>
      <c r="P15" s="369" t="s">
        <v>417</v>
      </c>
      <c r="Q15" s="371" t="s">
        <v>16</v>
      </c>
      <c r="R15" s="370">
        <f>IF(Q15="",0,VLOOKUP(Q15,基本!$A$5:'基本'!$C$10,3,FALSE))</f>
        <v>4</v>
      </c>
    </row>
    <row r="16" spans="1:18" ht="14.25" customHeight="1">
      <c r="A16" s="90"/>
      <c r="B16" s="563" t="s">
        <v>206</v>
      </c>
      <c r="C16" s="564"/>
      <c r="D16" s="564"/>
      <c r="E16" s="564"/>
      <c r="F16" s="564"/>
      <c r="G16" s="565"/>
      <c r="H16" s="185"/>
      <c r="I16" s="185"/>
      <c r="J16" s="185"/>
      <c r="K16" s="185"/>
    </row>
    <row r="17" spans="1:15" ht="14.25" customHeight="1">
      <c r="A17" s="59"/>
      <c r="B17" s="582" t="s">
        <v>152</v>
      </c>
      <c r="C17" s="583"/>
      <c r="D17" s="583"/>
      <c r="E17" s="583"/>
      <c r="F17" s="583"/>
      <c r="G17" s="584"/>
      <c r="H17" s="185"/>
      <c r="I17" s="185"/>
      <c r="J17" s="185"/>
      <c r="K17" s="185"/>
    </row>
    <row r="18" spans="1:15" ht="4.5" customHeight="1">
      <c r="A18" s="58"/>
      <c r="B18" s="581" t="s">
        <v>148</v>
      </c>
      <c r="C18" s="573"/>
      <c r="D18" s="573"/>
      <c r="E18" s="573"/>
      <c r="F18" s="573"/>
      <c r="G18" s="574"/>
      <c r="H18" s="185"/>
      <c r="I18" s="185"/>
      <c r="J18" s="185"/>
      <c r="K18" s="185"/>
    </row>
    <row r="19" spans="1:15" ht="17.25">
      <c r="A19" s="58"/>
      <c r="B19" s="585" t="str">
        <f>"条件成立する度にオマケの　" &amp; 基本!$C$6 &amp; " [電撃]ダメージ　アイアーの脆弱性とコンボ"</f>
        <v>条件成立する度にオマケの　6 [電撃]ダメージ　アイアーの脆弱性とコンボ</v>
      </c>
      <c r="C19" s="586"/>
      <c r="D19" s="586"/>
      <c r="E19" s="586"/>
      <c r="F19" s="586"/>
      <c r="G19" s="587"/>
      <c r="H19" s="185"/>
      <c r="I19" s="185"/>
      <c r="J19" s="185"/>
      <c r="K19" s="185"/>
      <c r="O19" s="232"/>
    </row>
    <row r="20" spans="1:15" ht="3.75" customHeight="1">
      <c r="A20" s="59"/>
      <c r="B20" s="537"/>
      <c r="C20" s="538"/>
      <c r="D20" s="538"/>
      <c r="E20" s="538"/>
      <c r="F20" s="538"/>
      <c r="G20" s="539"/>
      <c r="H20" s="185"/>
      <c r="I20" s="185"/>
      <c r="J20" s="185"/>
      <c r="K20" s="185"/>
    </row>
    <row r="21" spans="1:15" ht="14.25" thickBot="1">
      <c r="A21" s="120" t="s">
        <v>47</v>
      </c>
      <c r="E21" s="67"/>
      <c r="H21" s="185"/>
      <c r="I21" s="185"/>
      <c r="J21" s="185"/>
      <c r="K21" s="185"/>
    </row>
    <row r="22" spans="1:15" ht="18.75" customHeight="1" thickBot="1">
      <c r="A22" s="540" t="str">
        <f>$B$2</f>
        <v>コンダクティブ･ディフェンス</v>
      </c>
      <c r="B22" s="541"/>
      <c r="C22" s="541"/>
      <c r="D22" s="52" t="s">
        <v>2</v>
      </c>
      <c r="E22" s="132" t="s">
        <v>1</v>
      </c>
      <c r="F22" s="136" t="s">
        <v>254</v>
      </c>
      <c r="G22" s="137" t="s">
        <v>255</v>
      </c>
      <c r="H22" s="185"/>
      <c r="I22" s="185"/>
      <c r="J22" s="185"/>
      <c r="K22" s="185"/>
    </row>
    <row r="23" spans="1:15" ht="24" customHeight="1">
      <c r="A23" s="603" t="s">
        <v>42</v>
      </c>
      <c r="B23" s="283" t="s">
        <v>117</v>
      </c>
      <c r="C23" s="704" t="str">
        <f>$K$8</f>
        <v>反応</v>
      </c>
      <c r="D23" s="284" t="str">
        <f>$L$8 &amp; "+1d20"</f>
        <v>23+1d20</v>
      </c>
      <c r="E23" s="285" t="str">
        <f>$L$8+2 &amp; "+1d20"</f>
        <v>25+1d20</v>
      </c>
      <c r="F23" s="284" t="str">
        <f>$L$8 &amp; "+1d20"</f>
        <v>23+1d20</v>
      </c>
      <c r="G23" s="286" t="str">
        <f>$L$8+2 &amp; "+1d20"</f>
        <v>25+1d20</v>
      </c>
      <c r="H23" s="185"/>
      <c r="I23" s="185"/>
      <c r="J23" s="185"/>
      <c r="K23" s="185"/>
    </row>
    <row r="24" spans="1:15" ht="24" customHeight="1" thickBot="1">
      <c r="A24" s="604"/>
      <c r="B24" s="290" t="s">
        <v>595</v>
      </c>
      <c r="C24" s="705"/>
      <c r="D24" s="287" t="str">
        <f>3+$L$8 &amp; "+1d20"</f>
        <v>26+1d20</v>
      </c>
      <c r="E24" s="288" t="str">
        <f>3+$L$8+2 &amp; "+1d20"</f>
        <v>28+1d20</v>
      </c>
      <c r="F24" s="287" t="str">
        <f>3+$L$8 &amp; "+1d20"</f>
        <v>26+1d20</v>
      </c>
      <c r="G24" s="289" t="str">
        <f>3+$L$8+2 &amp; "+1d20"</f>
        <v>28+1d20</v>
      </c>
      <c r="H24" s="185"/>
      <c r="I24" s="185"/>
      <c r="J24" s="185"/>
      <c r="K24" s="185"/>
    </row>
    <row r="25" spans="1:15" ht="24" customHeight="1">
      <c r="A25" s="706" t="s">
        <v>147</v>
      </c>
      <c r="B25" s="85" t="s">
        <v>4</v>
      </c>
      <c r="C25" s="91" t="str">
        <f>IF($I$15 = 0,"", $I$15)</f>
        <v>電撃</v>
      </c>
      <c r="D25" s="92" t="str">
        <f>$L$13 &amp; "+" &amp; $I$13 &amp; "d" &amp; $K$13</f>
        <v>12+1d10</v>
      </c>
      <c r="E25" s="134" t="str">
        <f>$L$13 &amp; "+" &amp; $I$13 &amp; "d" &amp; $K$13</f>
        <v>12+1d10</v>
      </c>
      <c r="F25" s="92" t="str">
        <f>$L$13+$L$15 &amp; "+" &amp; $I$13 &amp; "d" &amp; $K$13</f>
        <v>16+1d10</v>
      </c>
      <c r="G25" s="93" t="str">
        <f>$L$13+$L$15 &amp; "+" &amp; $I$13 &amp; "d" &amp; $K$13</f>
        <v>16+1d10</v>
      </c>
      <c r="H25" s="185"/>
      <c r="I25" s="185"/>
      <c r="J25" s="185"/>
      <c r="K25" s="185"/>
    </row>
    <row r="26" spans="1:15" ht="24" customHeight="1" thickBot="1">
      <c r="A26" s="707"/>
      <c r="B26" s="82" t="s">
        <v>3</v>
      </c>
      <c r="C26" s="86" t="str">
        <f>IF($I$15 = 0,"", $I$15)</f>
        <v>電撃</v>
      </c>
      <c r="D26" s="84" t="str">
        <f>$L$14 &amp; IF($I$14 = 0,"","+" &amp; $I$14 &amp; "d" &amp; $K$14)</f>
        <v>22+4d8</v>
      </c>
      <c r="E26" s="135" t="str">
        <f>$L$14 &amp; IF($I$14 = 0,"","+" &amp; $I$14 &amp; "d" &amp; $K$14)</f>
        <v>22+4d8</v>
      </c>
      <c r="F26" s="84" t="str">
        <f>$L$14+$L$15 &amp; IF($I$14 = 0,"","+" &amp; $I$14 &amp; "d" &amp; $K$14)</f>
        <v>26+4d8</v>
      </c>
      <c r="G26" s="81" t="str">
        <f>$L$14+$L$15 &amp; IF($I$14 = 0,"","+" &amp; $I$14 &amp; "d" &amp; $K$14)</f>
        <v>26+4d8</v>
      </c>
      <c r="H26" s="185"/>
      <c r="I26" s="185"/>
      <c r="J26" s="185"/>
      <c r="K26" s="185"/>
    </row>
    <row r="27" spans="1:15" ht="24" customHeight="1">
      <c r="A27" s="708" t="s">
        <v>121</v>
      </c>
      <c r="B27" s="139" t="s">
        <v>4</v>
      </c>
      <c r="C27" s="140" t="str">
        <f>IF($I$15 = 0,"", $I$15)</f>
        <v>電撃</v>
      </c>
      <c r="D27" s="87" t="str">
        <f>$L$13 &amp; "+" &amp; $I$13+1 &amp; "d" &amp; $K$13</f>
        <v>12+2d10</v>
      </c>
      <c r="E27" s="88" t="str">
        <f>$L$13 &amp; "+" &amp; $I$13+1 &amp; "d" &amp; $K$13</f>
        <v>12+2d10</v>
      </c>
      <c r="F27" s="185"/>
      <c r="G27" s="185"/>
      <c r="H27" s="185"/>
      <c r="I27" s="185"/>
      <c r="J27" s="185"/>
      <c r="K27" s="185"/>
    </row>
    <row r="28" spans="1:15" ht="24" customHeight="1" thickBot="1">
      <c r="A28" s="709"/>
      <c r="B28" s="82" t="s">
        <v>3</v>
      </c>
      <c r="C28" s="86" t="str">
        <f>IF($I$15 = 0,"", $I$15)</f>
        <v>電撃</v>
      </c>
      <c r="D28" s="84" t="str">
        <f>$L$13+(($I$13*2)*$K$13) &amp; IF($I$14 = 0,"","+" &amp; $I$14 &amp; "d" &amp; $K$14)</f>
        <v>32+4d8</v>
      </c>
      <c r="E28" s="81" t="str">
        <f>$L$13+(($I$13*2)*$K$13) &amp; IF($I$14 = 0,"","+" &amp; $I$14 &amp; "d" &amp; $K$14)</f>
        <v>32+4d8</v>
      </c>
      <c r="F28" s="185"/>
      <c r="G28" s="185"/>
      <c r="H28" s="185"/>
      <c r="I28" s="185"/>
      <c r="J28" s="185"/>
      <c r="K28" s="185"/>
    </row>
    <row r="29" spans="1:15" ht="9" customHeight="1">
      <c r="A29" s="554"/>
      <c r="B29" s="554"/>
      <c r="C29" s="554"/>
      <c r="D29" s="554"/>
      <c r="E29" s="554"/>
      <c r="F29" s="554"/>
      <c r="G29" s="554"/>
    </row>
    <row r="30" spans="1:15" ht="14.25">
      <c r="A30" s="553" t="s">
        <v>363</v>
      </c>
      <c r="B30" s="553"/>
      <c r="C30" s="553"/>
      <c r="D30" s="553"/>
      <c r="E30" s="553"/>
      <c r="F30" s="553"/>
      <c r="G30" s="553"/>
      <c r="I30" s="185"/>
      <c r="J30" s="185"/>
      <c r="K30" s="185"/>
    </row>
    <row r="31" spans="1:15">
      <c r="A31" s="554" t="s">
        <v>364</v>
      </c>
      <c r="B31" s="554"/>
      <c r="C31" s="554"/>
      <c r="D31" s="554"/>
      <c r="E31" s="554"/>
      <c r="F31" s="554"/>
      <c r="G31" s="554"/>
    </row>
    <row r="32" spans="1:15">
      <c r="A32" s="548" t="s">
        <v>365</v>
      </c>
      <c r="B32" s="548"/>
      <c r="C32" s="548"/>
      <c r="D32" s="548"/>
      <c r="E32" s="548"/>
      <c r="F32" s="548"/>
      <c r="G32" s="548"/>
    </row>
    <row r="33" spans="1:12" ht="14.25">
      <c r="A33" s="553" t="s">
        <v>272</v>
      </c>
      <c r="B33" s="553"/>
      <c r="C33" s="553"/>
      <c r="D33" s="553"/>
      <c r="E33" s="553"/>
      <c r="F33" s="553"/>
      <c r="G33" s="553"/>
      <c r="I33" s="185"/>
      <c r="J33" s="185"/>
      <c r="K33" s="185"/>
    </row>
    <row r="34" spans="1:12" ht="13.5" customHeight="1">
      <c r="A34" s="548" t="s">
        <v>337</v>
      </c>
      <c r="B34" s="548"/>
      <c r="C34" s="548"/>
      <c r="D34" s="548"/>
      <c r="E34" s="548"/>
      <c r="F34" s="548"/>
      <c r="G34" s="548"/>
    </row>
    <row r="35" spans="1:12" ht="13.5" customHeight="1">
      <c r="A35" s="548" t="s">
        <v>273</v>
      </c>
      <c r="B35" s="548"/>
      <c r="C35" s="548"/>
      <c r="D35" s="548"/>
      <c r="E35" s="548"/>
      <c r="F35" s="548"/>
      <c r="G35" s="548"/>
    </row>
    <row r="36" spans="1:12" ht="14.25">
      <c r="A36" s="553" t="s">
        <v>453</v>
      </c>
      <c r="B36" s="553"/>
      <c r="C36" s="553"/>
      <c r="D36" s="553"/>
      <c r="E36" s="553"/>
      <c r="F36" s="553"/>
      <c r="G36" s="553"/>
      <c r="I36" s="185"/>
      <c r="J36" s="185"/>
      <c r="K36" s="185"/>
    </row>
    <row r="37" spans="1:12" ht="13.5" customHeight="1">
      <c r="A37" s="554" t="s">
        <v>366</v>
      </c>
      <c r="B37" s="554"/>
      <c r="C37" s="554"/>
      <c r="D37" s="554"/>
      <c r="E37" s="554"/>
      <c r="F37" s="554"/>
      <c r="G37" s="554"/>
    </row>
    <row r="38" spans="1:12" ht="13.5" customHeight="1">
      <c r="A38" s="548" t="s">
        <v>490</v>
      </c>
      <c r="B38" s="548"/>
      <c r="C38" s="548"/>
      <c r="D38" s="548"/>
      <c r="E38" s="548"/>
      <c r="F38" s="548"/>
      <c r="G38" s="548"/>
    </row>
    <row r="39" spans="1:12" ht="8.25" customHeight="1">
      <c r="A39" s="373"/>
      <c r="B39" s="373"/>
      <c r="C39" s="373"/>
      <c r="D39" s="373"/>
      <c r="E39" s="373"/>
      <c r="F39" s="373"/>
      <c r="G39" s="373"/>
    </row>
    <row r="40" spans="1:12">
      <c r="A40" s="558" t="s">
        <v>49</v>
      </c>
      <c r="B40" s="559"/>
      <c r="C40" s="559"/>
      <c r="D40" s="559"/>
      <c r="E40" s="559"/>
      <c r="F40" s="559"/>
      <c r="G40" s="560"/>
    </row>
    <row r="41" spans="1:12" ht="9.75" customHeight="1">
      <c r="A41" s="261"/>
      <c r="B41" s="262"/>
      <c r="C41" s="262"/>
      <c r="D41" s="262"/>
      <c r="E41" s="262"/>
      <c r="F41" s="262"/>
      <c r="G41" s="263"/>
    </row>
    <row r="42" spans="1:12" s="182" customFormat="1" ht="15.75" customHeight="1">
      <c r="A42" s="534" t="s">
        <v>457</v>
      </c>
      <c r="B42" s="535"/>
      <c r="C42" s="535"/>
      <c r="D42" s="535"/>
      <c r="E42" s="535"/>
      <c r="F42" s="535"/>
      <c r="G42" s="536"/>
      <c r="L42" s="185"/>
    </row>
    <row r="43" spans="1:12" s="182" customFormat="1" ht="8.25" customHeight="1">
      <c r="A43" s="563"/>
      <c r="B43" s="564"/>
      <c r="C43" s="564"/>
      <c r="D43" s="564"/>
      <c r="E43" s="564"/>
      <c r="F43" s="564"/>
      <c r="G43" s="565"/>
      <c r="L43" s="185"/>
    </row>
    <row r="44" spans="1:12" s="182" customFormat="1" ht="13.5" customHeight="1">
      <c r="A44" s="569" t="s">
        <v>286</v>
      </c>
      <c r="B44" s="570"/>
      <c r="C44" s="570"/>
      <c r="D44" s="570"/>
      <c r="E44" s="570"/>
      <c r="F44" s="570"/>
      <c r="G44" s="571"/>
      <c r="L44" s="185"/>
    </row>
    <row r="45" spans="1:12" s="182" customFormat="1" ht="13.5" customHeight="1">
      <c r="A45" s="563" t="s">
        <v>244</v>
      </c>
      <c r="B45" s="564"/>
      <c r="C45" s="564"/>
      <c r="D45" s="564"/>
      <c r="E45" s="564"/>
      <c r="F45" s="564"/>
      <c r="G45" s="565"/>
      <c r="L45" s="185"/>
    </row>
    <row r="46" spans="1:12" s="182" customFormat="1" ht="13.5" customHeight="1">
      <c r="A46" s="555" t="s">
        <v>458</v>
      </c>
      <c r="B46" s="556"/>
      <c r="C46" s="556"/>
      <c r="D46" s="556"/>
      <c r="E46" s="556"/>
      <c r="F46" s="556"/>
      <c r="G46" s="557"/>
      <c r="L46" s="185"/>
    </row>
    <row r="47" spans="1:12" s="182" customFormat="1" ht="13.5" customHeight="1">
      <c r="A47" s="555" t="s">
        <v>492</v>
      </c>
      <c r="B47" s="556"/>
      <c r="C47" s="556"/>
      <c r="D47" s="556"/>
      <c r="E47" s="556"/>
      <c r="F47" s="556"/>
      <c r="G47" s="557"/>
      <c r="L47" s="185"/>
    </row>
    <row r="48" spans="1:12" s="182" customFormat="1" ht="13.5" customHeight="1">
      <c r="A48" s="555" t="s">
        <v>557</v>
      </c>
      <c r="B48" s="556"/>
      <c r="C48" s="556"/>
      <c r="D48" s="556"/>
      <c r="E48" s="556"/>
      <c r="F48" s="556"/>
      <c r="G48" s="557"/>
      <c r="L48" s="185"/>
    </row>
    <row r="49" spans="1:12" s="182" customFormat="1" ht="13.5" customHeight="1">
      <c r="A49" s="569" t="s">
        <v>285</v>
      </c>
      <c r="B49" s="570"/>
      <c r="C49" s="570"/>
      <c r="D49" s="570"/>
      <c r="E49" s="570"/>
      <c r="F49" s="570"/>
      <c r="G49" s="571"/>
      <c r="L49" s="185"/>
    </row>
    <row r="50" spans="1:12" s="182" customFormat="1" ht="13.5" customHeight="1">
      <c r="A50" s="555" t="s">
        <v>338</v>
      </c>
      <c r="B50" s="556"/>
      <c r="C50" s="556"/>
      <c r="D50" s="556"/>
      <c r="E50" s="556"/>
      <c r="F50" s="556"/>
      <c r="G50" s="557"/>
      <c r="L50" s="185"/>
    </row>
    <row r="51" spans="1:12" s="182" customFormat="1" ht="13.5" customHeight="1">
      <c r="A51" s="569" t="s">
        <v>121</v>
      </c>
      <c r="B51" s="570"/>
      <c r="C51" s="570"/>
      <c r="D51" s="570"/>
      <c r="E51" s="570"/>
      <c r="F51" s="570"/>
      <c r="G51" s="571"/>
      <c r="L51" s="185"/>
    </row>
    <row r="52" spans="1:12" s="182" customFormat="1" ht="13.5" customHeight="1">
      <c r="A52" s="555" t="s">
        <v>493</v>
      </c>
      <c r="B52" s="556"/>
      <c r="C52" s="556"/>
      <c r="D52" s="556"/>
      <c r="E52" s="556"/>
      <c r="F52" s="556"/>
      <c r="G52" s="557"/>
      <c r="L52" s="185"/>
    </row>
    <row r="53" spans="1:12" s="182" customFormat="1" ht="13.5" customHeight="1">
      <c r="A53" s="555" t="s">
        <v>684</v>
      </c>
      <c r="B53" s="556"/>
      <c r="C53" s="556"/>
      <c r="D53" s="556"/>
      <c r="E53" s="556"/>
      <c r="F53" s="556"/>
      <c r="G53" s="557"/>
      <c r="L53" s="185"/>
    </row>
    <row r="54" spans="1:12" s="182" customFormat="1" ht="9" customHeight="1">
      <c r="A54" s="555"/>
      <c r="B54" s="556"/>
      <c r="C54" s="556"/>
      <c r="D54" s="556"/>
      <c r="E54" s="556"/>
      <c r="F54" s="556"/>
      <c r="G54" s="557"/>
      <c r="L54" s="185"/>
    </row>
    <row r="55" spans="1:12" s="182" customFormat="1" ht="21">
      <c r="A55" s="75" t="s">
        <v>118</v>
      </c>
      <c r="B55" s="372">
        <f>$B$1</f>
        <v>1</v>
      </c>
      <c r="C55" s="76" t="s">
        <v>40</v>
      </c>
      <c r="D55" s="77" t="str">
        <f>$E$1</f>
        <v>無限回</v>
      </c>
      <c r="E55" s="566" t="str">
        <f>$B$2</f>
        <v>コンダクティブ･ディフェンス</v>
      </c>
      <c r="F55" s="567"/>
      <c r="G55" s="568"/>
      <c r="L55" s="185"/>
    </row>
  </sheetData>
  <mergeCells count="56">
    <mergeCell ref="A54:G54"/>
    <mergeCell ref="E55:G55"/>
    <mergeCell ref="A48:G48"/>
    <mergeCell ref="A49:G49"/>
    <mergeCell ref="A50:G50"/>
    <mergeCell ref="A51:G51"/>
    <mergeCell ref="A52:G52"/>
    <mergeCell ref="A53:G53"/>
    <mergeCell ref="A47:G47"/>
    <mergeCell ref="A34:G34"/>
    <mergeCell ref="A35:G35"/>
    <mergeCell ref="A36:G36"/>
    <mergeCell ref="A37:G37"/>
    <mergeCell ref="A38:G38"/>
    <mergeCell ref="A40:G40"/>
    <mergeCell ref="A42:G42"/>
    <mergeCell ref="A43:G43"/>
    <mergeCell ref="A44:G44"/>
    <mergeCell ref="A45:G45"/>
    <mergeCell ref="A46:G46"/>
    <mergeCell ref="A33:G33"/>
    <mergeCell ref="B19:G19"/>
    <mergeCell ref="B20:G20"/>
    <mergeCell ref="A22:C22"/>
    <mergeCell ref="A23:A24"/>
    <mergeCell ref="C23:C24"/>
    <mergeCell ref="A25:A26"/>
    <mergeCell ref="A27:A28"/>
    <mergeCell ref="A29:G29"/>
    <mergeCell ref="A30:G30"/>
    <mergeCell ref="A31:G31"/>
    <mergeCell ref="A32:G32"/>
    <mergeCell ref="B18:G18"/>
    <mergeCell ref="P9:Q9"/>
    <mergeCell ref="B10:G10"/>
    <mergeCell ref="B11:G11"/>
    <mergeCell ref="J11:K11"/>
    <mergeCell ref="P11:Q11"/>
    <mergeCell ref="B12:G12"/>
    <mergeCell ref="J9:K9"/>
    <mergeCell ref="B13:G13"/>
    <mergeCell ref="B14:G14"/>
    <mergeCell ref="B15:G15"/>
    <mergeCell ref="B16:G16"/>
    <mergeCell ref="B17:G17"/>
    <mergeCell ref="B5:G5"/>
    <mergeCell ref="B6:D6"/>
    <mergeCell ref="B7:D7"/>
    <mergeCell ref="B8:G8"/>
    <mergeCell ref="B9:G9"/>
    <mergeCell ref="N4:R4"/>
    <mergeCell ref="B1:C1"/>
    <mergeCell ref="F1:G1"/>
    <mergeCell ref="B2:G2"/>
    <mergeCell ref="B4:G4"/>
    <mergeCell ref="H4:L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 O15</xm:sqref>
        </x14:dataValidation>
        <x14:dataValidation type="list" allowBlank="1" showInputMessage="1" showErrorMessage="1">
          <x14:formula1>
            <xm:f>基本!$A$16:$A$19</xm:f>
          </x14:formula1>
          <xm:sqref>K8 Q8</xm:sqref>
        </x14:dataValidation>
        <x14:dataValidation type="list" allowBlank="1" showInputMessage="1" showErrorMessage="1">
          <x14:formula1>
            <xm:f>基本!$D$27:$D$31</xm:f>
          </x14:formula1>
          <xm:sqref>I7 O7</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基本!$A$27:$A$33</xm:f>
          </x14:formula1>
          <xm:sqref>I5 O5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62"/>
  <sheetViews>
    <sheetView zoomScaleNormal="100" workbookViewId="0">
      <pane ySplit="7" topLeftCell="A8" activePane="bottomLeft" state="frozen"/>
      <selection activeCell="A53" sqref="A53:G53"/>
      <selection pane="bottomLeft" activeCell="A53" sqref="A53:G53"/>
    </sheetView>
  </sheetViews>
  <sheetFormatPr defaultRowHeight="13.5"/>
  <cols>
    <col min="1" max="1" width="8.75" style="185" customWidth="1"/>
    <col min="2" max="2" width="17.5" style="185" customWidth="1"/>
    <col min="3" max="3" width="7.75" style="185" bestFit="1" customWidth="1"/>
    <col min="4" max="4" width="4.75" style="185" bestFit="1" customWidth="1"/>
    <col min="5" max="6" width="4" style="320" customWidth="1"/>
    <col min="7" max="7" width="5.5" style="182" customWidth="1"/>
    <col min="8" max="13" width="4" style="182" customWidth="1"/>
    <col min="14" max="14" width="11.25" style="182" customWidth="1"/>
    <col min="15" max="15" width="7.875" style="185" customWidth="1"/>
    <col min="16" max="16384" width="9" style="185"/>
  </cols>
  <sheetData>
    <row r="2" spans="1:14" ht="24.75" customHeight="1">
      <c r="A2" s="480" t="s">
        <v>651</v>
      </c>
      <c r="B2" s="480"/>
      <c r="C2" s="480"/>
      <c r="D2" s="480"/>
      <c r="E2" s="480"/>
      <c r="F2" s="480"/>
      <c r="G2" s="480"/>
      <c r="H2" s="480"/>
      <c r="I2" s="480"/>
      <c r="J2" s="480"/>
      <c r="K2" s="480"/>
      <c r="L2" s="480"/>
      <c r="M2" s="480"/>
      <c r="N2" s="480"/>
    </row>
    <row r="3" spans="1:14" ht="12" customHeight="1">
      <c r="A3" s="313"/>
      <c r="B3" s="313"/>
      <c r="C3" s="313"/>
      <c r="D3" s="313"/>
      <c r="F3" s="321"/>
      <c r="G3" s="313"/>
      <c r="N3" s="313"/>
    </row>
    <row r="4" spans="1:14" ht="24.75" customHeight="1">
      <c r="A4" s="313"/>
      <c r="B4" s="255" t="s">
        <v>447</v>
      </c>
      <c r="C4" s="256">
        <v>-2</v>
      </c>
      <c r="D4" s="313"/>
      <c r="F4" s="321"/>
      <c r="G4" s="313"/>
      <c r="N4" s="313"/>
    </row>
    <row r="5" spans="1:14" ht="17.25" customHeight="1">
      <c r="A5" s="319"/>
      <c r="B5" s="319"/>
      <c r="C5" s="319"/>
      <c r="D5" s="319"/>
      <c r="F5" s="321"/>
      <c r="G5" s="319"/>
      <c r="N5" s="319"/>
    </row>
    <row r="6" spans="1:14" ht="17.25" customHeight="1">
      <c r="A6" s="503" t="s">
        <v>629</v>
      </c>
      <c r="B6" s="504" t="s">
        <v>648</v>
      </c>
      <c r="C6" s="505" t="s">
        <v>444</v>
      </c>
      <c r="D6" s="506"/>
      <c r="E6" s="490" t="s">
        <v>643</v>
      </c>
      <c r="F6" s="486" t="s">
        <v>635</v>
      </c>
      <c r="G6" s="490" t="s">
        <v>446</v>
      </c>
      <c r="H6" s="492" t="s">
        <v>445</v>
      </c>
      <c r="I6" s="486"/>
      <c r="J6" s="486"/>
      <c r="K6" s="486"/>
      <c r="L6" s="486"/>
      <c r="M6" s="487"/>
      <c r="N6" s="488" t="s">
        <v>642</v>
      </c>
    </row>
    <row r="7" spans="1:14" ht="60" customHeight="1">
      <c r="A7" s="503"/>
      <c r="B7" s="504"/>
      <c r="C7" s="507"/>
      <c r="D7" s="508"/>
      <c r="E7" s="491"/>
      <c r="F7" s="509"/>
      <c r="G7" s="491"/>
      <c r="H7" s="329" t="s">
        <v>634</v>
      </c>
      <c r="I7" s="330" t="s">
        <v>638</v>
      </c>
      <c r="J7" s="331" t="s">
        <v>630</v>
      </c>
      <c r="K7" s="331" t="s">
        <v>83</v>
      </c>
      <c r="L7" s="332" t="s">
        <v>636</v>
      </c>
      <c r="M7" s="333" t="s">
        <v>637</v>
      </c>
      <c r="N7" s="489"/>
    </row>
    <row r="8" spans="1:14" ht="23.45" customHeight="1">
      <c r="A8" s="351">
        <f t="shared" ref="A8" si="0">SUM(D8:H8)</f>
        <v>16</v>
      </c>
      <c r="B8" s="352" t="s">
        <v>650</v>
      </c>
      <c r="C8" s="247" t="s">
        <v>440</v>
      </c>
      <c r="D8" s="240">
        <f>VLOOKUP("敏捷力",基本!$A$5:'基本'!$D$10,4,FALSE)</f>
        <v>11</v>
      </c>
      <c r="E8" s="325">
        <v>0</v>
      </c>
      <c r="F8" s="322"/>
      <c r="G8" s="252"/>
      <c r="H8" s="314">
        <f t="shared" ref="H8" si="1">SUM(I8:M8)</f>
        <v>5</v>
      </c>
      <c r="I8" s="340">
        <v>1</v>
      </c>
      <c r="J8" s="340"/>
      <c r="K8" s="340">
        <v>2</v>
      </c>
      <c r="L8" s="340">
        <v>2</v>
      </c>
      <c r="M8" s="493" t="s">
        <v>649</v>
      </c>
      <c r="N8" s="494"/>
    </row>
    <row r="9" spans="1:14" ht="23.45" customHeight="1">
      <c r="A9" s="242">
        <f t="shared" ref="A9:A25" si="2">SUM(D9:H9)</f>
        <v>8</v>
      </c>
      <c r="B9" s="249" t="s">
        <v>421</v>
      </c>
      <c r="C9" s="246" t="s">
        <v>438</v>
      </c>
      <c r="D9" s="241">
        <f>VLOOKUP("魅力",基本!$A$5:'基本'!$D$10,4,FALSE)</f>
        <v>8</v>
      </c>
      <c r="E9" s="322"/>
      <c r="F9" s="323"/>
      <c r="G9" s="252"/>
      <c r="H9" s="246">
        <f>SUM(I9:M9)</f>
        <v>0</v>
      </c>
      <c r="I9" s="339"/>
      <c r="J9" s="339"/>
      <c r="K9" s="339"/>
      <c r="L9" s="339"/>
      <c r="M9" s="495"/>
      <c r="N9" s="496"/>
    </row>
    <row r="10" spans="1:14" ht="23.45" customHeight="1">
      <c r="A10" s="242">
        <f t="shared" si="2"/>
        <v>17</v>
      </c>
      <c r="B10" s="250" t="s">
        <v>422</v>
      </c>
      <c r="C10" s="247" t="s">
        <v>439</v>
      </c>
      <c r="D10" s="240">
        <f>VLOOKUP("筋力",基本!$A$5:'基本'!$D$10,4,FALSE)</f>
        <v>10</v>
      </c>
      <c r="E10" s="322"/>
      <c r="F10" s="324">
        <v>5</v>
      </c>
      <c r="G10" s="239">
        <v>0</v>
      </c>
      <c r="H10" s="314">
        <f t="shared" ref="H10:H25" si="3">SUM(I10:M10)</f>
        <v>2</v>
      </c>
      <c r="I10" s="340"/>
      <c r="J10" s="340"/>
      <c r="K10" s="340"/>
      <c r="L10" s="340">
        <v>2</v>
      </c>
      <c r="M10" s="341"/>
      <c r="N10" s="243"/>
    </row>
    <row r="11" spans="1:14" ht="23.45" customHeight="1">
      <c r="A11" s="242">
        <f t="shared" si="2"/>
        <v>11</v>
      </c>
      <c r="B11" s="250" t="s">
        <v>423</v>
      </c>
      <c r="C11" s="247" t="s">
        <v>440</v>
      </c>
      <c r="D11" s="240">
        <f>VLOOKUP("敏捷力",基本!$A$5:'基本'!$D$10,4,FALSE)</f>
        <v>11</v>
      </c>
      <c r="E11" s="322"/>
      <c r="F11" s="324"/>
      <c r="G11" s="239">
        <v>0</v>
      </c>
      <c r="H11" s="314">
        <f t="shared" si="3"/>
        <v>0</v>
      </c>
      <c r="I11" s="340"/>
      <c r="J11" s="340"/>
      <c r="K11" s="340"/>
      <c r="L11" s="340"/>
      <c r="M11" s="341"/>
      <c r="N11" s="243"/>
    </row>
    <row r="12" spans="1:14" ht="23.45" customHeight="1">
      <c r="A12" s="242">
        <f t="shared" si="2"/>
        <v>13</v>
      </c>
      <c r="B12" s="250" t="s">
        <v>424</v>
      </c>
      <c r="C12" s="247" t="s">
        <v>440</v>
      </c>
      <c r="D12" s="240">
        <f>VLOOKUP("敏捷力",基本!$A$5:'基本'!$D$10,4,FALSE)</f>
        <v>11</v>
      </c>
      <c r="E12" s="322"/>
      <c r="F12" s="324"/>
      <c r="G12" s="239">
        <v>0</v>
      </c>
      <c r="H12" s="314">
        <f t="shared" si="3"/>
        <v>2</v>
      </c>
      <c r="I12" s="340"/>
      <c r="J12" s="340"/>
      <c r="K12" s="340"/>
      <c r="L12" s="340">
        <v>2</v>
      </c>
      <c r="M12" s="341"/>
      <c r="N12" s="243"/>
    </row>
    <row r="13" spans="1:14" ht="23.45" customHeight="1">
      <c r="A13" s="315">
        <f t="shared" si="2"/>
        <v>14</v>
      </c>
      <c r="B13" s="250" t="s">
        <v>425</v>
      </c>
      <c r="C13" s="247" t="s">
        <v>441</v>
      </c>
      <c r="D13" s="240">
        <f>VLOOKUP("判断力",基本!$A$5:'基本'!$D$10,4,FALSE)</f>
        <v>12</v>
      </c>
      <c r="E13" s="325">
        <v>2</v>
      </c>
      <c r="F13" s="324"/>
      <c r="G13" s="253"/>
      <c r="H13" s="314">
        <f t="shared" si="3"/>
        <v>0</v>
      </c>
      <c r="I13" s="340"/>
      <c r="J13" s="340"/>
      <c r="K13" s="340"/>
      <c r="L13" s="340"/>
      <c r="M13" s="341"/>
      <c r="N13" s="243"/>
    </row>
    <row r="14" spans="1:14" ht="23.45" customHeight="1">
      <c r="A14" s="315">
        <f t="shared" si="2"/>
        <v>9</v>
      </c>
      <c r="B14" s="250" t="s">
        <v>426</v>
      </c>
      <c r="C14" s="247" t="s">
        <v>438</v>
      </c>
      <c r="D14" s="240">
        <f>VLOOKUP("魅力",基本!$A$5:'基本'!$D$10,4,FALSE)</f>
        <v>8</v>
      </c>
      <c r="E14" s="325">
        <v>1</v>
      </c>
      <c r="F14" s="324"/>
      <c r="G14" s="253"/>
      <c r="H14" s="314">
        <f t="shared" si="3"/>
        <v>0</v>
      </c>
      <c r="I14" s="340"/>
      <c r="J14" s="340"/>
      <c r="K14" s="340"/>
      <c r="L14" s="340"/>
      <c r="M14" s="341"/>
      <c r="N14" s="243"/>
    </row>
    <row r="15" spans="1:14" ht="23.45" customHeight="1">
      <c r="A15" s="242">
        <f t="shared" si="2"/>
        <v>21</v>
      </c>
      <c r="B15" s="250" t="s">
        <v>427</v>
      </c>
      <c r="C15" s="247" t="s">
        <v>442</v>
      </c>
      <c r="D15" s="240">
        <f>VLOOKUP("耐久力",基本!$A$5:'基本'!$D$10,4,FALSE)</f>
        <v>14</v>
      </c>
      <c r="E15" s="322"/>
      <c r="F15" s="324">
        <v>5</v>
      </c>
      <c r="G15" s="239">
        <v>0</v>
      </c>
      <c r="H15" s="314">
        <f t="shared" si="3"/>
        <v>2</v>
      </c>
      <c r="I15" s="340"/>
      <c r="J15" s="340">
        <v>2</v>
      </c>
      <c r="K15" s="340"/>
      <c r="L15" s="340"/>
      <c r="M15" s="341"/>
      <c r="N15" s="243"/>
    </row>
    <row r="16" spans="1:14" ht="23.45" customHeight="1">
      <c r="A16" s="242">
        <f t="shared" si="2"/>
        <v>8</v>
      </c>
      <c r="B16" s="250" t="s">
        <v>428</v>
      </c>
      <c r="C16" s="247" t="s">
        <v>438</v>
      </c>
      <c r="D16" s="240">
        <f>VLOOKUP("魅力",基本!$A$5:'基本'!$D$10,4,FALSE)</f>
        <v>8</v>
      </c>
      <c r="E16" s="322"/>
      <c r="F16" s="324"/>
      <c r="G16" s="253"/>
      <c r="H16" s="314">
        <f t="shared" si="3"/>
        <v>0</v>
      </c>
      <c r="I16" s="340"/>
      <c r="J16" s="340"/>
      <c r="K16" s="340"/>
      <c r="L16" s="340"/>
      <c r="M16" s="341"/>
      <c r="N16" s="243"/>
    </row>
    <row r="17" spans="1:15" ht="23.45" customHeight="1">
      <c r="A17" s="242">
        <f t="shared" si="2"/>
        <v>12</v>
      </c>
      <c r="B17" s="250" t="s">
        <v>429</v>
      </c>
      <c r="C17" s="247" t="s">
        <v>441</v>
      </c>
      <c r="D17" s="240">
        <f>VLOOKUP("判断力",基本!$A$5:'基本'!$D$10,4,FALSE)</f>
        <v>12</v>
      </c>
      <c r="E17" s="322"/>
      <c r="F17" s="324"/>
      <c r="G17" s="253"/>
      <c r="H17" s="314">
        <f t="shared" si="3"/>
        <v>0</v>
      </c>
      <c r="I17" s="340"/>
      <c r="J17" s="340"/>
      <c r="K17" s="340"/>
      <c r="L17" s="340"/>
      <c r="M17" s="341"/>
      <c r="N17" s="243"/>
    </row>
    <row r="18" spans="1:15" ht="23.45" customHeight="1">
      <c r="A18" s="242">
        <f t="shared" si="2"/>
        <v>7</v>
      </c>
      <c r="B18" s="250" t="s">
        <v>430</v>
      </c>
      <c r="C18" s="247" t="s">
        <v>443</v>
      </c>
      <c r="D18" s="240">
        <f>VLOOKUP("知力",基本!$A$5:'基本'!$D$10,4,FALSE)</f>
        <v>7</v>
      </c>
      <c r="E18" s="322"/>
      <c r="F18" s="324"/>
      <c r="G18" s="253"/>
      <c r="H18" s="314">
        <f t="shared" si="3"/>
        <v>0</v>
      </c>
      <c r="I18" s="340"/>
      <c r="J18" s="340"/>
      <c r="K18" s="340"/>
      <c r="L18" s="340"/>
      <c r="M18" s="341"/>
      <c r="N18" s="243"/>
      <c r="O18" s="83"/>
    </row>
    <row r="19" spans="1:15" ht="23.45" customHeight="1">
      <c r="A19" s="315">
        <f t="shared" si="2"/>
        <v>17</v>
      </c>
      <c r="B19" s="250" t="s">
        <v>431</v>
      </c>
      <c r="C19" s="247" t="s">
        <v>441</v>
      </c>
      <c r="D19" s="240">
        <f>VLOOKUP("判断力",基本!$A$5:'基本'!$D$10,4,FALSE)</f>
        <v>12</v>
      </c>
      <c r="E19" s="325">
        <v>2</v>
      </c>
      <c r="F19" s="324"/>
      <c r="G19" s="253"/>
      <c r="H19" s="314">
        <f t="shared" si="3"/>
        <v>3</v>
      </c>
      <c r="I19" s="340">
        <v>3</v>
      </c>
      <c r="J19" s="340"/>
      <c r="K19" s="340"/>
      <c r="L19" s="340"/>
      <c r="M19" s="341"/>
      <c r="N19" s="243"/>
      <c r="O19" s="83"/>
    </row>
    <row r="20" spans="1:15" ht="23.45" customHeight="1">
      <c r="A20" s="242">
        <f t="shared" si="2"/>
        <v>19</v>
      </c>
      <c r="B20" s="250" t="s">
        <v>432</v>
      </c>
      <c r="C20" s="247" t="s">
        <v>441</v>
      </c>
      <c r="D20" s="240">
        <f>VLOOKUP("判断力",基本!$A$5:'基本'!$D$10,4,FALSE)</f>
        <v>12</v>
      </c>
      <c r="E20" s="322"/>
      <c r="F20" s="324">
        <v>5</v>
      </c>
      <c r="G20" s="253"/>
      <c r="H20" s="314">
        <f t="shared" si="3"/>
        <v>2</v>
      </c>
      <c r="I20" s="340"/>
      <c r="J20" s="340">
        <v>2</v>
      </c>
      <c r="K20" s="340"/>
      <c r="L20" s="340"/>
      <c r="M20" s="341"/>
      <c r="N20" s="243"/>
    </row>
    <row r="21" spans="1:15" ht="23.45" customHeight="1">
      <c r="A21" s="242">
        <f t="shared" si="2"/>
        <v>12</v>
      </c>
      <c r="B21" s="250" t="s">
        <v>433</v>
      </c>
      <c r="C21" s="247" t="s">
        <v>441</v>
      </c>
      <c r="D21" s="240">
        <f>VLOOKUP("判断力",基本!$A$5:'基本'!$D$10,4,FALSE)</f>
        <v>12</v>
      </c>
      <c r="E21" s="322"/>
      <c r="F21" s="324"/>
      <c r="G21" s="253"/>
      <c r="H21" s="314">
        <f t="shared" si="3"/>
        <v>0</v>
      </c>
      <c r="I21" s="340"/>
      <c r="J21" s="340"/>
      <c r="K21" s="340"/>
      <c r="L21" s="340"/>
      <c r="M21" s="341"/>
      <c r="N21" s="243"/>
    </row>
    <row r="22" spans="1:15" ht="23.45" customHeight="1">
      <c r="A22" s="242">
        <f t="shared" si="2"/>
        <v>11</v>
      </c>
      <c r="B22" s="250" t="s">
        <v>434</v>
      </c>
      <c r="C22" s="247" t="s">
        <v>440</v>
      </c>
      <c r="D22" s="240">
        <f>VLOOKUP("敏捷力",基本!$A$5:'基本'!$D$10,4,FALSE)</f>
        <v>11</v>
      </c>
      <c r="E22" s="322"/>
      <c r="F22" s="324"/>
      <c r="G22" s="239">
        <v>0</v>
      </c>
      <c r="H22" s="314">
        <f t="shared" si="3"/>
        <v>0</v>
      </c>
      <c r="I22" s="340"/>
      <c r="J22" s="340"/>
      <c r="K22" s="340"/>
      <c r="L22" s="340"/>
      <c r="M22" s="341"/>
      <c r="N22" s="243"/>
    </row>
    <row r="23" spans="1:15" ht="23.45" customHeight="1">
      <c r="A23" s="242">
        <f t="shared" si="2"/>
        <v>8</v>
      </c>
      <c r="B23" s="250" t="s">
        <v>435</v>
      </c>
      <c r="C23" s="247" t="s">
        <v>438</v>
      </c>
      <c r="D23" s="240">
        <f>VLOOKUP("魅力",基本!$A$5:'基本'!$D$10,4,FALSE)</f>
        <v>8</v>
      </c>
      <c r="E23" s="322"/>
      <c r="F23" s="324"/>
      <c r="G23" s="253"/>
      <c r="H23" s="314">
        <f t="shared" si="3"/>
        <v>0</v>
      </c>
      <c r="I23" s="340"/>
      <c r="J23" s="340"/>
      <c r="K23" s="340"/>
      <c r="L23" s="340"/>
      <c r="M23" s="341"/>
      <c r="N23" s="243"/>
    </row>
    <row r="24" spans="1:15" ht="23.45" customHeight="1">
      <c r="A24" s="242">
        <f t="shared" si="2"/>
        <v>7</v>
      </c>
      <c r="B24" s="250" t="s">
        <v>436</v>
      </c>
      <c r="C24" s="247" t="s">
        <v>443</v>
      </c>
      <c r="D24" s="240">
        <f>VLOOKUP("知力",基本!$A$5:'基本'!$D$10,4,FALSE)</f>
        <v>7</v>
      </c>
      <c r="E24" s="322"/>
      <c r="F24" s="324"/>
      <c r="G24" s="253"/>
      <c r="H24" s="314">
        <f t="shared" si="3"/>
        <v>0</v>
      </c>
      <c r="I24" s="340"/>
      <c r="J24" s="340"/>
      <c r="K24" s="340"/>
      <c r="L24" s="340"/>
      <c r="M24" s="341"/>
      <c r="N24" s="243"/>
    </row>
    <row r="25" spans="1:15" ht="23.45" customHeight="1">
      <c r="A25" s="257">
        <f t="shared" si="2"/>
        <v>7</v>
      </c>
      <c r="B25" s="251" t="s">
        <v>437</v>
      </c>
      <c r="C25" s="248" t="s">
        <v>443</v>
      </c>
      <c r="D25" s="244">
        <f>VLOOKUP("知力",基本!$A$5:'基本'!$D$10,4,FALSE)</f>
        <v>7</v>
      </c>
      <c r="E25" s="326"/>
      <c r="F25" s="327"/>
      <c r="G25" s="254"/>
      <c r="H25" s="316">
        <f t="shared" si="3"/>
        <v>0</v>
      </c>
      <c r="I25" s="342"/>
      <c r="J25" s="342"/>
      <c r="K25" s="342"/>
      <c r="L25" s="342"/>
      <c r="M25" s="343"/>
      <c r="N25" s="245"/>
    </row>
    <row r="26" spans="1:15" ht="23.25" customHeight="1">
      <c r="E26" s="328"/>
      <c r="H26" s="185"/>
      <c r="I26" s="185"/>
      <c r="J26" s="185"/>
      <c r="K26" s="185"/>
      <c r="L26" s="185"/>
      <c r="M26" s="185"/>
    </row>
    <row r="27" spans="1:15" ht="24">
      <c r="A27" s="480" t="s">
        <v>632</v>
      </c>
      <c r="B27" s="480"/>
      <c r="C27" s="480"/>
      <c r="D27" s="480"/>
      <c r="E27" s="480"/>
      <c r="F27" s="480"/>
      <c r="G27" s="480"/>
      <c r="H27" s="480"/>
      <c r="I27" s="480"/>
      <c r="J27" s="480"/>
      <c r="K27" s="480"/>
      <c r="L27" s="480"/>
      <c r="M27" s="480"/>
      <c r="N27" s="480"/>
    </row>
    <row r="28" spans="1:15" ht="15" customHeight="1">
      <c r="A28" s="319"/>
      <c r="B28" s="319"/>
      <c r="C28" s="319"/>
      <c r="D28" s="319"/>
      <c r="E28" s="321"/>
      <c r="F28" s="321"/>
      <c r="G28" s="319"/>
      <c r="H28" s="319"/>
      <c r="I28" s="319"/>
      <c r="J28" s="319"/>
      <c r="K28" s="319"/>
      <c r="L28" s="319"/>
      <c r="M28" s="319"/>
      <c r="N28" s="319"/>
    </row>
    <row r="29" spans="1:15" ht="15" customHeight="1">
      <c r="A29" s="481" t="s">
        <v>451</v>
      </c>
      <c r="B29" s="481" t="s">
        <v>450</v>
      </c>
      <c r="C29" s="481" t="s">
        <v>633</v>
      </c>
      <c r="D29" s="481"/>
      <c r="E29" s="482" t="s">
        <v>452</v>
      </c>
      <c r="F29" s="482"/>
      <c r="G29" s="485" t="s">
        <v>445</v>
      </c>
      <c r="H29" s="486"/>
      <c r="I29" s="486"/>
      <c r="J29" s="486"/>
      <c r="K29" s="486"/>
      <c r="L29" s="486"/>
      <c r="M29" s="487"/>
      <c r="N29" s="488" t="s">
        <v>639</v>
      </c>
    </row>
    <row r="30" spans="1:15" ht="13.5" customHeight="1">
      <c r="A30" s="481"/>
      <c r="B30" s="481"/>
      <c r="C30" s="481"/>
      <c r="D30" s="481"/>
      <c r="E30" s="482"/>
      <c r="F30" s="482"/>
      <c r="G30" s="334" t="s">
        <v>634</v>
      </c>
      <c r="H30" s="483" t="s">
        <v>631</v>
      </c>
      <c r="I30" s="484"/>
      <c r="J30" s="476" t="s">
        <v>640</v>
      </c>
      <c r="K30" s="484"/>
      <c r="L30" s="476" t="s">
        <v>641</v>
      </c>
      <c r="M30" s="477"/>
      <c r="N30" s="489"/>
    </row>
    <row r="31" spans="1:15" ht="30" customHeight="1">
      <c r="A31" s="315">
        <f>SUM(C31:G31)</f>
        <v>24</v>
      </c>
      <c r="B31" s="258" t="s">
        <v>448</v>
      </c>
      <c r="C31" s="510">
        <f>$A$13</f>
        <v>14</v>
      </c>
      <c r="D31" s="511"/>
      <c r="E31" s="497">
        <v>10</v>
      </c>
      <c r="F31" s="498"/>
      <c r="G31" s="337">
        <f>SUM(H31:M31)</f>
        <v>0</v>
      </c>
      <c r="H31" s="499"/>
      <c r="I31" s="500"/>
      <c r="J31" s="472"/>
      <c r="K31" s="473"/>
      <c r="L31" s="472"/>
      <c r="M31" s="478"/>
      <c r="N31" s="335"/>
    </row>
    <row r="32" spans="1:15" ht="27.75" customHeight="1">
      <c r="A32" s="317">
        <f>SUM(C32:G32)</f>
        <v>27</v>
      </c>
      <c r="B32" s="259" t="s">
        <v>449</v>
      </c>
      <c r="C32" s="512">
        <f>$A$19</f>
        <v>17</v>
      </c>
      <c r="D32" s="513"/>
      <c r="E32" s="501">
        <v>10</v>
      </c>
      <c r="F32" s="502"/>
      <c r="G32" s="338">
        <f>SUM(H32:M32)</f>
        <v>0</v>
      </c>
      <c r="H32" s="514"/>
      <c r="I32" s="515"/>
      <c r="J32" s="474"/>
      <c r="K32" s="475"/>
      <c r="L32" s="474"/>
      <c r="M32" s="479"/>
      <c r="N32" s="336"/>
    </row>
    <row r="33" spans="1:13">
      <c r="E33" s="328"/>
      <c r="H33" s="185"/>
      <c r="I33" s="185"/>
      <c r="J33" s="185"/>
      <c r="K33" s="185"/>
      <c r="L33" s="185"/>
      <c r="M33" s="185"/>
    </row>
    <row r="34" spans="1:13" ht="13.5" customHeight="1"/>
    <row r="35" spans="1:13" ht="13.5" customHeight="1"/>
    <row r="36" spans="1:13">
      <c r="E36" s="328"/>
      <c r="H36" s="185"/>
      <c r="I36" s="185"/>
      <c r="J36" s="185"/>
      <c r="K36" s="185"/>
      <c r="L36" s="185"/>
      <c r="M36" s="185"/>
    </row>
    <row r="37" spans="1:13" ht="13.5" customHeight="1"/>
    <row r="38" spans="1:13" ht="13.5" customHeight="1"/>
    <row r="39" spans="1:13">
      <c r="E39" s="328"/>
      <c r="H39" s="185"/>
      <c r="I39" s="185"/>
      <c r="J39" s="185"/>
      <c r="K39" s="185"/>
      <c r="L39" s="185"/>
      <c r="M39" s="185"/>
    </row>
    <row r="40" spans="1:13" ht="13.5" customHeight="1"/>
    <row r="41" spans="1:13" ht="13.5" customHeight="1"/>
    <row r="44" spans="1:13" s="182" customFormat="1" ht="13.5" customHeight="1">
      <c r="A44" s="185"/>
      <c r="B44" s="185"/>
      <c r="C44" s="185"/>
      <c r="D44" s="185"/>
      <c r="E44" s="320"/>
      <c r="F44" s="320"/>
    </row>
    <row r="45" spans="1:13" s="182" customFormat="1" ht="13.5" customHeight="1">
      <c r="A45" s="185"/>
      <c r="B45" s="185"/>
      <c r="C45" s="185"/>
      <c r="D45" s="185"/>
      <c r="E45" s="320"/>
      <c r="F45" s="320"/>
    </row>
    <row r="46" spans="1:13" s="182" customFormat="1" ht="13.5" customHeight="1">
      <c r="A46" s="185"/>
      <c r="B46" s="185"/>
      <c r="C46" s="185"/>
      <c r="D46" s="185"/>
      <c r="E46" s="320"/>
      <c r="F46" s="320"/>
    </row>
    <row r="47" spans="1:13" s="182" customFormat="1" ht="13.5" customHeight="1">
      <c r="A47" s="185"/>
      <c r="B47" s="185"/>
      <c r="C47" s="185"/>
      <c r="D47" s="185"/>
      <c r="E47" s="320"/>
      <c r="F47" s="320"/>
    </row>
    <row r="48" spans="1:13" s="182" customFormat="1" ht="13.5" customHeight="1">
      <c r="A48" s="185"/>
      <c r="B48" s="185"/>
      <c r="C48" s="185"/>
      <c r="D48" s="185"/>
      <c r="E48" s="320"/>
      <c r="F48" s="320"/>
    </row>
    <row r="49" spans="1:6" s="182" customFormat="1" ht="13.5" customHeight="1">
      <c r="A49" s="185"/>
      <c r="B49" s="185"/>
      <c r="C49" s="185"/>
      <c r="D49" s="185"/>
      <c r="E49" s="320"/>
      <c r="F49" s="320"/>
    </row>
    <row r="50" spans="1:6" s="182" customFormat="1" ht="13.5" customHeight="1">
      <c r="A50" s="185"/>
      <c r="B50" s="185"/>
      <c r="C50" s="185"/>
      <c r="D50" s="185"/>
      <c r="E50" s="320"/>
      <c r="F50" s="320"/>
    </row>
    <row r="51" spans="1:6" s="182" customFormat="1" ht="13.5" customHeight="1">
      <c r="A51" s="185"/>
      <c r="B51" s="185"/>
      <c r="C51" s="185"/>
      <c r="D51" s="185"/>
      <c r="E51" s="320"/>
      <c r="F51" s="320"/>
    </row>
    <row r="52" spans="1:6" s="182" customFormat="1" ht="13.5" customHeight="1">
      <c r="A52" s="185"/>
      <c r="B52" s="185"/>
      <c r="C52" s="185"/>
      <c r="D52" s="185"/>
      <c r="E52" s="320"/>
      <c r="F52" s="320"/>
    </row>
    <row r="53" spans="1:6" s="182" customFormat="1" ht="13.5" customHeight="1">
      <c r="A53" s="185"/>
      <c r="B53" s="185"/>
      <c r="C53" s="185"/>
      <c r="D53" s="185"/>
      <c r="E53" s="320"/>
      <c r="F53" s="320"/>
    </row>
    <row r="54" spans="1:6" s="182" customFormat="1" ht="13.5" customHeight="1">
      <c r="A54" s="185"/>
      <c r="B54" s="185"/>
      <c r="C54" s="185"/>
      <c r="D54" s="185"/>
      <c r="E54" s="320"/>
      <c r="F54" s="320"/>
    </row>
    <row r="55" spans="1:6" s="182" customFormat="1" ht="13.5" customHeight="1">
      <c r="A55" s="185"/>
      <c r="B55" s="185"/>
      <c r="C55" s="185"/>
      <c r="D55" s="185"/>
      <c r="E55" s="320"/>
      <c r="F55" s="320"/>
    </row>
    <row r="56" spans="1:6" s="182" customFormat="1" ht="13.5" customHeight="1">
      <c r="A56" s="185"/>
      <c r="B56" s="185"/>
      <c r="C56" s="185"/>
      <c r="D56" s="185"/>
      <c r="E56" s="320"/>
      <c r="F56" s="320"/>
    </row>
    <row r="57" spans="1:6" s="182" customFormat="1" ht="13.5" customHeight="1">
      <c r="A57" s="185"/>
      <c r="B57" s="185"/>
      <c r="C57" s="185"/>
      <c r="D57" s="185"/>
      <c r="E57" s="320"/>
      <c r="F57" s="320"/>
    </row>
    <row r="58" spans="1:6" s="182" customFormat="1" ht="13.5" customHeight="1">
      <c r="A58" s="185"/>
      <c r="B58" s="185"/>
      <c r="C58" s="185"/>
      <c r="D58" s="185"/>
      <c r="E58" s="320"/>
      <c r="F58" s="320"/>
    </row>
    <row r="59" spans="1:6" s="182" customFormat="1" ht="13.5" customHeight="1">
      <c r="A59" s="185"/>
      <c r="B59" s="185"/>
      <c r="C59" s="185"/>
      <c r="D59" s="185"/>
      <c r="E59" s="320"/>
      <c r="F59" s="320"/>
    </row>
    <row r="60" spans="1:6" s="182" customFormat="1" ht="13.5" customHeight="1">
      <c r="A60" s="185"/>
      <c r="B60" s="185"/>
      <c r="C60" s="185"/>
      <c r="D60" s="185"/>
      <c r="E60" s="320"/>
      <c r="F60" s="320"/>
    </row>
    <row r="61" spans="1:6" s="182" customFormat="1" ht="13.5" customHeight="1">
      <c r="A61" s="185"/>
      <c r="B61" s="185"/>
      <c r="C61" s="185"/>
      <c r="D61" s="185"/>
      <c r="E61" s="320"/>
      <c r="F61" s="320"/>
    </row>
    <row r="62" spans="1:6" s="182" customFormat="1">
      <c r="A62" s="185"/>
      <c r="B62" s="185"/>
      <c r="C62" s="185"/>
      <c r="D62" s="185"/>
      <c r="E62" s="320"/>
      <c r="F62" s="320"/>
    </row>
  </sheetData>
  <mergeCells count="30">
    <mergeCell ref="E31:F31"/>
    <mergeCell ref="H31:I31"/>
    <mergeCell ref="E32:F32"/>
    <mergeCell ref="A6:A7"/>
    <mergeCell ref="B6:B7"/>
    <mergeCell ref="C6:D7"/>
    <mergeCell ref="E6:E7"/>
    <mergeCell ref="F6:F7"/>
    <mergeCell ref="C31:D31"/>
    <mergeCell ref="C32:D32"/>
    <mergeCell ref="H32:I32"/>
    <mergeCell ref="A2:N2"/>
    <mergeCell ref="A27:N27"/>
    <mergeCell ref="A29:A30"/>
    <mergeCell ref="B29:B30"/>
    <mergeCell ref="C29:D30"/>
    <mergeCell ref="E29:F30"/>
    <mergeCell ref="H30:I30"/>
    <mergeCell ref="G29:M29"/>
    <mergeCell ref="N29:N30"/>
    <mergeCell ref="G6:G7"/>
    <mergeCell ref="H6:M6"/>
    <mergeCell ref="N6:N7"/>
    <mergeCell ref="J30:K30"/>
    <mergeCell ref="M8:N9"/>
    <mergeCell ref="J31:K31"/>
    <mergeCell ref="J32:K32"/>
    <mergeCell ref="L30:M30"/>
    <mergeCell ref="L31:M31"/>
    <mergeCell ref="L32:M3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58"/>
  <sheetViews>
    <sheetView topLeftCell="A107" workbookViewId="0">
      <selection activeCell="A53" sqref="A53:G53"/>
    </sheetView>
  </sheetViews>
  <sheetFormatPr defaultRowHeight="15"/>
  <cols>
    <col min="1" max="6" width="9" style="374"/>
    <col min="7" max="7" width="10.75" style="374" bestFit="1" customWidth="1"/>
    <col min="8" max="8" width="9.875" style="374" bestFit="1" customWidth="1"/>
    <col min="9" max="16384" width="9" style="374"/>
  </cols>
  <sheetData>
    <row r="2" spans="1:2">
      <c r="A2" s="374" t="s">
        <v>818</v>
      </c>
    </row>
    <row r="4" spans="1:2">
      <c r="A4" s="374" t="s">
        <v>819</v>
      </c>
    </row>
    <row r="5" spans="1:2">
      <c r="A5" s="374" t="s">
        <v>820</v>
      </c>
    </row>
    <row r="6" spans="1:2">
      <c r="A6" s="374" t="s">
        <v>821</v>
      </c>
    </row>
    <row r="7" spans="1:2">
      <c r="A7" s="374" t="s">
        <v>822</v>
      </c>
    </row>
    <row r="8" spans="1:2">
      <c r="A8" s="374" t="s">
        <v>823</v>
      </c>
    </row>
    <row r="9" spans="1:2">
      <c r="A9" s="374" t="s">
        <v>824</v>
      </c>
    </row>
    <row r="10" spans="1:2">
      <c r="A10" s="374" t="s">
        <v>825</v>
      </c>
      <c r="B10" s="375"/>
    </row>
    <row r="11" spans="1:2" s="375" customFormat="1">
      <c r="A11" s="375" t="s">
        <v>838</v>
      </c>
    </row>
    <row r="12" spans="1:2" s="375" customFormat="1">
      <c r="A12" s="375" t="s">
        <v>836</v>
      </c>
    </row>
    <row r="13" spans="1:2" s="375" customFormat="1">
      <c r="A13" s="375" t="s">
        <v>837</v>
      </c>
      <c r="B13" s="374"/>
    </row>
    <row r="14" spans="1:2">
      <c r="A14" s="374" t="s">
        <v>826</v>
      </c>
    </row>
    <row r="15" spans="1:2">
      <c r="A15" s="374" t="s">
        <v>827</v>
      </c>
    </row>
    <row r="16" spans="1:2">
      <c r="A16" s="374" t="s">
        <v>828</v>
      </c>
    </row>
    <row r="17" spans="1:1">
      <c r="A17" s="374" t="s">
        <v>829</v>
      </c>
    </row>
    <row r="18" spans="1:1">
      <c r="A18" s="374" t="s">
        <v>830</v>
      </c>
    </row>
    <row r="19" spans="1:1">
      <c r="A19" s="374" t="s">
        <v>831</v>
      </c>
    </row>
    <row r="20" spans="1:1">
      <c r="A20" s="374" t="s">
        <v>832</v>
      </c>
    </row>
    <row r="21" spans="1:1">
      <c r="A21" s="374" t="s">
        <v>833</v>
      </c>
    </row>
    <row r="22" spans="1:1">
      <c r="A22" s="374" t="s">
        <v>834</v>
      </c>
    </row>
    <row r="23" spans="1:1">
      <c r="A23" s="374" t="s">
        <v>835</v>
      </c>
    </row>
    <row r="24" spans="1:1">
      <c r="A24" s="374" t="s">
        <v>892</v>
      </c>
    </row>
    <row r="25" spans="1:1">
      <c r="A25" s="374" t="s">
        <v>893</v>
      </c>
    </row>
    <row r="29" spans="1:1">
      <c r="A29" s="374" t="s">
        <v>839</v>
      </c>
    </row>
    <row r="31" spans="1:1">
      <c r="A31" s="374" t="s">
        <v>967</v>
      </c>
    </row>
    <row r="32" spans="1:1">
      <c r="A32" s="374" t="s">
        <v>840</v>
      </c>
    </row>
    <row r="33" spans="1:7">
      <c r="A33" s="374" t="s">
        <v>841</v>
      </c>
    </row>
    <row r="35" spans="1:7">
      <c r="A35" s="374" t="s">
        <v>842</v>
      </c>
    </row>
    <row r="36" spans="1:7">
      <c r="A36" s="374" t="s">
        <v>843</v>
      </c>
    </row>
    <row r="37" spans="1:7">
      <c r="A37" s="374" t="s">
        <v>844</v>
      </c>
    </row>
    <row r="39" spans="1:7">
      <c r="A39" s="374" t="s">
        <v>845</v>
      </c>
    </row>
    <row r="40" spans="1:7">
      <c r="A40" s="374" t="s">
        <v>972</v>
      </c>
    </row>
    <row r="41" spans="1:7">
      <c r="A41" s="374" t="s">
        <v>846</v>
      </c>
    </row>
    <row r="42" spans="1:7">
      <c r="A42" s="374" t="s">
        <v>847</v>
      </c>
    </row>
    <row r="44" spans="1:7">
      <c r="B44"/>
    </row>
    <row r="45" spans="1:7">
      <c r="A45" s="383" t="s">
        <v>899</v>
      </c>
      <c r="B45" s="384"/>
      <c r="C45" s="384"/>
      <c r="D45" s="384"/>
      <c r="E45" s="384"/>
      <c r="F45" s="384" t="s">
        <v>900</v>
      </c>
      <c r="G45" s="385" t="s">
        <v>896</v>
      </c>
    </row>
    <row r="46" spans="1:7">
      <c r="A46" s="376" t="s">
        <v>848</v>
      </c>
      <c r="B46" s="377"/>
      <c r="C46" s="377"/>
      <c r="D46" s="377"/>
      <c r="E46" s="377"/>
      <c r="F46" s="414"/>
      <c r="G46" s="381" t="s">
        <v>895</v>
      </c>
    </row>
    <row r="47" spans="1:7">
      <c r="A47" s="415" t="s">
        <v>849</v>
      </c>
      <c r="B47" s="378"/>
      <c r="C47" s="416"/>
      <c r="D47" s="416"/>
      <c r="E47" s="416"/>
      <c r="F47" s="416"/>
      <c r="G47" s="516">
        <v>1</v>
      </c>
    </row>
    <row r="48" spans="1:7">
      <c r="A48" s="379" t="s">
        <v>894</v>
      </c>
      <c r="B48" s="380"/>
      <c r="C48" s="380"/>
      <c r="D48" s="380"/>
      <c r="E48" s="380"/>
      <c r="F48" s="380"/>
      <c r="G48" s="517"/>
    </row>
    <row r="49" spans="1:7">
      <c r="A49" s="376" t="s">
        <v>850</v>
      </c>
      <c r="B49" s="377"/>
      <c r="C49" s="377"/>
      <c r="D49" s="377"/>
      <c r="E49" s="377"/>
      <c r="F49" s="377"/>
      <c r="G49" s="382">
        <v>1</v>
      </c>
    </row>
    <row r="50" spans="1:7">
      <c r="A50" s="376" t="s">
        <v>851</v>
      </c>
      <c r="B50" s="377"/>
      <c r="C50" s="377"/>
      <c r="D50" s="377"/>
      <c r="E50" s="377"/>
      <c r="F50" s="414"/>
      <c r="G50" s="382">
        <v>-2</v>
      </c>
    </row>
    <row r="51" spans="1:7">
      <c r="A51" s="415" t="s">
        <v>852</v>
      </c>
      <c r="B51" s="378"/>
      <c r="C51" s="416"/>
      <c r="D51" s="416"/>
      <c r="E51" s="416"/>
      <c r="F51" s="416"/>
      <c r="G51" s="516">
        <v>-2</v>
      </c>
    </row>
    <row r="52" spans="1:7">
      <c r="A52" s="379" t="s">
        <v>853</v>
      </c>
      <c r="B52" s="380"/>
      <c r="C52" s="380"/>
      <c r="D52" s="380"/>
      <c r="E52" s="380"/>
      <c r="F52" s="380"/>
      <c r="G52" s="517"/>
    </row>
    <row r="53" spans="1:7">
      <c r="A53" s="376" t="s">
        <v>854</v>
      </c>
      <c r="B53" s="377"/>
      <c r="C53" s="377"/>
      <c r="D53" s="377"/>
      <c r="E53" s="377"/>
      <c r="F53" s="414"/>
      <c r="G53" s="382">
        <v>-5</v>
      </c>
    </row>
    <row r="56" spans="1:7">
      <c r="A56" s="374" t="s">
        <v>855</v>
      </c>
    </row>
    <row r="57" spans="1:7">
      <c r="A57" s="374" t="s">
        <v>856</v>
      </c>
    </row>
    <row r="58" spans="1:7">
      <c r="A58" s="374" t="s">
        <v>857</v>
      </c>
    </row>
    <row r="59" spans="1:7">
      <c r="A59" s="374" t="s">
        <v>858</v>
      </c>
    </row>
    <row r="61" spans="1:7">
      <c r="A61" s="374" t="s">
        <v>859</v>
      </c>
    </row>
    <row r="62" spans="1:7">
      <c r="A62" s="374" t="s">
        <v>860</v>
      </c>
    </row>
    <row r="63" spans="1:7">
      <c r="A63" s="374" t="s">
        <v>861</v>
      </c>
    </row>
    <row r="64" spans="1:7">
      <c r="A64" s="374" t="s">
        <v>862</v>
      </c>
    </row>
    <row r="65" spans="1:1">
      <c r="A65" s="374" t="s">
        <v>863</v>
      </c>
    </row>
    <row r="66" spans="1:1">
      <c r="A66" s="374" t="s">
        <v>864</v>
      </c>
    </row>
    <row r="68" spans="1:1">
      <c r="A68" s="374" t="s">
        <v>865</v>
      </c>
    </row>
    <row r="69" spans="1:1">
      <c r="A69" s="374" t="s">
        <v>866</v>
      </c>
    </row>
    <row r="70" spans="1:1">
      <c r="A70" s="374" t="s">
        <v>867</v>
      </c>
    </row>
    <row r="71" spans="1:1">
      <c r="A71" s="374" t="s">
        <v>868</v>
      </c>
    </row>
    <row r="73" spans="1:1">
      <c r="A73" s="374" t="s">
        <v>869</v>
      </c>
    </row>
    <row r="74" spans="1:1">
      <c r="A74" s="374" t="s">
        <v>870</v>
      </c>
    </row>
    <row r="75" spans="1:1">
      <c r="A75" s="374" t="s">
        <v>871</v>
      </c>
    </row>
    <row r="77" spans="1:1">
      <c r="A77" s="374" t="s">
        <v>872</v>
      </c>
    </row>
    <row r="78" spans="1:1">
      <c r="A78" s="374" t="s">
        <v>873</v>
      </c>
    </row>
    <row r="79" spans="1:1">
      <c r="A79" s="374" t="s">
        <v>874</v>
      </c>
    </row>
    <row r="80" spans="1:1">
      <c r="A80" s="374" t="s">
        <v>875</v>
      </c>
    </row>
    <row r="81" spans="1:1">
      <c r="A81" s="374" t="s">
        <v>876</v>
      </c>
    </row>
    <row r="83" spans="1:1">
      <c r="A83" s="374" t="s">
        <v>877</v>
      </c>
    </row>
    <row r="84" spans="1:1">
      <c r="A84" s="374" t="s">
        <v>878</v>
      </c>
    </row>
    <row r="85" spans="1:1">
      <c r="A85" s="374" t="s">
        <v>879</v>
      </c>
    </row>
    <row r="86" spans="1:1">
      <c r="A86" s="374" t="s">
        <v>880</v>
      </c>
    </row>
    <row r="87" spans="1:1">
      <c r="A87" s="374" t="s">
        <v>881</v>
      </c>
    </row>
    <row r="88" spans="1:1">
      <c r="A88" s="374" t="s">
        <v>882</v>
      </c>
    </row>
    <row r="89" spans="1:1">
      <c r="A89" s="374" t="s">
        <v>883</v>
      </c>
    </row>
    <row r="91" spans="1:1">
      <c r="A91" s="374" t="s">
        <v>884</v>
      </c>
    </row>
    <row r="92" spans="1:1">
      <c r="A92" s="374" t="s">
        <v>885</v>
      </c>
    </row>
    <row r="93" spans="1:1">
      <c r="A93" s="374" t="s">
        <v>886</v>
      </c>
    </row>
    <row r="94" spans="1:1">
      <c r="A94" s="374" t="s">
        <v>887</v>
      </c>
    </row>
    <row r="95" spans="1:1">
      <c r="A95" s="374" t="s">
        <v>888</v>
      </c>
    </row>
    <row r="96" spans="1:1">
      <c r="A96" s="374" t="s">
        <v>889</v>
      </c>
    </row>
    <row r="97" spans="1:8">
      <c r="A97" s="374" t="s">
        <v>890</v>
      </c>
    </row>
    <row r="98" spans="1:8">
      <c r="A98" s="374" t="s">
        <v>891</v>
      </c>
    </row>
    <row r="109" spans="1:8">
      <c r="A109" s="382" t="s">
        <v>968</v>
      </c>
      <c r="B109" s="518" t="s">
        <v>969</v>
      </c>
      <c r="C109" s="518"/>
      <c r="D109" s="518"/>
      <c r="E109" s="518"/>
      <c r="F109" s="518"/>
      <c r="G109" s="382" t="s">
        <v>971</v>
      </c>
      <c r="H109" s="382" t="s">
        <v>970</v>
      </c>
    </row>
    <row r="110" spans="1:8">
      <c r="A110" s="417"/>
      <c r="B110" s="519" t="s">
        <v>973</v>
      </c>
      <c r="C110" s="519"/>
      <c r="D110" s="519"/>
      <c r="E110" s="519"/>
      <c r="F110" s="519"/>
      <c r="G110" s="382"/>
      <c r="H110" s="418">
        <v>5</v>
      </c>
    </row>
    <row r="111" spans="1:8">
      <c r="A111" s="417"/>
      <c r="B111" s="519" t="s">
        <v>974</v>
      </c>
      <c r="C111" s="519"/>
      <c r="D111" s="519"/>
      <c r="E111" s="519"/>
      <c r="F111" s="519"/>
      <c r="G111" s="382">
        <v>5</v>
      </c>
      <c r="H111" s="418">
        <f>IF(G111&lt;&gt;0,IF(H110&lt;&gt;0,H110+G111,0),0)</f>
        <v>10</v>
      </c>
    </row>
    <row r="112" spans="1:8">
      <c r="A112" s="417"/>
      <c r="B112" s="519"/>
      <c r="C112" s="519"/>
      <c r="D112" s="519"/>
      <c r="E112" s="519"/>
      <c r="F112" s="519"/>
      <c r="G112" s="382"/>
      <c r="H112" s="418">
        <f t="shared" ref="H112:H158" si="0">IF(G112&lt;&gt;0,H111+G112,0)</f>
        <v>0</v>
      </c>
    </row>
    <row r="113" spans="1:8">
      <c r="A113" s="417"/>
      <c r="B113" s="519"/>
      <c r="C113" s="519"/>
      <c r="D113" s="519"/>
      <c r="E113" s="519"/>
      <c r="F113" s="519"/>
      <c r="G113" s="382"/>
      <c r="H113" s="418">
        <f t="shared" si="0"/>
        <v>0</v>
      </c>
    </row>
    <row r="114" spans="1:8">
      <c r="A114" s="417"/>
      <c r="B114" s="519"/>
      <c r="C114" s="519"/>
      <c r="D114" s="519"/>
      <c r="E114" s="519"/>
      <c r="F114" s="519"/>
      <c r="G114" s="382"/>
      <c r="H114" s="418">
        <f t="shared" si="0"/>
        <v>0</v>
      </c>
    </row>
    <row r="115" spans="1:8">
      <c r="A115" s="417"/>
      <c r="B115" s="519"/>
      <c r="C115" s="519"/>
      <c r="D115" s="519"/>
      <c r="E115" s="519"/>
      <c r="F115" s="519"/>
      <c r="G115" s="382"/>
      <c r="H115" s="418">
        <f t="shared" si="0"/>
        <v>0</v>
      </c>
    </row>
    <row r="116" spans="1:8">
      <c r="A116" s="417"/>
      <c r="B116" s="519"/>
      <c r="C116" s="519"/>
      <c r="D116" s="519"/>
      <c r="E116" s="519"/>
      <c r="F116" s="519"/>
      <c r="G116" s="382"/>
      <c r="H116" s="418">
        <f t="shared" si="0"/>
        <v>0</v>
      </c>
    </row>
    <row r="117" spans="1:8">
      <c r="A117" s="417"/>
      <c r="B117" s="519"/>
      <c r="C117" s="519"/>
      <c r="D117" s="519"/>
      <c r="E117" s="519"/>
      <c r="F117" s="519"/>
      <c r="G117" s="382"/>
      <c r="H117" s="418">
        <f t="shared" si="0"/>
        <v>0</v>
      </c>
    </row>
    <row r="118" spans="1:8">
      <c r="A118" s="417"/>
      <c r="B118" s="519"/>
      <c r="C118" s="519"/>
      <c r="D118" s="519"/>
      <c r="E118" s="519"/>
      <c r="F118" s="519"/>
      <c r="G118" s="382"/>
      <c r="H118" s="418">
        <f t="shared" si="0"/>
        <v>0</v>
      </c>
    </row>
    <row r="119" spans="1:8">
      <c r="A119" s="417"/>
      <c r="B119" s="519"/>
      <c r="C119" s="519"/>
      <c r="D119" s="519"/>
      <c r="E119" s="519"/>
      <c r="F119" s="519"/>
      <c r="G119" s="382"/>
      <c r="H119" s="418">
        <f t="shared" si="0"/>
        <v>0</v>
      </c>
    </row>
    <row r="120" spans="1:8">
      <c r="A120" s="417"/>
      <c r="B120" s="519"/>
      <c r="C120" s="519"/>
      <c r="D120" s="519"/>
      <c r="E120" s="519"/>
      <c r="F120" s="519"/>
      <c r="G120" s="382"/>
      <c r="H120" s="418">
        <f t="shared" si="0"/>
        <v>0</v>
      </c>
    </row>
    <row r="121" spans="1:8">
      <c r="A121" s="417"/>
      <c r="B121" s="519"/>
      <c r="C121" s="519"/>
      <c r="D121" s="519"/>
      <c r="E121" s="519"/>
      <c r="F121" s="519"/>
      <c r="G121" s="382"/>
      <c r="H121" s="418">
        <f t="shared" si="0"/>
        <v>0</v>
      </c>
    </row>
    <row r="122" spans="1:8">
      <c r="A122" s="417"/>
      <c r="B122" s="519"/>
      <c r="C122" s="519"/>
      <c r="D122" s="519"/>
      <c r="E122" s="519"/>
      <c r="F122" s="519"/>
      <c r="G122" s="382"/>
      <c r="H122" s="418">
        <f t="shared" si="0"/>
        <v>0</v>
      </c>
    </row>
    <row r="123" spans="1:8">
      <c r="A123" s="417"/>
      <c r="B123" s="519"/>
      <c r="C123" s="519"/>
      <c r="D123" s="519"/>
      <c r="E123" s="519"/>
      <c r="F123" s="519"/>
      <c r="G123" s="382"/>
      <c r="H123" s="418">
        <f t="shared" si="0"/>
        <v>0</v>
      </c>
    </row>
    <row r="124" spans="1:8">
      <c r="A124" s="417"/>
      <c r="B124" s="519"/>
      <c r="C124" s="519"/>
      <c r="D124" s="519"/>
      <c r="E124" s="519"/>
      <c r="F124" s="519"/>
      <c r="G124" s="382"/>
      <c r="H124" s="418">
        <f t="shared" si="0"/>
        <v>0</v>
      </c>
    </row>
    <row r="125" spans="1:8">
      <c r="A125" s="417"/>
      <c r="B125" s="519"/>
      <c r="C125" s="519"/>
      <c r="D125" s="519"/>
      <c r="E125" s="519"/>
      <c r="F125" s="519"/>
      <c r="G125" s="382"/>
      <c r="H125" s="418">
        <f t="shared" si="0"/>
        <v>0</v>
      </c>
    </row>
    <row r="126" spans="1:8">
      <c r="A126" s="417"/>
      <c r="B126" s="519"/>
      <c r="C126" s="519"/>
      <c r="D126" s="519"/>
      <c r="E126" s="519"/>
      <c r="F126" s="519"/>
      <c r="G126" s="382"/>
      <c r="H126" s="418">
        <f t="shared" si="0"/>
        <v>0</v>
      </c>
    </row>
    <row r="127" spans="1:8">
      <c r="A127" s="417"/>
      <c r="B127" s="519"/>
      <c r="C127" s="519"/>
      <c r="D127" s="519"/>
      <c r="E127" s="519"/>
      <c r="F127" s="519"/>
      <c r="G127" s="382"/>
      <c r="H127" s="418">
        <f t="shared" si="0"/>
        <v>0</v>
      </c>
    </row>
    <row r="128" spans="1:8">
      <c r="A128" s="417"/>
      <c r="B128" s="519"/>
      <c r="C128" s="519"/>
      <c r="D128" s="519"/>
      <c r="E128" s="519"/>
      <c r="F128" s="519"/>
      <c r="G128" s="382"/>
      <c r="H128" s="418">
        <f t="shared" si="0"/>
        <v>0</v>
      </c>
    </row>
    <row r="129" spans="1:8">
      <c r="A129" s="417"/>
      <c r="B129" s="519"/>
      <c r="C129" s="519"/>
      <c r="D129" s="519"/>
      <c r="E129" s="519"/>
      <c r="F129" s="519"/>
      <c r="G129" s="382"/>
      <c r="H129" s="418">
        <f t="shared" si="0"/>
        <v>0</v>
      </c>
    </row>
    <row r="130" spans="1:8">
      <c r="A130" s="417"/>
      <c r="B130" s="519"/>
      <c r="C130" s="519"/>
      <c r="D130" s="519"/>
      <c r="E130" s="519"/>
      <c r="F130" s="519"/>
      <c r="G130" s="382"/>
      <c r="H130" s="418">
        <f t="shared" si="0"/>
        <v>0</v>
      </c>
    </row>
    <row r="131" spans="1:8">
      <c r="A131" s="417"/>
      <c r="B131" s="519"/>
      <c r="C131" s="519"/>
      <c r="D131" s="519"/>
      <c r="E131" s="519"/>
      <c r="F131" s="519"/>
      <c r="G131" s="382"/>
      <c r="H131" s="418">
        <f t="shared" si="0"/>
        <v>0</v>
      </c>
    </row>
    <row r="132" spans="1:8">
      <c r="A132" s="417"/>
      <c r="B132" s="519"/>
      <c r="C132" s="519"/>
      <c r="D132" s="519"/>
      <c r="E132" s="519"/>
      <c r="F132" s="519"/>
      <c r="G132" s="382"/>
      <c r="H132" s="418">
        <f t="shared" si="0"/>
        <v>0</v>
      </c>
    </row>
    <row r="133" spans="1:8">
      <c r="A133" s="417"/>
      <c r="B133" s="519"/>
      <c r="C133" s="519"/>
      <c r="D133" s="519"/>
      <c r="E133" s="519"/>
      <c r="F133" s="519"/>
      <c r="G133" s="382"/>
      <c r="H133" s="418">
        <f t="shared" si="0"/>
        <v>0</v>
      </c>
    </row>
    <row r="134" spans="1:8">
      <c r="A134" s="417"/>
      <c r="B134" s="519"/>
      <c r="C134" s="519"/>
      <c r="D134" s="519"/>
      <c r="E134" s="519"/>
      <c r="F134" s="519"/>
      <c r="G134" s="382"/>
      <c r="H134" s="418">
        <f t="shared" si="0"/>
        <v>0</v>
      </c>
    </row>
    <row r="135" spans="1:8">
      <c r="A135" s="417"/>
      <c r="B135" s="519"/>
      <c r="C135" s="519"/>
      <c r="D135" s="519"/>
      <c r="E135" s="519"/>
      <c r="F135" s="519"/>
      <c r="G135" s="382"/>
      <c r="H135" s="418">
        <f t="shared" si="0"/>
        <v>0</v>
      </c>
    </row>
    <row r="136" spans="1:8">
      <c r="A136" s="417"/>
      <c r="B136" s="519"/>
      <c r="C136" s="519"/>
      <c r="D136" s="519"/>
      <c r="E136" s="519"/>
      <c r="F136" s="519"/>
      <c r="G136" s="382"/>
      <c r="H136" s="418">
        <f t="shared" si="0"/>
        <v>0</v>
      </c>
    </row>
    <row r="137" spans="1:8">
      <c r="A137" s="417"/>
      <c r="B137" s="519"/>
      <c r="C137" s="519"/>
      <c r="D137" s="519"/>
      <c r="E137" s="519"/>
      <c r="F137" s="519"/>
      <c r="G137" s="382"/>
      <c r="H137" s="418">
        <f t="shared" si="0"/>
        <v>0</v>
      </c>
    </row>
    <row r="138" spans="1:8">
      <c r="A138" s="417"/>
      <c r="B138" s="519"/>
      <c r="C138" s="519"/>
      <c r="D138" s="519"/>
      <c r="E138" s="519"/>
      <c r="F138" s="519"/>
      <c r="G138" s="382"/>
      <c r="H138" s="418">
        <f t="shared" si="0"/>
        <v>0</v>
      </c>
    </row>
    <row r="139" spans="1:8">
      <c r="A139" s="417"/>
      <c r="B139" s="519"/>
      <c r="C139" s="519"/>
      <c r="D139" s="519"/>
      <c r="E139" s="519"/>
      <c r="F139" s="519"/>
      <c r="G139" s="382"/>
      <c r="H139" s="418">
        <f t="shared" si="0"/>
        <v>0</v>
      </c>
    </row>
    <row r="140" spans="1:8">
      <c r="A140" s="417"/>
      <c r="B140" s="519"/>
      <c r="C140" s="519"/>
      <c r="D140" s="519"/>
      <c r="E140" s="519"/>
      <c r="F140" s="519"/>
      <c r="G140" s="382"/>
      <c r="H140" s="418">
        <f t="shared" si="0"/>
        <v>0</v>
      </c>
    </row>
    <row r="141" spans="1:8">
      <c r="A141" s="417"/>
      <c r="B141" s="519"/>
      <c r="C141" s="519"/>
      <c r="D141" s="519"/>
      <c r="E141" s="519"/>
      <c r="F141" s="519"/>
      <c r="G141" s="382"/>
      <c r="H141" s="418">
        <f t="shared" si="0"/>
        <v>0</v>
      </c>
    </row>
    <row r="142" spans="1:8">
      <c r="A142" s="417"/>
      <c r="B142" s="519"/>
      <c r="C142" s="519"/>
      <c r="D142" s="519"/>
      <c r="E142" s="519"/>
      <c r="F142" s="519"/>
      <c r="G142" s="382"/>
      <c r="H142" s="418">
        <f t="shared" si="0"/>
        <v>0</v>
      </c>
    </row>
    <row r="143" spans="1:8">
      <c r="A143" s="417"/>
      <c r="B143" s="519"/>
      <c r="C143" s="519"/>
      <c r="D143" s="519"/>
      <c r="E143" s="519"/>
      <c r="F143" s="519"/>
      <c r="G143" s="382"/>
      <c r="H143" s="418">
        <f t="shared" si="0"/>
        <v>0</v>
      </c>
    </row>
    <row r="144" spans="1:8">
      <c r="A144" s="417"/>
      <c r="B144" s="519"/>
      <c r="C144" s="519"/>
      <c r="D144" s="519"/>
      <c r="E144" s="519"/>
      <c r="F144" s="519"/>
      <c r="G144" s="382"/>
      <c r="H144" s="418">
        <f t="shared" si="0"/>
        <v>0</v>
      </c>
    </row>
    <row r="145" spans="1:8">
      <c r="A145" s="417"/>
      <c r="B145" s="519"/>
      <c r="C145" s="519"/>
      <c r="D145" s="519"/>
      <c r="E145" s="519"/>
      <c r="F145" s="519"/>
      <c r="G145" s="382"/>
      <c r="H145" s="418">
        <f t="shared" si="0"/>
        <v>0</v>
      </c>
    </row>
    <row r="146" spans="1:8">
      <c r="A146" s="417"/>
      <c r="B146" s="519"/>
      <c r="C146" s="519"/>
      <c r="D146" s="519"/>
      <c r="E146" s="519"/>
      <c r="F146" s="519"/>
      <c r="G146" s="382"/>
      <c r="H146" s="418">
        <f t="shared" si="0"/>
        <v>0</v>
      </c>
    </row>
    <row r="147" spans="1:8">
      <c r="A147" s="417"/>
      <c r="B147" s="519"/>
      <c r="C147" s="519"/>
      <c r="D147" s="519"/>
      <c r="E147" s="519"/>
      <c r="F147" s="519"/>
      <c r="G147" s="382"/>
      <c r="H147" s="418">
        <f t="shared" si="0"/>
        <v>0</v>
      </c>
    </row>
    <row r="148" spans="1:8">
      <c r="A148" s="417"/>
      <c r="B148" s="519"/>
      <c r="C148" s="519"/>
      <c r="D148" s="519"/>
      <c r="E148" s="519"/>
      <c r="F148" s="519"/>
      <c r="G148" s="382"/>
      <c r="H148" s="418">
        <f t="shared" si="0"/>
        <v>0</v>
      </c>
    </row>
    <row r="149" spans="1:8">
      <c r="A149" s="417"/>
      <c r="B149" s="519"/>
      <c r="C149" s="519"/>
      <c r="D149" s="519"/>
      <c r="E149" s="519"/>
      <c r="F149" s="519"/>
      <c r="G149" s="382"/>
      <c r="H149" s="418">
        <f t="shared" si="0"/>
        <v>0</v>
      </c>
    </row>
    <row r="150" spans="1:8">
      <c r="A150" s="417"/>
      <c r="B150" s="519"/>
      <c r="C150" s="519"/>
      <c r="D150" s="519"/>
      <c r="E150" s="519"/>
      <c r="F150" s="519"/>
      <c r="G150" s="382"/>
      <c r="H150" s="418">
        <f t="shared" si="0"/>
        <v>0</v>
      </c>
    </row>
    <row r="151" spans="1:8">
      <c r="A151" s="417"/>
      <c r="B151" s="519"/>
      <c r="C151" s="519"/>
      <c r="D151" s="519"/>
      <c r="E151" s="519"/>
      <c r="F151" s="519"/>
      <c r="G151" s="382"/>
      <c r="H151" s="418">
        <f t="shared" si="0"/>
        <v>0</v>
      </c>
    </row>
    <row r="152" spans="1:8">
      <c r="A152" s="417"/>
      <c r="B152" s="519"/>
      <c r="C152" s="519"/>
      <c r="D152" s="519"/>
      <c r="E152" s="519"/>
      <c r="F152" s="519"/>
      <c r="G152" s="382"/>
      <c r="H152" s="418">
        <f t="shared" si="0"/>
        <v>0</v>
      </c>
    </row>
    <row r="153" spans="1:8">
      <c r="A153" s="417"/>
      <c r="B153" s="519"/>
      <c r="C153" s="519"/>
      <c r="D153" s="519"/>
      <c r="E153" s="519"/>
      <c r="F153" s="519"/>
      <c r="G153" s="382"/>
      <c r="H153" s="418">
        <f t="shared" si="0"/>
        <v>0</v>
      </c>
    </row>
    <row r="154" spans="1:8">
      <c r="A154" s="417"/>
      <c r="B154" s="519"/>
      <c r="C154" s="519"/>
      <c r="D154" s="519"/>
      <c r="E154" s="519"/>
      <c r="F154" s="519"/>
      <c r="G154" s="382"/>
      <c r="H154" s="418">
        <f t="shared" si="0"/>
        <v>0</v>
      </c>
    </row>
    <row r="155" spans="1:8">
      <c r="A155" s="417"/>
      <c r="B155" s="519"/>
      <c r="C155" s="519"/>
      <c r="D155" s="519"/>
      <c r="E155" s="519"/>
      <c r="F155" s="519"/>
      <c r="G155" s="382"/>
      <c r="H155" s="418">
        <f t="shared" si="0"/>
        <v>0</v>
      </c>
    </row>
    <row r="156" spans="1:8">
      <c r="A156" s="417"/>
      <c r="B156" s="519"/>
      <c r="C156" s="519"/>
      <c r="D156" s="519"/>
      <c r="E156" s="519"/>
      <c r="F156" s="519"/>
      <c r="G156" s="382"/>
      <c r="H156" s="418">
        <f t="shared" si="0"/>
        <v>0</v>
      </c>
    </row>
    <row r="157" spans="1:8">
      <c r="A157" s="417"/>
      <c r="B157" s="519"/>
      <c r="C157" s="519"/>
      <c r="D157" s="519"/>
      <c r="E157" s="519"/>
      <c r="F157" s="519"/>
      <c r="G157" s="382"/>
      <c r="H157" s="418">
        <f t="shared" si="0"/>
        <v>0</v>
      </c>
    </row>
    <row r="158" spans="1:8">
      <c r="A158" s="417"/>
      <c r="B158" s="519"/>
      <c r="C158" s="519"/>
      <c r="D158" s="519"/>
      <c r="E158" s="519"/>
      <c r="F158" s="519"/>
      <c r="G158" s="382"/>
      <c r="H158" s="418">
        <f t="shared" si="0"/>
        <v>0</v>
      </c>
    </row>
  </sheetData>
  <mergeCells count="52">
    <mergeCell ref="B157:F157"/>
    <mergeCell ref="B158:F158"/>
    <mergeCell ref="B152:F152"/>
    <mergeCell ref="B153:F153"/>
    <mergeCell ref="B154:F154"/>
    <mergeCell ref="B155:F155"/>
    <mergeCell ref="B156:F156"/>
    <mergeCell ref="B147:F147"/>
    <mergeCell ref="B148:F148"/>
    <mergeCell ref="B149:F149"/>
    <mergeCell ref="B150:F150"/>
    <mergeCell ref="B151:F151"/>
    <mergeCell ref="B142:F142"/>
    <mergeCell ref="B143:F143"/>
    <mergeCell ref="B144:F144"/>
    <mergeCell ref="B145:F145"/>
    <mergeCell ref="B146:F146"/>
    <mergeCell ref="B137:F137"/>
    <mergeCell ref="B138:F138"/>
    <mergeCell ref="B139:F139"/>
    <mergeCell ref="B140:F140"/>
    <mergeCell ref="B141:F141"/>
    <mergeCell ref="B132:F132"/>
    <mergeCell ref="B133:F133"/>
    <mergeCell ref="B134:F134"/>
    <mergeCell ref="B135:F135"/>
    <mergeCell ref="B136:F136"/>
    <mergeCell ref="B127:F127"/>
    <mergeCell ref="B128:F128"/>
    <mergeCell ref="B129:F129"/>
    <mergeCell ref="B130:F130"/>
    <mergeCell ref="B131:F131"/>
    <mergeCell ref="B122:F122"/>
    <mergeCell ref="B123:F123"/>
    <mergeCell ref="B124:F124"/>
    <mergeCell ref="B125:F125"/>
    <mergeCell ref="B126:F126"/>
    <mergeCell ref="B117:F117"/>
    <mergeCell ref="B118:F118"/>
    <mergeCell ref="B119:F119"/>
    <mergeCell ref="B120:F120"/>
    <mergeCell ref="B121:F121"/>
    <mergeCell ref="B112:F112"/>
    <mergeCell ref="B113:F113"/>
    <mergeCell ref="B114:F114"/>
    <mergeCell ref="B115:F115"/>
    <mergeCell ref="B116:F116"/>
    <mergeCell ref="G51:G52"/>
    <mergeCell ref="G47:G48"/>
    <mergeCell ref="B109:F109"/>
    <mergeCell ref="B110:F110"/>
    <mergeCell ref="B111:F111"/>
  </mergeCells>
  <phoneticPr fontId="1"/>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S57"/>
  <sheetViews>
    <sheetView topLeftCell="I1"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9" ht="21">
      <c r="A1" s="70"/>
      <c r="B1" s="520"/>
      <c r="C1" s="521"/>
      <c r="D1" s="72" t="s">
        <v>40</v>
      </c>
      <c r="E1" s="71" t="s">
        <v>41</v>
      </c>
      <c r="F1" s="522"/>
      <c r="G1" s="523"/>
      <c r="H1" s="74" t="s">
        <v>55</v>
      </c>
    </row>
    <row r="2" spans="1:19" ht="24.75" customHeight="1">
      <c r="A2" s="72" t="s">
        <v>0</v>
      </c>
      <c r="B2" s="524" t="s">
        <v>101</v>
      </c>
      <c r="C2" s="524"/>
      <c r="D2" s="524"/>
      <c r="E2" s="524"/>
      <c r="F2" s="524"/>
      <c r="G2" s="524"/>
      <c r="H2" s="74" t="s">
        <v>56</v>
      </c>
    </row>
    <row r="3" spans="1:19" ht="19.5" customHeight="1">
      <c r="A3" s="80" t="s">
        <v>48</v>
      </c>
      <c r="B3" s="182"/>
      <c r="C3" s="182"/>
      <c r="D3" s="182"/>
      <c r="I3" s="74"/>
    </row>
    <row r="4" spans="1:19">
      <c r="A4" s="54" t="s">
        <v>46</v>
      </c>
      <c r="B4" s="525"/>
      <c r="C4" s="526"/>
      <c r="D4" s="526"/>
      <c r="E4" s="526"/>
      <c r="F4" s="526"/>
      <c r="G4" s="527"/>
      <c r="H4" s="457" t="s">
        <v>918</v>
      </c>
      <c r="I4" s="458"/>
      <c r="J4" s="458"/>
      <c r="K4" s="458"/>
      <c r="L4" s="458"/>
      <c r="M4" s="459"/>
      <c r="N4" s="457" t="s">
        <v>918</v>
      </c>
      <c r="O4" s="458"/>
      <c r="P4" s="458"/>
      <c r="Q4" s="458"/>
      <c r="R4" s="458"/>
      <c r="S4" s="459"/>
    </row>
    <row r="5" spans="1:19">
      <c r="A5" s="55" t="s">
        <v>39</v>
      </c>
      <c r="B5" s="525"/>
      <c r="C5" s="526"/>
      <c r="D5" s="526"/>
      <c r="E5" s="526"/>
      <c r="F5" s="526"/>
      <c r="G5" s="527"/>
      <c r="H5" s="386" t="s">
        <v>43</v>
      </c>
      <c r="I5" s="35" t="s">
        <v>68</v>
      </c>
      <c r="J5" s="35" t="s">
        <v>98</v>
      </c>
      <c r="N5" s="397" t="s">
        <v>43</v>
      </c>
      <c r="O5" s="390" t="s">
        <v>68</v>
      </c>
      <c r="P5" s="390" t="s">
        <v>98</v>
      </c>
      <c r="Q5" s="182"/>
    </row>
    <row r="6" spans="1:19">
      <c r="A6" s="55" t="s">
        <v>7</v>
      </c>
      <c r="B6" s="525" t="s">
        <v>5</v>
      </c>
      <c r="C6" s="526"/>
      <c r="D6" s="527"/>
      <c r="E6" s="388" t="s">
        <v>43</v>
      </c>
      <c r="F6" s="389" t="str">
        <f>$I$5</f>
        <v>近接</v>
      </c>
      <c r="G6" s="389" t="str">
        <f>IF($J$5 = 0,"", $J$5)</f>
        <v>武器</v>
      </c>
      <c r="H6" s="388" t="s">
        <v>65</v>
      </c>
      <c r="I6" s="390"/>
      <c r="J6" s="390"/>
      <c r="N6" s="394" t="s">
        <v>65</v>
      </c>
      <c r="O6" s="390"/>
      <c r="P6" s="390"/>
      <c r="Q6" s="182"/>
    </row>
    <row r="7" spans="1:19">
      <c r="A7" s="56" t="s">
        <v>6</v>
      </c>
      <c r="B7" s="525" t="s">
        <v>90</v>
      </c>
      <c r="C7" s="526"/>
      <c r="D7" s="527"/>
      <c r="E7" s="388" t="s">
        <v>65</v>
      </c>
      <c r="F7" s="389" t="str">
        <f>IF($I$6 = 0,"", $I$6)</f>
        <v/>
      </c>
      <c r="G7" s="389" t="str">
        <f>IF($J$6 = 0,"", $J$6)</f>
        <v/>
      </c>
      <c r="H7" s="388" t="s">
        <v>84</v>
      </c>
      <c r="I7" s="390" t="s">
        <v>99</v>
      </c>
      <c r="J7" s="74" t="s">
        <v>61</v>
      </c>
      <c r="L7" s="229" t="s">
        <v>418</v>
      </c>
      <c r="N7" s="394" t="s">
        <v>84</v>
      </c>
      <c r="O7" s="390" t="s">
        <v>903</v>
      </c>
      <c r="P7" s="74" t="s">
        <v>61</v>
      </c>
      <c r="Q7" s="182"/>
      <c r="R7" s="229" t="s">
        <v>418</v>
      </c>
    </row>
    <row r="8" spans="1:19">
      <c r="A8" s="56" t="s">
        <v>8</v>
      </c>
      <c r="B8" s="525" t="s">
        <v>103</v>
      </c>
      <c r="C8" s="526"/>
      <c r="D8" s="526"/>
      <c r="E8" s="526"/>
      <c r="F8" s="526"/>
      <c r="G8" s="527"/>
      <c r="H8" s="388" t="s">
        <v>51</v>
      </c>
      <c r="I8" s="390" t="s">
        <v>12</v>
      </c>
      <c r="J8" s="389">
        <f>IF(I8="",0,VLOOKUP(I8,基本!$A$5:'基本'!$C$10,3,FALSE))</f>
        <v>2</v>
      </c>
      <c r="K8" s="390" t="s">
        <v>89</v>
      </c>
      <c r="L8" s="231">
        <f>$J$8+$L$9+$I$9</f>
        <v>19</v>
      </c>
      <c r="N8" s="394" t="s">
        <v>51</v>
      </c>
      <c r="O8" s="390" t="s">
        <v>12</v>
      </c>
      <c r="P8" s="389">
        <f>IF(O8="",0,VLOOKUP(O8,基本!$A$5:'基本'!$C$10,3,FALSE))</f>
        <v>2</v>
      </c>
      <c r="Q8" s="390" t="s">
        <v>89</v>
      </c>
      <c r="R8" s="231">
        <f>$P$8+$O$9+$R$9</f>
        <v>19</v>
      </c>
    </row>
    <row r="9" spans="1:19" ht="14.25" customHeight="1">
      <c r="A9" s="57" t="s">
        <v>9</v>
      </c>
      <c r="B9" s="531" t="s">
        <v>102</v>
      </c>
      <c r="C9" s="532"/>
      <c r="D9" s="532"/>
      <c r="E9" s="532"/>
      <c r="F9" s="532"/>
      <c r="G9" s="533"/>
      <c r="H9" s="388" t="s">
        <v>57</v>
      </c>
      <c r="I9" s="390">
        <v>0</v>
      </c>
      <c r="J9" s="457" t="s">
        <v>53</v>
      </c>
      <c r="K9" s="459"/>
      <c r="L9" s="389">
        <f>IF($I$7=基本!$F$4,基本!$P$7,IF($I$7=基本!$F$13,基本!$P$16,IF($I$7=基本!$F$22,基本!$P$25,IF($I$7=基本!$F$31,基本!$P$34,IF($I$7=基本!$F$40,基本!$P$43,0)))))</f>
        <v>17</v>
      </c>
      <c r="N9" s="394" t="s">
        <v>57</v>
      </c>
      <c r="O9" s="390">
        <v>0</v>
      </c>
      <c r="P9" s="457" t="s">
        <v>53</v>
      </c>
      <c r="Q9" s="459"/>
      <c r="R9" s="389">
        <f>IF($O$7=基本!$F$4,基本!$P$7,IF($O$7=基本!$F$13,基本!$P$16,IF($O$7=基本!$F$22,基本!$P$25,IF($O$7=基本!$F$31,基本!$P$34,IF($O$7=基本!$F$40,基本!$P$43,0)))))</f>
        <v>17</v>
      </c>
    </row>
    <row r="10" spans="1:19" ht="3" customHeight="1">
      <c r="A10" s="58"/>
      <c r="B10" s="534"/>
      <c r="C10" s="535"/>
      <c r="D10" s="535"/>
      <c r="E10" s="535"/>
      <c r="F10" s="535"/>
      <c r="G10" s="536"/>
      <c r="H10" s="396" t="s">
        <v>52</v>
      </c>
      <c r="I10" s="390" t="s">
        <v>12</v>
      </c>
      <c r="J10" s="389">
        <f>IF(I10="",0,VLOOKUP(I10,基本!$A$5:'基本'!$C$10,3,FALSE))</f>
        <v>2</v>
      </c>
      <c r="K10" s="395" t="s">
        <v>16</v>
      </c>
      <c r="L10" s="393">
        <f>IF(K10="",0,VLOOKUP(K10,基本!$A$5:'基本'!$C$10,3,FALSE))</f>
        <v>4</v>
      </c>
      <c r="N10" s="396" t="s">
        <v>917</v>
      </c>
      <c r="O10" s="395" t="s">
        <v>12</v>
      </c>
      <c r="P10" s="393">
        <f>IF(O10="",0,VLOOKUP(O10,基本!$A$5:'基本'!$C$10,3,FALSE))</f>
        <v>2</v>
      </c>
      <c r="Q10" s="395" t="s">
        <v>16</v>
      </c>
      <c r="R10" s="393">
        <f>IF(Q10="",0,VLOOKUP(Q10,基本!$A$5:'基本'!$C$10,3,FALSE))</f>
        <v>4</v>
      </c>
    </row>
    <row r="11" spans="1:19" ht="3" customHeight="1">
      <c r="A11" s="58"/>
      <c r="B11" s="528"/>
      <c r="C11" s="529"/>
      <c r="D11" s="529"/>
      <c r="E11" s="529"/>
      <c r="F11" s="529"/>
      <c r="G11" s="530"/>
      <c r="H11" s="388" t="s">
        <v>58</v>
      </c>
      <c r="I11" s="390"/>
      <c r="J11" s="457" t="s">
        <v>54</v>
      </c>
      <c r="K11" s="459"/>
      <c r="L11" s="389">
        <f>IF($I$7=基本!$F$4,基本!$P$9,IF($I$7=基本!$F$13,基本!$P$18,IF($I$7=基本!$F$22,基本!$P$27,IF($I$7=基本!$F$31,基本!$P$36,IF($I$7=基本!$F$40,基本!$P$45,0)))))</f>
        <v>6</v>
      </c>
      <c r="N11" s="394" t="s">
        <v>58</v>
      </c>
      <c r="O11" s="395">
        <v>0</v>
      </c>
      <c r="P11" s="457" t="s">
        <v>54</v>
      </c>
      <c r="Q11" s="459"/>
      <c r="R11" s="393">
        <f>IF($O$7=基本!$F$4,基本!$P$9,IF($O$7=基本!$F$13,基本!$P$18,IF($O$7=基本!$F$22,基本!$P$27,IF($O$7=基本!$F$31,基本!$P$36,IF($O$7=基本!$F$40,基本!$P$45,0)))))</f>
        <v>6</v>
      </c>
    </row>
    <row r="12" spans="1:19" ht="3" customHeight="1">
      <c r="A12" s="58"/>
      <c r="B12" s="528"/>
      <c r="C12" s="529"/>
      <c r="D12" s="529"/>
      <c r="E12" s="529"/>
      <c r="F12" s="529"/>
      <c r="G12" s="530"/>
      <c r="H12" s="386" t="s">
        <v>413</v>
      </c>
      <c r="I12" s="390">
        <v>1</v>
      </c>
      <c r="J12"/>
      <c r="K12"/>
      <c r="L12" s="229" t="s">
        <v>418</v>
      </c>
      <c r="M12" s="405" t="s">
        <v>59</v>
      </c>
      <c r="N12" s="397" t="s">
        <v>413</v>
      </c>
      <c r="O12" s="354">
        <f>I12</f>
        <v>1</v>
      </c>
      <c r="R12" s="229" t="s">
        <v>418</v>
      </c>
      <c r="S12" s="405" t="s">
        <v>59</v>
      </c>
    </row>
    <row r="13" spans="1:19" ht="3" customHeight="1">
      <c r="A13" s="58"/>
      <c r="B13" s="528"/>
      <c r="C13" s="529"/>
      <c r="D13" s="529"/>
      <c r="E13" s="529"/>
      <c r="F13" s="529"/>
      <c r="G13" s="530"/>
      <c r="H13" s="386" t="s">
        <v>85</v>
      </c>
      <c r="I13" s="26">
        <f>IF($I$7=基本!$F$4,基本!$F$9,IF($I$7=基本!$F$13,基本!$F$18,IF($I$7=基本!$F$22,基本!$F$27,IF($I$7=基本!$F$31,基本!$F$36,IF($I$7=基本!$F$40,基本!$F$45,0)))))*$I$12</f>
        <v>1</v>
      </c>
      <c r="J13" s="388" t="s">
        <v>44</v>
      </c>
      <c r="K13" s="26">
        <f>IF($I$7=基本!$F$4,基本!$H$9,IF($I$7=基本!$F$13,基本!$H$18,IF($I$7=基本!$F$22,基本!$H$27,IF($I$7=基本!$F$31,基本!$H$36,IF($I$7=基本!$F$40,基本!$H$45,0)))))</f>
        <v>10</v>
      </c>
      <c r="L13" s="231">
        <f>J10+IF(I12=0,0,L11)+I11</f>
        <v>8</v>
      </c>
      <c r="M13" s="395"/>
      <c r="N13" s="397" t="s">
        <v>85</v>
      </c>
      <c r="O13" s="354">
        <f>IF($O$7=基本!$F$4,基本!$F$9,IF($O$7=基本!$F$13,基本!$F$18,IF($O$7=基本!$F$22,基本!$F$27,IF($O$7=基本!$F$31,基本!$F$36,IF($O$7=基本!$F$40,基本!$F$45,0)))))*$O$12+1</f>
        <v>2</v>
      </c>
      <c r="P13" s="394" t="s">
        <v>44</v>
      </c>
      <c r="Q13" s="26">
        <f>IF($O$7=基本!$F$4,基本!$H$9,IF($O$7=基本!$F$13,基本!$H$18,IF($O$7=基本!$F$22,基本!$H$27,IF($O$7=基本!$F$31,基本!$H$36,IF($O$7=基本!$F$40,基本!$H$45,0)))))</f>
        <v>10</v>
      </c>
      <c r="R13" s="231">
        <f>P10+IF(O12=0,0,R11)+O11</f>
        <v>8</v>
      </c>
      <c r="S13" s="395"/>
    </row>
    <row r="14" spans="1:19" ht="3" customHeight="1">
      <c r="A14" s="58"/>
      <c r="B14" s="534"/>
      <c r="C14" s="535"/>
      <c r="D14" s="535"/>
      <c r="E14" s="535"/>
      <c r="F14" s="535"/>
      <c r="G14" s="536"/>
      <c r="H14" s="388" t="s">
        <v>50</v>
      </c>
      <c r="I14" s="26">
        <f>IF($I$7=基本!$F$4,基本!$L$11,IF($I$7=基本!$F$13,基本!$L$20,IF($I$7=基本!$F$22,基本!$L$29,IF($I$7=基本!$F$31,基本!$L$38,IF($I$7=基本!$F$40,基本!$L$47,0)))))</f>
        <v>4</v>
      </c>
      <c r="J14" s="388" t="s">
        <v>44</v>
      </c>
      <c r="K14" s="26">
        <f>IF($I$7=基本!$F$4,基本!$N$11,IF($I$7=基本!$F$13,基本!$N$20,IF($I$7=基本!$F$22,基本!$N$29,IF($I$7=基本!$F$31,基本!$N$38,IF($I$7=基本!$F$40,基本!$N$47,0)))))</f>
        <v>8</v>
      </c>
      <c r="L14" s="231">
        <f>L13+(I13*K13)</f>
        <v>18</v>
      </c>
      <c r="M14" s="395" t="s">
        <v>76</v>
      </c>
      <c r="N14" s="394" t="s">
        <v>50</v>
      </c>
      <c r="O14" s="26">
        <f>IF($O$7=基本!$F$4,基本!$L$11,IF($O$7=基本!$F$13,基本!$L$20,IF($O$7=基本!$F$22,基本!$L$29,IF($O$7=基本!$F$31,基本!$L$38,IF($O$7=基本!$F$40,基本!$L$47,0)))))</f>
        <v>4</v>
      </c>
      <c r="P14" s="394" t="s">
        <v>44</v>
      </c>
      <c r="Q14" s="26">
        <f>IF($O$7=基本!$F$4,基本!$N$11,IF($O$7=基本!$F$13,基本!$N$20,IF($O$7=基本!$F$22,基本!$N$29,IF($O$7=基本!$F$31,基本!$N$38,IF($O$7=基本!$F$40,基本!$N$47,0)))))</f>
        <v>10</v>
      </c>
      <c r="R14" s="231">
        <f>R13+(O13*Q13)</f>
        <v>28</v>
      </c>
      <c r="S14" s="395" t="s">
        <v>76</v>
      </c>
    </row>
    <row r="15" spans="1:19" ht="3" customHeight="1">
      <c r="A15" s="59"/>
      <c r="B15" s="537"/>
      <c r="C15" s="538"/>
      <c r="D15" s="538"/>
      <c r="E15" s="538"/>
      <c r="F15" s="538"/>
      <c r="G15" s="539"/>
      <c r="H15"/>
      <c r="I15"/>
      <c r="J15"/>
      <c r="K15"/>
      <c r="L15"/>
      <c r="M15"/>
      <c r="N15"/>
      <c r="O15"/>
      <c r="P15"/>
      <c r="Q15"/>
      <c r="R15"/>
    </row>
    <row r="16" spans="1:19" ht="14.25" customHeight="1" thickBot="1">
      <c r="A16" s="120" t="s">
        <v>47</v>
      </c>
      <c r="E16" s="67"/>
      <c r="H16"/>
      <c r="I16"/>
      <c r="J16"/>
      <c r="K16"/>
      <c r="L16"/>
      <c r="N16"/>
      <c r="O16"/>
      <c r="P16"/>
      <c r="Q16"/>
      <c r="R16"/>
    </row>
    <row r="17" spans="1:12" ht="18.75" customHeight="1" thickBot="1">
      <c r="A17" s="540" t="str">
        <f>$B$2</f>
        <v>近接基礎攻撃</v>
      </c>
      <c r="B17" s="541"/>
      <c r="C17" s="541"/>
      <c r="D17" s="52" t="s">
        <v>2</v>
      </c>
      <c r="E17" s="40" t="s">
        <v>114</v>
      </c>
      <c r="F17" s="53" t="s">
        <v>104</v>
      </c>
      <c r="G17" s="41" t="s">
        <v>70</v>
      </c>
      <c r="H17"/>
      <c r="I17"/>
      <c r="J17"/>
      <c r="K17"/>
      <c r="L17"/>
    </row>
    <row r="18" spans="1:12" ht="23.25" customHeight="1">
      <c r="A18" s="542" t="s">
        <v>42</v>
      </c>
      <c r="B18" s="51" t="s">
        <v>117</v>
      </c>
      <c r="C18" s="545" t="str">
        <f>$K$8</f>
        <v>AC</v>
      </c>
      <c r="D18" s="49" t="str">
        <f>$L$8 &amp; "+1d20"</f>
        <v>19+1d20</v>
      </c>
      <c r="E18" s="49" t="str">
        <f>$L$8 &amp; "+1d20"</f>
        <v>19+1d20</v>
      </c>
      <c r="F18" s="49" t="str">
        <f>$L$8+1 &amp; "+1d20"</f>
        <v>20+1d20</v>
      </c>
      <c r="G18" s="50"/>
      <c r="H18" s="185"/>
      <c r="I18" s="185"/>
      <c r="J18" s="185"/>
      <c r="K18" s="185"/>
    </row>
    <row r="19" spans="1:12" ht="23.25" customHeight="1">
      <c r="A19" s="543"/>
      <c r="B19" s="274" t="s">
        <v>1</v>
      </c>
      <c r="C19" s="546"/>
      <c r="D19" s="275" t="str">
        <f>$L$8+2 &amp; "+1d20"</f>
        <v>21+1d20</v>
      </c>
      <c r="E19" s="275" t="str">
        <f>$L$8+2 &amp; "+1d20"</f>
        <v>21+1d20</v>
      </c>
      <c r="F19" s="275" t="str">
        <f>$L$8+1+2 &amp; "+1d20"</f>
        <v>22+1d20</v>
      </c>
      <c r="G19" s="276"/>
      <c r="H19" s="185"/>
      <c r="I19" s="185"/>
      <c r="J19" s="185"/>
      <c r="K19" s="185"/>
    </row>
    <row r="20" spans="1:12" ht="23.25" customHeight="1">
      <c r="A20" s="543"/>
      <c r="B20" s="277" t="s">
        <v>595</v>
      </c>
      <c r="C20" s="546"/>
      <c r="D20" s="278" t="str">
        <f>3+$L$8 &amp; "+1d20"</f>
        <v>22+1d20</v>
      </c>
      <c r="E20" s="278" t="str">
        <f>3+$L$8 &amp; "+1d20"</f>
        <v>22+1d20</v>
      </c>
      <c r="F20" s="278" t="str">
        <f>3+$L$8+1 &amp; "+1d20"</f>
        <v>23+1d20</v>
      </c>
      <c r="G20" s="279"/>
      <c r="H20" s="185"/>
      <c r="I20" s="185"/>
      <c r="J20" s="185"/>
      <c r="K20" s="185"/>
    </row>
    <row r="21" spans="1:12" ht="23.25" customHeight="1" thickBot="1">
      <c r="A21" s="544"/>
      <c r="B21" s="280" t="s">
        <v>1</v>
      </c>
      <c r="C21" s="547"/>
      <c r="D21" s="281" t="str">
        <f>3+$L$8+2 &amp; "+1d20"</f>
        <v>24+1d20</v>
      </c>
      <c r="E21" s="281" t="str">
        <f>3+$L$8+2 &amp; "+1d20"</f>
        <v>24+1d20</v>
      </c>
      <c r="F21" s="281" t="str">
        <f>3+$L$8+1+2 &amp; "+1d20"</f>
        <v>25+1d20</v>
      </c>
      <c r="G21" s="282"/>
      <c r="H21" s="185"/>
      <c r="I21" s="185"/>
      <c r="J21" s="185"/>
      <c r="K21" s="185"/>
    </row>
    <row r="22" spans="1:12" ht="23.25" customHeight="1">
      <c r="A22" s="549" t="s">
        <v>117</v>
      </c>
      <c r="B22" s="85" t="s">
        <v>4</v>
      </c>
      <c r="C22" s="42" t="str">
        <f>IF($M$13 = 0,"", $M$13)</f>
        <v/>
      </c>
      <c r="D22" s="87" t="str">
        <f>$L$13 &amp; "+" &amp; $I$13 &amp; "d" &amp; $K$13</f>
        <v>8+1d10</v>
      </c>
      <c r="E22" s="87" t="str">
        <f>$L$13 &amp; "+" &amp; $I$13 &amp; "d" &amp; $K$13</f>
        <v>8+1d10</v>
      </c>
      <c r="F22" s="87" t="str">
        <f>$L$13 &amp; "+" &amp; $I$13 &amp; "d" &amp; $K$13</f>
        <v>8+1d10</v>
      </c>
      <c r="G22" s="88"/>
      <c r="H22" s="185"/>
      <c r="I22" s="185"/>
      <c r="J22" s="185"/>
      <c r="K22" s="185"/>
    </row>
    <row r="23" spans="1:12" ht="23.25" customHeight="1" thickBot="1">
      <c r="A23" s="550"/>
      <c r="B23" s="82" t="s">
        <v>3</v>
      </c>
      <c r="C23" s="86" t="str">
        <f>IF($M$14 = 0,"", $M$14)</f>
        <v>精神</v>
      </c>
      <c r="D23" s="84" t="str">
        <f>$L$14 &amp; IF($I$14 = 0,"","+" &amp; $I$14 &amp; "d" &amp; $K$14)</f>
        <v>18+4d8</v>
      </c>
      <c r="E23" s="84" t="str">
        <f>$L$14 &amp; IF($I$14 = 0,"","+" &amp; $I$14 &amp; "d" &amp; $K$14)</f>
        <v>18+4d8</v>
      </c>
      <c r="F23" s="84" t="str">
        <f>$L$14 &amp; IF($I$14 = 0,"","+" &amp; ($I$14 &amp; "d" &amp; $K$14))</f>
        <v>18+4d8</v>
      </c>
      <c r="G23" s="81"/>
      <c r="H23" s="185"/>
      <c r="I23" s="185"/>
      <c r="J23" s="185"/>
      <c r="K23" s="185"/>
    </row>
    <row r="24" spans="1:12" ht="23.25" customHeight="1">
      <c r="A24" s="551" t="s">
        <v>902</v>
      </c>
      <c r="B24" s="85" t="s">
        <v>4</v>
      </c>
      <c r="C24" s="42" t="str">
        <f>IF($S$13 = 0,"", $S$13)</f>
        <v/>
      </c>
      <c r="D24" s="87" t="str">
        <f>$R$13 &amp; "+" &amp; $O$13 &amp; "d" &amp; $Q$13</f>
        <v>8+2d10</v>
      </c>
      <c r="E24" s="87" t="str">
        <f t="shared" ref="E24:F24" si="0">$R$13 &amp; "+" &amp; $O$13 &amp; "d" &amp; $Q$13</f>
        <v>8+2d10</v>
      </c>
      <c r="F24" s="87" t="str">
        <f t="shared" si="0"/>
        <v>8+2d10</v>
      </c>
      <c r="G24" s="88"/>
      <c r="H24" s="185"/>
      <c r="I24" s="185"/>
      <c r="J24" s="185"/>
      <c r="K24" s="185"/>
    </row>
    <row r="25" spans="1:12" ht="23.25" customHeight="1" thickBot="1">
      <c r="A25" s="552"/>
      <c r="B25" s="82" t="s">
        <v>3</v>
      </c>
      <c r="C25" s="86" t="str">
        <f>IF($S$14 = 0,"", $S$14)</f>
        <v>精神</v>
      </c>
      <c r="D25" s="84" t="str">
        <f>$R$14 &amp; IF($O$14 = 0,"","+" &amp; $O$14 &amp; "d" &amp; $Q$14)</f>
        <v>28+4d10</v>
      </c>
      <c r="E25" s="84" t="str">
        <f t="shared" ref="E25:F25" si="1">$R$14 &amp; IF($O$14 = 0,"","+" &amp; $O$14 &amp; "d" &amp; $Q$14)</f>
        <v>28+4d10</v>
      </c>
      <c r="F25" s="84" t="str">
        <f t="shared" si="1"/>
        <v>28+4d10</v>
      </c>
      <c r="G25" s="81"/>
      <c r="H25" s="185"/>
      <c r="I25" s="185"/>
      <c r="J25" s="185"/>
      <c r="K25" s="185"/>
    </row>
    <row r="26" spans="1:12" ht="13.5" customHeight="1">
      <c r="A26" s="548"/>
      <c r="B26" s="548"/>
      <c r="C26" s="548"/>
      <c r="D26" s="548"/>
      <c r="E26" s="548"/>
      <c r="F26" s="548"/>
      <c r="G26" s="548"/>
    </row>
    <row r="27" spans="1:12" ht="14.25">
      <c r="A27" s="553" t="s">
        <v>363</v>
      </c>
      <c r="B27" s="553"/>
      <c r="C27" s="553"/>
      <c r="D27" s="553"/>
      <c r="E27" s="553"/>
      <c r="F27" s="553"/>
      <c r="G27" s="553"/>
      <c r="I27" s="185"/>
      <c r="J27" s="185"/>
      <c r="K27" s="185"/>
    </row>
    <row r="28" spans="1:12" ht="13.5" customHeight="1">
      <c r="A28" s="554" t="s">
        <v>364</v>
      </c>
      <c r="B28" s="554"/>
      <c r="C28" s="554"/>
      <c r="D28" s="554"/>
      <c r="E28" s="554"/>
      <c r="F28" s="554"/>
      <c r="G28" s="554"/>
    </row>
    <row r="29" spans="1:12" ht="13.5" customHeight="1">
      <c r="A29" s="548" t="s">
        <v>365</v>
      </c>
      <c r="B29" s="548"/>
      <c r="C29" s="548"/>
      <c r="D29" s="548"/>
      <c r="E29" s="548"/>
      <c r="F29" s="548"/>
      <c r="G29" s="548"/>
    </row>
    <row r="30" spans="1:12" ht="14.25">
      <c r="A30" s="553" t="s">
        <v>272</v>
      </c>
      <c r="B30" s="553"/>
      <c r="C30" s="553"/>
      <c r="D30" s="553"/>
      <c r="E30" s="553"/>
      <c r="F30" s="553"/>
      <c r="G30" s="553"/>
      <c r="I30" s="185"/>
      <c r="J30" s="185"/>
      <c r="K30" s="185"/>
    </row>
    <row r="31" spans="1:12" ht="13.5" customHeight="1">
      <c r="A31" s="548" t="s">
        <v>337</v>
      </c>
      <c r="B31" s="548"/>
      <c r="C31" s="548"/>
      <c r="D31" s="548"/>
      <c r="E31" s="548"/>
      <c r="F31" s="548"/>
      <c r="G31" s="548"/>
    </row>
    <row r="32" spans="1:12" ht="13.5" customHeight="1">
      <c r="A32" s="548" t="s">
        <v>273</v>
      </c>
      <c r="B32" s="548"/>
      <c r="C32" s="548"/>
      <c r="D32" s="548"/>
      <c r="E32" s="548"/>
      <c r="F32" s="548"/>
      <c r="G32" s="548"/>
    </row>
    <row r="33" spans="1:12" ht="14.25">
      <c r="A33" s="553" t="s">
        <v>453</v>
      </c>
      <c r="B33" s="553"/>
      <c r="C33" s="553"/>
      <c r="D33" s="553"/>
      <c r="E33" s="553"/>
      <c r="F33" s="553"/>
      <c r="G33" s="553"/>
      <c r="I33" s="185"/>
      <c r="J33" s="185"/>
      <c r="K33" s="185"/>
    </row>
    <row r="34" spans="1:12" ht="13.5" customHeight="1">
      <c r="A34" s="554" t="s">
        <v>366</v>
      </c>
      <c r="B34" s="554"/>
      <c r="C34" s="554"/>
      <c r="D34" s="554"/>
      <c r="E34" s="554"/>
      <c r="F34" s="554"/>
      <c r="G34" s="554"/>
    </row>
    <row r="35" spans="1:12" ht="13.5" customHeight="1">
      <c r="A35" s="548" t="s">
        <v>490</v>
      </c>
      <c r="B35" s="548"/>
      <c r="C35" s="548"/>
      <c r="D35" s="548"/>
      <c r="E35" s="548"/>
      <c r="F35" s="548"/>
      <c r="G35" s="548"/>
    </row>
    <row r="36" spans="1:12">
      <c r="A36" s="392"/>
      <c r="B36" s="392"/>
      <c r="C36" s="392"/>
      <c r="D36" s="392"/>
      <c r="E36" s="392"/>
      <c r="F36" s="392"/>
      <c r="G36" s="392"/>
    </row>
    <row r="37" spans="1:12">
      <c r="A37" s="558" t="s">
        <v>49</v>
      </c>
      <c r="B37" s="559"/>
      <c r="C37" s="559"/>
      <c r="D37" s="559"/>
      <c r="E37" s="559"/>
      <c r="F37" s="559"/>
      <c r="G37" s="560"/>
    </row>
    <row r="38" spans="1:12" s="182" customFormat="1" ht="13.5" customHeight="1">
      <c r="A38" s="561"/>
      <c r="B38" s="553"/>
      <c r="C38" s="553"/>
      <c r="D38" s="553"/>
      <c r="E38" s="553"/>
      <c r="F38" s="553"/>
      <c r="G38" s="562"/>
      <c r="L38" s="185"/>
    </row>
    <row r="39" spans="1:12" s="182" customFormat="1" ht="13.5" customHeight="1">
      <c r="A39" s="555" t="s">
        <v>609</v>
      </c>
      <c r="B39" s="556"/>
      <c r="C39" s="556"/>
      <c r="D39" s="556"/>
      <c r="E39" s="556"/>
      <c r="F39" s="556"/>
      <c r="G39" s="557"/>
      <c r="L39" s="185"/>
    </row>
    <row r="40" spans="1:12" s="182" customFormat="1" ht="13.5" customHeight="1">
      <c r="A40" s="555" t="s">
        <v>460</v>
      </c>
      <c r="B40" s="556"/>
      <c r="C40" s="556"/>
      <c r="D40" s="556"/>
      <c r="E40" s="556"/>
      <c r="F40" s="556"/>
      <c r="G40" s="557"/>
      <c r="L40" s="185"/>
    </row>
    <row r="41" spans="1:12" s="182" customFormat="1" ht="13.5" customHeight="1">
      <c r="A41" s="555" t="s">
        <v>207</v>
      </c>
      <c r="B41" s="556"/>
      <c r="C41" s="556"/>
      <c r="D41" s="556"/>
      <c r="E41" s="556"/>
      <c r="F41" s="556"/>
      <c r="G41" s="557"/>
      <c r="L41" s="185"/>
    </row>
    <row r="42" spans="1:12" s="182" customFormat="1" ht="13.5" customHeight="1">
      <c r="A42" s="555" t="s">
        <v>208</v>
      </c>
      <c r="B42" s="556"/>
      <c r="C42" s="556"/>
      <c r="D42" s="556"/>
      <c r="E42" s="556"/>
      <c r="F42" s="556"/>
      <c r="G42" s="557"/>
      <c r="L42" s="185"/>
    </row>
    <row r="43" spans="1:12" s="182" customFormat="1" ht="13.5" customHeight="1">
      <c r="A43" s="555" t="s">
        <v>209</v>
      </c>
      <c r="B43" s="556"/>
      <c r="C43" s="556"/>
      <c r="D43" s="556"/>
      <c r="E43" s="556"/>
      <c r="F43" s="556"/>
      <c r="G43" s="557"/>
      <c r="L43" s="185"/>
    </row>
    <row r="44" spans="1:12" s="182" customFormat="1" ht="13.5" customHeight="1">
      <c r="A44" s="555" t="s">
        <v>488</v>
      </c>
      <c r="B44" s="556"/>
      <c r="C44" s="556"/>
      <c r="D44" s="556"/>
      <c r="E44" s="556"/>
      <c r="F44" s="556"/>
      <c r="G44" s="557"/>
      <c r="L44" s="185"/>
    </row>
    <row r="45" spans="1:12" s="182" customFormat="1" ht="13.5" customHeight="1">
      <c r="A45" s="555" t="s">
        <v>616</v>
      </c>
      <c r="B45" s="556"/>
      <c r="C45" s="556"/>
      <c r="D45" s="556"/>
      <c r="E45" s="556"/>
      <c r="F45" s="556"/>
      <c r="G45" s="557"/>
      <c r="L45" s="185"/>
    </row>
    <row r="46" spans="1:12" s="182" customFormat="1" ht="13.5" customHeight="1">
      <c r="A46" s="555" t="s">
        <v>654</v>
      </c>
      <c r="B46" s="556"/>
      <c r="C46" s="556"/>
      <c r="D46" s="556"/>
      <c r="E46" s="556"/>
      <c r="F46" s="556"/>
      <c r="G46" s="557"/>
      <c r="L46" s="185"/>
    </row>
    <row r="47" spans="1:12" s="182" customFormat="1" ht="13.5" customHeight="1">
      <c r="A47" s="555" t="s">
        <v>653</v>
      </c>
      <c r="B47" s="556"/>
      <c r="C47" s="556"/>
      <c r="D47" s="556"/>
      <c r="E47" s="556"/>
      <c r="F47" s="556"/>
      <c r="G47" s="557"/>
      <c r="L47" s="185"/>
    </row>
    <row r="48" spans="1:12" s="182" customFormat="1" ht="13.5" customHeight="1">
      <c r="A48" s="555" t="s">
        <v>655</v>
      </c>
      <c r="B48" s="556"/>
      <c r="C48" s="556"/>
      <c r="D48" s="556"/>
      <c r="E48" s="556"/>
      <c r="F48" s="556"/>
      <c r="G48" s="557"/>
      <c r="L48" s="185"/>
    </row>
    <row r="49" spans="1:12" s="182" customFormat="1" ht="13.5" customHeight="1">
      <c r="A49" s="555" t="s">
        <v>656</v>
      </c>
      <c r="B49" s="556"/>
      <c r="C49" s="556"/>
      <c r="D49" s="556"/>
      <c r="E49" s="556"/>
      <c r="F49" s="556"/>
      <c r="G49" s="557"/>
      <c r="L49" s="185"/>
    </row>
    <row r="50" spans="1:12" s="182" customFormat="1" ht="13.5" customHeight="1">
      <c r="A50" s="563" t="s">
        <v>225</v>
      </c>
      <c r="B50" s="564"/>
      <c r="C50" s="564"/>
      <c r="D50" s="564"/>
      <c r="E50" s="564"/>
      <c r="F50" s="564"/>
      <c r="G50" s="565"/>
      <c r="L50" s="185"/>
    </row>
    <row r="51" spans="1:12" s="182" customFormat="1" ht="13.5" customHeight="1">
      <c r="A51" s="555" t="s">
        <v>489</v>
      </c>
      <c r="B51" s="556"/>
      <c r="C51" s="556"/>
      <c r="D51" s="556"/>
      <c r="E51" s="556"/>
      <c r="F51" s="556"/>
      <c r="G51" s="557"/>
      <c r="L51" s="185"/>
    </row>
    <row r="52" spans="1:12" s="182" customFormat="1" ht="13.5" customHeight="1">
      <c r="A52" s="563" t="s">
        <v>657</v>
      </c>
      <c r="B52" s="564"/>
      <c r="C52" s="564"/>
      <c r="D52" s="564"/>
      <c r="E52" s="564"/>
      <c r="F52" s="564"/>
      <c r="G52" s="565"/>
      <c r="L52" s="185"/>
    </row>
    <row r="53" spans="1:12" s="182" customFormat="1" ht="13.5" customHeight="1">
      <c r="A53" s="563" t="s">
        <v>469</v>
      </c>
      <c r="B53" s="564"/>
      <c r="C53" s="564"/>
      <c r="D53" s="564"/>
      <c r="E53" s="564"/>
      <c r="F53" s="564"/>
      <c r="G53" s="565"/>
      <c r="L53" s="185"/>
    </row>
    <row r="54" spans="1:12" s="182" customFormat="1" ht="13.5" customHeight="1">
      <c r="A54" s="555" t="s">
        <v>479</v>
      </c>
      <c r="B54" s="556"/>
      <c r="C54" s="556"/>
      <c r="D54" s="556"/>
      <c r="E54" s="556"/>
      <c r="F54" s="556"/>
      <c r="G54" s="557"/>
      <c r="L54" s="185"/>
    </row>
    <row r="55" spans="1:12" s="182" customFormat="1" ht="13.5" customHeight="1">
      <c r="A55" s="563" t="s">
        <v>470</v>
      </c>
      <c r="B55" s="564"/>
      <c r="C55" s="564"/>
      <c r="D55" s="564"/>
      <c r="E55" s="564"/>
      <c r="F55" s="564"/>
      <c r="G55" s="565"/>
      <c r="L55" s="185"/>
    </row>
    <row r="56" spans="1:12" s="182" customFormat="1" ht="9" customHeight="1">
      <c r="A56" s="555"/>
      <c r="B56" s="556"/>
      <c r="C56" s="556"/>
      <c r="D56" s="556"/>
      <c r="E56" s="556"/>
      <c r="F56" s="556"/>
      <c r="G56" s="557"/>
      <c r="L56" s="185"/>
    </row>
    <row r="57" spans="1:12" s="182" customFormat="1" ht="21">
      <c r="A57" s="75"/>
      <c r="B57" s="391"/>
      <c r="C57" s="76"/>
      <c r="D57" s="77"/>
      <c r="E57" s="566" t="str">
        <f>$B$2</f>
        <v>近接基礎攻撃</v>
      </c>
      <c r="F57" s="567"/>
      <c r="G57" s="568"/>
      <c r="L57" s="185"/>
    </row>
  </sheetData>
  <mergeCells count="57">
    <mergeCell ref="A55:G55"/>
    <mergeCell ref="A56:G56"/>
    <mergeCell ref="E57:G57"/>
    <mergeCell ref="A49:G49"/>
    <mergeCell ref="A50:G50"/>
    <mergeCell ref="A51:G51"/>
    <mergeCell ref="A52:G52"/>
    <mergeCell ref="A53:G53"/>
    <mergeCell ref="A54:G54"/>
    <mergeCell ref="A48:G48"/>
    <mergeCell ref="A37:G37"/>
    <mergeCell ref="A38:G38"/>
    <mergeCell ref="A39:G39"/>
    <mergeCell ref="A40:G40"/>
    <mergeCell ref="A41:G41"/>
    <mergeCell ref="A42:G42"/>
    <mergeCell ref="A43:G43"/>
    <mergeCell ref="A44:G44"/>
    <mergeCell ref="A45:G45"/>
    <mergeCell ref="A46:G46"/>
    <mergeCell ref="A47:G47"/>
    <mergeCell ref="A35:G35"/>
    <mergeCell ref="A22:A23"/>
    <mergeCell ref="A24:A25"/>
    <mergeCell ref="A26:G26"/>
    <mergeCell ref="A27:G27"/>
    <mergeCell ref="A28:G28"/>
    <mergeCell ref="A29:G29"/>
    <mergeCell ref="A30:G30"/>
    <mergeCell ref="A31:G31"/>
    <mergeCell ref="A32:G32"/>
    <mergeCell ref="A33:G33"/>
    <mergeCell ref="A34:G34"/>
    <mergeCell ref="B13:G13"/>
    <mergeCell ref="B14:G14"/>
    <mergeCell ref="B15:G15"/>
    <mergeCell ref="A17:C17"/>
    <mergeCell ref="A18:A21"/>
    <mergeCell ref="C18:C21"/>
    <mergeCell ref="P9:Q9"/>
    <mergeCell ref="B10:G10"/>
    <mergeCell ref="B11:G11"/>
    <mergeCell ref="J11:K11"/>
    <mergeCell ref="P11:Q11"/>
    <mergeCell ref="J9:K9"/>
    <mergeCell ref="B12:G12"/>
    <mergeCell ref="B5:G5"/>
    <mergeCell ref="B6:D6"/>
    <mergeCell ref="B7:D7"/>
    <mergeCell ref="B8:G8"/>
    <mergeCell ref="B9:G9"/>
    <mergeCell ref="H4:M4"/>
    <mergeCell ref="N4:S4"/>
    <mergeCell ref="B1:C1"/>
    <mergeCell ref="F1:G1"/>
    <mergeCell ref="B2:G2"/>
    <mergeCell ref="B4:G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S55"/>
  <sheetViews>
    <sheetView topLeftCell="A16" zoomScaleNormal="100" workbookViewId="0">
      <selection activeCell="A53" sqref="A53:G53"/>
    </sheetView>
  </sheetViews>
  <sheetFormatPr defaultRowHeight="13.5"/>
  <cols>
    <col min="1" max="1" width="7.875" style="64" customWidth="1"/>
    <col min="2" max="2" width="8.5" style="64" customWidth="1"/>
    <col min="3" max="3" width="6.625" style="64" customWidth="1"/>
    <col min="4" max="4" width="15.75" style="64" customWidth="1"/>
    <col min="5" max="6" width="15.75" style="65" customWidth="1"/>
    <col min="7" max="7" width="18.25" style="65" customWidth="1"/>
    <col min="8" max="8" width="17.375" style="65" customWidth="1"/>
    <col min="9" max="9" width="14" style="65" customWidth="1"/>
    <col min="10" max="10" width="8.375" style="65" customWidth="1"/>
    <col min="11" max="11" width="7.5" style="65" customWidth="1"/>
    <col min="12" max="12" width="7.875" style="64" customWidth="1"/>
    <col min="13" max="13" width="9.25" style="64" customWidth="1"/>
    <col min="14" max="14" width="17.875" style="64" bestFit="1" customWidth="1"/>
    <col min="15" max="15" width="14" style="64" customWidth="1"/>
    <col min="16" max="16384" width="9" style="64"/>
  </cols>
  <sheetData>
    <row r="1" spans="1:19" ht="21">
      <c r="A1" s="70" t="s">
        <v>118</v>
      </c>
      <c r="B1" s="520">
        <v>3</v>
      </c>
      <c r="C1" s="521"/>
      <c r="D1" s="72" t="s">
        <v>40</v>
      </c>
      <c r="E1" s="71" t="s">
        <v>41</v>
      </c>
      <c r="F1" s="522"/>
      <c r="G1" s="523"/>
      <c r="H1" s="74" t="s">
        <v>55</v>
      </c>
    </row>
    <row r="2" spans="1:19" ht="24.75" customHeight="1">
      <c r="A2" s="72" t="s">
        <v>0</v>
      </c>
      <c r="B2" s="524" t="s">
        <v>279</v>
      </c>
      <c r="C2" s="524"/>
      <c r="D2" s="524"/>
      <c r="E2" s="524"/>
      <c r="F2" s="524"/>
      <c r="G2" s="524"/>
      <c r="H2" s="74" t="s">
        <v>56</v>
      </c>
    </row>
    <row r="3" spans="1:19" ht="19.5" customHeight="1">
      <c r="A3" s="80" t="s">
        <v>48</v>
      </c>
      <c r="B3" s="65"/>
      <c r="C3" s="65"/>
      <c r="D3" s="65"/>
      <c r="I3" s="74"/>
    </row>
    <row r="4" spans="1:19">
      <c r="A4" s="54" t="s">
        <v>46</v>
      </c>
      <c r="B4" s="525" t="s">
        <v>149</v>
      </c>
      <c r="C4" s="526"/>
      <c r="D4" s="526"/>
      <c r="E4" s="526"/>
      <c r="F4" s="526"/>
      <c r="G4" s="527"/>
      <c r="H4" s="457" t="s">
        <v>918</v>
      </c>
      <c r="I4" s="458"/>
      <c r="J4" s="458"/>
      <c r="K4" s="458"/>
      <c r="L4" s="458"/>
      <c r="M4" s="459"/>
      <c r="N4" s="457" t="s">
        <v>918</v>
      </c>
      <c r="O4" s="458"/>
      <c r="P4" s="458"/>
      <c r="Q4" s="458"/>
      <c r="R4" s="458"/>
      <c r="S4" s="459"/>
    </row>
    <row r="5" spans="1:19">
      <c r="A5" s="55" t="s">
        <v>39</v>
      </c>
      <c r="B5" s="525" t="s">
        <v>124</v>
      </c>
      <c r="C5" s="526"/>
      <c r="D5" s="526"/>
      <c r="E5" s="526"/>
      <c r="F5" s="526"/>
      <c r="G5" s="527"/>
      <c r="H5" s="69" t="s">
        <v>43</v>
      </c>
      <c r="I5" s="68" t="s">
        <v>68</v>
      </c>
      <c r="J5" s="68">
        <v>2</v>
      </c>
      <c r="N5" s="173" t="s">
        <v>43</v>
      </c>
      <c r="O5" s="174" t="s">
        <v>68</v>
      </c>
      <c r="P5" s="174">
        <v>2</v>
      </c>
      <c r="Q5" s="65"/>
      <c r="R5" s="141"/>
    </row>
    <row r="6" spans="1:19">
      <c r="A6" s="55" t="s">
        <v>7</v>
      </c>
      <c r="B6" s="525" t="s">
        <v>5</v>
      </c>
      <c r="C6" s="526"/>
      <c r="D6" s="527"/>
      <c r="E6" s="69" t="s">
        <v>43</v>
      </c>
      <c r="F6" s="66" t="str">
        <f>$I$5</f>
        <v>近接</v>
      </c>
      <c r="G6" s="129">
        <f>IF($J$5 = 0,"", $J$5)</f>
        <v>2</v>
      </c>
      <c r="H6" s="69" t="s">
        <v>65</v>
      </c>
      <c r="I6" s="68"/>
      <c r="J6" s="68"/>
      <c r="N6" s="173" t="s">
        <v>65</v>
      </c>
      <c r="O6" s="174"/>
      <c r="P6" s="174"/>
      <c r="Q6" s="65"/>
      <c r="R6" s="141"/>
    </row>
    <row r="7" spans="1:19">
      <c r="A7" s="56" t="s">
        <v>6</v>
      </c>
      <c r="B7" s="525" t="s">
        <v>90</v>
      </c>
      <c r="C7" s="526"/>
      <c r="D7" s="527"/>
      <c r="E7" s="69" t="s">
        <v>65</v>
      </c>
      <c r="F7" s="66" t="str">
        <f>IF($I$6 = 0,"", $I$6)</f>
        <v/>
      </c>
      <c r="G7" s="66" t="str">
        <f>IF($J$6 = 0,"", $J$6)</f>
        <v/>
      </c>
      <c r="H7" s="69" t="s">
        <v>84</v>
      </c>
      <c r="I7" s="68" t="s">
        <v>150</v>
      </c>
      <c r="J7" s="74" t="s">
        <v>61</v>
      </c>
      <c r="L7" s="230" t="s">
        <v>418</v>
      </c>
      <c r="N7" s="173" t="s">
        <v>84</v>
      </c>
      <c r="O7" s="390" t="s">
        <v>905</v>
      </c>
      <c r="P7" s="74" t="s">
        <v>61</v>
      </c>
      <c r="Q7" s="65"/>
      <c r="R7" s="230" t="s">
        <v>418</v>
      </c>
    </row>
    <row r="8" spans="1:19">
      <c r="A8" s="56" t="s">
        <v>8</v>
      </c>
      <c r="B8" s="525" t="s">
        <v>211</v>
      </c>
      <c r="C8" s="526"/>
      <c r="D8" s="526"/>
      <c r="E8" s="526"/>
      <c r="F8" s="526"/>
      <c r="G8" s="527"/>
      <c r="H8" s="69" t="s">
        <v>51</v>
      </c>
      <c r="I8" s="68" t="s">
        <v>13</v>
      </c>
      <c r="J8" s="66">
        <f>IF(I8="",0,VLOOKUP(I8,基本!$A$5:'基本'!$C$10,3,FALSE))</f>
        <v>6</v>
      </c>
      <c r="K8" s="68" t="s">
        <v>21</v>
      </c>
      <c r="L8" s="231">
        <f>$J$8+$L$9+$I$9</f>
        <v>23</v>
      </c>
      <c r="N8" s="173" t="s">
        <v>51</v>
      </c>
      <c r="O8" s="174" t="s">
        <v>13</v>
      </c>
      <c r="P8" s="211">
        <f>IF(O8="",0,VLOOKUP(O8,基本!$A$5:'基本'!$C$10,3,FALSE))</f>
        <v>6</v>
      </c>
      <c r="Q8" s="174" t="s">
        <v>21</v>
      </c>
      <c r="R8" s="231">
        <f>$P$8+$O$9+$R$9</f>
        <v>23</v>
      </c>
    </row>
    <row r="9" spans="1:19" ht="14.25" customHeight="1">
      <c r="A9" s="57" t="s">
        <v>9</v>
      </c>
      <c r="B9" s="531" t="s">
        <v>154</v>
      </c>
      <c r="C9" s="532"/>
      <c r="D9" s="532"/>
      <c r="E9" s="532"/>
      <c r="F9" s="532"/>
      <c r="G9" s="533"/>
      <c r="H9" s="69" t="s">
        <v>57</v>
      </c>
      <c r="I9" s="68">
        <v>0</v>
      </c>
      <c r="J9" s="457" t="s">
        <v>53</v>
      </c>
      <c r="K9" s="459"/>
      <c r="L9" s="66">
        <f>IF($I$7=基本!$F$4,基本!$P$7,IF($I$7=基本!$F$13,基本!$P$16,IF($I$7=基本!$F$22,基本!$P$25,IF($I$7=基本!$F$31,基本!$P$34,IF($I$7=基本!$F$40,基本!$P$43,0)))))</f>
        <v>17</v>
      </c>
      <c r="N9" s="173" t="s">
        <v>57</v>
      </c>
      <c r="O9" s="174">
        <v>0</v>
      </c>
      <c r="P9" s="457" t="s">
        <v>53</v>
      </c>
      <c r="Q9" s="459"/>
      <c r="R9" s="172">
        <f>IF($O$7=基本!$F$4,基本!$P$7,IF($O$7=基本!$F$13,基本!$P$16,IF($O$7=基本!$F$22,基本!$P$25,IF($O$7=基本!$F$31,基本!$P$34,IF($O$7=基本!$F$40,基本!$P$43,0)))))</f>
        <v>17</v>
      </c>
    </row>
    <row r="10" spans="1:19" ht="14.25" customHeight="1">
      <c r="A10" s="58"/>
      <c r="B10" s="563" t="s">
        <v>276</v>
      </c>
      <c r="C10" s="564"/>
      <c r="D10" s="564"/>
      <c r="E10" s="564"/>
      <c r="F10" s="564"/>
      <c r="G10" s="565"/>
      <c r="H10" s="409" t="s">
        <v>920</v>
      </c>
      <c r="I10" s="395" t="s">
        <v>13</v>
      </c>
      <c r="J10" s="393">
        <f>IF(I10="",0,VLOOKUP(I10,基本!$A$5:'基本'!$C$10,3,FALSE))</f>
        <v>6</v>
      </c>
      <c r="K10" s="395" t="s">
        <v>16</v>
      </c>
      <c r="L10" s="393">
        <f>IF(K10="",0,VLOOKUP(K10,基本!$A$5:'基本'!$C$10,3,FALSE))</f>
        <v>4</v>
      </c>
      <c r="M10" s="185"/>
      <c r="N10" s="409" t="s">
        <v>920</v>
      </c>
      <c r="O10" s="395" t="s">
        <v>13</v>
      </c>
      <c r="P10" s="393">
        <f>IF(O10="",0,VLOOKUP(O10,基本!$A$5:'基本'!$C$10,3,FALSE))</f>
        <v>6</v>
      </c>
      <c r="Q10" s="395" t="s">
        <v>16</v>
      </c>
      <c r="R10" s="393">
        <f>IF(Q10="",0,VLOOKUP(Q10,基本!$A$5:'基本'!$C$10,3,FALSE))</f>
        <v>4</v>
      </c>
      <c r="S10" s="185"/>
    </row>
    <row r="11" spans="1:19" ht="14.25" customHeight="1">
      <c r="A11" s="58"/>
      <c r="B11" s="563" t="s">
        <v>212</v>
      </c>
      <c r="C11" s="564"/>
      <c r="D11" s="564"/>
      <c r="E11" s="564"/>
      <c r="F11" s="564"/>
      <c r="G11" s="565"/>
      <c r="H11" s="410" t="s">
        <v>58</v>
      </c>
      <c r="I11" s="395"/>
      <c r="J11" s="457" t="s">
        <v>54</v>
      </c>
      <c r="K11" s="459"/>
      <c r="L11" s="393">
        <f>IF($I$7=基本!$F$4,基本!$P$9,IF($I$7=基本!$F$13,基本!$P$18,IF($I$7=基本!$F$22,基本!$P$27,IF($I$7=基本!$F$31,基本!$P$36,IF($I$7=基本!$F$40,基本!$P$45,0)))))</f>
        <v>6</v>
      </c>
      <c r="M11" s="185"/>
      <c r="N11" s="410" t="s">
        <v>58</v>
      </c>
      <c r="O11" s="395"/>
      <c r="P11" s="457" t="s">
        <v>54</v>
      </c>
      <c r="Q11" s="459"/>
      <c r="R11" s="393">
        <f>IF($O$7=基本!$F$4,基本!$P$9,IF($O$7=基本!$F$13,基本!$P$18,IF($O$7=基本!$F$22,基本!$P$27,IF($O$7=基本!$F$31,基本!$P$36,IF($O$7=基本!$F$40,基本!$P$45,0)))))</f>
        <v>6</v>
      </c>
      <c r="S11" s="185"/>
    </row>
    <row r="12" spans="1:19" ht="14.25" customHeight="1">
      <c r="A12" s="57" t="s">
        <v>122</v>
      </c>
      <c r="B12" s="572" t="s">
        <v>155</v>
      </c>
      <c r="C12" s="573"/>
      <c r="D12" s="573"/>
      <c r="E12" s="573"/>
      <c r="F12" s="573"/>
      <c r="G12" s="574"/>
      <c r="H12" s="411" t="s">
        <v>413</v>
      </c>
      <c r="I12" s="395">
        <v>0</v>
      </c>
      <c r="J12" s="185"/>
      <c r="K12" s="185"/>
      <c r="L12" s="229" t="s">
        <v>418</v>
      </c>
      <c r="M12" s="405" t="s">
        <v>59</v>
      </c>
      <c r="N12" s="411" t="s">
        <v>413</v>
      </c>
      <c r="O12" s="354">
        <f>I12</f>
        <v>0</v>
      </c>
      <c r="P12" s="185"/>
      <c r="Q12" s="185"/>
      <c r="R12" s="229" t="s">
        <v>418</v>
      </c>
      <c r="S12" s="405" t="s">
        <v>59</v>
      </c>
    </row>
    <row r="13" spans="1:19" ht="14.25" customHeight="1">
      <c r="A13" s="58"/>
      <c r="B13" s="563" t="s">
        <v>277</v>
      </c>
      <c r="C13" s="564"/>
      <c r="D13" s="564"/>
      <c r="E13" s="564"/>
      <c r="F13" s="564"/>
      <c r="G13" s="565"/>
      <c r="H13" s="411" t="s">
        <v>85</v>
      </c>
      <c r="I13" s="26">
        <f>IF($I$7=基本!$F$4,基本!$F$9,IF($I$7=基本!$F$13,基本!$F$18,IF($I$7=基本!$F$22,基本!$F$27,IF($I$7=基本!$F$31,基本!$F$36,IF($I$7=基本!$F$40,基本!$F$45,0)))))*I12</f>
        <v>0</v>
      </c>
      <c r="J13" s="394" t="s">
        <v>44</v>
      </c>
      <c r="K13" s="26">
        <f>IF($I$7=基本!$F$4,基本!$H$9,IF($I$7=基本!$F$13,基本!$H$18,IF($I$7=基本!$F$22,基本!$H$27,IF($I$7=基本!$F$31,基本!$H$36,IF($I$7=基本!$F$40,基本!$H$45,0)))))</f>
        <v>10</v>
      </c>
      <c r="L13" s="231">
        <f>J10+IF(I12=0,0,L11)+I11</f>
        <v>6</v>
      </c>
      <c r="M13" s="395"/>
      <c r="N13" s="411" t="s">
        <v>85</v>
      </c>
      <c r="O13" s="354">
        <f>IF($O$7=基本!$F$4,基本!$F$9,IF($O$7=基本!$F$13,基本!$F$18,IF($O$7=基本!$F$22,基本!$F$27,IF($O$7=基本!$F$31,基本!$F$36,IF($O$7=基本!$F$40,基本!$F$45,0)))))*O12+1</f>
        <v>1</v>
      </c>
      <c r="P13" s="394" t="s">
        <v>44</v>
      </c>
      <c r="Q13" s="26">
        <f>IF($O$7=基本!$F$4,基本!$H$9,IF($O$7=基本!$F$13,基本!$H$18,IF($O$7=基本!$F$22,基本!$H$27,IF($O$7=基本!$F$31,基本!$H$36,IF($O$7=基本!$F$40,基本!$H$45,0)))))</f>
        <v>10</v>
      </c>
      <c r="R13" s="231">
        <f>P10+IF(O12=0,0,R11)+O11</f>
        <v>6</v>
      </c>
      <c r="S13" s="395"/>
    </row>
    <row r="14" spans="1:19" ht="7.5" customHeight="1">
      <c r="A14" s="59"/>
      <c r="B14" s="575"/>
      <c r="C14" s="576"/>
      <c r="D14" s="576"/>
      <c r="E14" s="576"/>
      <c r="F14" s="576"/>
      <c r="G14" s="577"/>
      <c r="H14" s="410" t="s">
        <v>50</v>
      </c>
      <c r="I14" s="26">
        <f>IF($I$7=基本!$F$4,基本!$L$11,IF($I$7=基本!$F$13,基本!$L$20,IF($I$7=基本!$F$22,基本!$L$29,IF($I$7=基本!$F$31,基本!$L$38,IF($I$7=基本!$F$40,基本!$L$47,0)))))</f>
        <v>4</v>
      </c>
      <c r="J14" s="394" t="s">
        <v>44</v>
      </c>
      <c r="K14" s="26">
        <f>IF($I$7=基本!$F$4,基本!$N$11,IF($I$7=基本!$F$13,基本!$N$20,IF($I$7=基本!$F$22,基本!$N$29,IF($I$7=基本!$F$31,基本!$N$38,IF($I$7=基本!$F$40,基本!$N$47,0)))))</f>
        <v>8</v>
      </c>
      <c r="L14" s="231">
        <f>L13+(I13*K13)</f>
        <v>6</v>
      </c>
      <c r="M14" s="395" t="s">
        <v>76</v>
      </c>
      <c r="N14" s="410" t="s">
        <v>50</v>
      </c>
      <c r="O14" s="26">
        <f>IF($O$7=基本!$F$4,基本!$L$11,IF($O$7=基本!$F$13,基本!$L$20,IF($O$7=基本!$F$22,基本!$L$29,IF($O$7=基本!$F$31,基本!$L$38,IF($O$7=基本!$F$40,基本!$L$47,0)))))</f>
        <v>4</v>
      </c>
      <c r="P14" s="394" t="s">
        <v>44</v>
      </c>
      <c r="Q14" s="26">
        <f>IF($O$7=基本!$F$4,基本!$N$11,IF($O$7=基本!$F$13,基本!$N$20,IF($O$7=基本!$F$22,基本!$N$29,IF($O$7=基本!$F$31,基本!$N$38,IF($O$7=基本!$F$40,基本!$N$47,0)))))</f>
        <v>10</v>
      </c>
      <c r="R14" s="231">
        <f>R13+(O13*Q13)</f>
        <v>16</v>
      </c>
      <c r="S14" s="395" t="s">
        <v>76</v>
      </c>
    </row>
    <row r="15" spans="1:19" ht="14.25" customHeight="1">
      <c r="A15" s="57" t="s">
        <v>123</v>
      </c>
      <c r="B15" s="572" t="s">
        <v>155</v>
      </c>
      <c r="C15" s="573"/>
      <c r="D15" s="573"/>
      <c r="E15" s="573"/>
      <c r="F15" s="573"/>
      <c r="G15" s="574"/>
      <c r="H15" s="406" t="s">
        <v>919</v>
      </c>
      <c r="I15" s="395" t="s">
        <v>13</v>
      </c>
      <c r="J15" s="393">
        <f>IF(I15="",0,VLOOKUP(I15,基本!$A$5:'基本'!$C$10,3,FALSE))</f>
        <v>6</v>
      </c>
      <c r="K15" s="395" t="s">
        <v>16</v>
      </c>
      <c r="L15" s="393">
        <f>IF(K15="",0,VLOOKUP(K15,基本!$A$5:'基本'!$C$10,3,FALSE))</f>
        <v>4</v>
      </c>
      <c r="M15" s="185"/>
      <c r="N15" s="406" t="s">
        <v>919</v>
      </c>
      <c r="O15" s="395" t="s">
        <v>13</v>
      </c>
      <c r="P15" s="393">
        <f>IF(O15="",0,VLOOKUP(O15,基本!$A$5:'基本'!$C$10,3,FALSE))</f>
        <v>6</v>
      </c>
      <c r="Q15" s="395" t="s">
        <v>16</v>
      </c>
      <c r="R15" s="393">
        <f>IF(Q15="",0,VLOOKUP(Q15,基本!$A$5:'基本'!$C$10,3,FALSE))</f>
        <v>4</v>
      </c>
      <c r="S15" s="185"/>
    </row>
    <row r="16" spans="1:19" ht="14.25" customHeight="1">
      <c r="A16" s="58"/>
      <c r="B16" s="528" t="s">
        <v>156</v>
      </c>
      <c r="C16" s="529"/>
      <c r="D16" s="529"/>
      <c r="E16" s="529"/>
      <c r="F16" s="529"/>
      <c r="G16" s="530"/>
      <c r="H16" s="407" t="s">
        <v>58</v>
      </c>
      <c r="I16" s="395"/>
      <c r="J16" s="457" t="s">
        <v>54</v>
      </c>
      <c r="K16" s="459"/>
      <c r="L16" s="393">
        <f>IF($I$7=基本!$F$4,基本!$P$9,IF($I$7=基本!$F$13,基本!$P$18,IF($I$7=基本!$F$22,基本!$P$27,IF($I$7=基本!$F$31,基本!$P$36,IF($I$7=基本!$F$40,基本!$P$45,0)))))</f>
        <v>6</v>
      </c>
      <c r="M16" s="185"/>
      <c r="N16" s="407" t="s">
        <v>58</v>
      </c>
      <c r="O16" s="395">
        <v>0</v>
      </c>
      <c r="P16" s="457" t="s">
        <v>54</v>
      </c>
      <c r="Q16" s="459"/>
      <c r="R16" s="393">
        <f>IF($O$7=基本!$F$4,基本!$P$9,IF($O$7=基本!$F$13,基本!$P$18,IF($O$7=基本!$F$22,基本!$P$27,IF($O$7=基本!$F$31,基本!$P$36,IF($O$7=基本!$F$40,基本!$P$45,0)))))</f>
        <v>6</v>
      </c>
      <c r="S16" s="185"/>
    </row>
    <row r="17" spans="1:19" ht="14.25" customHeight="1">
      <c r="A17" s="58"/>
      <c r="B17" s="528" t="s">
        <v>278</v>
      </c>
      <c r="C17" s="529"/>
      <c r="D17" s="529"/>
      <c r="E17" s="529"/>
      <c r="F17" s="529"/>
      <c r="G17" s="530"/>
      <c r="H17" s="408" t="s">
        <v>413</v>
      </c>
      <c r="I17" s="395">
        <v>1</v>
      </c>
      <c r="J17" s="185"/>
      <c r="K17" s="185"/>
      <c r="L17" s="229" t="s">
        <v>418</v>
      </c>
      <c r="M17" s="405" t="s">
        <v>59</v>
      </c>
      <c r="N17" s="408" t="s">
        <v>413</v>
      </c>
      <c r="O17" s="354">
        <f>I17</f>
        <v>1</v>
      </c>
      <c r="P17" s="185"/>
      <c r="Q17" s="185"/>
      <c r="R17" s="229" t="s">
        <v>418</v>
      </c>
      <c r="S17" s="405" t="s">
        <v>59</v>
      </c>
    </row>
    <row r="18" spans="1:19" ht="14.25" customHeight="1">
      <c r="A18" s="58"/>
      <c r="B18" s="528" t="s">
        <v>213</v>
      </c>
      <c r="C18" s="529"/>
      <c r="D18" s="529"/>
      <c r="E18" s="529"/>
      <c r="F18" s="529"/>
      <c r="G18" s="530"/>
      <c r="H18" s="408" t="s">
        <v>85</v>
      </c>
      <c r="I18" s="26">
        <f>IF($I$7=基本!$F$4,基本!$F$9,IF($I$7=基本!$F$13,基本!$F$18,IF($I$7=基本!$F$22,基本!$F$27,IF($I$7=基本!$F$31,基本!$F$36,IF($I$7=基本!$F$40,基本!$F$45,0)))))*I17</f>
        <v>1</v>
      </c>
      <c r="J18" s="394" t="s">
        <v>44</v>
      </c>
      <c r="K18" s="26">
        <f>IF($I$7=基本!$F$4,基本!$H$9,IF($I$7=基本!$F$13,基本!$H$18,IF($I$7=基本!$F$22,基本!$H$27,IF($I$7=基本!$F$31,基本!$H$36,IF($I$7=基本!$F$40,基本!$H$45,0)))))</f>
        <v>10</v>
      </c>
      <c r="L18" s="231">
        <f>J15+IF(I17=0,0,L16)+I16</f>
        <v>12</v>
      </c>
      <c r="M18" s="395"/>
      <c r="N18" s="408" t="s">
        <v>85</v>
      </c>
      <c r="O18" s="354">
        <f>IF($O$7=基本!$F$4,基本!$F$9,IF($O$7=基本!$F$13,基本!$F$18,IF($O$7=基本!$F$22,基本!$F$27,IF($O$7=基本!$F$31,基本!$F$36,IF($O$7=基本!$F$40,基本!$F$45,0)))))*O17+1</f>
        <v>2</v>
      </c>
      <c r="P18" s="394" t="s">
        <v>44</v>
      </c>
      <c r="Q18" s="26">
        <f>IF($O$7=基本!$F$4,基本!$H$9,IF($O$7=基本!$F$13,基本!$H$18,IF($O$7=基本!$F$22,基本!$H$27,IF($O$7=基本!$F$31,基本!$H$36,IF($O$7=基本!$F$40,基本!$H$45,0)))))</f>
        <v>10</v>
      </c>
      <c r="R18" s="231">
        <f>P15+IF(O17=0,0,R16)+O16</f>
        <v>12</v>
      </c>
      <c r="S18" s="395"/>
    </row>
    <row r="19" spans="1:19" ht="7.5" customHeight="1">
      <c r="A19" s="59"/>
      <c r="B19" s="537"/>
      <c r="C19" s="538"/>
      <c r="D19" s="538"/>
      <c r="E19" s="538"/>
      <c r="F19" s="538"/>
      <c r="G19" s="539"/>
      <c r="H19" s="407" t="s">
        <v>50</v>
      </c>
      <c r="I19" s="26">
        <f>IF($I$7=基本!$F$4,基本!$L$11,IF($I$7=基本!$F$13,基本!$L$20,IF($I$7=基本!$F$22,基本!$L$29,IF($I$7=基本!$F$31,基本!$L$38,IF($I$7=基本!$F$40,基本!$L$47,0)))))</f>
        <v>4</v>
      </c>
      <c r="J19" s="394" t="s">
        <v>44</v>
      </c>
      <c r="K19" s="26">
        <f>IF($I$7=基本!$F$4,基本!$N$11,IF($I$7=基本!$F$13,基本!$N$20,IF($I$7=基本!$F$22,基本!$N$29,IF($I$7=基本!$F$31,基本!$N$38,IF($I$7=基本!$F$40,基本!$N$47,0)))))</f>
        <v>8</v>
      </c>
      <c r="L19" s="231">
        <f>L18+(I18*K18)</f>
        <v>22</v>
      </c>
      <c r="M19" s="395" t="s">
        <v>76</v>
      </c>
      <c r="N19" s="407" t="s">
        <v>50</v>
      </c>
      <c r="O19" s="26">
        <f>IF($O$7=基本!$F$4,基本!$L$11,IF($O$7=基本!$F$13,基本!$L$20,IF($O$7=基本!$F$22,基本!$L$29,IF($O$7=基本!$F$31,基本!$L$38,IF($O$7=基本!$F$40,基本!$L$47,0)))))</f>
        <v>4</v>
      </c>
      <c r="P19" s="394" t="s">
        <v>44</v>
      </c>
      <c r="Q19" s="26">
        <f>IF($O$7=基本!$F$4,基本!$N$11,IF($O$7=基本!$F$13,基本!$N$20,IF($O$7=基本!$F$22,基本!$N$29,IF($O$7=基本!$F$31,基本!$N$38,IF($O$7=基本!$F$40,基本!$N$47,0)))))</f>
        <v>10</v>
      </c>
      <c r="R19" s="231">
        <f>R18+(O18*Q18)</f>
        <v>32</v>
      </c>
      <c r="S19" s="395" t="s">
        <v>76</v>
      </c>
    </row>
    <row r="20" spans="1:19" ht="14.25" thickBot="1">
      <c r="A20" s="73" t="s">
        <v>47</v>
      </c>
      <c r="E20" s="67"/>
      <c r="H20" s="64"/>
      <c r="I20" s="64"/>
      <c r="J20" s="64"/>
      <c r="K20" s="64"/>
    </row>
    <row r="21" spans="1:19" ht="18.75" customHeight="1" thickBot="1">
      <c r="A21" s="540" t="str">
        <f>$B$2</f>
        <v>ロードストーン･ルアー</v>
      </c>
      <c r="B21" s="541"/>
      <c r="C21" s="541"/>
      <c r="D21" s="52" t="s">
        <v>921</v>
      </c>
      <c r="E21" s="40" t="s">
        <v>114</v>
      </c>
      <c r="F21" s="136" t="s">
        <v>254</v>
      </c>
      <c r="G21" s="412" t="s">
        <v>922</v>
      </c>
      <c r="H21" s="64"/>
      <c r="I21" s="64"/>
      <c r="J21" s="64"/>
      <c r="K21" s="64"/>
    </row>
    <row r="22" spans="1:19" s="185" customFormat="1" ht="23.25" customHeight="1">
      <c r="A22" s="542" t="s">
        <v>42</v>
      </c>
      <c r="B22" s="51" t="s">
        <v>117</v>
      </c>
      <c r="C22" s="545" t="str">
        <f>$K$8</f>
        <v>意志</v>
      </c>
      <c r="D22" s="49" t="str">
        <f>$L$8 &amp; "+1d20"</f>
        <v>23+1d20</v>
      </c>
      <c r="E22" s="49" t="str">
        <f>$L$8 &amp; "+1d20"</f>
        <v>23+1d20</v>
      </c>
      <c r="F22" s="49" t="str">
        <f>$L$8 &amp; "+1d20"</f>
        <v>23+1d20</v>
      </c>
      <c r="G22" s="50" t="str">
        <f>$L$8 &amp; "+1d20"</f>
        <v>23+1d20</v>
      </c>
    </row>
    <row r="23" spans="1:19" s="185" customFormat="1" ht="23.25" customHeight="1">
      <c r="A23" s="543"/>
      <c r="B23" s="274" t="s">
        <v>1</v>
      </c>
      <c r="C23" s="546"/>
      <c r="D23" s="275" t="str">
        <f>$L$8+2 &amp; "+1d20"</f>
        <v>25+1d20</v>
      </c>
      <c r="E23" s="275" t="str">
        <f>$L$8+2 &amp; "+1d20"</f>
        <v>25+1d20</v>
      </c>
      <c r="F23" s="275" t="str">
        <f>$L$8+2 &amp; "+1d20"</f>
        <v>25+1d20</v>
      </c>
      <c r="G23" s="276" t="str">
        <f>$L$8+2 &amp; "+1d20"</f>
        <v>25+1d20</v>
      </c>
    </row>
    <row r="24" spans="1:19" s="185" customFormat="1" ht="23.25" customHeight="1">
      <c r="A24" s="543"/>
      <c r="B24" s="277" t="s">
        <v>595</v>
      </c>
      <c r="C24" s="546"/>
      <c r="D24" s="278" t="str">
        <f>3+$L$8 &amp; "+1d20"</f>
        <v>26+1d20</v>
      </c>
      <c r="E24" s="278" t="str">
        <f>3+$L$8 &amp; "+1d20"</f>
        <v>26+1d20</v>
      </c>
      <c r="F24" s="278" t="str">
        <f>3+$L$8 &amp; "+1d20"</f>
        <v>26+1d20</v>
      </c>
      <c r="G24" s="279" t="str">
        <f>3+$L$8 &amp; "+1d20"</f>
        <v>26+1d20</v>
      </c>
    </row>
    <row r="25" spans="1:19" s="185" customFormat="1" ht="23.25" customHeight="1" thickBot="1">
      <c r="A25" s="544"/>
      <c r="B25" s="280" t="s">
        <v>1</v>
      </c>
      <c r="C25" s="547"/>
      <c r="D25" s="281" t="str">
        <f>3+$L$8+2 &amp; "+1d20"</f>
        <v>28+1d20</v>
      </c>
      <c r="E25" s="281" t="str">
        <f>3+$L$8+2 &amp; "+1d20"</f>
        <v>28+1d20</v>
      </c>
      <c r="F25" s="281" t="str">
        <f>3+$L$8+2 &amp; "+1d20"</f>
        <v>28+1d20</v>
      </c>
      <c r="G25" s="282" t="str">
        <f>3+$L$8+2 &amp; "+1d20"</f>
        <v>28+1d20</v>
      </c>
    </row>
    <row r="26" spans="1:19" s="185" customFormat="1" ht="23.25" customHeight="1">
      <c r="A26" s="549" t="s">
        <v>117</v>
      </c>
      <c r="B26" s="85" t="s">
        <v>4</v>
      </c>
      <c r="C26" s="42" t="str">
        <f>IF($M$13 = 0,"", $M$13)</f>
        <v/>
      </c>
      <c r="D26" s="87" t="str">
        <f>$L$13 &amp; IF($I$13=0,"","+" &amp; $I$13 &amp; "d" &amp; $K$13)</f>
        <v>6</v>
      </c>
      <c r="E26" s="87" t="str">
        <f>$L$13 &amp; IF($I$13=0,"","+" &amp; $I$13 &amp; "d" &amp; $K$13)</f>
        <v>6</v>
      </c>
      <c r="F26" s="87" t="str">
        <f>$L$10+$L$13 &amp; IF($I$13=0,"","+" &amp; $I$13 &amp; "d" &amp; $K$13)</f>
        <v>10</v>
      </c>
      <c r="G26" s="88" t="str">
        <f>$L$18 &amp; IF($I$18=0,"","+" &amp; $I$18 &amp; "d" &amp; $K$18)</f>
        <v>12+1d10</v>
      </c>
    </row>
    <row r="27" spans="1:19" s="185" customFormat="1" ht="23.25" customHeight="1" thickBot="1">
      <c r="A27" s="550"/>
      <c r="B27" s="82" t="s">
        <v>3</v>
      </c>
      <c r="C27" s="86" t="str">
        <f>IF($M$14 = 0,"", $M$14)</f>
        <v>精神</v>
      </c>
      <c r="D27" s="84" t="str">
        <f>$L$14 &amp; IF($I$14 = 0,"","+" &amp; $I$14 &amp; "d" &amp; $K$14)</f>
        <v>6+4d8</v>
      </c>
      <c r="E27" s="135" t="str">
        <f>$L$14 &amp; IF($I$14 = 0,"","+" &amp; $I$14 &amp; "d" &amp; $K$14)</f>
        <v>6+4d8</v>
      </c>
      <c r="F27" s="84" t="str">
        <f>$L$10+$L$14 &amp; IF($I$14 = 0,"","+" &amp; $I$14 &amp; "d" &amp; $K$14)</f>
        <v>10+4d8</v>
      </c>
      <c r="G27" s="81" t="str">
        <f>$L$19 &amp; IF($I$19 = 0,"","+" &amp; $I$19 &amp; "d" &amp; $K$19)</f>
        <v>22+4d8</v>
      </c>
    </row>
    <row r="28" spans="1:19" s="185" customFormat="1" ht="23.25" customHeight="1">
      <c r="A28" s="551" t="s">
        <v>902</v>
      </c>
      <c r="B28" s="85" t="s">
        <v>4</v>
      </c>
      <c r="C28" s="42" t="str">
        <f>IF($S$13 = 0,"", $S$13)</f>
        <v/>
      </c>
      <c r="D28" s="87" t="str">
        <f>$R$13 &amp; IF($O$13=0,"","+" &amp; $O$13 &amp; "d" &amp; $Q$13)</f>
        <v>6+1d10</v>
      </c>
      <c r="E28" s="87" t="str">
        <f>$R$13 &amp; IF($O$13=0,"","+" &amp; $O$13 &amp; "d" &amp; $Q$13)</f>
        <v>6+1d10</v>
      </c>
      <c r="F28" s="87" t="str">
        <f>$R$10+$R$13 &amp; IF($O$13=0,"","+" &amp; $O$13 &amp; "d" &amp; $Q$13)</f>
        <v>10+1d10</v>
      </c>
      <c r="G28" s="88" t="str">
        <f>$R$18 &amp; IF($O$18=0,"","+" &amp; $O$18 &amp; "d" &amp; $Q$18)</f>
        <v>12+2d10</v>
      </c>
    </row>
    <row r="29" spans="1:19" s="185" customFormat="1" ht="23.25" customHeight="1" thickBot="1">
      <c r="A29" s="552"/>
      <c r="B29" s="82" t="s">
        <v>3</v>
      </c>
      <c r="C29" s="86" t="str">
        <f>IF($S$14 = 0,"", $S$14)</f>
        <v>精神</v>
      </c>
      <c r="D29" s="84" t="str">
        <f>$R$14 &amp; IF($O$14 = 0,"","+" &amp; $O$14 &amp; "d" &amp; $Q$14)</f>
        <v>16+4d10</v>
      </c>
      <c r="E29" s="135" t="str">
        <f>$R$14 &amp; IF($O$14 = 0,"","+" &amp; $O$14 &amp; "d" &amp; $Q$14)</f>
        <v>16+4d10</v>
      </c>
      <c r="F29" s="84" t="str">
        <f>$R$10+$R$14 &amp; IF($O$14 = 0,"","+" &amp; $O$14 &amp; "d" &amp; $Q$14)</f>
        <v>20+4d10</v>
      </c>
      <c r="G29" s="81" t="str">
        <f>$R$19 &amp; IF($O$19 = 0,"","+" &amp; $O$19 &amp; "d" &amp; $Q$19)</f>
        <v>32+4d10</v>
      </c>
    </row>
    <row r="30" spans="1:19" s="185" customFormat="1" ht="8.25" customHeight="1">
      <c r="A30" s="548"/>
      <c r="B30" s="548"/>
      <c r="C30" s="548"/>
      <c r="D30" s="548"/>
      <c r="E30" s="548"/>
      <c r="F30" s="548"/>
      <c r="G30" s="548"/>
      <c r="H30" s="182"/>
      <c r="I30" s="182"/>
      <c r="J30" s="182"/>
      <c r="K30" s="182"/>
    </row>
    <row r="31" spans="1:19" s="185" customFormat="1" ht="14.25">
      <c r="A31" s="553" t="s">
        <v>363</v>
      </c>
      <c r="B31" s="553"/>
      <c r="C31" s="553"/>
      <c r="D31" s="553"/>
      <c r="E31" s="553"/>
      <c r="F31" s="553"/>
      <c r="G31" s="553"/>
      <c r="H31" s="182"/>
    </row>
    <row r="32" spans="1:19" s="138" customFormat="1" ht="15" customHeight="1">
      <c r="A32" s="553" t="s">
        <v>272</v>
      </c>
      <c r="B32" s="553"/>
      <c r="C32" s="553"/>
      <c r="D32" s="553"/>
      <c r="E32" s="553"/>
      <c r="F32" s="553"/>
      <c r="G32" s="553"/>
      <c r="H32" s="65"/>
    </row>
    <row r="33" spans="1:12" s="138" customFormat="1" ht="12.75" customHeight="1">
      <c r="A33" s="548" t="s">
        <v>337</v>
      </c>
      <c r="B33" s="548"/>
      <c r="C33" s="548"/>
      <c r="D33" s="548"/>
      <c r="E33" s="548"/>
      <c r="F33" s="548"/>
      <c r="G33" s="548"/>
      <c r="H33" s="65"/>
      <c r="I33" s="65"/>
      <c r="J33" s="65"/>
      <c r="K33" s="65"/>
    </row>
    <row r="34" spans="1:12" s="138" customFormat="1" ht="12.75" customHeight="1">
      <c r="A34" s="548" t="s">
        <v>273</v>
      </c>
      <c r="B34" s="548"/>
      <c r="C34" s="548"/>
      <c r="D34" s="548"/>
      <c r="E34" s="548"/>
      <c r="F34" s="548"/>
      <c r="G34" s="548"/>
      <c r="H34" s="65"/>
      <c r="I34" s="65"/>
      <c r="J34" s="65"/>
      <c r="K34" s="65"/>
    </row>
    <row r="35" spans="1:12" s="185" customFormat="1" ht="14.25">
      <c r="A35" s="553" t="s">
        <v>453</v>
      </c>
      <c r="B35" s="553"/>
      <c r="C35" s="553"/>
      <c r="D35" s="553"/>
      <c r="E35" s="553"/>
      <c r="F35" s="553"/>
      <c r="G35" s="553"/>
      <c r="H35" s="182"/>
    </row>
    <row r="36" spans="1:12" s="185" customFormat="1" ht="13.5" customHeight="1">
      <c r="A36" s="554" t="s">
        <v>366</v>
      </c>
      <c r="B36" s="554"/>
      <c r="C36" s="554"/>
      <c r="D36" s="554"/>
      <c r="E36" s="554"/>
      <c r="F36" s="554"/>
      <c r="G36" s="554"/>
      <c r="H36" s="182"/>
      <c r="I36" s="182"/>
      <c r="J36" s="182"/>
      <c r="K36" s="182"/>
    </row>
    <row r="37" spans="1:12" s="185" customFormat="1" ht="13.5" customHeight="1">
      <c r="A37" s="548" t="s">
        <v>491</v>
      </c>
      <c r="B37" s="548"/>
      <c r="C37" s="548"/>
      <c r="D37" s="548"/>
      <c r="E37" s="548"/>
      <c r="F37" s="548"/>
      <c r="G37" s="548"/>
      <c r="H37" s="182"/>
      <c r="I37" s="182"/>
      <c r="J37" s="182"/>
      <c r="K37" s="182"/>
    </row>
    <row r="38" spans="1:12" s="185" customFormat="1" ht="7.5" customHeight="1">
      <c r="A38" s="548"/>
      <c r="B38" s="548"/>
      <c r="C38" s="548"/>
      <c r="D38" s="548"/>
      <c r="E38" s="548"/>
      <c r="F38" s="548"/>
      <c r="G38" s="548"/>
      <c r="H38" s="182"/>
      <c r="I38" s="182"/>
      <c r="J38" s="182"/>
      <c r="K38" s="182"/>
    </row>
    <row r="39" spans="1:12">
      <c r="A39" s="558" t="s">
        <v>49</v>
      </c>
      <c r="B39" s="559"/>
      <c r="C39" s="559"/>
      <c r="D39" s="559"/>
      <c r="E39" s="559"/>
      <c r="F39" s="559"/>
      <c r="G39" s="560"/>
    </row>
    <row r="40" spans="1:12" s="65" customFormat="1" ht="6" customHeight="1">
      <c r="A40" s="561"/>
      <c r="B40" s="553"/>
      <c r="C40" s="553"/>
      <c r="D40" s="553"/>
      <c r="E40" s="553"/>
      <c r="F40" s="553"/>
      <c r="G40" s="562"/>
      <c r="L40" s="64"/>
    </row>
    <row r="41" spans="1:12" s="65" customFormat="1" ht="15" customHeight="1">
      <c r="A41" s="578" t="s">
        <v>559</v>
      </c>
      <c r="B41" s="579"/>
      <c r="C41" s="579"/>
      <c r="D41" s="579"/>
      <c r="E41" s="579"/>
      <c r="F41" s="579"/>
      <c r="G41" s="580"/>
      <c r="H41" s="180"/>
      <c r="I41" s="180"/>
      <c r="J41" s="180"/>
      <c r="K41" s="180"/>
      <c r="L41" s="179"/>
    </row>
    <row r="42" spans="1:12" s="182" customFormat="1" ht="6.75" customHeight="1">
      <c r="A42" s="561"/>
      <c r="B42" s="553"/>
      <c r="C42" s="553"/>
      <c r="D42" s="553"/>
      <c r="E42" s="553"/>
      <c r="F42" s="553"/>
      <c r="G42" s="562"/>
      <c r="L42" s="185"/>
    </row>
    <row r="43" spans="1:12" s="65" customFormat="1" ht="13.5" customHeight="1">
      <c r="A43" s="569" t="s">
        <v>286</v>
      </c>
      <c r="B43" s="570"/>
      <c r="C43" s="570"/>
      <c r="D43" s="570"/>
      <c r="E43" s="570"/>
      <c r="F43" s="570"/>
      <c r="G43" s="571"/>
      <c r="H43" s="180"/>
      <c r="I43" s="180"/>
      <c r="J43" s="180"/>
      <c r="K43" s="180"/>
      <c r="L43" s="179"/>
    </row>
    <row r="44" spans="1:12" s="65" customFormat="1" ht="13.5" customHeight="1">
      <c r="A44" s="555" t="s">
        <v>459</v>
      </c>
      <c r="B44" s="556"/>
      <c r="C44" s="556"/>
      <c r="D44" s="556"/>
      <c r="E44" s="556"/>
      <c r="F44" s="556"/>
      <c r="G44" s="557"/>
      <c r="H44" s="180"/>
      <c r="I44" s="180"/>
      <c r="J44" s="180"/>
      <c r="K44" s="180"/>
      <c r="L44" s="179"/>
    </row>
    <row r="45" spans="1:12" s="65" customFormat="1" ht="13.5" customHeight="1">
      <c r="A45" s="555" t="s">
        <v>558</v>
      </c>
      <c r="B45" s="556"/>
      <c r="C45" s="556"/>
      <c r="D45" s="556"/>
      <c r="E45" s="556"/>
      <c r="F45" s="556"/>
      <c r="G45" s="557"/>
      <c r="H45" s="180"/>
      <c r="I45" s="180"/>
      <c r="J45" s="180"/>
      <c r="K45" s="180"/>
      <c r="L45" s="179"/>
    </row>
    <row r="46" spans="1:12" s="65" customFormat="1" ht="13.5" customHeight="1">
      <c r="A46" s="569" t="s">
        <v>331</v>
      </c>
      <c r="B46" s="570"/>
      <c r="C46" s="570"/>
      <c r="D46" s="570"/>
      <c r="E46" s="570"/>
      <c r="F46" s="570"/>
      <c r="G46" s="571"/>
      <c r="H46" s="180"/>
      <c r="I46" s="180"/>
      <c r="J46" s="180"/>
      <c r="K46" s="180"/>
      <c r="L46" s="179"/>
    </row>
    <row r="47" spans="1:12" s="65" customFormat="1" ht="13.5" customHeight="1">
      <c r="A47" s="555" t="s">
        <v>924</v>
      </c>
      <c r="B47" s="556"/>
      <c r="C47" s="556"/>
      <c r="D47" s="556"/>
      <c r="E47" s="556"/>
      <c r="F47" s="556"/>
      <c r="G47" s="557"/>
      <c r="H47" s="180"/>
      <c r="I47" s="179"/>
      <c r="J47" s="180"/>
      <c r="K47" s="180"/>
      <c r="L47" s="179"/>
    </row>
    <row r="48" spans="1:12" s="65" customFormat="1" ht="13.5" customHeight="1">
      <c r="A48" s="555" t="s">
        <v>925</v>
      </c>
      <c r="B48" s="556"/>
      <c r="C48" s="556"/>
      <c r="D48" s="556"/>
      <c r="E48" s="556"/>
      <c r="F48" s="556"/>
      <c r="G48" s="557"/>
      <c r="H48" s="180"/>
      <c r="I48" s="180"/>
      <c r="J48" s="180"/>
      <c r="K48" s="180"/>
      <c r="L48" s="179"/>
    </row>
    <row r="49" spans="1:12" s="65" customFormat="1" ht="13.5" customHeight="1">
      <c r="A49" s="555" t="s">
        <v>926</v>
      </c>
      <c r="B49" s="556"/>
      <c r="C49" s="556"/>
      <c r="D49" s="556"/>
      <c r="E49" s="556"/>
      <c r="F49" s="556"/>
      <c r="G49" s="557"/>
      <c r="H49" s="180"/>
      <c r="I49" s="180"/>
      <c r="J49" s="180"/>
      <c r="K49" s="180"/>
      <c r="L49" s="179"/>
    </row>
    <row r="50" spans="1:12" s="65" customFormat="1" ht="13.5" customHeight="1">
      <c r="A50" s="569" t="s">
        <v>121</v>
      </c>
      <c r="B50" s="570"/>
      <c r="C50" s="570"/>
      <c r="D50" s="570"/>
      <c r="E50" s="570"/>
      <c r="F50" s="570"/>
      <c r="G50" s="571"/>
      <c r="H50" s="180"/>
      <c r="I50" s="180"/>
      <c r="J50" s="180"/>
      <c r="K50" s="180"/>
      <c r="L50" s="179"/>
    </row>
    <row r="51" spans="1:12" s="65" customFormat="1" ht="13.5" customHeight="1">
      <c r="A51" s="555" t="s">
        <v>766</v>
      </c>
      <c r="B51" s="556"/>
      <c r="C51" s="556"/>
      <c r="D51" s="556"/>
      <c r="E51" s="556"/>
      <c r="F51" s="556"/>
      <c r="G51" s="557"/>
      <c r="H51" s="180"/>
      <c r="I51" s="180"/>
      <c r="J51" s="180"/>
      <c r="K51" s="180"/>
      <c r="L51" s="179"/>
    </row>
    <row r="52" spans="1:12" s="182" customFormat="1" ht="13.5" customHeight="1">
      <c r="A52" s="555" t="s">
        <v>494</v>
      </c>
      <c r="B52" s="556"/>
      <c r="C52" s="556"/>
      <c r="D52" s="556"/>
      <c r="E52" s="556"/>
      <c r="F52" s="556"/>
      <c r="G52" s="557"/>
      <c r="L52" s="185"/>
    </row>
    <row r="53" spans="1:12" s="65" customFormat="1" ht="13.5" customHeight="1">
      <c r="A53" s="555" t="s">
        <v>495</v>
      </c>
      <c r="B53" s="556"/>
      <c r="C53" s="556"/>
      <c r="D53" s="556"/>
      <c r="E53" s="556"/>
      <c r="F53" s="556"/>
      <c r="G53" s="557"/>
      <c r="H53" s="180"/>
      <c r="I53" s="180"/>
      <c r="J53" s="180"/>
      <c r="K53" s="180"/>
      <c r="L53" s="179"/>
    </row>
    <row r="54" spans="1:12" s="65" customFormat="1" ht="6.75" customHeight="1">
      <c r="A54" s="563"/>
      <c r="B54" s="564"/>
      <c r="C54" s="564"/>
      <c r="D54" s="564"/>
      <c r="E54" s="564"/>
      <c r="F54" s="564"/>
      <c r="G54" s="565"/>
      <c r="H54" s="180"/>
      <c r="I54" s="180"/>
      <c r="J54" s="180"/>
      <c r="K54" s="180"/>
      <c r="L54" s="179"/>
    </row>
    <row r="55" spans="1:12" s="65" customFormat="1" ht="21">
      <c r="A55" s="75" t="s">
        <v>118</v>
      </c>
      <c r="B55" s="128">
        <f>$B$1</f>
        <v>3</v>
      </c>
      <c r="C55" s="76" t="s">
        <v>40</v>
      </c>
      <c r="D55" s="77" t="str">
        <f>$E$1</f>
        <v>無限回</v>
      </c>
      <c r="E55" s="566" t="str">
        <f>$B$2</f>
        <v>ロードストーン･ルアー</v>
      </c>
      <c r="F55" s="567"/>
      <c r="G55" s="568"/>
      <c r="L55" s="64"/>
    </row>
  </sheetData>
  <mergeCells count="58">
    <mergeCell ref="B15:G15"/>
    <mergeCell ref="A30:G30"/>
    <mergeCell ref="B17:G17"/>
    <mergeCell ref="A21:C21"/>
    <mergeCell ref="A22:A25"/>
    <mergeCell ref="C22:C25"/>
    <mergeCell ref="A26:A27"/>
    <mergeCell ref="A28:A29"/>
    <mergeCell ref="B19:G19"/>
    <mergeCell ref="E55:G55"/>
    <mergeCell ref="A39:G39"/>
    <mergeCell ref="A40:G40"/>
    <mergeCell ref="A37:G37"/>
    <mergeCell ref="A47:G47"/>
    <mergeCell ref="A49:G49"/>
    <mergeCell ref="A53:G53"/>
    <mergeCell ref="A51:G51"/>
    <mergeCell ref="A48:G48"/>
    <mergeCell ref="A52:G52"/>
    <mergeCell ref="A54:G54"/>
    <mergeCell ref="A42:G42"/>
    <mergeCell ref="A46:G46"/>
    <mergeCell ref="A45:G45"/>
    <mergeCell ref="A41:G41"/>
    <mergeCell ref="A50:G50"/>
    <mergeCell ref="B1:C1"/>
    <mergeCell ref="F1:G1"/>
    <mergeCell ref="B2:G2"/>
    <mergeCell ref="B4:G4"/>
    <mergeCell ref="B5:G5"/>
    <mergeCell ref="N4:S4"/>
    <mergeCell ref="J16:K16"/>
    <mergeCell ref="P16:Q16"/>
    <mergeCell ref="P9:Q9"/>
    <mergeCell ref="P11:Q11"/>
    <mergeCell ref="J9:K9"/>
    <mergeCell ref="J11:K11"/>
    <mergeCell ref="A44:G44"/>
    <mergeCell ref="B16:G16"/>
    <mergeCell ref="B12:G12"/>
    <mergeCell ref="B18:G18"/>
    <mergeCell ref="H4:M4"/>
    <mergeCell ref="B6:D6"/>
    <mergeCell ref="B7:D7"/>
    <mergeCell ref="B13:G13"/>
    <mergeCell ref="B14:G14"/>
    <mergeCell ref="B11:G11"/>
    <mergeCell ref="B8:G8"/>
    <mergeCell ref="B9:G9"/>
    <mergeCell ref="B10:G10"/>
    <mergeCell ref="A38:G38"/>
    <mergeCell ref="A35:G35"/>
    <mergeCell ref="A36:G36"/>
    <mergeCell ref="A31:G31"/>
    <mergeCell ref="A32:G32"/>
    <mergeCell ref="A33:G33"/>
    <mergeCell ref="A34:G34"/>
    <mergeCell ref="A43:G4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 O5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基本!$D$27:$D$31</xm:f>
          </x14:formula1>
          <xm:sqref>I7 O7</xm:sqref>
        </x14:dataValidation>
        <x14:dataValidation type="list" allowBlank="1" showInputMessage="1" showErrorMessage="1">
          <x14:formula1>
            <xm:f>基本!$C$27:$C$37</xm:f>
          </x14:formula1>
          <xm:sqref>I15 O15</xm:sqref>
        </x14:dataValidation>
        <x14:dataValidation type="list" allowBlank="1" showInputMessage="1" showErrorMessage="1">
          <x14:formula1>
            <xm:f>基本!$A$16:$A$19</xm:f>
          </x14:formula1>
          <xm:sqref>K8 Q8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55"/>
  <sheetViews>
    <sheetView topLeftCell="A11"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9" ht="21">
      <c r="A1" s="70" t="s">
        <v>118</v>
      </c>
      <c r="B1" s="520">
        <v>13</v>
      </c>
      <c r="C1" s="521"/>
      <c r="D1" s="72" t="s">
        <v>40</v>
      </c>
      <c r="E1" s="71" t="s">
        <v>41</v>
      </c>
      <c r="F1" s="522"/>
      <c r="G1" s="523"/>
      <c r="H1" s="74" t="s">
        <v>55</v>
      </c>
    </row>
    <row r="2" spans="1:19" ht="24.75" customHeight="1">
      <c r="A2" s="72" t="s">
        <v>0</v>
      </c>
      <c r="B2" s="524" t="s">
        <v>402</v>
      </c>
      <c r="C2" s="524"/>
      <c r="D2" s="524"/>
      <c r="E2" s="524"/>
      <c r="F2" s="524"/>
      <c r="G2" s="524"/>
      <c r="H2" s="74" t="s">
        <v>56</v>
      </c>
    </row>
    <row r="3" spans="1:19" ht="19.5" customHeight="1">
      <c r="A3" s="80" t="s">
        <v>48</v>
      </c>
      <c r="B3" s="182"/>
      <c r="C3" s="182"/>
      <c r="D3" s="182"/>
      <c r="I3" s="74"/>
    </row>
    <row r="4" spans="1:19">
      <c r="A4" s="54" t="s">
        <v>46</v>
      </c>
      <c r="B4" s="525" t="s">
        <v>403</v>
      </c>
      <c r="C4" s="526"/>
      <c r="D4" s="526"/>
      <c r="E4" s="526"/>
      <c r="F4" s="526"/>
      <c r="G4" s="527"/>
      <c r="H4" s="457" t="s">
        <v>918</v>
      </c>
      <c r="I4" s="458"/>
      <c r="J4" s="458"/>
      <c r="K4" s="458"/>
      <c r="L4" s="458"/>
      <c r="M4" s="459"/>
      <c r="N4" s="457" t="s">
        <v>918</v>
      </c>
      <c r="O4" s="458"/>
      <c r="P4" s="458"/>
      <c r="Q4" s="458"/>
      <c r="R4" s="458"/>
      <c r="S4" s="459"/>
    </row>
    <row r="5" spans="1:19">
      <c r="A5" s="55" t="s">
        <v>39</v>
      </c>
      <c r="B5" s="525" t="s">
        <v>404</v>
      </c>
      <c r="C5" s="526"/>
      <c r="D5" s="526"/>
      <c r="E5" s="526"/>
      <c r="F5" s="526"/>
      <c r="G5" s="527"/>
      <c r="H5" s="217" t="s">
        <v>43</v>
      </c>
      <c r="I5" s="218" t="s">
        <v>68</v>
      </c>
      <c r="J5" s="218" t="s">
        <v>98</v>
      </c>
      <c r="N5" s="217" t="s">
        <v>43</v>
      </c>
      <c r="O5" s="218" t="s">
        <v>68</v>
      </c>
      <c r="P5" s="404" t="s">
        <v>98</v>
      </c>
      <c r="Q5" s="182"/>
    </row>
    <row r="6" spans="1:19">
      <c r="A6" s="55" t="s">
        <v>7</v>
      </c>
      <c r="B6" s="525" t="s">
        <v>5</v>
      </c>
      <c r="C6" s="526"/>
      <c r="D6" s="527"/>
      <c r="E6" s="217" t="s">
        <v>43</v>
      </c>
      <c r="F6" s="216" t="str">
        <f>$I$5</f>
        <v>近接</v>
      </c>
      <c r="G6" s="219" t="str">
        <f>IF($J$5 = 0,"", $J$5)</f>
        <v>武器</v>
      </c>
      <c r="H6" s="217" t="s">
        <v>65</v>
      </c>
      <c r="I6" s="218"/>
      <c r="J6" s="218"/>
      <c r="N6" s="217" t="s">
        <v>65</v>
      </c>
      <c r="O6" s="218"/>
      <c r="P6" s="218"/>
      <c r="Q6" s="182"/>
    </row>
    <row r="7" spans="1:19">
      <c r="A7" s="56" t="s">
        <v>6</v>
      </c>
      <c r="B7" s="525" t="s">
        <v>90</v>
      </c>
      <c r="C7" s="526"/>
      <c r="D7" s="527"/>
      <c r="E7" s="217" t="s">
        <v>65</v>
      </c>
      <c r="F7" s="216" t="str">
        <f>IF($I$6 = 0,"", $I$6)</f>
        <v/>
      </c>
      <c r="G7" s="216" t="str">
        <f>IF($J$6 = 0,"", $J$6)</f>
        <v/>
      </c>
      <c r="H7" s="217" t="s">
        <v>84</v>
      </c>
      <c r="I7" s="218" t="s">
        <v>150</v>
      </c>
      <c r="J7" s="74" t="s">
        <v>61</v>
      </c>
      <c r="L7" s="74" t="s">
        <v>419</v>
      </c>
      <c r="N7" s="217" t="s">
        <v>84</v>
      </c>
      <c r="O7" s="390" t="s">
        <v>905</v>
      </c>
      <c r="P7" s="74" t="s">
        <v>61</v>
      </c>
      <c r="Q7" s="182"/>
      <c r="R7" s="74" t="s">
        <v>419</v>
      </c>
    </row>
    <row r="8" spans="1:19">
      <c r="A8" s="56" t="s">
        <v>8</v>
      </c>
      <c r="B8" s="525" t="s">
        <v>211</v>
      </c>
      <c r="C8" s="526"/>
      <c r="D8" s="526"/>
      <c r="E8" s="526"/>
      <c r="F8" s="526"/>
      <c r="G8" s="527"/>
      <c r="H8" s="217" t="s">
        <v>51</v>
      </c>
      <c r="I8" s="395" t="s">
        <v>13</v>
      </c>
      <c r="J8" s="216">
        <f>IF(I8="",0,VLOOKUP(I8,基本!$A$5:'基本'!$C$10,3,FALSE))</f>
        <v>6</v>
      </c>
      <c r="K8" s="218" t="s">
        <v>21</v>
      </c>
      <c r="L8" s="231">
        <f>$J$8+$L$9+$I$9</f>
        <v>23</v>
      </c>
      <c r="N8" s="217" t="s">
        <v>51</v>
      </c>
      <c r="O8" s="395" t="s">
        <v>13</v>
      </c>
      <c r="P8" s="216">
        <f>IF(O8="",0,VLOOKUP(O8,基本!$A$5:'基本'!$C$10,3,FALSE))</f>
        <v>6</v>
      </c>
      <c r="Q8" s="218" t="s">
        <v>21</v>
      </c>
      <c r="R8" s="231">
        <f>$P$8+$O$9+$R$9</f>
        <v>23</v>
      </c>
    </row>
    <row r="9" spans="1:19" ht="14.25" customHeight="1">
      <c r="A9" s="57" t="s">
        <v>9</v>
      </c>
      <c r="B9" s="531" t="s">
        <v>405</v>
      </c>
      <c r="C9" s="532"/>
      <c r="D9" s="532"/>
      <c r="E9" s="532"/>
      <c r="F9" s="532"/>
      <c r="G9" s="533"/>
      <c r="H9" s="217" t="s">
        <v>57</v>
      </c>
      <c r="I9" s="218">
        <v>0</v>
      </c>
      <c r="J9" s="457" t="s">
        <v>53</v>
      </c>
      <c r="K9" s="459"/>
      <c r="L9" s="221">
        <f>IF($I$7=基本!$F$4,基本!$P$7,IF($I$7=基本!$F$13,基本!$P$16,IF($I$7=基本!$F$22,基本!$P$25,IF($I$7=基本!$F$31,基本!$P$34,IF($I$7=基本!$F$40,基本!$P$43,0)))))</f>
        <v>17</v>
      </c>
      <c r="N9" s="217" t="s">
        <v>57</v>
      </c>
      <c r="O9" s="218">
        <v>0</v>
      </c>
      <c r="P9" s="457" t="s">
        <v>53</v>
      </c>
      <c r="Q9" s="459"/>
      <c r="R9" s="216">
        <f>IF($O$7=基本!$F$4,基本!$P$7,IF($O$7=基本!$F$13,基本!$P$16,IF($O$7=基本!$F$22,基本!$P$25,IF($O$7=基本!$F$31,基本!$P$34,IF($O$7=基本!$F$40,基本!$P$43,0)))))</f>
        <v>17</v>
      </c>
    </row>
    <row r="10" spans="1:19" ht="14.25" customHeight="1">
      <c r="A10" s="58"/>
      <c r="B10" s="563" t="s">
        <v>412</v>
      </c>
      <c r="C10" s="564"/>
      <c r="D10" s="564"/>
      <c r="E10" s="564"/>
      <c r="F10" s="564"/>
      <c r="G10" s="565"/>
      <c r="H10" s="409" t="s">
        <v>920</v>
      </c>
      <c r="I10" s="395" t="s">
        <v>13</v>
      </c>
      <c r="J10" s="393">
        <f>IF(I10="",0,VLOOKUP(I10,基本!$A$5:'基本'!$C$10,3,FALSE))</f>
        <v>6</v>
      </c>
      <c r="K10" s="395" t="s">
        <v>16</v>
      </c>
      <c r="L10" s="393">
        <f>IF(K10="",0,VLOOKUP(K10,基本!$A$5:'基本'!$C$10,3,FALSE))</f>
        <v>4</v>
      </c>
      <c r="N10" s="409" t="s">
        <v>920</v>
      </c>
      <c r="O10" s="395" t="s">
        <v>13</v>
      </c>
      <c r="P10" s="393">
        <f>IF(O10="",0,VLOOKUP(O10,基本!$A$5:'基本'!$C$10,3,FALSE))</f>
        <v>6</v>
      </c>
      <c r="Q10" s="395" t="s">
        <v>16</v>
      </c>
      <c r="R10" s="393">
        <f>IF(Q10="",0,VLOOKUP(Q10,基本!$A$5:'基本'!$C$10,3,FALSE))</f>
        <v>4</v>
      </c>
    </row>
    <row r="11" spans="1:19" ht="9.75" customHeight="1">
      <c r="A11" s="58"/>
      <c r="B11" s="563"/>
      <c r="C11" s="564"/>
      <c r="D11" s="564"/>
      <c r="E11" s="564"/>
      <c r="F11" s="564"/>
      <c r="G11" s="565"/>
      <c r="H11" s="410" t="s">
        <v>58</v>
      </c>
      <c r="I11" s="395"/>
      <c r="J11" s="457" t="s">
        <v>54</v>
      </c>
      <c r="K11" s="459"/>
      <c r="L11" s="393">
        <f>IF($I$7=基本!$F$4,基本!$P$9,IF($I$7=基本!$F$13,基本!$P$18,IF($I$7=基本!$F$22,基本!$P$27,IF($I$7=基本!$F$31,基本!$P$36,IF($I$7=基本!$F$40,基本!$P$45,0)))))</f>
        <v>6</v>
      </c>
      <c r="N11" s="410" t="s">
        <v>58</v>
      </c>
      <c r="O11" s="395">
        <v>0</v>
      </c>
      <c r="P11" s="457" t="s">
        <v>54</v>
      </c>
      <c r="Q11" s="459"/>
      <c r="R11" s="393">
        <f>IF($O$7=基本!$F$4,基本!$P$9,IF($O$7=基本!$F$13,基本!$P$18,IF($O$7=基本!$F$22,基本!$P$27,IF($O$7=基本!$F$31,基本!$P$36,IF($O$7=基本!$F$40,基本!$P$45,0)))))</f>
        <v>6</v>
      </c>
    </row>
    <row r="12" spans="1:19" ht="14.25" customHeight="1">
      <c r="A12" s="57" t="s">
        <v>120</v>
      </c>
      <c r="B12" s="581" t="s">
        <v>406</v>
      </c>
      <c r="C12" s="573"/>
      <c r="D12" s="573"/>
      <c r="E12" s="573"/>
      <c r="F12" s="573"/>
      <c r="G12" s="574"/>
      <c r="H12" s="411" t="s">
        <v>413</v>
      </c>
      <c r="I12" s="395"/>
      <c r="J12" s="185"/>
      <c r="K12" s="185"/>
      <c r="L12" s="229" t="s">
        <v>418</v>
      </c>
      <c r="M12" s="405" t="s">
        <v>59</v>
      </c>
      <c r="N12" s="411" t="s">
        <v>413</v>
      </c>
      <c r="O12" s="354">
        <f>I12</f>
        <v>0</v>
      </c>
      <c r="R12" s="229" t="s">
        <v>418</v>
      </c>
      <c r="S12" s="405" t="s">
        <v>59</v>
      </c>
    </row>
    <row r="13" spans="1:19" ht="5.25" customHeight="1">
      <c r="A13" s="58"/>
      <c r="B13" s="563"/>
      <c r="C13" s="564"/>
      <c r="D13" s="564"/>
      <c r="E13" s="564"/>
      <c r="F13" s="564"/>
      <c r="G13" s="565"/>
      <c r="H13" s="411" t="s">
        <v>85</v>
      </c>
      <c r="I13" s="26">
        <f>IF($I$7=基本!$F$4,基本!$F$9,IF($I$7=基本!$F$13,基本!$F$18,IF($I$7=基本!$F$22,基本!$F$27,IF($I$7=基本!$F$31,基本!$F$36,IF($I$7=基本!$F$40,基本!$F$45,0)))))*I12</f>
        <v>0</v>
      </c>
      <c r="J13" s="394" t="s">
        <v>44</v>
      </c>
      <c r="K13" s="26">
        <f>IF($I$7=基本!$F$4,基本!$H$9,IF($I$7=基本!$F$13,基本!$H$18,IF($I$7=基本!$F$22,基本!$H$27,IF($I$7=基本!$F$31,基本!$H$36,IF($I$7=基本!$F$40,基本!$H$45,0)))))</f>
        <v>10</v>
      </c>
      <c r="L13" s="231">
        <f>J10+IF(I12=0,0,L11)+I11</f>
        <v>6</v>
      </c>
      <c r="M13" s="395" t="s">
        <v>76</v>
      </c>
      <c r="N13" s="411" t="s">
        <v>85</v>
      </c>
      <c r="O13" s="354">
        <f>IF($O$7=基本!$F$4,基本!$F$9,IF($O$7=基本!$F$13,基本!$F$18,IF($O$7=基本!$F$22,基本!$F$27,IF($O$7=基本!$F$31,基本!$F$36,IF($O$7=基本!$F$40,基本!$F$45,0)))))*O12+1</f>
        <v>1</v>
      </c>
      <c r="P13" s="394" t="s">
        <v>44</v>
      </c>
      <c r="Q13" s="26">
        <f>IF($O$7=基本!$F$4,基本!$H$9,IF($O$7=基本!$F$13,基本!$H$18,IF($O$7=基本!$F$22,基本!$H$27,IF($O$7=基本!$F$31,基本!$H$36,IF($O$7=基本!$F$40,基本!$H$45,0)))))</f>
        <v>10</v>
      </c>
      <c r="R13" s="231">
        <f>P10+IF(O12=0,0,R11)+O11</f>
        <v>6</v>
      </c>
      <c r="S13" s="395" t="s">
        <v>76</v>
      </c>
    </row>
    <row r="14" spans="1:19" ht="5.25" customHeight="1">
      <c r="A14" s="59"/>
      <c r="B14" s="575"/>
      <c r="C14" s="576"/>
      <c r="D14" s="576"/>
      <c r="E14" s="576"/>
      <c r="F14" s="576"/>
      <c r="G14" s="577"/>
      <c r="H14" s="410" t="s">
        <v>50</v>
      </c>
      <c r="I14" s="26">
        <f>IF($I$7=基本!$F$4,基本!$L$11,IF($I$7=基本!$F$13,基本!$L$20,IF($I$7=基本!$F$22,基本!$L$29,IF($I$7=基本!$F$31,基本!$L$38,IF($I$7=基本!$F$40,基本!$L$47,0)))))</f>
        <v>4</v>
      </c>
      <c r="J14" s="394" t="s">
        <v>44</v>
      </c>
      <c r="K14" s="26">
        <f>IF($I$7=基本!$F$4,基本!$N$11,IF($I$7=基本!$F$13,基本!$N$20,IF($I$7=基本!$F$22,基本!$N$29,IF($I$7=基本!$F$31,基本!$N$38,IF($I$7=基本!$F$40,基本!$N$47,0)))))</f>
        <v>8</v>
      </c>
      <c r="L14" s="231">
        <f>L13+(I13*K13)</f>
        <v>6</v>
      </c>
      <c r="M14" s="395" t="s">
        <v>76</v>
      </c>
      <c r="N14" s="410" t="s">
        <v>50</v>
      </c>
      <c r="O14" s="26">
        <f>IF($O$7=基本!$F$4,基本!$L$11,IF($O$7=基本!$F$13,基本!$L$20,IF($O$7=基本!$F$22,基本!$L$29,IF($O$7=基本!$F$31,基本!$L$38,IF($O$7=基本!$F$40,基本!$L$47,0)))))</f>
        <v>4</v>
      </c>
      <c r="P14" s="394" t="s">
        <v>44</v>
      </c>
      <c r="Q14" s="26">
        <f>IF($O$7=基本!$F$4,基本!$N$11,IF($O$7=基本!$F$13,基本!$N$20,IF($O$7=基本!$F$22,基本!$N$29,IF($O$7=基本!$F$31,基本!$N$38,IF($O$7=基本!$F$40,基本!$N$47,0)))))</f>
        <v>10</v>
      </c>
      <c r="R14" s="231">
        <f>R13+(O13*Q13)</f>
        <v>16</v>
      </c>
      <c r="S14" s="395" t="s">
        <v>76</v>
      </c>
    </row>
    <row r="15" spans="1:19" ht="14.25" customHeight="1">
      <c r="A15" s="220" t="s">
        <v>407</v>
      </c>
      <c r="B15" s="572" t="s">
        <v>408</v>
      </c>
      <c r="C15" s="573"/>
      <c r="D15" s="573"/>
      <c r="E15" s="573"/>
      <c r="F15" s="573"/>
      <c r="G15" s="574"/>
      <c r="H15" s="406" t="s">
        <v>919</v>
      </c>
      <c r="I15" s="395" t="s">
        <v>13</v>
      </c>
      <c r="J15" s="393">
        <f>IF(I15="",0,VLOOKUP(I15,基本!$A$5:'基本'!$C$10,3,FALSE))</f>
        <v>6</v>
      </c>
      <c r="K15" s="395" t="s">
        <v>16</v>
      </c>
      <c r="L15" s="393">
        <f>IF(K15="",0,VLOOKUP(K15,基本!$A$5:'基本'!$C$10,3,FALSE))</f>
        <v>4</v>
      </c>
      <c r="N15" s="406" t="s">
        <v>919</v>
      </c>
      <c r="O15" s="395" t="s">
        <v>13</v>
      </c>
      <c r="P15" s="393">
        <f>IF(O15="",0,VLOOKUP(O15,基本!$A$5:'基本'!$C$10,3,FALSE))</f>
        <v>6</v>
      </c>
      <c r="Q15" s="395" t="s">
        <v>16</v>
      </c>
      <c r="R15" s="393">
        <f>IF(Q15="",0,VLOOKUP(Q15,基本!$A$5:'基本'!$C$10,3,FALSE))</f>
        <v>4</v>
      </c>
    </row>
    <row r="16" spans="1:19" ht="14.25" customHeight="1">
      <c r="A16" s="58"/>
      <c r="B16" s="528" t="s">
        <v>409</v>
      </c>
      <c r="C16" s="529"/>
      <c r="D16" s="529"/>
      <c r="E16" s="529"/>
      <c r="F16" s="529"/>
      <c r="G16" s="530"/>
      <c r="H16" s="407" t="s">
        <v>58</v>
      </c>
      <c r="I16" s="395"/>
      <c r="J16" s="457" t="s">
        <v>54</v>
      </c>
      <c r="K16" s="459"/>
      <c r="L16" s="393">
        <f>IF($I$7=基本!$F$4,基本!$P$9,IF($I$7=基本!$F$13,基本!$P$18,IF($I$7=基本!$F$22,基本!$P$27,IF($I$7=基本!$F$31,基本!$P$36,IF($I$7=基本!$F$40,基本!$P$45,0)))))</f>
        <v>6</v>
      </c>
      <c r="N16" s="407" t="s">
        <v>58</v>
      </c>
      <c r="O16" s="395">
        <v>0</v>
      </c>
      <c r="P16" s="457" t="s">
        <v>54</v>
      </c>
      <c r="Q16" s="459"/>
      <c r="R16" s="393">
        <f>IF($O$7=基本!$F$4,基本!$P$9,IF($O$7=基本!$F$13,基本!$P$18,IF($O$7=基本!$F$22,基本!$P$27,IF($O$7=基本!$F$31,基本!$P$36,IF($O$7=基本!$F$40,基本!$P$45,0)))))</f>
        <v>6</v>
      </c>
    </row>
    <row r="17" spans="1:19" ht="14.25" customHeight="1">
      <c r="A17" s="58"/>
      <c r="B17" s="528" t="s">
        <v>410</v>
      </c>
      <c r="C17" s="529"/>
      <c r="D17" s="529"/>
      <c r="E17" s="529"/>
      <c r="F17" s="529"/>
      <c r="G17" s="530"/>
      <c r="H17" s="408" t="s">
        <v>413</v>
      </c>
      <c r="I17" s="395">
        <v>2</v>
      </c>
      <c r="J17" s="185"/>
      <c r="K17" s="185"/>
      <c r="L17" s="229" t="s">
        <v>418</v>
      </c>
      <c r="M17" s="405" t="s">
        <v>59</v>
      </c>
      <c r="N17" s="408" t="s">
        <v>413</v>
      </c>
      <c r="O17" s="354">
        <f>I17</f>
        <v>2</v>
      </c>
      <c r="R17" s="229" t="s">
        <v>418</v>
      </c>
      <c r="S17" s="405" t="s">
        <v>59</v>
      </c>
    </row>
    <row r="18" spans="1:19" ht="14.25" customHeight="1">
      <c r="A18" s="58"/>
      <c r="B18" s="528" t="s">
        <v>411</v>
      </c>
      <c r="C18" s="529"/>
      <c r="D18" s="529"/>
      <c r="E18" s="529"/>
      <c r="F18" s="529"/>
      <c r="G18" s="530"/>
      <c r="H18" s="408" t="s">
        <v>85</v>
      </c>
      <c r="I18" s="26">
        <f>IF($I$7=基本!$F$4,基本!$F$9,IF($I$7=基本!$F$13,基本!$F$18,IF($I$7=基本!$F$22,基本!$F$27,IF($I$7=基本!$F$31,基本!$F$36,IF($I$7=基本!$F$40,基本!$F$45,0)))))*I17</f>
        <v>2</v>
      </c>
      <c r="J18" s="394" t="s">
        <v>44</v>
      </c>
      <c r="K18" s="26">
        <f>IF($I$7=基本!$F$4,基本!$H$9,IF($I$7=基本!$F$13,基本!$H$18,IF($I$7=基本!$F$22,基本!$H$27,IF($I$7=基本!$F$31,基本!$H$36,IF($I$7=基本!$F$40,基本!$H$45,0)))))</f>
        <v>10</v>
      </c>
      <c r="L18" s="231">
        <f>J15+IF(I17=0,0,L16)+I16</f>
        <v>12</v>
      </c>
      <c r="M18" s="395" t="s">
        <v>76</v>
      </c>
      <c r="N18" s="408" t="s">
        <v>85</v>
      </c>
      <c r="O18" s="354">
        <f>IF($O$7=基本!$F$4,基本!$F$9,IF($O$7=基本!$F$13,基本!$F$18,IF($O$7=基本!$F$22,基本!$F$27,IF($O$7=基本!$F$31,基本!$F$36,IF($O$7=基本!$F$40,基本!$F$45,0)))))*O17+1</f>
        <v>3</v>
      </c>
      <c r="P18" s="394" t="s">
        <v>44</v>
      </c>
      <c r="Q18" s="26">
        <f>IF($O$7=基本!$F$4,基本!$H$9,IF($O$7=基本!$F$13,基本!$H$18,IF($O$7=基本!$F$22,基本!$H$27,IF($O$7=基本!$F$31,基本!$H$36,IF($O$7=基本!$F$40,基本!$H$45,0)))))</f>
        <v>10</v>
      </c>
      <c r="R18" s="231">
        <f>P15+IF(O17=0,0,R16)+O16</f>
        <v>12</v>
      </c>
      <c r="S18" s="395" t="s">
        <v>76</v>
      </c>
    </row>
    <row r="19" spans="1:19" ht="7.5" customHeight="1">
      <c r="A19" s="59"/>
      <c r="B19" s="537"/>
      <c r="C19" s="538"/>
      <c r="D19" s="538"/>
      <c r="E19" s="538"/>
      <c r="F19" s="538"/>
      <c r="G19" s="539"/>
      <c r="H19" s="407" t="s">
        <v>50</v>
      </c>
      <c r="I19" s="26">
        <f>IF($I$7=基本!$F$4,基本!$L$11,IF($I$7=基本!$F$13,基本!$L$20,IF($I$7=基本!$F$22,基本!$L$29,IF($I$7=基本!$F$31,基本!$L$38,IF($I$7=基本!$F$40,基本!$L$47,0)))))</f>
        <v>4</v>
      </c>
      <c r="J19" s="394" t="s">
        <v>44</v>
      </c>
      <c r="K19" s="26">
        <f>IF($I$7=基本!$F$4,基本!$N$11,IF($I$7=基本!$F$13,基本!$N$20,IF($I$7=基本!$F$22,基本!$N$29,IF($I$7=基本!$F$31,基本!$N$38,IF($I$7=基本!$F$40,基本!$N$47,0)))))</f>
        <v>8</v>
      </c>
      <c r="L19" s="231">
        <f>L18+(I18*K18)</f>
        <v>32</v>
      </c>
      <c r="M19" s="395" t="s">
        <v>76</v>
      </c>
      <c r="N19" s="407" t="s">
        <v>50</v>
      </c>
      <c r="O19" s="26">
        <f>IF($O$7=基本!$F$4,基本!$L$11,IF($O$7=基本!$F$13,基本!$L$20,IF($O$7=基本!$F$22,基本!$L$29,IF($O$7=基本!$F$31,基本!$L$38,IF($O$7=基本!$F$40,基本!$L$47,0)))))</f>
        <v>4</v>
      </c>
      <c r="P19" s="394" t="s">
        <v>44</v>
      </c>
      <c r="Q19" s="26">
        <f>IF($O$7=基本!$F$4,基本!$N$11,IF($O$7=基本!$F$13,基本!$N$20,IF($O$7=基本!$F$22,基本!$N$29,IF($O$7=基本!$F$31,基本!$N$38,IF($O$7=基本!$F$40,基本!$N$47,0)))))</f>
        <v>10</v>
      </c>
      <c r="R19" s="231">
        <f>R18+(O18*Q18)</f>
        <v>42</v>
      </c>
      <c r="S19" s="395" t="s">
        <v>76</v>
      </c>
    </row>
    <row r="20" spans="1:19" ht="14.25" thickBot="1">
      <c r="A20" s="120" t="s">
        <v>47</v>
      </c>
      <c r="E20" s="67"/>
      <c r="H20" s="185"/>
      <c r="I20" s="185"/>
      <c r="J20" s="185"/>
      <c r="K20" s="185"/>
    </row>
    <row r="21" spans="1:19" ht="18.75" customHeight="1" thickBot="1">
      <c r="A21" s="540" t="str">
        <f>$B$2</f>
        <v>インテレクト・スナップ</v>
      </c>
      <c r="B21" s="541"/>
      <c r="C21" s="541"/>
      <c r="D21" s="52" t="s">
        <v>921</v>
      </c>
      <c r="E21" s="40" t="s">
        <v>114</v>
      </c>
      <c r="F21" s="136" t="s">
        <v>254</v>
      </c>
      <c r="G21" s="412" t="s">
        <v>922</v>
      </c>
      <c r="H21" s="185"/>
      <c r="I21" s="185"/>
      <c r="J21" s="185"/>
      <c r="K21" s="185"/>
    </row>
    <row r="22" spans="1:19" ht="23.25" customHeight="1">
      <c r="A22" s="542" t="s">
        <v>42</v>
      </c>
      <c r="B22" s="51" t="s">
        <v>117</v>
      </c>
      <c r="C22" s="545" t="str">
        <f>$K$8</f>
        <v>意志</v>
      </c>
      <c r="D22" s="49" t="str">
        <f>$L$8 &amp; "+1d20"</f>
        <v>23+1d20</v>
      </c>
      <c r="E22" s="49" t="str">
        <f>$L$8 &amp; "+1d20"</f>
        <v>23+1d20</v>
      </c>
      <c r="F22" s="49" t="str">
        <f>$L$8 &amp; "+1d20"</f>
        <v>23+1d20</v>
      </c>
      <c r="G22" s="50" t="str">
        <f>$L$8 &amp; "+1d20"</f>
        <v>23+1d20</v>
      </c>
      <c r="H22" s="185"/>
      <c r="I22" s="185"/>
      <c r="J22" s="185"/>
      <c r="K22" s="185"/>
    </row>
    <row r="23" spans="1:19" ht="23.25" customHeight="1">
      <c r="A23" s="543"/>
      <c r="B23" s="274" t="s">
        <v>1</v>
      </c>
      <c r="C23" s="546"/>
      <c r="D23" s="275" t="str">
        <f>$L$8+2 &amp; "+1d20"</f>
        <v>25+1d20</v>
      </c>
      <c r="E23" s="275" t="str">
        <f>$L$8+2 &amp; "+1d20"</f>
        <v>25+1d20</v>
      </c>
      <c r="F23" s="275" t="str">
        <f>$L$8+2 &amp; "+1d20"</f>
        <v>25+1d20</v>
      </c>
      <c r="G23" s="276" t="str">
        <f>$L$8+2 &amp; "+1d20"</f>
        <v>25+1d20</v>
      </c>
      <c r="H23" s="185"/>
      <c r="I23" s="185"/>
      <c r="J23" s="185"/>
      <c r="K23" s="185"/>
    </row>
    <row r="24" spans="1:19" ht="23.25" customHeight="1">
      <c r="A24" s="543"/>
      <c r="B24" s="277" t="s">
        <v>595</v>
      </c>
      <c r="C24" s="546"/>
      <c r="D24" s="278" t="str">
        <f>3+$L$8 &amp; "+1d20"</f>
        <v>26+1d20</v>
      </c>
      <c r="E24" s="278" t="str">
        <f>3+$L$8 &amp; "+1d20"</f>
        <v>26+1d20</v>
      </c>
      <c r="F24" s="278" t="str">
        <f>3+$L$8 &amp; "+1d20"</f>
        <v>26+1d20</v>
      </c>
      <c r="G24" s="279" t="str">
        <f>3+$L$8 &amp; "+1d20"</f>
        <v>26+1d20</v>
      </c>
      <c r="H24" s="185"/>
      <c r="I24" s="185"/>
      <c r="J24" s="185"/>
      <c r="K24" s="185"/>
    </row>
    <row r="25" spans="1:19" ht="23.25" customHeight="1" thickBot="1">
      <c r="A25" s="544"/>
      <c r="B25" s="280" t="s">
        <v>1</v>
      </c>
      <c r="C25" s="547"/>
      <c r="D25" s="281" t="str">
        <f>3+$L$8+2 &amp; "+1d20"</f>
        <v>28+1d20</v>
      </c>
      <c r="E25" s="281" t="str">
        <f>3+$L$8+2 &amp; "+1d20"</f>
        <v>28+1d20</v>
      </c>
      <c r="F25" s="281" t="str">
        <f>3+$L$8+2 &amp; "+1d20"</f>
        <v>28+1d20</v>
      </c>
      <c r="G25" s="282" t="str">
        <f>3+$L$8+2 &amp; "+1d20"</f>
        <v>28+1d20</v>
      </c>
      <c r="H25" s="185"/>
      <c r="I25" s="185"/>
      <c r="J25" s="185"/>
      <c r="K25" s="185"/>
    </row>
    <row r="26" spans="1:19" ht="23.25" customHeight="1">
      <c r="A26" s="549" t="s">
        <v>117</v>
      </c>
      <c r="B26" s="85" t="s">
        <v>4</v>
      </c>
      <c r="C26" s="42" t="str">
        <f>IF($M$13 = 0,"", $M$13)</f>
        <v>精神</v>
      </c>
      <c r="D26" s="87" t="str">
        <f>$L$13 &amp; IF($I$13=0,"","+" &amp; $I$13 &amp; "d" &amp; $K$13)</f>
        <v>6</v>
      </c>
      <c r="E26" s="87" t="str">
        <f>$L$13 &amp; IF($I$13=0,"","+" &amp; $I$13 &amp; "d" &amp; $K$13)</f>
        <v>6</v>
      </c>
      <c r="F26" s="87" t="str">
        <f>$L$10+$L$13 &amp; IF($I$13=0,"","+" &amp; $I$13 &amp; "d" &amp; $K$13)</f>
        <v>10</v>
      </c>
      <c r="G26" s="88" t="str">
        <f>$L$18 &amp; IF($I$18=0,"","+" &amp; $I$18 &amp; "d" &amp; $K$18)</f>
        <v>12+2d10</v>
      </c>
      <c r="H26" s="185"/>
      <c r="I26" s="185"/>
      <c r="J26" s="185"/>
      <c r="K26" s="185"/>
    </row>
    <row r="27" spans="1:19" ht="23.25" customHeight="1" thickBot="1">
      <c r="A27" s="550"/>
      <c r="B27" s="82" t="s">
        <v>3</v>
      </c>
      <c r="C27" s="86" t="str">
        <f>IF($M$14 = 0,"", $M$14)</f>
        <v>精神</v>
      </c>
      <c r="D27" s="84" t="str">
        <f>$L$14 &amp; IF($I$14 = 0,"","+" &amp; $I$14 &amp; "d" &amp; $K$14)</f>
        <v>6+4d8</v>
      </c>
      <c r="E27" s="135" t="str">
        <f>$L$14 &amp; IF($I$14 = 0,"","+" &amp; $I$14 &amp; "d" &amp; $K$14)</f>
        <v>6+4d8</v>
      </c>
      <c r="F27" s="84" t="str">
        <f>$L$10+$L$14 &amp; IF($I$14 = 0,"","+" &amp; $I$14 &amp; "d" &amp; $K$14)</f>
        <v>10+4d8</v>
      </c>
      <c r="G27" s="81" t="str">
        <f>$L$19 &amp; IF($I$19 = 0,"","+" &amp; $I$19 &amp; "d" &amp; $K$19)</f>
        <v>32+4d8</v>
      </c>
      <c r="H27" s="185"/>
      <c r="I27" s="185"/>
      <c r="J27" s="185"/>
      <c r="K27" s="185"/>
    </row>
    <row r="28" spans="1:19" ht="23.25" customHeight="1">
      <c r="A28" s="551" t="s">
        <v>902</v>
      </c>
      <c r="B28" s="85" t="s">
        <v>4</v>
      </c>
      <c r="C28" s="42" t="str">
        <f>IF($S$13 = 0,"", $S$13)</f>
        <v>精神</v>
      </c>
      <c r="D28" s="87" t="str">
        <f>$R$13 &amp; IF($O$13=0,"","+" &amp; $O$13 &amp; "d" &amp; $Q$13)</f>
        <v>6+1d10</v>
      </c>
      <c r="E28" s="87" t="str">
        <f>$R$13 &amp; IF($O$13=0,"","+" &amp; $O$13 &amp; "d" &amp; $Q$13)</f>
        <v>6+1d10</v>
      </c>
      <c r="F28" s="87" t="str">
        <f>$R$10+$R$13 &amp; IF($O$13=0,"","+" &amp; $O$13 &amp; "d" &amp; $Q$13)</f>
        <v>10+1d10</v>
      </c>
      <c r="G28" s="88" t="str">
        <f>$R$18 &amp; IF($O$18=0,"","+" &amp; $O$18 &amp; "d" &amp; $Q$18)</f>
        <v>12+3d10</v>
      </c>
      <c r="H28" s="185"/>
      <c r="I28" s="185"/>
      <c r="J28" s="185"/>
      <c r="K28" s="185"/>
    </row>
    <row r="29" spans="1:19" ht="23.25" customHeight="1" thickBot="1">
      <c r="A29" s="552"/>
      <c r="B29" s="82" t="s">
        <v>3</v>
      </c>
      <c r="C29" s="86" t="str">
        <f>IF($S$14 = 0,"", $S$14)</f>
        <v>精神</v>
      </c>
      <c r="D29" s="84" t="str">
        <f>$R$14 &amp; IF($O$14 = 0,"","+" &amp; $O$14 &amp; "d" &amp; $Q$14)</f>
        <v>16+4d10</v>
      </c>
      <c r="E29" s="135" t="str">
        <f>$R$14 &amp; IF($O$14 = 0,"","+" &amp; $O$14 &amp; "d" &amp; $Q$14)</f>
        <v>16+4d10</v>
      </c>
      <c r="F29" s="84" t="str">
        <f>$R$10+$R$14 &amp; IF($O$14 = 0,"","+" &amp; $O$14 &amp; "d" &amp; $Q$14)</f>
        <v>20+4d10</v>
      </c>
      <c r="G29" s="81" t="str">
        <f>$R$19 &amp; IF($O$19 = 0,"","+" &amp; $O$19 &amp; "d" &amp; $Q$19)</f>
        <v>42+4d10</v>
      </c>
      <c r="H29" s="185"/>
      <c r="I29" s="185"/>
      <c r="J29" s="185"/>
      <c r="K29" s="185"/>
    </row>
    <row r="30" spans="1:19" ht="8.25" customHeight="1">
      <c r="A30" s="548"/>
      <c r="B30" s="548"/>
      <c r="C30" s="548"/>
      <c r="D30" s="548"/>
      <c r="E30" s="548"/>
      <c r="F30" s="548"/>
      <c r="G30" s="548"/>
    </row>
    <row r="31" spans="1:19" ht="14.25">
      <c r="A31" s="553" t="s">
        <v>363</v>
      </c>
      <c r="B31" s="553"/>
      <c r="C31" s="553"/>
      <c r="D31" s="553"/>
      <c r="E31" s="553"/>
      <c r="F31" s="553"/>
      <c r="G31" s="553"/>
      <c r="I31" s="185"/>
      <c r="J31" s="185"/>
      <c r="K31" s="185"/>
    </row>
    <row r="32" spans="1:19" ht="14.25">
      <c r="A32" s="535" t="s">
        <v>687</v>
      </c>
      <c r="B32" s="535"/>
      <c r="C32" s="535"/>
      <c r="D32" s="535"/>
      <c r="E32" s="535"/>
      <c r="F32" s="535"/>
      <c r="G32" s="535"/>
      <c r="I32" s="185"/>
      <c r="J32" s="185"/>
      <c r="K32" s="185"/>
    </row>
    <row r="33" spans="1:12">
      <c r="A33" s="554" t="s">
        <v>927</v>
      </c>
      <c r="B33" s="554"/>
      <c r="C33" s="554"/>
      <c r="D33" s="554"/>
      <c r="E33" s="554"/>
      <c r="F33" s="554"/>
      <c r="G33" s="554"/>
    </row>
    <row r="34" spans="1:12">
      <c r="A34" s="548" t="s">
        <v>688</v>
      </c>
      <c r="B34" s="548"/>
      <c r="C34" s="548"/>
      <c r="D34" s="548"/>
      <c r="E34" s="548"/>
      <c r="F34" s="548"/>
      <c r="G34" s="548"/>
    </row>
    <row r="35" spans="1:12" ht="15" customHeight="1">
      <c r="A35" s="553" t="s">
        <v>272</v>
      </c>
      <c r="B35" s="553"/>
      <c r="C35" s="553"/>
      <c r="D35" s="553"/>
      <c r="E35" s="553"/>
      <c r="F35" s="553"/>
      <c r="G35" s="553"/>
      <c r="I35" s="185"/>
      <c r="J35" s="185"/>
      <c r="K35" s="185"/>
    </row>
    <row r="36" spans="1:12" ht="12.75" customHeight="1">
      <c r="A36" s="548" t="s">
        <v>337</v>
      </c>
      <c r="B36" s="548"/>
      <c r="C36" s="548"/>
      <c r="D36" s="548"/>
      <c r="E36" s="548"/>
      <c r="F36" s="548"/>
      <c r="G36" s="548"/>
    </row>
    <row r="37" spans="1:12" ht="12.75" customHeight="1">
      <c r="A37" s="548" t="s">
        <v>273</v>
      </c>
      <c r="B37" s="548"/>
      <c r="C37" s="548"/>
      <c r="D37" s="548"/>
      <c r="E37" s="548"/>
      <c r="F37" s="548"/>
      <c r="G37" s="548"/>
    </row>
    <row r="38" spans="1:12" ht="14.25">
      <c r="A38" s="553" t="s">
        <v>453</v>
      </c>
      <c r="B38" s="553"/>
      <c r="C38" s="553"/>
      <c r="D38" s="553"/>
      <c r="E38" s="553"/>
      <c r="F38" s="553"/>
      <c r="G38" s="553"/>
      <c r="I38" s="185"/>
      <c r="J38" s="185"/>
      <c r="K38" s="185"/>
    </row>
    <row r="39" spans="1:12" ht="13.5" customHeight="1">
      <c r="A39" s="554" t="s">
        <v>366</v>
      </c>
      <c r="B39" s="554"/>
      <c r="C39" s="554"/>
      <c r="D39" s="554"/>
      <c r="E39" s="554"/>
      <c r="F39" s="554"/>
      <c r="G39" s="554"/>
    </row>
    <row r="40" spans="1:12" ht="13.5" customHeight="1">
      <c r="A40" s="548" t="s">
        <v>491</v>
      </c>
      <c r="B40" s="548"/>
      <c r="C40" s="548"/>
      <c r="D40" s="548"/>
      <c r="E40" s="548"/>
      <c r="F40" s="548"/>
      <c r="G40" s="548"/>
    </row>
    <row r="41" spans="1:12" ht="8.25" customHeight="1">
      <c r="A41" s="554"/>
      <c r="B41" s="554"/>
      <c r="C41" s="554"/>
      <c r="D41" s="554"/>
      <c r="E41" s="554"/>
      <c r="F41" s="554"/>
      <c r="G41" s="554"/>
    </row>
    <row r="42" spans="1:12">
      <c r="A42" s="558" t="s">
        <v>49</v>
      </c>
      <c r="B42" s="559"/>
      <c r="C42" s="559"/>
      <c r="D42" s="559"/>
      <c r="E42" s="559"/>
      <c r="F42" s="559"/>
      <c r="G42" s="560"/>
    </row>
    <row r="43" spans="1:12" s="182" customFormat="1" ht="6" customHeight="1">
      <c r="A43" s="561"/>
      <c r="B43" s="553"/>
      <c r="C43" s="553"/>
      <c r="D43" s="553"/>
      <c r="E43" s="553"/>
      <c r="F43" s="553"/>
      <c r="G43" s="562"/>
      <c r="L43" s="185"/>
    </row>
    <row r="44" spans="1:12" s="182" customFormat="1" ht="13.5" customHeight="1">
      <c r="A44" s="569" t="s">
        <v>286</v>
      </c>
      <c r="B44" s="570"/>
      <c r="C44" s="570"/>
      <c r="D44" s="570"/>
      <c r="E44" s="570"/>
      <c r="F44" s="570"/>
      <c r="G44" s="571"/>
      <c r="L44" s="185"/>
    </row>
    <row r="45" spans="1:12" s="182" customFormat="1" ht="13.5" customHeight="1">
      <c r="A45" s="563" t="s">
        <v>547</v>
      </c>
      <c r="B45" s="564"/>
      <c r="C45" s="564"/>
      <c r="D45" s="564"/>
      <c r="E45" s="564"/>
      <c r="F45" s="564"/>
      <c r="G45" s="565"/>
      <c r="L45" s="185"/>
    </row>
    <row r="46" spans="1:12" s="182" customFormat="1" ht="13.5" customHeight="1">
      <c r="A46" s="555" t="s">
        <v>928</v>
      </c>
      <c r="B46" s="556"/>
      <c r="C46" s="556"/>
      <c r="D46" s="556"/>
      <c r="E46" s="556"/>
      <c r="F46" s="556"/>
      <c r="G46" s="557"/>
      <c r="L46" s="185"/>
    </row>
    <row r="47" spans="1:12" s="182" customFormat="1" ht="13.5" customHeight="1">
      <c r="A47" s="555" t="s">
        <v>548</v>
      </c>
      <c r="B47" s="556"/>
      <c r="C47" s="556"/>
      <c r="D47" s="556"/>
      <c r="E47" s="556"/>
      <c r="F47" s="556"/>
      <c r="G47" s="557"/>
      <c r="L47" s="185"/>
    </row>
    <row r="48" spans="1:12" s="182" customFormat="1" ht="13.5" customHeight="1">
      <c r="A48" s="555" t="s">
        <v>738</v>
      </c>
      <c r="B48" s="556"/>
      <c r="C48" s="556"/>
      <c r="D48" s="556"/>
      <c r="E48" s="556"/>
      <c r="F48" s="556"/>
      <c r="G48" s="557"/>
      <c r="L48" s="185"/>
    </row>
    <row r="49" spans="1:12" s="182" customFormat="1" ht="13.5" customHeight="1">
      <c r="A49" s="569" t="s">
        <v>285</v>
      </c>
      <c r="B49" s="570"/>
      <c r="C49" s="570"/>
      <c r="D49" s="570"/>
      <c r="E49" s="570"/>
      <c r="F49" s="570"/>
      <c r="G49" s="571"/>
      <c r="L49" s="185"/>
    </row>
    <row r="50" spans="1:12" s="182" customFormat="1" ht="13.5" customHeight="1">
      <c r="A50" s="555" t="s">
        <v>549</v>
      </c>
      <c r="B50" s="556"/>
      <c r="C50" s="556"/>
      <c r="D50" s="556"/>
      <c r="E50" s="556"/>
      <c r="F50" s="556"/>
      <c r="G50" s="557"/>
      <c r="L50" s="185"/>
    </row>
    <row r="51" spans="1:12" s="182" customFormat="1" ht="13.5" customHeight="1">
      <c r="A51" s="569" t="s">
        <v>563</v>
      </c>
      <c r="B51" s="570"/>
      <c r="C51" s="570"/>
      <c r="D51" s="570"/>
      <c r="E51" s="570"/>
      <c r="F51" s="570"/>
      <c r="G51" s="571"/>
      <c r="L51" s="185"/>
    </row>
    <row r="52" spans="1:12" s="182" customFormat="1" ht="13.5" customHeight="1">
      <c r="A52" s="555" t="s">
        <v>929</v>
      </c>
      <c r="B52" s="556"/>
      <c r="C52" s="556"/>
      <c r="D52" s="556"/>
      <c r="E52" s="556"/>
      <c r="F52" s="556"/>
      <c r="G52" s="557"/>
      <c r="L52" s="185"/>
    </row>
    <row r="53" spans="1:12" s="182" customFormat="1" ht="13.5" customHeight="1">
      <c r="A53" s="555" t="s">
        <v>550</v>
      </c>
      <c r="B53" s="556"/>
      <c r="C53" s="556"/>
      <c r="D53" s="556"/>
      <c r="E53" s="556"/>
      <c r="F53" s="556"/>
      <c r="G53" s="557"/>
      <c r="L53" s="185"/>
    </row>
    <row r="54" spans="1:12" s="182" customFormat="1" ht="6.75" customHeight="1">
      <c r="A54" s="561"/>
      <c r="B54" s="553"/>
      <c r="C54" s="553"/>
      <c r="D54" s="553"/>
      <c r="E54" s="553"/>
      <c r="F54" s="553"/>
      <c r="G54" s="562"/>
      <c r="L54" s="185"/>
    </row>
    <row r="55" spans="1:12" s="182" customFormat="1" ht="21">
      <c r="A55" s="75" t="s">
        <v>118</v>
      </c>
      <c r="B55" s="260">
        <f>$B$1</f>
        <v>13</v>
      </c>
      <c r="C55" s="76" t="s">
        <v>40</v>
      </c>
      <c r="D55" s="77" t="str">
        <f>$E$1</f>
        <v>無限回</v>
      </c>
      <c r="E55" s="566" t="str">
        <f>$B$2</f>
        <v>インテレクト・スナップ</v>
      </c>
      <c r="F55" s="567"/>
      <c r="G55" s="568"/>
      <c r="L55" s="185"/>
    </row>
  </sheetData>
  <mergeCells count="58">
    <mergeCell ref="B13:G13"/>
    <mergeCell ref="B14:G14"/>
    <mergeCell ref="B12:G12"/>
    <mergeCell ref="J9:K9"/>
    <mergeCell ref="P9:Q9"/>
    <mergeCell ref="B9:G9"/>
    <mergeCell ref="B10:G10"/>
    <mergeCell ref="B11:G11"/>
    <mergeCell ref="J11:K11"/>
    <mergeCell ref="P11:Q11"/>
    <mergeCell ref="B1:C1"/>
    <mergeCell ref="F1:G1"/>
    <mergeCell ref="B2:G2"/>
    <mergeCell ref="B4:G4"/>
    <mergeCell ref="B5:G5"/>
    <mergeCell ref="B6:D6"/>
    <mergeCell ref="B7:D7"/>
    <mergeCell ref="B8:G8"/>
    <mergeCell ref="H4:M4"/>
    <mergeCell ref="N4:S4"/>
    <mergeCell ref="B15:G15"/>
    <mergeCell ref="B16:G16"/>
    <mergeCell ref="B17:G17"/>
    <mergeCell ref="B18:G18"/>
    <mergeCell ref="B19:G19"/>
    <mergeCell ref="A43:G43"/>
    <mergeCell ref="A30:G30"/>
    <mergeCell ref="A35:G35"/>
    <mergeCell ref="A36:G36"/>
    <mergeCell ref="A37:G37"/>
    <mergeCell ref="A38:G38"/>
    <mergeCell ref="A39:G39"/>
    <mergeCell ref="A40:G40"/>
    <mergeCell ref="A42:G42"/>
    <mergeCell ref="A41:G41"/>
    <mergeCell ref="A32:G32"/>
    <mergeCell ref="A33:G33"/>
    <mergeCell ref="A34:G34"/>
    <mergeCell ref="A31:G31"/>
    <mergeCell ref="A44:G44"/>
    <mergeCell ref="A45:G45"/>
    <mergeCell ref="A46:G46"/>
    <mergeCell ref="A47:G47"/>
    <mergeCell ref="E55:G55"/>
    <mergeCell ref="A48:G48"/>
    <mergeCell ref="A53:G53"/>
    <mergeCell ref="A54:G54"/>
    <mergeCell ref="A51:G51"/>
    <mergeCell ref="A52:G52"/>
    <mergeCell ref="A49:G49"/>
    <mergeCell ref="A50:G50"/>
    <mergeCell ref="A26:A27"/>
    <mergeCell ref="A28:A29"/>
    <mergeCell ref="J16:K16"/>
    <mergeCell ref="P16:Q16"/>
    <mergeCell ref="A21:C21"/>
    <mergeCell ref="A22:A25"/>
    <mergeCell ref="C22:C2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基本!$A$16:$A$19</xm:f>
          </x14:formula1>
          <xm:sqref>K8 Q8</xm:sqref>
        </x14:dataValidation>
        <x14:dataValidation type="list" allowBlank="1" showInputMessage="1" showErrorMessage="1">
          <x14:formula1>
            <xm:f>基本!$C$27:$C$37</xm:f>
          </x14:formula1>
          <xm:sqref>I15 O15</xm:sqref>
        </x14:dataValidation>
        <x14:dataValidation type="list" allowBlank="1" showInputMessage="1" showErrorMessage="1">
          <x14:formula1>
            <xm:f>基本!$D$27:$D$31</xm:f>
          </x14:formula1>
          <xm:sqref>I7 O7</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基本!$A$27:$A$33</xm:f>
          </x14:formula1>
          <xm:sqref>I5 O5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S56"/>
  <sheetViews>
    <sheetView topLeftCell="A11" zoomScaleNormal="100" workbookViewId="0">
      <selection activeCell="A53" sqref="A53:G53"/>
    </sheetView>
  </sheetViews>
  <sheetFormatPr defaultRowHeight="13.5"/>
  <cols>
    <col min="1" max="1" width="7.875" style="37" customWidth="1"/>
    <col min="2" max="2" width="8.5" style="37" customWidth="1"/>
    <col min="3" max="3" width="6.625" style="37" customWidth="1"/>
    <col min="4" max="4" width="15.75" style="37" customWidth="1"/>
    <col min="5" max="6" width="15.75" style="21" customWidth="1"/>
    <col min="7" max="7" width="18.25" style="21" customWidth="1"/>
    <col min="8" max="8" width="17.375" style="21" customWidth="1"/>
    <col min="9" max="9" width="14" style="21" customWidth="1"/>
    <col min="10" max="10" width="8.375" style="21" customWidth="1"/>
    <col min="11" max="11" width="7.5" style="21" customWidth="1"/>
    <col min="12" max="12" width="7.875" style="37" customWidth="1"/>
    <col min="13" max="13" width="9.25" style="37" customWidth="1"/>
    <col min="14" max="14" width="17.875" style="37" bestFit="1" customWidth="1"/>
    <col min="15" max="15" width="14" style="37" customWidth="1"/>
    <col min="16" max="16384" width="9" style="37"/>
  </cols>
  <sheetData>
    <row r="1" spans="1:19" ht="21">
      <c r="A1" s="61" t="s">
        <v>118</v>
      </c>
      <c r="B1" s="520">
        <v>17</v>
      </c>
      <c r="C1" s="521"/>
      <c r="D1" s="10" t="s">
        <v>40</v>
      </c>
      <c r="E1" s="9" t="s">
        <v>41</v>
      </c>
      <c r="F1" s="522"/>
      <c r="G1" s="523"/>
      <c r="H1" s="25" t="s">
        <v>55</v>
      </c>
    </row>
    <row r="2" spans="1:19" ht="24.75" customHeight="1">
      <c r="A2" s="10" t="s">
        <v>0</v>
      </c>
      <c r="B2" s="524" t="s">
        <v>897</v>
      </c>
      <c r="C2" s="524"/>
      <c r="D2" s="524"/>
      <c r="E2" s="524"/>
      <c r="F2" s="524"/>
      <c r="G2" s="524"/>
      <c r="H2" s="25" t="s">
        <v>56</v>
      </c>
    </row>
    <row r="3" spans="1:19" ht="19.5" customHeight="1">
      <c r="A3" s="24" t="s">
        <v>48</v>
      </c>
      <c r="B3" s="21"/>
      <c r="C3" s="21"/>
      <c r="D3" s="21"/>
      <c r="I3" s="25"/>
    </row>
    <row r="4" spans="1:19">
      <c r="A4" s="54" t="s">
        <v>46</v>
      </c>
      <c r="B4" s="525" t="s">
        <v>797</v>
      </c>
      <c r="C4" s="526"/>
      <c r="D4" s="526"/>
      <c r="E4" s="526"/>
      <c r="F4" s="526"/>
      <c r="G4" s="527"/>
      <c r="H4" s="457" t="s">
        <v>918</v>
      </c>
      <c r="I4" s="458"/>
      <c r="J4" s="458"/>
      <c r="K4" s="458"/>
      <c r="L4" s="458"/>
      <c r="M4" s="459"/>
      <c r="N4" s="457" t="s">
        <v>918</v>
      </c>
      <c r="O4" s="458"/>
      <c r="P4" s="458"/>
      <c r="Q4" s="458"/>
      <c r="R4" s="458"/>
      <c r="S4" s="459"/>
    </row>
    <row r="5" spans="1:19">
      <c r="A5" s="55" t="s">
        <v>39</v>
      </c>
      <c r="B5" s="525" t="s">
        <v>798</v>
      </c>
      <c r="C5" s="526"/>
      <c r="D5" s="526"/>
      <c r="E5" s="526"/>
      <c r="F5" s="526"/>
      <c r="G5" s="527"/>
      <c r="H5" s="397" t="s">
        <v>43</v>
      </c>
      <c r="I5" s="35" t="s">
        <v>68</v>
      </c>
      <c r="J5" s="404" t="s">
        <v>930</v>
      </c>
      <c r="K5" s="182"/>
      <c r="L5" s="185"/>
      <c r="M5" s="185"/>
      <c r="N5" s="397" t="s">
        <v>43</v>
      </c>
      <c r="O5" s="395" t="s">
        <v>68</v>
      </c>
      <c r="P5" s="404" t="s">
        <v>930</v>
      </c>
      <c r="Q5" s="182"/>
      <c r="R5" s="185"/>
      <c r="S5" s="185"/>
    </row>
    <row r="6" spans="1:19">
      <c r="A6" s="55" t="s">
        <v>7</v>
      </c>
      <c r="B6" s="525" t="s">
        <v>5</v>
      </c>
      <c r="C6" s="526"/>
      <c r="D6" s="527"/>
      <c r="E6" s="47" t="s">
        <v>43</v>
      </c>
      <c r="F6" s="353" t="str">
        <f>$I$5</f>
        <v>近接</v>
      </c>
      <c r="G6" s="354" t="str">
        <f>IF($J$5 = 0,"", $J$5)</f>
        <v>武器（間合い＋２）</v>
      </c>
      <c r="H6" s="394" t="s">
        <v>65</v>
      </c>
      <c r="I6" s="395"/>
      <c r="J6" s="395"/>
      <c r="K6" s="182"/>
      <c r="L6" s="185"/>
      <c r="M6" s="185"/>
      <c r="N6" s="394" t="s">
        <v>65</v>
      </c>
      <c r="O6" s="395"/>
      <c r="P6" s="395"/>
      <c r="Q6" s="182"/>
      <c r="R6" s="185"/>
      <c r="S6" s="185"/>
    </row>
    <row r="7" spans="1:19">
      <c r="A7" s="56" t="s">
        <v>6</v>
      </c>
      <c r="B7" s="525" t="s">
        <v>90</v>
      </c>
      <c r="C7" s="526"/>
      <c r="D7" s="527"/>
      <c r="E7" s="47" t="s">
        <v>65</v>
      </c>
      <c r="F7" s="46" t="str">
        <f>IF($I$6 = 0,"", $I$6)</f>
        <v/>
      </c>
      <c r="G7" s="46" t="str">
        <f>IF($J$6 = 0,"", $J$6)</f>
        <v/>
      </c>
      <c r="H7" s="394" t="s">
        <v>84</v>
      </c>
      <c r="I7" s="395" t="s">
        <v>99</v>
      </c>
      <c r="J7" s="74" t="s">
        <v>61</v>
      </c>
      <c r="K7" s="182"/>
      <c r="L7" s="229" t="s">
        <v>418</v>
      </c>
      <c r="M7" s="185"/>
      <c r="N7" s="394" t="s">
        <v>84</v>
      </c>
      <c r="O7" s="395" t="s">
        <v>903</v>
      </c>
      <c r="P7" s="74" t="s">
        <v>61</v>
      </c>
      <c r="Q7" s="182"/>
      <c r="R7" s="229" t="s">
        <v>418</v>
      </c>
      <c r="S7" s="185"/>
    </row>
    <row r="8" spans="1:19">
      <c r="A8" s="56" t="s">
        <v>8</v>
      </c>
      <c r="B8" s="525" t="s">
        <v>799</v>
      </c>
      <c r="C8" s="526"/>
      <c r="D8" s="526"/>
      <c r="E8" s="526"/>
      <c r="F8" s="526"/>
      <c r="G8" s="527"/>
      <c r="H8" s="394" t="s">
        <v>51</v>
      </c>
      <c r="I8" s="395" t="s">
        <v>13</v>
      </c>
      <c r="J8" s="393">
        <f>IF(I8="",0,VLOOKUP(I8,基本!$A$5:'基本'!$C$10,3,FALSE))</f>
        <v>6</v>
      </c>
      <c r="K8" s="395" t="s">
        <v>89</v>
      </c>
      <c r="L8" s="231">
        <f>$J$8+$L$9+$I$9</f>
        <v>23</v>
      </c>
      <c r="M8" s="185"/>
      <c r="N8" s="394" t="s">
        <v>51</v>
      </c>
      <c r="O8" s="395" t="s">
        <v>13</v>
      </c>
      <c r="P8" s="393">
        <f>IF(O8="",0,VLOOKUP(O8,基本!$A$5:'基本'!$C$10,3,FALSE))</f>
        <v>6</v>
      </c>
      <c r="Q8" s="395" t="s">
        <v>89</v>
      </c>
      <c r="R8" s="231">
        <f>$P$8+$O$9+$R$9</f>
        <v>23</v>
      </c>
      <c r="S8" s="185"/>
    </row>
    <row r="9" spans="1:19" ht="14.25" customHeight="1">
      <c r="A9" s="58" t="s">
        <v>141</v>
      </c>
      <c r="B9" s="531" t="s">
        <v>800</v>
      </c>
      <c r="C9" s="532"/>
      <c r="D9" s="532"/>
      <c r="E9" s="532"/>
      <c r="F9" s="532"/>
      <c r="G9" s="533"/>
      <c r="H9" s="394" t="s">
        <v>57</v>
      </c>
      <c r="I9" s="395">
        <v>0</v>
      </c>
      <c r="J9" s="457" t="s">
        <v>53</v>
      </c>
      <c r="K9" s="459"/>
      <c r="L9" s="393">
        <f>IF($I$7=基本!$F$4,基本!$P$7,IF($I$7=基本!$F$13,基本!$P$16,IF($I$7=基本!$F$22,基本!$P$25,IF($I$7=基本!$F$31,基本!$P$34,IF($I$7=基本!$F$40,基本!$P$43,0)))))</f>
        <v>17</v>
      </c>
      <c r="M9" s="185"/>
      <c r="N9" s="394" t="s">
        <v>57</v>
      </c>
      <c r="O9" s="395">
        <v>0</v>
      </c>
      <c r="P9" s="457" t="s">
        <v>53</v>
      </c>
      <c r="Q9" s="459"/>
      <c r="R9" s="393">
        <f>IF($O$7=基本!$F$4,基本!$P$7,IF($O$7=基本!$F$13,基本!$P$16,IF($O$7=基本!$F$22,基本!$P$25,IF($O$7=基本!$F$31,基本!$P$34,IF($O$7=基本!$F$40,基本!$P$43,0)))))</f>
        <v>17</v>
      </c>
      <c r="S9" s="185"/>
    </row>
    <row r="10" spans="1:19" ht="14.25" customHeight="1">
      <c r="A10" s="58"/>
      <c r="B10" s="563" t="s">
        <v>913</v>
      </c>
      <c r="C10" s="564"/>
      <c r="D10" s="564"/>
      <c r="E10" s="564"/>
      <c r="F10" s="564"/>
      <c r="G10" s="565"/>
      <c r="H10" s="409" t="s">
        <v>920</v>
      </c>
      <c r="I10" s="395"/>
      <c r="J10" s="393">
        <f>IF(I10="",0,VLOOKUP(I10,基本!$A$5:'基本'!$C$10,3,FALSE))</f>
        <v>0</v>
      </c>
      <c r="K10" s="395" t="s">
        <v>16</v>
      </c>
      <c r="L10" s="393">
        <f>IF(K10="",0,VLOOKUP(K10,基本!$A$5:'基本'!$C$10,3,FALSE))</f>
        <v>4</v>
      </c>
      <c r="M10" s="185"/>
      <c r="N10" s="409" t="s">
        <v>920</v>
      </c>
      <c r="O10" s="395"/>
      <c r="P10" s="393">
        <f>IF(O10="",0,VLOOKUP(O10,基本!$A$5:'基本'!$C$10,3,FALSE))</f>
        <v>0</v>
      </c>
      <c r="Q10" s="395" t="s">
        <v>16</v>
      </c>
      <c r="R10" s="393">
        <f>IF(Q10="",0,VLOOKUP(Q10,基本!$A$5:'基本'!$C$10,3,FALSE))</f>
        <v>4</v>
      </c>
      <c r="S10" s="185"/>
    </row>
    <row r="11" spans="1:19" ht="7.5" customHeight="1">
      <c r="A11" s="59"/>
      <c r="B11" s="582"/>
      <c r="C11" s="583"/>
      <c r="D11" s="583"/>
      <c r="E11" s="583"/>
      <c r="F11" s="583"/>
      <c r="G11" s="584"/>
      <c r="H11" s="410" t="s">
        <v>58</v>
      </c>
      <c r="I11" s="395"/>
      <c r="J11" s="457" t="s">
        <v>54</v>
      </c>
      <c r="K11" s="459"/>
      <c r="L11" s="393">
        <f>IF($I$7=基本!$F$4,基本!$P$9,IF($I$7=基本!$F$13,基本!$P$18,IF($I$7=基本!$F$22,基本!$P$27,IF($I$7=基本!$F$31,基本!$P$36,IF($I$7=基本!$F$40,基本!$P$45,0)))))</f>
        <v>6</v>
      </c>
      <c r="M11" s="185"/>
      <c r="N11" s="410" t="s">
        <v>58</v>
      </c>
      <c r="O11" s="395">
        <v>0</v>
      </c>
      <c r="P11" s="457" t="s">
        <v>54</v>
      </c>
      <c r="Q11" s="459"/>
      <c r="R11" s="393">
        <f>IF($O$7=基本!$F$4,基本!$P$9,IF($O$7=基本!$F$13,基本!$P$18,IF($O$7=基本!$F$22,基本!$P$27,IF($O$7=基本!$F$31,基本!$P$36,IF($O$7=基本!$F$40,基本!$P$45,0)))))</f>
        <v>6</v>
      </c>
      <c r="S11" s="185"/>
    </row>
    <row r="12" spans="1:19">
      <c r="A12" s="57" t="s">
        <v>120</v>
      </c>
      <c r="B12" s="531" t="s">
        <v>801</v>
      </c>
      <c r="C12" s="532"/>
      <c r="D12" s="532"/>
      <c r="E12" s="532"/>
      <c r="F12" s="532"/>
      <c r="G12" s="533"/>
      <c r="H12" s="411" t="s">
        <v>413</v>
      </c>
      <c r="I12" s="395">
        <v>1</v>
      </c>
      <c r="J12" s="185"/>
      <c r="K12" s="185"/>
      <c r="L12" s="229" t="s">
        <v>418</v>
      </c>
      <c r="M12" s="405" t="s">
        <v>59</v>
      </c>
      <c r="N12" s="411" t="s">
        <v>413</v>
      </c>
      <c r="O12" s="354">
        <f>I12</f>
        <v>1</v>
      </c>
      <c r="P12" s="185"/>
      <c r="Q12" s="185"/>
      <c r="R12" s="229" t="s">
        <v>418</v>
      </c>
      <c r="S12" s="405" t="s">
        <v>59</v>
      </c>
    </row>
    <row r="13" spans="1:19" ht="14.25" customHeight="1">
      <c r="A13" s="58"/>
      <c r="B13" s="528" t="s">
        <v>932</v>
      </c>
      <c r="C13" s="529"/>
      <c r="D13" s="529"/>
      <c r="E13" s="529"/>
      <c r="F13" s="529"/>
      <c r="G13" s="530"/>
      <c r="H13" s="411" t="s">
        <v>85</v>
      </c>
      <c r="I13" s="26">
        <f>IF($I$7=基本!$F$4,基本!$F$9,IF($I$7=基本!$F$13,基本!$F$18,IF($I$7=基本!$F$22,基本!$F$27,IF($I$7=基本!$F$31,基本!$F$36,IF($I$7=基本!$F$40,基本!$F$45,0)))))*I12</f>
        <v>1</v>
      </c>
      <c r="J13" s="394" t="s">
        <v>44</v>
      </c>
      <c r="K13" s="26">
        <f>IF($I$7=基本!$F$4,基本!$H$9,IF($I$7=基本!$F$13,基本!$H$18,IF($I$7=基本!$F$22,基本!$H$27,IF($I$7=基本!$F$31,基本!$H$36,IF($I$7=基本!$F$40,基本!$H$45,0)))))</f>
        <v>10</v>
      </c>
      <c r="L13" s="231">
        <f>J10+IF(I12=0,0,L11)+I11</f>
        <v>6</v>
      </c>
      <c r="M13" s="395"/>
      <c r="N13" s="411" t="s">
        <v>85</v>
      </c>
      <c r="O13" s="354">
        <f>IF($O$7=基本!$F$4,基本!$F$9,IF($O$7=基本!$F$13,基本!$F$18,IF($O$7=基本!$F$22,基本!$F$27,IF($O$7=基本!$F$31,基本!$F$36,IF($O$7=基本!$F$40,基本!$F$45,0)))))*O12+1</f>
        <v>2</v>
      </c>
      <c r="P13" s="394" t="s">
        <v>44</v>
      </c>
      <c r="Q13" s="26">
        <f>IF($O$7=基本!$F$4,基本!$H$9,IF($O$7=基本!$F$13,基本!$H$18,IF($O$7=基本!$F$22,基本!$H$27,IF($O$7=基本!$F$31,基本!$H$36,IF($O$7=基本!$F$40,基本!$H$45,0)))))</f>
        <v>10</v>
      </c>
      <c r="R13" s="231">
        <f>P10+IF(O12=0,0,R11)+O11</f>
        <v>6</v>
      </c>
      <c r="S13" s="395"/>
    </row>
    <row r="14" spans="1:19" ht="14.25" customHeight="1">
      <c r="A14" s="89"/>
      <c r="B14" s="582" t="s">
        <v>931</v>
      </c>
      <c r="C14" s="583"/>
      <c r="D14" s="583"/>
      <c r="E14" s="583"/>
      <c r="F14" s="583"/>
      <c r="G14" s="584"/>
      <c r="H14" s="410" t="s">
        <v>50</v>
      </c>
      <c r="I14" s="26">
        <f>IF($I$7=基本!$F$4,基本!$L$11,IF($I$7=基本!$F$13,基本!$L$20,IF($I$7=基本!$F$22,基本!$L$29,IF($I$7=基本!$F$31,基本!$L$38,IF($I$7=基本!$F$40,基本!$L$47,0)))))</f>
        <v>4</v>
      </c>
      <c r="J14" s="394" t="s">
        <v>44</v>
      </c>
      <c r="K14" s="26">
        <f>IF($I$7=基本!$F$4,基本!$N$11,IF($I$7=基本!$F$13,基本!$N$20,IF($I$7=基本!$F$22,基本!$N$29,IF($I$7=基本!$F$31,基本!$N$38,IF($I$7=基本!$F$40,基本!$N$47,0)))))</f>
        <v>8</v>
      </c>
      <c r="L14" s="231">
        <f>L13+(I13*K13)</f>
        <v>16</v>
      </c>
      <c r="M14" s="395" t="s">
        <v>76</v>
      </c>
      <c r="N14" s="410" t="s">
        <v>50</v>
      </c>
      <c r="O14" s="26">
        <f>IF($O$7=基本!$F$4,基本!$L$11,IF($O$7=基本!$F$13,基本!$L$20,IF($O$7=基本!$F$22,基本!$L$29,IF($O$7=基本!$F$31,基本!$L$38,IF($O$7=基本!$F$40,基本!$L$47,0)))))</f>
        <v>4</v>
      </c>
      <c r="P14" s="394" t="s">
        <v>44</v>
      </c>
      <c r="Q14" s="26">
        <f>IF($O$7=基本!$F$4,基本!$N$11,IF($O$7=基本!$F$13,基本!$N$20,IF($O$7=基本!$F$22,基本!$N$29,IF($O$7=基本!$F$31,基本!$N$38,IF($O$7=基本!$F$40,基本!$N$47,0)))))</f>
        <v>10</v>
      </c>
      <c r="R14" s="231">
        <f>R13+(O13*Q13)</f>
        <v>26</v>
      </c>
      <c r="S14" s="395" t="s">
        <v>76</v>
      </c>
    </row>
    <row r="15" spans="1:19" ht="14.25" customHeight="1">
      <c r="A15" s="57" t="s">
        <v>407</v>
      </c>
      <c r="B15" s="531" t="s">
        <v>915</v>
      </c>
      <c r="C15" s="532"/>
      <c r="D15" s="532"/>
      <c r="E15" s="532"/>
      <c r="F15" s="532"/>
      <c r="G15" s="533"/>
      <c r="H15" s="406" t="s">
        <v>919</v>
      </c>
      <c r="I15" s="395" t="s">
        <v>13</v>
      </c>
      <c r="J15" s="393">
        <f>IF(I15="",0,VLOOKUP(I15,基本!$A$5:'基本'!$C$10,3,FALSE))</f>
        <v>6</v>
      </c>
      <c r="K15" s="395" t="s">
        <v>16</v>
      </c>
      <c r="L15" s="393">
        <f>IF(K15="",0,VLOOKUP(K15,基本!$A$5:'基本'!$C$10,3,FALSE))</f>
        <v>4</v>
      </c>
      <c r="M15" s="185"/>
      <c r="N15" s="406" t="s">
        <v>919</v>
      </c>
      <c r="O15" s="395" t="s">
        <v>13</v>
      </c>
      <c r="P15" s="393">
        <f>IF(O15="",0,VLOOKUP(O15,基本!$A$5:'基本'!$C$10,3,FALSE))</f>
        <v>6</v>
      </c>
      <c r="Q15" s="395" t="s">
        <v>16</v>
      </c>
      <c r="R15" s="393">
        <f>IF(Q15="",0,VLOOKUP(Q15,基本!$A$5:'基本'!$C$10,3,FALSE))</f>
        <v>4</v>
      </c>
      <c r="S15" s="185"/>
    </row>
    <row r="16" spans="1:19" s="64" customFormat="1" ht="14.25" customHeight="1">
      <c r="A16" s="90"/>
      <c r="B16" s="563" t="s">
        <v>803</v>
      </c>
      <c r="C16" s="564"/>
      <c r="D16" s="564"/>
      <c r="E16" s="564"/>
      <c r="F16" s="564"/>
      <c r="G16" s="565"/>
      <c r="H16" s="407" t="s">
        <v>58</v>
      </c>
      <c r="I16" s="395"/>
      <c r="J16" s="457" t="s">
        <v>54</v>
      </c>
      <c r="K16" s="459"/>
      <c r="L16" s="393">
        <f>IF($I$7=基本!$F$4,基本!$P$9,IF($I$7=基本!$F$13,基本!$P$18,IF($I$7=基本!$F$22,基本!$P$27,IF($I$7=基本!$F$31,基本!$P$36,IF($I$7=基本!$F$40,基本!$P$45,0)))))</f>
        <v>6</v>
      </c>
      <c r="M16" s="185"/>
      <c r="N16" s="407" t="s">
        <v>58</v>
      </c>
      <c r="O16" s="395">
        <v>0</v>
      </c>
      <c r="P16" s="457" t="s">
        <v>54</v>
      </c>
      <c r="Q16" s="459"/>
      <c r="R16" s="393">
        <f>IF($O$7=基本!$F$4,基本!$P$9,IF($O$7=基本!$F$13,基本!$P$18,IF($O$7=基本!$F$22,基本!$P$27,IF($O$7=基本!$F$31,基本!$P$36,IF($O$7=基本!$F$40,基本!$P$45,0)))))</f>
        <v>6</v>
      </c>
      <c r="S16" s="185"/>
    </row>
    <row r="17" spans="1:19" s="64" customFormat="1" ht="14.25" customHeight="1">
      <c r="A17" s="58"/>
      <c r="B17" s="563" t="s">
        <v>914</v>
      </c>
      <c r="C17" s="564"/>
      <c r="D17" s="564"/>
      <c r="E17" s="564"/>
      <c r="F17" s="564"/>
      <c r="G17" s="565"/>
      <c r="H17" s="408" t="s">
        <v>413</v>
      </c>
      <c r="I17" s="395">
        <v>2</v>
      </c>
      <c r="J17" s="185"/>
      <c r="K17" s="185"/>
      <c r="L17" s="229" t="s">
        <v>418</v>
      </c>
      <c r="M17" s="405" t="s">
        <v>59</v>
      </c>
      <c r="N17" s="408" t="s">
        <v>413</v>
      </c>
      <c r="O17" s="354">
        <f>I17</f>
        <v>2</v>
      </c>
      <c r="P17" s="185"/>
      <c r="Q17" s="185"/>
      <c r="R17" s="229" t="s">
        <v>418</v>
      </c>
      <c r="S17" s="405" t="s">
        <v>59</v>
      </c>
    </row>
    <row r="18" spans="1:19" s="64" customFormat="1" ht="4.5" customHeight="1">
      <c r="A18" s="58"/>
      <c r="B18" s="528" t="s">
        <v>802</v>
      </c>
      <c r="C18" s="529"/>
      <c r="D18" s="529"/>
      <c r="E18" s="529"/>
      <c r="F18" s="529"/>
      <c r="G18" s="530"/>
      <c r="H18" s="408" t="s">
        <v>85</v>
      </c>
      <c r="I18" s="26">
        <f>IF($I$7=基本!$F$4,基本!$F$9,IF($I$7=基本!$F$13,基本!$F$18,IF($I$7=基本!$F$22,基本!$F$27,IF($I$7=基本!$F$31,基本!$F$36,IF($I$7=基本!$F$40,基本!$F$45,0)))))*I17</f>
        <v>2</v>
      </c>
      <c r="J18" s="394" t="s">
        <v>44</v>
      </c>
      <c r="K18" s="26">
        <f>IF($I$7=基本!$F$4,基本!$H$9,IF($I$7=基本!$F$13,基本!$H$18,IF($I$7=基本!$F$22,基本!$H$27,IF($I$7=基本!$F$31,基本!$H$36,IF($I$7=基本!$F$40,基本!$H$45,0)))))</f>
        <v>10</v>
      </c>
      <c r="L18" s="231">
        <f>J15+IF(I17=0,0,L16)+I16</f>
        <v>12</v>
      </c>
      <c r="M18" s="395"/>
      <c r="N18" s="408" t="s">
        <v>85</v>
      </c>
      <c r="O18" s="354">
        <f>IF($O$7=基本!$F$4,基本!$F$9,IF($O$7=基本!$F$13,基本!$F$18,IF($O$7=基本!$F$22,基本!$F$27,IF($O$7=基本!$F$31,基本!$F$36,IF($O$7=基本!$F$40,基本!$F$45,0)))))*O17+1</f>
        <v>3</v>
      </c>
      <c r="P18" s="394" t="s">
        <v>44</v>
      </c>
      <c r="Q18" s="26">
        <f>IF($O$7=基本!$F$4,基本!$H$9,IF($O$7=基本!$F$13,基本!$H$18,IF($O$7=基本!$F$22,基本!$H$27,IF($O$7=基本!$F$31,基本!$H$36,IF($O$7=基本!$F$40,基本!$H$45,0)))))</f>
        <v>10</v>
      </c>
      <c r="R18" s="231">
        <f>P15+IF(O17=0,0,R16)+O16</f>
        <v>12</v>
      </c>
      <c r="S18" s="395"/>
    </row>
    <row r="19" spans="1:19" s="64" customFormat="1" ht="4.5" customHeight="1">
      <c r="A19" s="58"/>
      <c r="B19" s="585"/>
      <c r="C19" s="586"/>
      <c r="D19" s="586"/>
      <c r="E19" s="586"/>
      <c r="F19" s="586"/>
      <c r="G19" s="587"/>
      <c r="H19" s="407" t="s">
        <v>50</v>
      </c>
      <c r="I19" s="26">
        <f>IF($I$7=基本!$F$4,基本!$L$11,IF($I$7=基本!$F$13,基本!$L$20,IF($I$7=基本!$F$22,基本!$L$29,IF($I$7=基本!$F$31,基本!$L$38,IF($I$7=基本!$F$40,基本!$L$47,0)))))</f>
        <v>4</v>
      </c>
      <c r="J19" s="394" t="s">
        <v>44</v>
      </c>
      <c r="K19" s="26">
        <f>IF($I$7=基本!$F$4,基本!$N$11,IF($I$7=基本!$F$13,基本!$N$20,IF($I$7=基本!$F$22,基本!$N$29,IF($I$7=基本!$F$31,基本!$N$38,IF($I$7=基本!$F$40,基本!$N$47,0)))))</f>
        <v>8</v>
      </c>
      <c r="L19" s="231">
        <f>L18+(I18*K18)</f>
        <v>32</v>
      </c>
      <c r="M19" s="395" t="s">
        <v>76</v>
      </c>
      <c r="N19" s="407" t="s">
        <v>50</v>
      </c>
      <c r="O19" s="26">
        <f>IF($O$7=基本!$F$4,基本!$L$11,IF($O$7=基本!$F$13,基本!$L$20,IF($O$7=基本!$F$22,基本!$L$29,IF($O$7=基本!$F$31,基本!$L$38,IF($O$7=基本!$F$40,基本!$L$47,0)))))</f>
        <v>4</v>
      </c>
      <c r="P19" s="394" t="s">
        <v>44</v>
      </c>
      <c r="Q19" s="26">
        <f>IF($O$7=基本!$F$4,基本!$N$11,IF($O$7=基本!$F$13,基本!$N$20,IF($O$7=基本!$F$22,基本!$N$29,IF($O$7=基本!$F$31,基本!$N$38,IF($O$7=基本!$F$40,基本!$N$47,0)))))</f>
        <v>10</v>
      </c>
      <c r="R19" s="231">
        <f>R18+(O18*Q18)</f>
        <v>42</v>
      </c>
      <c r="S19" s="395" t="s">
        <v>76</v>
      </c>
    </row>
    <row r="20" spans="1:19" s="64" customFormat="1" ht="4.5" customHeight="1">
      <c r="A20" s="59"/>
      <c r="B20" s="537"/>
      <c r="C20" s="538"/>
      <c r="D20" s="538"/>
      <c r="E20" s="538"/>
      <c r="F20" s="538"/>
      <c r="G20" s="539"/>
    </row>
    <row r="21" spans="1:19" s="121" customFormat="1" ht="14.25" thickBot="1">
      <c r="A21" s="120" t="s">
        <v>47</v>
      </c>
      <c r="E21" s="67"/>
      <c r="F21" s="65"/>
      <c r="G21" s="65"/>
    </row>
    <row r="22" spans="1:19" s="185" customFormat="1" ht="18.75" customHeight="1" thickBot="1">
      <c r="A22" s="540" t="str">
        <f>$B$2</f>
        <v>オープン・ザ・ウェイ</v>
      </c>
      <c r="B22" s="541"/>
      <c r="C22" s="541"/>
      <c r="D22" s="52" t="s">
        <v>921</v>
      </c>
      <c r="E22" s="40" t="s">
        <v>114</v>
      </c>
      <c r="F22" s="136" t="s">
        <v>254</v>
      </c>
      <c r="G22" s="412" t="s">
        <v>922</v>
      </c>
    </row>
    <row r="23" spans="1:19" s="185" customFormat="1" ht="23.25" customHeight="1">
      <c r="A23" s="542" t="s">
        <v>42</v>
      </c>
      <c r="B23" s="51" t="s">
        <v>117</v>
      </c>
      <c r="C23" s="545" t="str">
        <f>$K$8</f>
        <v>AC</v>
      </c>
      <c r="D23" s="49" t="str">
        <f>$L$8 &amp; "+1d20"</f>
        <v>23+1d20</v>
      </c>
      <c r="E23" s="49" t="str">
        <f>$L$8 &amp; "+1d20"</f>
        <v>23+1d20</v>
      </c>
      <c r="F23" s="49" t="str">
        <f>$L$8 &amp; "+1d20"</f>
        <v>23+1d20</v>
      </c>
      <c r="G23" s="50" t="str">
        <f>$L$8 &amp; "+1d20"</f>
        <v>23+1d20</v>
      </c>
    </row>
    <row r="24" spans="1:19" s="185" customFormat="1" ht="23.25" customHeight="1">
      <c r="A24" s="543"/>
      <c r="B24" s="274" t="s">
        <v>1</v>
      </c>
      <c r="C24" s="546"/>
      <c r="D24" s="275" t="str">
        <f>$L$8+2 &amp; "+1d20"</f>
        <v>25+1d20</v>
      </c>
      <c r="E24" s="275" t="str">
        <f>$L$8+2 &amp; "+1d20"</f>
        <v>25+1d20</v>
      </c>
      <c r="F24" s="275" t="str">
        <f>$L$8+2 &amp; "+1d20"</f>
        <v>25+1d20</v>
      </c>
      <c r="G24" s="276" t="str">
        <f>$L$8+2 &amp; "+1d20"</f>
        <v>25+1d20</v>
      </c>
    </row>
    <row r="25" spans="1:19" s="185" customFormat="1" ht="23.25" customHeight="1">
      <c r="A25" s="543"/>
      <c r="B25" s="277" t="s">
        <v>595</v>
      </c>
      <c r="C25" s="546"/>
      <c r="D25" s="278" t="str">
        <f>3+$L$8 &amp; "+1d20"</f>
        <v>26+1d20</v>
      </c>
      <c r="E25" s="278" t="str">
        <f>3+$L$8 &amp; "+1d20"</f>
        <v>26+1d20</v>
      </c>
      <c r="F25" s="278" t="str">
        <f>3+$L$8 &amp; "+1d20"</f>
        <v>26+1d20</v>
      </c>
      <c r="G25" s="279" t="str">
        <f>3+$L$8 &amp; "+1d20"</f>
        <v>26+1d20</v>
      </c>
    </row>
    <row r="26" spans="1:19" s="185" customFormat="1" ht="23.25" customHeight="1" thickBot="1">
      <c r="A26" s="544"/>
      <c r="B26" s="280" t="s">
        <v>1</v>
      </c>
      <c r="C26" s="547"/>
      <c r="D26" s="281" t="str">
        <f>3+$L$8+2 &amp; "+1d20"</f>
        <v>28+1d20</v>
      </c>
      <c r="E26" s="281" t="str">
        <f>3+$L$8+2 &amp; "+1d20"</f>
        <v>28+1d20</v>
      </c>
      <c r="F26" s="281" t="str">
        <f>3+$L$8+2 &amp; "+1d20"</f>
        <v>28+1d20</v>
      </c>
      <c r="G26" s="282" t="str">
        <f>3+$L$8+2 &amp; "+1d20"</f>
        <v>28+1d20</v>
      </c>
    </row>
    <row r="27" spans="1:19" s="185" customFormat="1" ht="23.25" customHeight="1">
      <c r="A27" s="549" t="s">
        <v>117</v>
      </c>
      <c r="B27" s="85" t="s">
        <v>4</v>
      </c>
      <c r="C27" s="42" t="str">
        <f>IF($M$13 = 0,"", $M$13)</f>
        <v/>
      </c>
      <c r="D27" s="87" t="str">
        <f>$L$13 &amp; IF($I$13=0,"","+" &amp; $I$13 &amp; "d" &amp; $K$13)</f>
        <v>6+1d10</v>
      </c>
      <c r="E27" s="87" t="str">
        <f>$L$13 &amp; IF($I$13=0,"","+" &amp; $I$13 &amp; "d" &amp; $K$13)</f>
        <v>6+1d10</v>
      </c>
      <c r="F27" s="87" t="str">
        <f>$L$10+$L$13 &amp; IF($I$13=0,"","+" &amp; $I$13 &amp; "d" &amp; $K$13)</f>
        <v>10+1d10</v>
      </c>
      <c r="G27" s="88" t="str">
        <f>$L$18 &amp; IF($I$18=0,"","+" &amp; $I$18 &amp; "d" &amp; $K$18)</f>
        <v>12+2d10</v>
      </c>
    </row>
    <row r="28" spans="1:19" s="185" customFormat="1" ht="23.25" customHeight="1" thickBot="1">
      <c r="A28" s="550"/>
      <c r="B28" s="82" t="s">
        <v>3</v>
      </c>
      <c r="C28" s="86" t="str">
        <f>IF($M$14 = 0,"", $M$14)</f>
        <v>精神</v>
      </c>
      <c r="D28" s="84" t="str">
        <f>$L$14 &amp; IF($I$14 = 0,"","+" &amp; $I$14 &amp; "d" &amp; $K$14)</f>
        <v>16+4d8</v>
      </c>
      <c r="E28" s="135" t="str">
        <f>$L$14 &amp; IF($I$14 = 0,"","+" &amp; $I$14 &amp; "d" &amp; $K$14)</f>
        <v>16+4d8</v>
      </c>
      <c r="F28" s="84" t="str">
        <f>$L$10+$L$14 &amp; IF($I$14 = 0,"","+" &amp; $I$14 &amp; "d" &amp; $K$14)</f>
        <v>20+4d8</v>
      </c>
      <c r="G28" s="81" t="str">
        <f>$L$19 &amp; IF($I$19 = 0,"","+" &amp; $I$19 &amp; "d" &amp; $K$19)</f>
        <v>32+4d8</v>
      </c>
    </row>
    <row r="29" spans="1:19" s="185" customFormat="1" ht="23.25" customHeight="1">
      <c r="A29" s="551" t="s">
        <v>902</v>
      </c>
      <c r="B29" s="85" t="s">
        <v>4</v>
      </c>
      <c r="C29" s="42" t="str">
        <f>IF($S$13 = 0,"", $S$13)</f>
        <v/>
      </c>
      <c r="D29" s="87" t="str">
        <f>$R$13 &amp; IF($O$13=0,"","+" &amp; $O$13 &amp; "d" &amp; $Q$13)</f>
        <v>6+2d10</v>
      </c>
      <c r="E29" s="87" t="str">
        <f>$R$13 &amp; IF($O$13=0,"","+" &amp; $O$13 &amp; "d" &amp; $Q$13)</f>
        <v>6+2d10</v>
      </c>
      <c r="F29" s="87" t="str">
        <f>$R$10+$R$13 &amp; IF($O$13=0,"","+" &amp; $O$13 &amp; "d" &amp; $Q$13)</f>
        <v>10+2d10</v>
      </c>
      <c r="G29" s="88" t="str">
        <f>$R$18 &amp; IF($O$18=0,"","+" &amp; $O$18 &amp; "d" &amp; $Q$18)</f>
        <v>12+3d10</v>
      </c>
    </row>
    <row r="30" spans="1:19" s="185" customFormat="1" ht="23.25" customHeight="1" thickBot="1">
      <c r="A30" s="552"/>
      <c r="B30" s="82" t="s">
        <v>3</v>
      </c>
      <c r="C30" s="86" t="str">
        <f>IF($S$14 = 0,"", $S$14)</f>
        <v>精神</v>
      </c>
      <c r="D30" s="84" t="str">
        <f>$R$14 &amp; IF($O$14 = 0,"","+" &amp; $O$14 &amp; "d" &amp; $Q$14)</f>
        <v>26+4d10</v>
      </c>
      <c r="E30" s="135" t="str">
        <f>$R$14 &amp; IF($O$14 = 0,"","+" &amp; $O$14 &amp; "d" &amp; $Q$14)</f>
        <v>26+4d10</v>
      </c>
      <c r="F30" s="84" t="str">
        <f>$R$10+$R$14 &amp; IF($O$14 = 0,"","+" &amp; $O$14 &amp; "d" &amp; $Q$14)</f>
        <v>30+4d10</v>
      </c>
      <c r="G30" s="81" t="str">
        <f>$R$19 &amp; IF($O$19 = 0,"","+" &amp; $O$19 &amp; "d" &amp; $Q$19)</f>
        <v>42+4d10</v>
      </c>
    </row>
    <row r="31" spans="1:19" s="185" customFormat="1" ht="9" customHeight="1">
      <c r="A31" s="554"/>
      <c r="B31" s="554"/>
      <c r="C31" s="554"/>
      <c r="D31" s="554"/>
      <c r="E31" s="554"/>
      <c r="F31" s="554"/>
      <c r="G31" s="554"/>
      <c r="H31" s="182"/>
      <c r="I31" s="182"/>
      <c r="J31" s="182"/>
      <c r="K31" s="182"/>
    </row>
    <row r="32" spans="1:19" s="121" customFormat="1" ht="14.25">
      <c r="A32" s="553" t="s">
        <v>363</v>
      </c>
      <c r="B32" s="553"/>
      <c r="C32" s="553"/>
      <c r="D32" s="553"/>
      <c r="E32" s="553"/>
      <c r="F32" s="553"/>
      <c r="G32" s="553"/>
      <c r="H32" s="65"/>
    </row>
    <row r="33" spans="1:12" s="185" customFormat="1" ht="14.25">
      <c r="A33" s="553" t="s">
        <v>180</v>
      </c>
      <c r="B33" s="553"/>
      <c r="C33" s="553"/>
      <c r="D33" s="553"/>
      <c r="E33" s="553"/>
      <c r="F33" s="553"/>
      <c r="G33" s="553"/>
      <c r="H33" s="182"/>
    </row>
    <row r="34" spans="1:12" s="185" customFormat="1" ht="13.5" customHeight="1">
      <c r="A34" s="554" t="s">
        <v>181</v>
      </c>
      <c r="B34" s="554"/>
      <c r="C34" s="554"/>
      <c r="D34" s="554"/>
      <c r="E34" s="554"/>
      <c r="F34" s="554"/>
      <c r="G34" s="554"/>
      <c r="H34" s="182"/>
      <c r="I34" s="182"/>
      <c r="J34" s="182"/>
      <c r="K34" s="182"/>
    </row>
    <row r="35" spans="1:12" s="138" customFormat="1" ht="14.25">
      <c r="A35" s="553" t="s">
        <v>272</v>
      </c>
      <c r="B35" s="553"/>
      <c r="C35" s="553"/>
      <c r="D35" s="553"/>
      <c r="E35" s="553"/>
      <c r="F35" s="553"/>
      <c r="G35" s="553"/>
      <c r="H35" s="65"/>
    </row>
    <row r="36" spans="1:12" s="138" customFormat="1" ht="13.5" customHeight="1">
      <c r="A36" s="548" t="s">
        <v>337</v>
      </c>
      <c r="B36" s="548"/>
      <c r="C36" s="548"/>
      <c r="D36" s="548"/>
      <c r="E36" s="548"/>
      <c r="F36" s="548"/>
      <c r="G36" s="548"/>
      <c r="H36" s="65"/>
      <c r="I36" s="65"/>
      <c r="J36" s="65"/>
      <c r="K36" s="65"/>
    </row>
    <row r="37" spans="1:12" s="138" customFormat="1" ht="13.5" customHeight="1">
      <c r="A37" s="548" t="s">
        <v>273</v>
      </c>
      <c r="B37" s="548"/>
      <c r="C37" s="548"/>
      <c r="D37" s="548"/>
      <c r="E37" s="548"/>
      <c r="F37" s="548"/>
      <c r="G37" s="548"/>
      <c r="H37" s="65"/>
      <c r="I37" s="65"/>
      <c r="J37" s="65"/>
      <c r="K37" s="65"/>
    </row>
    <row r="38" spans="1:12" s="185" customFormat="1" ht="14.25">
      <c r="A38" s="553" t="s">
        <v>453</v>
      </c>
      <c r="B38" s="553"/>
      <c r="C38" s="553"/>
      <c r="D38" s="553"/>
      <c r="E38" s="553"/>
      <c r="F38" s="553"/>
      <c r="G38" s="553"/>
      <c r="H38" s="182"/>
    </row>
    <row r="39" spans="1:12" s="185" customFormat="1" ht="13.5" customHeight="1">
      <c r="A39" s="554" t="s">
        <v>366</v>
      </c>
      <c r="B39" s="554"/>
      <c r="C39" s="554"/>
      <c r="D39" s="554"/>
      <c r="E39" s="554"/>
      <c r="F39" s="554"/>
      <c r="G39" s="554"/>
      <c r="H39" s="182"/>
      <c r="I39" s="182"/>
      <c r="J39" s="182"/>
      <c r="K39" s="182"/>
    </row>
    <row r="40" spans="1:12" s="185" customFormat="1" ht="13.5" customHeight="1">
      <c r="A40" s="548" t="s">
        <v>490</v>
      </c>
      <c r="B40" s="548"/>
      <c r="C40" s="548"/>
      <c r="D40" s="548"/>
      <c r="E40" s="548"/>
      <c r="F40" s="548"/>
      <c r="G40" s="548"/>
      <c r="H40" s="182"/>
      <c r="I40" s="182"/>
      <c r="J40" s="182"/>
      <c r="K40" s="182"/>
    </row>
    <row r="41" spans="1:12" ht="8.25" customHeight="1">
      <c r="A41" s="39"/>
      <c r="B41" s="39"/>
      <c r="C41" s="39"/>
      <c r="D41" s="39"/>
      <c r="E41" s="39"/>
      <c r="F41" s="39"/>
      <c r="G41" s="39"/>
    </row>
    <row r="42" spans="1:12">
      <c r="A42" s="558" t="s">
        <v>49</v>
      </c>
      <c r="B42" s="559"/>
      <c r="C42" s="559"/>
      <c r="D42" s="559"/>
      <c r="E42" s="559"/>
      <c r="F42" s="559"/>
      <c r="G42" s="560"/>
    </row>
    <row r="43" spans="1:12" s="182" customFormat="1" ht="6" customHeight="1">
      <c r="A43" s="561"/>
      <c r="B43" s="553"/>
      <c r="C43" s="553"/>
      <c r="D43" s="553"/>
      <c r="E43" s="553"/>
      <c r="F43" s="553"/>
      <c r="G43" s="562"/>
      <c r="L43" s="185"/>
    </row>
    <row r="44" spans="1:12" s="182" customFormat="1" ht="13.5" customHeight="1">
      <c r="A44" s="569" t="s">
        <v>286</v>
      </c>
      <c r="B44" s="570"/>
      <c r="C44" s="570"/>
      <c r="D44" s="570"/>
      <c r="E44" s="570"/>
      <c r="F44" s="570"/>
      <c r="G44" s="571"/>
      <c r="L44" s="185"/>
    </row>
    <row r="45" spans="1:12" s="182" customFormat="1" ht="13.5" customHeight="1">
      <c r="A45" s="563" t="s">
        <v>947</v>
      </c>
      <c r="B45" s="564"/>
      <c r="C45" s="564"/>
      <c r="D45" s="564"/>
      <c r="E45" s="564"/>
      <c r="F45" s="564"/>
      <c r="G45" s="565"/>
      <c r="L45" s="185"/>
    </row>
    <row r="46" spans="1:12" s="182" customFormat="1" ht="13.5" customHeight="1">
      <c r="A46" s="555" t="s">
        <v>948</v>
      </c>
      <c r="B46" s="556"/>
      <c r="C46" s="556"/>
      <c r="D46" s="556"/>
      <c r="E46" s="556"/>
      <c r="F46" s="556"/>
      <c r="G46" s="557"/>
      <c r="L46" s="185"/>
    </row>
    <row r="47" spans="1:12" s="182" customFormat="1" ht="13.5" customHeight="1">
      <c r="A47" s="555" t="s">
        <v>949</v>
      </c>
      <c r="B47" s="556"/>
      <c r="C47" s="556"/>
      <c r="D47" s="556"/>
      <c r="E47" s="556"/>
      <c r="F47" s="556"/>
      <c r="G47" s="557"/>
      <c r="L47" s="185"/>
    </row>
    <row r="48" spans="1:12" s="182" customFormat="1" ht="13.5" customHeight="1">
      <c r="A48" s="555" t="s">
        <v>961</v>
      </c>
      <c r="B48" s="556"/>
      <c r="C48" s="556"/>
      <c r="D48" s="556"/>
      <c r="E48" s="556"/>
      <c r="F48" s="556"/>
      <c r="G48" s="557"/>
      <c r="L48" s="185"/>
    </row>
    <row r="49" spans="1:12" s="182" customFormat="1" ht="13.5" customHeight="1">
      <c r="A49" s="569" t="s">
        <v>285</v>
      </c>
      <c r="B49" s="570"/>
      <c r="C49" s="570"/>
      <c r="D49" s="570"/>
      <c r="E49" s="570"/>
      <c r="F49" s="570"/>
      <c r="G49" s="571"/>
      <c r="L49" s="185"/>
    </row>
    <row r="50" spans="1:12" s="182" customFormat="1" ht="13.5" customHeight="1">
      <c r="A50" s="555" t="s">
        <v>962</v>
      </c>
      <c r="B50" s="556"/>
      <c r="C50" s="556"/>
      <c r="D50" s="556"/>
      <c r="E50" s="556"/>
      <c r="F50" s="556"/>
      <c r="G50" s="557"/>
      <c r="L50" s="185"/>
    </row>
    <row r="51" spans="1:12" s="182" customFormat="1" ht="13.5" customHeight="1">
      <c r="A51" s="569" t="s">
        <v>563</v>
      </c>
      <c r="B51" s="570"/>
      <c r="C51" s="570"/>
      <c r="D51" s="570"/>
      <c r="E51" s="570"/>
      <c r="F51" s="570"/>
      <c r="G51" s="571"/>
      <c r="L51" s="185"/>
    </row>
    <row r="52" spans="1:12" s="182" customFormat="1" ht="13.5" customHeight="1">
      <c r="A52" s="555" t="s">
        <v>950</v>
      </c>
      <c r="B52" s="556"/>
      <c r="C52" s="556"/>
      <c r="D52" s="556"/>
      <c r="E52" s="556"/>
      <c r="F52" s="556"/>
      <c r="G52" s="557"/>
      <c r="L52" s="185"/>
    </row>
    <row r="53" spans="1:12" s="21" customFormat="1" ht="13.5" customHeight="1">
      <c r="A53" s="555" t="s">
        <v>963</v>
      </c>
      <c r="B53" s="556"/>
      <c r="C53" s="556"/>
      <c r="D53" s="556"/>
      <c r="E53" s="556"/>
      <c r="F53" s="556"/>
      <c r="G53" s="557"/>
      <c r="L53" s="60"/>
    </row>
    <row r="54" spans="1:12" s="182" customFormat="1" ht="13.5" customHeight="1">
      <c r="A54" s="555" t="s">
        <v>964</v>
      </c>
      <c r="B54" s="556"/>
      <c r="C54" s="556"/>
      <c r="D54" s="556"/>
      <c r="E54" s="556"/>
      <c r="F54" s="556"/>
      <c r="G54" s="557"/>
      <c r="L54" s="185"/>
    </row>
    <row r="55" spans="1:12" s="182" customFormat="1" ht="9" customHeight="1">
      <c r="A55" s="555"/>
      <c r="B55" s="556"/>
      <c r="C55" s="556"/>
      <c r="D55" s="556"/>
      <c r="E55" s="556"/>
      <c r="F55" s="556"/>
      <c r="G55" s="557"/>
      <c r="L55" s="185"/>
    </row>
    <row r="56" spans="1:12" s="21" customFormat="1" ht="21">
      <c r="A56" s="62" t="s">
        <v>118</v>
      </c>
      <c r="B56" s="38">
        <f>$B$1</f>
        <v>17</v>
      </c>
      <c r="C56" s="63" t="s">
        <v>40</v>
      </c>
      <c r="D56" s="77" t="str">
        <f>$E$1</f>
        <v>無限回</v>
      </c>
      <c r="E56" s="566" t="str">
        <f>$B$2</f>
        <v>オープン・ザ・ウェイ</v>
      </c>
      <c r="F56" s="567"/>
      <c r="G56" s="568"/>
      <c r="L56" s="37"/>
    </row>
  </sheetData>
  <mergeCells count="58">
    <mergeCell ref="A55:G55"/>
    <mergeCell ref="E56:G56"/>
    <mergeCell ref="A42:G42"/>
    <mergeCell ref="A53:G53"/>
    <mergeCell ref="A43:G43"/>
    <mergeCell ref="A44:G44"/>
    <mergeCell ref="A49:G49"/>
    <mergeCell ref="A50:G50"/>
    <mergeCell ref="A51:G51"/>
    <mergeCell ref="A52:G52"/>
    <mergeCell ref="A54:G54"/>
    <mergeCell ref="A34:G34"/>
    <mergeCell ref="A31:G31"/>
    <mergeCell ref="B18:G18"/>
    <mergeCell ref="B20:G20"/>
    <mergeCell ref="B19:G19"/>
    <mergeCell ref="A27:A28"/>
    <mergeCell ref="A29:A30"/>
    <mergeCell ref="A33:G33"/>
    <mergeCell ref="B17:G17"/>
    <mergeCell ref="B12:G12"/>
    <mergeCell ref="H4:M4"/>
    <mergeCell ref="A32:G32"/>
    <mergeCell ref="B13:G13"/>
    <mergeCell ref="B14:G14"/>
    <mergeCell ref="B15:G15"/>
    <mergeCell ref="B16:G16"/>
    <mergeCell ref="B1:C1"/>
    <mergeCell ref="F1:G1"/>
    <mergeCell ref="B2:G2"/>
    <mergeCell ref="B4:G4"/>
    <mergeCell ref="B5:G5"/>
    <mergeCell ref="A35:G35"/>
    <mergeCell ref="A36:G36"/>
    <mergeCell ref="A37:G37"/>
    <mergeCell ref="A38:G38"/>
    <mergeCell ref="A39:G39"/>
    <mergeCell ref="A40:G40"/>
    <mergeCell ref="A45:G45"/>
    <mergeCell ref="A46:G46"/>
    <mergeCell ref="A47:G47"/>
    <mergeCell ref="A48:G48"/>
    <mergeCell ref="N4:S4"/>
    <mergeCell ref="J16:K16"/>
    <mergeCell ref="P16:Q16"/>
    <mergeCell ref="A22:C22"/>
    <mergeCell ref="A23:A26"/>
    <mergeCell ref="C23:C26"/>
    <mergeCell ref="P9:Q9"/>
    <mergeCell ref="P11:Q11"/>
    <mergeCell ref="J9:K9"/>
    <mergeCell ref="B11:G11"/>
    <mergeCell ref="J11:K11"/>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 O5</xm:sqref>
        </x14:dataValidation>
        <x14:dataValidation type="list" allowBlank="1" showInputMessage="1" showErrorMessage="1">
          <x14:formula1>
            <xm:f>基本!$B$27:$B$31</xm:f>
          </x14:formula1>
          <xm:sqref>I6 O6</xm:sqref>
        </x14:dataValidation>
        <x14:dataValidation type="list" allowBlank="1" showInputMessage="1" showErrorMessage="1">
          <x14:formula1>
            <xm:f>基本!$A$5:$A$10</xm:f>
          </x14:formula1>
          <xm:sqref>I8 I10 O8 O10 K15 Q15</xm:sqref>
        </x14:dataValidation>
        <x14:dataValidation type="list" allowBlank="1" showInputMessage="1" showErrorMessage="1">
          <x14:formula1>
            <xm:f>基本!$D$27:$D$31</xm:f>
          </x14:formula1>
          <xm:sqref>I7 O7</xm:sqref>
        </x14:dataValidation>
        <x14:dataValidation type="list" allowBlank="1" showInputMessage="1" showErrorMessage="1">
          <x14:formula1>
            <xm:f>基本!$A$16:$A$19</xm:f>
          </x14:formula1>
          <xm:sqref>K8 Q8</xm:sqref>
        </x14:dataValidation>
        <x14:dataValidation type="list" allowBlank="1" showInputMessage="1" showErrorMessage="1">
          <x14:formula1>
            <xm:f>基本!$C$27:$C$37</xm:f>
          </x14:formula1>
          <xm:sqref>I15 O15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S56"/>
  <sheetViews>
    <sheetView zoomScaleNormal="100" workbookViewId="0">
      <selection activeCell="A53" sqref="A53:G53"/>
    </sheetView>
  </sheetViews>
  <sheetFormatPr defaultRowHeight="13.5"/>
  <cols>
    <col min="1" max="1" width="7.875" style="185" customWidth="1"/>
    <col min="2" max="2" width="8.5" style="185" customWidth="1"/>
    <col min="3" max="3" width="6.625" style="185" customWidth="1"/>
    <col min="4" max="4" width="15.75" style="185" customWidth="1"/>
    <col min="5" max="6" width="15.75" style="182" customWidth="1"/>
    <col min="7" max="7" width="18.25" style="182" customWidth="1"/>
    <col min="8" max="8" width="17.375" style="182" customWidth="1"/>
    <col min="9" max="9" width="14" style="182" customWidth="1"/>
    <col min="10" max="10" width="8.375" style="182" customWidth="1"/>
    <col min="11" max="11" width="7.5" style="182" customWidth="1"/>
    <col min="12" max="12" width="7.875" style="185" customWidth="1"/>
    <col min="13" max="13" width="9.25" style="185" customWidth="1"/>
    <col min="14" max="14" width="17.875" style="185" bestFit="1" customWidth="1"/>
    <col min="15" max="15" width="14" style="185" customWidth="1"/>
    <col min="16" max="16384" width="9" style="185"/>
  </cols>
  <sheetData>
    <row r="1" spans="1:19" ht="21">
      <c r="A1" s="30"/>
      <c r="B1" s="588" t="s">
        <v>128</v>
      </c>
      <c r="C1" s="589"/>
      <c r="D1" s="31" t="s">
        <v>40</v>
      </c>
      <c r="E1" s="32" t="s">
        <v>115</v>
      </c>
      <c r="F1" s="590"/>
      <c r="G1" s="591"/>
      <c r="H1" s="74" t="s">
        <v>55</v>
      </c>
    </row>
    <row r="2" spans="1:19" ht="24.75" customHeight="1">
      <c r="A2" s="31" t="s">
        <v>0</v>
      </c>
      <c r="B2" s="592" t="s">
        <v>466</v>
      </c>
      <c r="C2" s="592"/>
      <c r="D2" s="592"/>
      <c r="E2" s="592"/>
      <c r="F2" s="592"/>
      <c r="G2" s="592"/>
      <c r="H2" s="74" t="s">
        <v>56</v>
      </c>
    </row>
    <row r="3" spans="1:19" ht="19.5" customHeight="1">
      <c r="A3" s="80" t="s">
        <v>48</v>
      </c>
      <c r="B3" s="182"/>
      <c r="C3" s="182"/>
      <c r="D3" s="182"/>
      <c r="I3" s="74"/>
    </row>
    <row r="4" spans="1:19">
      <c r="A4" s="54" t="s">
        <v>46</v>
      </c>
      <c r="B4" s="525" t="s">
        <v>173</v>
      </c>
      <c r="C4" s="526"/>
      <c r="D4" s="526"/>
      <c r="E4" s="526"/>
      <c r="F4" s="526"/>
      <c r="G4" s="527"/>
      <c r="H4" s="457" t="s">
        <v>918</v>
      </c>
      <c r="I4" s="458"/>
      <c r="J4" s="458"/>
      <c r="K4" s="458"/>
      <c r="L4" s="458"/>
      <c r="M4" s="459"/>
      <c r="N4" s="457" t="s">
        <v>918</v>
      </c>
      <c r="O4" s="458"/>
      <c r="P4" s="458"/>
      <c r="Q4" s="458"/>
      <c r="R4" s="458"/>
      <c r="S4" s="459"/>
    </row>
    <row r="5" spans="1:19">
      <c r="A5" s="55" t="s">
        <v>39</v>
      </c>
      <c r="B5" s="525" t="s">
        <v>174</v>
      </c>
      <c r="C5" s="526"/>
      <c r="D5" s="526"/>
      <c r="E5" s="526"/>
      <c r="F5" s="526"/>
      <c r="G5" s="527"/>
      <c r="H5" s="402" t="s">
        <v>43</v>
      </c>
      <c r="I5" s="404" t="s">
        <v>68</v>
      </c>
      <c r="J5" s="404" t="s">
        <v>98</v>
      </c>
      <c r="N5" s="402" t="s">
        <v>43</v>
      </c>
      <c r="O5" s="404" t="s">
        <v>68</v>
      </c>
      <c r="P5" s="404" t="s">
        <v>98</v>
      </c>
      <c r="Q5" s="182"/>
    </row>
    <row r="6" spans="1:19">
      <c r="A6" s="55" t="s">
        <v>7</v>
      </c>
      <c r="B6" s="525" t="s">
        <v>175</v>
      </c>
      <c r="C6" s="526"/>
      <c r="D6" s="527"/>
      <c r="E6" s="388" t="s">
        <v>43</v>
      </c>
      <c r="F6" s="389" t="str">
        <f>$I$5</f>
        <v>近接</v>
      </c>
      <c r="G6" s="389" t="str">
        <f>IF($J$5 = 0,"", $J$5)</f>
        <v>武器</v>
      </c>
      <c r="H6" s="402" t="s">
        <v>65</v>
      </c>
      <c r="I6" s="404"/>
      <c r="J6" s="404"/>
      <c r="N6" s="402" t="s">
        <v>65</v>
      </c>
      <c r="O6" s="404"/>
      <c r="P6" s="404"/>
      <c r="Q6" s="182"/>
    </row>
    <row r="7" spans="1:19">
      <c r="A7" s="116" t="s">
        <v>6</v>
      </c>
      <c r="B7" s="593" t="s">
        <v>176</v>
      </c>
      <c r="C7" s="594"/>
      <c r="D7" s="595"/>
      <c r="E7" s="388" t="s">
        <v>65</v>
      </c>
      <c r="F7" s="389" t="str">
        <f>IF($I$6 = 0,"", $I$6)</f>
        <v/>
      </c>
      <c r="G7" s="389" t="str">
        <f>IF($J$6 = 0,"", $J$6)</f>
        <v/>
      </c>
      <c r="H7" s="402" t="s">
        <v>84</v>
      </c>
      <c r="I7" s="404" t="s">
        <v>150</v>
      </c>
      <c r="J7" s="74" t="s">
        <v>61</v>
      </c>
      <c r="L7" s="74" t="s">
        <v>418</v>
      </c>
      <c r="N7" s="402" t="s">
        <v>84</v>
      </c>
      <c r="O7" s="404" t="s">
        <v>904</v>
      </c>
      <c r="P7" s="74" t="s">
        <v>61</v>
      </c>
      <c r="Q7" s="182"/>
      <c r="R7" s="74" t="s">
        <v>418</v>
      </c>
    </row>
    <row r="8" spans="1:19">
      <c r="A8" s="116" t="s">
        <v>97</v>
      </c>
      <c r="B8" s="525" t="s">
        <v>230</v>
      </c>
      <c r="C8" s="526"/>
      <c r="D8" s="526"/>
      <c r="E8" s="526"/>
      <c r="F8" s="526"/>
      <c r="G8" s="527"/>
      <c r="H8" s="402" t="s">
        <v>51</v>
      </c>
      <c r="I8" s="404" t="s">
        <v>13</v>
      </c>
      <c r="J8" s="403">
        <f>IF(I8="",0,VLOOKUP(I8,基本!$A$5:'基本'!$C$10,3,FALSE))</f>
        <v>6</v>
      </c>
      <c r="K8" s="404" t="s">
        <v>18</v>
      </c>
      <c r="L8" s="231">
        <f>$J$8+$L$9+$I$9</f>
        <v>23</v>
      </c>
      <c r="N8" s="402" t="s">
        <v>51</v>
      </c>
      <c r="O8" s="404" t="s">
        <v>13</v>
      </c>
      <c r="P8" s="403">
        <f>IF(O8="",0,VLOOKUP(O8,基本!$A$5:'基本'!$C$10,3,FALSE))</f>
        <v>6</v>
      </c>
      <c r="Q8" s="404" t="s">
        <v>18</v>
      </c>
      <c r="R8" s="231">
        <f>$P$8+$O$9+$R$9</f>
        <v>23</v>
      </c>
    </row>
    <row r="9" spans="1:19">
      <c r="A9" s="117" t="s">
        <v>126</v>
      </c>
      <c r="B9" s="596" t="s">
        <v>178</v>
      </c>
      <c r="C9" s="597"/>
      <c r="D9" s="597"/>
      <c r="E9" s="597"/>
      <c r="F9" s="597"/>
      <c r="G9" s="598"/>
      <c r="H9" s="402" t="s">
        <v>57</v>
      </c>
      <c r="I9" s="404">
        <v>0</v>
      </c>
      <c r="J9" s="457" t="s">
        <v>53</v>
      </c>
      <c r="K9" s="459"/>
      <c r="L9" s="403">
        <f>IF($I$7=基本!$F$4,基本!$P$7,IF($I$7=基本!$F$13,基本!$P$16,IF($I$7=基本!$F$22,基本!$P$25,IF($I$7=基本!$F$31,基本!$P$34,IF($I$7=基本!$F$40,基本!$P$43,0)))))</f>
        <v>17</v>
      </c>
      <c r="N9" s="402" t="s">
        <v>57</v>
      </c>
      <c r="O9" s="404">
        <v>0</v>
      </c>
      <c r="P9" s="457" t="s">
        <v>53</v>
      </c>
      <c r="Q9" s="459"/>
      <c r="R9" s="403">
        <f>IF($O$7=基本!$F$4,基本!$P$7,IF($O$7=基本!$F$13,基本!$P$16,IF($O$7=基本!$F$22,基本!$P$25,IF($O$7=基本!$F$31,基本!$P$34,IF($O$7=基本!$F$40,基本!$P$43,0)))))</f>
        <v>17</v>
      </c>
    </row>
    <row r="10" spans="1:19">
      <c r="A10" s="58"/>
      <c r="B10" s="555" t="s">
        <v>179</v>
      </c>
      <c r="C10" s="556"/>
      <c r="D10" s="556"/>
      <c r="E10" s="556"/>
      <c r="F10" s="556"/>
      <c r="G10" s="557"/>
      <c r="H10" s="400" t="s">
        <v>52</v>
      </c>
      <c r="I10" s="404" t="s">
        <v>13</v>
      </c>
      <c r="J10" s="403">
        <f>IF(I10="",0,VLOOKUP(I10,基本!$A$5:'基本'!$C$10,3,FALSE))</f>
        <v>6</v>
      </c>
      <c r="K10" s="404" t="s">
        <v>16</v>
      </c>
      <c r="L10" s="403">
        <f>IF(K10="",0,VLOOKUP(K10,基本!$A$5:'基本'!$C$10,3,FALSE))</f>
        <v>4</v>
      </c>
      <c r="N10" s="400" t="s">
        <v>52</v>
      </c>
      <c r="O10" s="404" t="s">
        <v>13</v>
      </c>
      <c r="P10" s="403">
        <f>IF(O10="",0,VLOOKUP(O10,基本!$A$5:'基本'!$C$10,3,FALSE))</f>
        <v>6</v>
      </c>
      <c r="Q10" s="404" t="s">
        <v>16</v>
      </c>
      <c r="R10" s="403">
        <f>IF(Q10="",0,VLOOKUP(Q10,基本!$A$5:'基本'!$C$10,3,FALSE))</f>
        <v>4</v>
      </c>
    </row>
    <row r="11" spans="1:19" ht="13.5" customHeight="1">
      <c r="A11" s="59"/>
      <c r="B11" s="582"/>
      <c r="C11" s="583"/>
      <c r="D11" s="583"/>
      <c r="E11" s="583"/>
      <c r="F11" s="583"/>
      <c r="G11" s="584"/>
      <c r="H11" s="388" t="s">
        <v>58</v>
      </c>
      <c r="I11" s="404"/>
      <c r="J11" s="457" t="s">
        <v>54</v>
      </c>
      <c r="K11" s="459"/>
      <c r="L11" s="403">
        <f>IF($I$7=基本!$F$4,基本!$P$9,IF($I$7=基本!$F$13,基本!$P$18,IF($I$7=基本!$F$22,基本!$P$27,IF($I$7=基本!$F$31,基本!$P$36,IF($I$7=基本!$F$40,基本!$P$45,0)))))</f>
        <v>6</v>
      </c>
      <c r="N11" s="402" t="s">
        <v>58</v>
      </c>
      <c r="O11" s="404">
        <v>0</v>
      </c>
      <c r="P11" s="457" t="s">
        <v>54</v>
      </c>
      <c r="Q11" s="459"/>
      <c r="R11" s="403">
        <f>IF($O$7=基本!$F$4,基本!$P$9,IF($O$7=基本!$F$13,基本!$P$18,IF($O$7=基本!$F$22,基本!$P$27,IF($O$7=基本!$F$31,基本!$P$36,IF($O$7=基本!$F$40,基本!$P$45,0)))))</f>
        <v>6</v>
      </c>
    </row>
    <row r="12" spans="1:19" ht="13.5" customHeight="1">
      <c r="A12" s="116" t="s">
        <v>8</v>
      </c>
      <c r="B12" s="525" t="s">
        <v>159</v>
      </c>
      <c r="C12" s="526"/>
      <c r="D12" s="526"/>
      <c r="E12" s="526"/>
      <c r="F12" s="526"/>
      <c r="G12" s="527"/>
      <c r="H12" s="386" t="s">
        <v>415</v>
      </c>
      <c r="I12" s="404">
        <v>1</v>
      </c>
      <c r="J12" s="185"/>
      <c r="K12" s="185"/>
      <c r="L12" s="229" t="s">
        <v>418</v>
      </c>
      <c r="M12" s="405" t="s">
        <v>59</v>
      </c>
      <c r="N12" s="401" t="s">
        <v>415</v>
      </c>
      <c r="O12" s="354">
        <f>I12</f>
        <v>1</v>
      </c>
      <c r="R12" s="229" t="s">
        <v>418</v>
      </c>
      <c r="S12" s="405" t="s">
        <v>59</v>
      </c>
    </row>
    <row r="13" spans="1:19" ht="13.5" customHeight="1">
      <c r="A13" s="57" t="s">
        <v>9</v>
      </c>
      <c r="B13" s="596" t="s">
        <v>151</v>
      </c>
      <c r="C13" s="597"/>
      <c r="D13" s="597"/>
      <c r="E13" s="597"/>
      <c r="F13" s="597"/>
      <c r="G13" s="598"/>
      <c r="H13" s="386" t="s">
        <v>85</v>
      </c>
      <c r="I13" s="26">
        <f>IF($I$7=基本!$F$4,基本!$F$9,IF($I$7=基本!$F$13,基本!$F$18,IF($I$7=基本!$F$22,基本!$F$27,IF($I$7=基本!$F$31,基本!$F$36,IF($I$7=基本!$F$40,基本!$F$45,0)))))*I12</f>
        <v>1</v>
      </c>
      <c r="J13" s="402" t="s">
        <v>44</v>
      </c>
      <c r="K13" s="26">
        <f>IF($I$7=基本!$F$4,基本!$H$9,IF($I$7=基本!$F$13,基本!$H$18,IF($I$7=基本!$F$22,基本!$H$27,IF($I$7=基本!$F$31,基本!$H$36,IF($I$7=基本!$F$40,基本!$H$45,0)))))</f>
        <v>10</v>
      </c>
      <c r="L13" s="231">
        <f>J10+IF(I12=0,0,L11)+I11</f>
        <v>12</v>
      </c>
      <c r="M13" s="404"/>
      <c r="N13" s="401" t="s">
        <v>85</v>
      </c>
      <c r="O13" s="354">
        <f>IF($O$7=基本!$F$4,基本!$F$9,IF($O$7=基本!$F$13,基本!$F$18,IF($O$7=基本!$F$22,基本!$F$27,IF($O$7=基本!$F$31,基本!$F$36,IF($O$7=基本!$F$40,基本!$F$45,0)))))*O12+1</f>
        <v>2</v>
      </c>
      <c r="P13" s="402" t="s">
        <v>44</v>
      </c>
      <c r="Q13" s="26">
        <f>IF($O$7=基本!$F$4,基本!$H$9,IF($O$7=基本!$F$13,基本!$H$18,IF($O$7=基本!$F$22,基本!$H$27,IF($O$7=基本!$F$31,基本!$H$36,IF($O$7=基本!$F$40,基本!$H$45,0)))))</f>
        <v>10</v>
      </c>
      <c r="R13" s="231">
        <f>P10+IF(O12=0,0,R11)+O11</f>
        <v>12</v>
      </c>
      <c r="S13" s="404"/>
    </row>
    <row r="14" spans="1:19" ht="13.5" customHeight="1">
      <c r="A14" s="118"/>
      <c r="B14" s="555" t="s">
        <v>231</v>
      </c>
      <c r="C14" s="556"/>
      <c r="D14" s="556"/>
      <c r="E14" s="556"/>
      <c r="F14" s="556"/>
      <c r="G14" s="557"/>
      <c r="H14" s="388" t="s">
        <v>50</v>
      </c>
      <c r="I14" s="26">
        <f>IF($I$7=基本!$F$4,基本!$L$11,IF($I$7=基本!$F$13,基本!$L$20,IF($I$7=基本!$F$22,基本!$L$29,IF($I$7=基本!$F$31,基本!$L$38,IF($I$7=基本!$F$40,基本!$L$47,0)))))</f>
        <v>4</v>
      </c>
      <c r="J14" s="402" t="s">
        <v>44</v>
      </c>
      <c r="K14" s="26">
        <f>IF($I$7=基本!$F$4,基本!$N$11,IF($I$7=基本!$F$13,基本!$N$20,IF($I$7=基本!$F$22,基本!$N$29,IF($I$7=基本!$F$31,基本!$N$38,IF($I$7=基本!$F$40,基本!$N$47,0)))))</f>
        <v>8</v>
      </c>
      <c r="L14" s="231">
        <f>L13+(I13*K13)</f>
        <v>22</v>
      </c>
      <c r="M14" s="404" t="s">
        <v>76</v>
      </c>
      <c r="N14" s="402" t="s">
        <v>50</v>
      </c>
      <c r="O14" s="26">
        <f>IF($O$7=基本!$F$4,基本!$L$11,IF($O$7=基本!$F$13,基本!$L$20,IF($O$7=基本!$F$22,基本!$L$29,IF($O$7=基本!$F$31,基本!$L$38,IF($O$7=基本!$F$40,基本!$L$47,0)))))</f>
        <v>4</v>
      </c>
      <c r="P14" s="402" t="s">
        <v>44</v>
      </c>
      <c r="Q14" s="26">
        <f>IF($O$7=基本!$F$4,基本!$N$11,IF($O$7=基本!$F$13,基本!$N$20,IF($O$7=基本!$F$22,基本!$N$29,IF($O$7=基本!$F$31,基本!$N$38,IF($O$7=基本!$F$40,基本!$N$47,0)))))</f>
        <v>10</v>
      </c>
      <c r="R14" s="231">
        <f>R13+(O13*Q13)</f>
        <v>32</v>
      </c>
      <c r="S14" s="404" t="s">
        <v>76</v>
      </c>
    </row>
    <row r="15" spans="1:19" ht="15.75" customHeight="1">
      <c r="A15" s="126"/>
      <c r="B15" s="537" t="s">
        <v>275</v>
      </c>
      <c r="C15" s="599"/>
      <c r="D15" s="599"/>
      <c r="E15" s="599"/>
      <c r="F15" s="599"/>
      <c r="G15" s="600"/>
      <c r="H15"/>
      <c r="I15"/>
      <c r="J15"/>
      <c r="K15"/>
      <c r="L15"/>
      <c r="M15"/>
      <c r="N15"/>
      <c r="O15"/>
      <c r="P15"/>
      <c r="Q15"/>
      <c r="R15"/>
      <c r="S15"/>
    </row>
    <row r="16" spans="1:19" ht="14.25" thickBot="1">
      <c r="A16" s="120" t="s">
        <v>47</v>
      </c>
      <c r="E16" s="67"/>
    </row>
    <row r="17" spans="1:15" ht="18.75" customHeight="1" thickBot="1">
      <c r="A17" s="601" t="str">
        <f>$B$2</f>
        <v>パーシステント・ハリアー</v>
      </c>
      <c r="B17" s="602"/>
      <c r="C17" s="602"/>
      <c r="D17" s="413" t="s">
        <v>2</v>
      </c>
      <c r="E17" s="264" t="s">
        <v>1</v>
      </c>
      <c r="F17" s="399" t="s">
        <v>902</v>
      </c>
      <c r="G17" s="109" t="s">
        <v>916</v>
      </c>
      <c r="K17" s="185"/>
    </row>
    <row r="18" spans="1:15" ht="24" customHeight="1">
      <c r="A18" s="603" t="s">
        <v>42</v>
      </c>
      <c r="B18" s="283" t="s">
        <v>117</v>
      </c>
      <c r="C18" s="605" t="str">
        <f>$K$8</f>
        <v>AC</v>
      </c>
      <c r="D18" s="284" t="str">
        <f>$L$8 &amp; "+1d20"</f>
        <v>23+1d20</v>
      </c>
      <c r="E18" s="285" t="str">
        <f>$L$8+2 &amp; "+1d20"</f>
        <v>25+1d20</v>
      </c>
      <c r="F18" s="284" t="str">
        <f>$R$8 &amp; "+1d20"</f>
        <v>23+1d20</v>
      </c>
      <c r="G18" s="286" t="str">
        <f>$R$8+2 &amp; "+1d20"</f>
        <v>25+1d20</v>
      </c>
      <c r="H18" s="185"/>
      <c r="I18" s="185"/>
      <c r="J18" s="185"/>
      <c r="K18" s="185"/>
    </row>
    <row r="19" spans="1:15" ht="24" customHeight="1" thickBot="1">
      <c r="A19" s="604"/>
      <c r="B19" s="290" t="s">
        <v>595</v>
      </c>
      <c r="C19" s="606"/>
      <c r="D19" s="287" t="str">
        <f>3+$L$8 &amp; "+1d20"</f>
        <v>26+1d20</v>
      </c>
      <c r="E19" s="288" t="str">
        <f>3+$L$8+2 &amp; "+1d20"</f>
        <v>28+1d20</v>
      </c>
      <c r="F19" s="287" t="str">
        <f>3+$R$8 &amp; "+1d20"</f>
        <v>26+1d20</v>
      </c>
      <c r="G19" s="289" t="str">
        <f>3+$R$8+2 &amp; "+1d20"</f>
        <v>28+1d20</v>
      </c>
      <c r="H19" s="185"/>
      <c r="I19" s="185"/>
      <c r="J19" s="185"/>
      <c r="K19" s="185"/>
    </row>
    <row r="20" spans="1:15" ht="23.25" customHeight="1">
      <c r="A20" s="607" t="s">
        <v>117</v>
      </c>
      <c r="B20" s="110" t="s">
        <v>4</v>
      </c>
      <c r="C20" s="91" t="str">
        <f>IF($M$13 = 0,"", $M$13)</f>
        <v/>
      </c>
      <c r="D20" s="266" t="str">
        <f>$L$13 &amp; "+" &amp; $I$13 &amp; "d" &amp; $K$13</f>
        <v>12+1d10</v>
      </c>
      <c r="E20" s="265" t="str">
        <f>$L$13 &amp; "+" &amp; $I$13 &amp; "d" &amp; $K$13</f>
        <v>12+1d10</v>
      </c>
      <c r="F20" s="266" t="str">
        <f>$R$13 &amp; "+" &amp; $O$13 &amp; "d" &amp; $Q$13</f>
        <v>12+2d10</v>
      </c>
      <c r="G20" s="111" t="str">
        <f>$R$13 &amp; "+" &amp; $O$13 &amp; "d" &amp; $Q$13</f>
        <v>12+2d10</v>
      </c>
      <c r="H20" s="185"/>
      <c r="I20" s="185"/>
      <c r="J20" s="185"/>
      <c r="K20" s="185"/>
      <c r="O20" s="232"/>
    </row>
    <row r="21" spans="1:15" ht="23.25" customHeight="1" thickBot="1">
      <c r="A21" s="608"/>
      <c r="B21" s="82" t="s">
        <v>3</v>
      </c>
      <c r="C21" s="86" t="str">
        <f>IF($M$14 = 0,"", $M$14)</f>
        <v>精神</v>
      </c>
      <c r="D21" s="84" t="str">
        <f>$L$14 &amp; IF($I$14 = 0,"","+" &amp; $I$14 &amp; "d" &amp; $K$14)</f>
        <v>22+4d8</v>
      </c>
      <c r="E21" s="135" t="str">
        <f>$L$14 &amp; IF($I$14 = 0,"","+" &amp; $I$14 &amp; "d" &amp; $K$14)</f>
        <v>22+4d8</v>
      </c>
      <c r="F21" s="84" t="str">
        <f>$R$14 &amp; IF($O$14 = 0,"","+" &amp; $O$14 &amp; "d" &amp; $Q$14)</f>
        <v>32+4d10</v>
      </c>
      <c r="G21" s="81" t="str">
        <f>$R$14 &amp; IF($O$14 = 0,"","+" &amp; $O$14 &amp; "d" &amp; $Q$14)</f>
        <v>32+4d10</v>
      </c>
      <c r="H21" s="185"/>
      <c r="I21" s="185"/>
      <c r="J21" s="185"/>
      <c r="K21" s="185"/>
    </row>
    <row r="22" spans="1:15" ht="13.5" customHeight="1">
      <c r="A22" s="548"/>
      <c r="B22" s="548"/>
      <c r="C22" s="548"/>
      <c r="D22" s="548"/>
      <c r="E22" s="548"/>
      <c r="F22" s="548"/>
      <c r="G22" s="548"/>
    </row>
    <row r="23" spans="1:15" ht="14.25">
      <c r="A23" s="553" t="s">
        <v>180</v>
      </c>
      <c r="B23" s="553"/>
      <c r="C23" s="553"/>
      <c r="D23" s="553"/>
      <c r="E23" s="553"/>
      <c r="F23" s="553"/>
      <c r="G23" s="553"/>
      <c r="I23" s="185"/>
      <c r="J23" s="185"/>
      <c r="K23" s="185"/>
    </row>
    <row r="24" spans="1:15" ht="13.5" customHeight="1">
      <c r="A24" s="554" t="s">
        <v>181</v>
      </c>
      <c r="B24" s="554"/>
      <c r="C24" s="554"/>
      <c r="D24" s="554"/>
      <c r="E24" s="554"/>
      <c r="F24" s="554"/>
      <c r="G24" s="554"/>
    </row>
    <row r="25" spans="1:15" ht="13.5" customHeight="1">
      <c r="A25" s="548" t="s">
        <v>274</v>
      </c>
      <c r="B25" s="548"/>
      <c r="C25" s="548"/>
      <c r="D25" s="548"/>
      <c r="E25" s="548"/>
      <c r="F25" s="548"/>
      <c r="G25" s="548"/>
    </row>
    <row r="26" spans="1:15" ht="13.5" customHeight="1">
      <c r="A26" s="548" t="s">
        <v>362</v>
      </c>
      <c r="B26" s="548"/>
      <c r="C26" s="548"/>
      <c r="D26" s="548"/>
      <c r="E26" s="548"/>
      <c r="F26" s="548"/>
      <c r="G26" s="548"/>
    </row>
    <row r="27" spans="1:15" ht="7.5" customHeight="1">
      <c r="A27" s="599"/>
      <c r="B27" s="599"/>
      <c r="C27" s="599"/>
      <c r="D27" s="599"/>
      <c r="E27" s="599"/>
      <c r="F27" s="599"/>
      <c r="G27" s="599"/>
    </row>
    <row r="28" spans="1:15" ht="13.5" customHeight="1">
      <c r="A28" s="558" t="s">
        <v>49</v>
      </c>
      <c r="B28" s="559"/>
      <c r="C28" s="559"/>
      <c r="D28" s="559"/>
      <c r="E28" s="559"/>
      <c r="F28" s="559"/>
      <c r="G28" s="560"/>
    </row>
    <row r="29" spans="1:15" s="207" customFormat="1" ht="8.25" customHeight="1">
      <c r="A29" s="563"/>
      <c r="B29" s="564"/>
      <c r="C29" s="564"/>
      <c r="D29" s="564"/>
      <c r="E29" s="564"/>
      <c r="F29" s="564"/>
      <c r="G29" s="565"/>
      <c r="H29" s="206"/>
      <c r="I29" s="206"/>
      <c r="J29" s="206"/>
      <c r="K29" s="206"/>
    </row>
    <row r="30" spans="1:15" s="207" customFormat="1" ht="13.5" customHeight="1">
      <c r="A30" s="563" t="s">
        <v>477</v>
      </c>
      <c r="B30" s="564"/>
      <c r="C30" s="564"/>
      <c r="D30" s="564"/>
      <c r="E30" s="564"/>
      <c r="F30" s="564"/>
      <c r="G30" s="565"/>
      <c r="H30" s="206"/>
      <c r="I30" s="206"/>
      <c r="J30" s="206"/>
      <c r="K30" s="206"/>
    </row>
    <row r="31" spans="1:15" s="207" customFormat="1" ht="13.5" customHeight="1">
      <c r="A31" s="563" t="s">
        <v>475</v>
      </c>
      <c r="B31" s="564"/>
      <c r="C31" s="564"/>
      <c r="D31" s="564"/>
      <c r="E31" s="564"/>
      <c r="F31" s="564"/>
      <c r="G31" s="565"/>
      <c r="H31" s="206"/>
      <c r="I31" s="206"/>
      <c r="J31" s="206"/>
      <c r="K31" s="206"/>
    </row>
    <row r="32" spans="1:15" s="207" customFormat="1" ht="13.5" customHeight="1">
      <c r="A32" s="563" t="s">
        <v>474</v>
      </c>
      <c r="B32" s="564"/>
      <c r="C32" s="564"/>
      <c r="D32" s="564"/>
      <c r="E32" s="564"/>
      <c r="F32" s="564"/>
      <c r="G32" s="565"/>
      <c r="H32" s="206"/>
      <c r="I32" s="206"/>
      <c r="J32" s="206"/>
      <c r="K32" s="206"/>
    </row>
    <row r="33" spans="1:12" s="206" customFormat="1" ht="13.5" customHeight="1">
      <c r="A33" s="563" t="s">
        <v>478</v>
      </c>
      <c r="B33" s="564"/>
      <c r="C33" s="564"/>
      <c r="D33" s="564"/>
      <c r="E33" s="564"/>
      <c r="F33" s="564"/>
      <c r="G33" s="565"/>
      <c r="L33" s="207"/>
    </row>
    <row r="34" spans="1:12" s="207" customFormat="1" ht="13.5" customHeight="1">
      <c r="A34" s="563" t="s">
        <v>476</v>
      </c>
      <c r="B34" s="564"/>
      <c r="C34" s="564"/>
      <c r="D34" s="564"/>
      <c r="E34" s="564"/>
      <c r="F34" s="564"/>
      <c r="G34" s="565"/>
      <c r="H34" s="206"/>
      <c r="I34" s="206"/>
      <c r="J34" s="206"/>
      <c r="K34" s="206"/>
    </row>
    <row r="35" spans="1:12" s="206" customFormat="1" ht="5.25" customHeight="1">
      <c r="A35" s="563"/>
      <c r="B35" s="564"/>
      <c r="C35" s="564"/>
      <c r="D35" s="564"/>
      <c r="E35" s="564"/>
      <c r="F35" s="564"/>
      <c r="G35" s="565"/>
      <c r="L35" s="207"/>
    </row>
    <row r="36" spans="1:12" s="207" customFormat="1" ht="13.5" customHeight="1">
      <c r="A36" s="563" t="s">
        <v>471</v>
      </c>
      <c r="B36" s="564"/>
      <c r="C36" s="564"/>
      <c r="D36" s="564"/>
      <c r="E36" s="564"/>
      <c r="F36" s="564"/>
      <c r="G36" s="565"/>
      <c r="H36" s="206"/>
      <c r="I36" s="206"/>
      <c r="J36" s="206"/>
      <c r="K36" s="206"/>
    </row>
    <row r="37" spans="1:12" s="207" customFormat="1" ht="13.5" customHeight="1">
      <c r="A37" s="563" t="s">
        <v>280</v>
      </c>
      <c r="B37" s="564"/>
      <c r="C37" s="564"/>
      <c r="D37" s="564"/>
      <c r="E37" s="564"/>
      <c r="F37" s="564"/>
      <c r="G37" s="565"/>
      <c r="H37" s="206"/>
      <c r="I37" s="206"/>
      <c r="J37" s="206"/>
      <c r="K37" s="206"/>
    </row>
    <row r="38" spans="1:12" s="207" customFormat="1" ht="13.5" customHeight="1">
      <c r="A38" s="563" t="s">
        <v>240</v>
      </c>
      <c r="B38" s="564"/>
      <c r="C38" s="564"/>
      <c r="D38" s="564"/>
      <c r="E38" s="564"/>
      <c r="F38" s="564"/>
      <c r="G38" s="565"/>
      <c r="H38" s="206"/>
      <c r="I38" s="206"/>
      <c r="J38" s="206"/>
      <c r="K38" s="206"/>
    </row>
    <row r="39" spans="1:12" s="206" customFormat="1" ht="13.5" customHeight="1">
      <c r="A39" s="563" t="s">
        <v>237</v>
      </c>
      <c r="B39" s="564"/>
      <c r="C39" s="564"/>
      <c r="D39" s="564"/>
      <c r="E39" s="564"/>
      <c r="F39" s="564"/>
      <c r="G39" s="565"/>
      <c r="L39" s="207"/>
    </row>
    <row r="40" spans="1:12" s="207" customFormat="1" ht="13.5" customHeight="1">
      <c r="A40" s="563" t="s">
        <v>347</v>
      </c>
      <c r="B40" s="564"/>
      <c r="C40" s="564"/>
      <c r="D40" s="564"/>
      <c r="E40" s="564"/>
      <c r="F40" s="564"/>
      <c r="G40" s="565"/>
      <c r="H40" s="206"/>
      <c r="I40" s="206"/>
      <c r="J40" s="206"/>
      <c r="K40" s="206"/>
    </row>
    <row r="41" spans="1:12" s="207" customFormat="1" ht="13.5" customHeight="1">
      <c r="A41" s="563" t="s">
        <v>348</v>
      </c>
      <c r="B41" s="564"/>
      <c r="C41" s="564"/>
      <c r="D41" s="564"/>
      <c r="E41" s="564"/>
      <c r="F41" s="564"/>
      <c r="G41" s="565"/>
      <c r="H41" s="206"/>
      <c r="I41" s="206"/>
      <c r="J41" s="206"/>
      <c r="K41" s="206"/>
    </row>
    <row r="42" spans="1:12" s="206" customFormat="1" ht="5.25" customHeight="1">
      <c r="A42" s="563"/>
      <c r="B42" s="564"/>
      <c r="C42" s="564"/>
      <c r="D42" s="564"/>
      <c r="E42" s="564"/>
      <c r="F42" s="564"/>
      <c r="G42" s="565"/>
      <c r="L42" s="207"/>
    </row>
    <row r="43" spans="1:12" s="206" customFormat="1" ht="13.5" customHeight="1">
      <c r="A43" s="563" t="s">
        <v>472</v>
      </c>
      <c r="B43" s="564"/>
      <c r="C43" s="564"/>
      <c r="D43" s="564"/>
      <c r="E43" s="564"/>
      <c r="F43" s="564"/>
      <c r="G43" s="565"/>
      <c r="L43" s="207"/>
    </row>
    <row r="44" spans="1:12" s="206" customFormat="1" ht="13.5" customHeight="1">
      <c r="A44" s="563" t="s">
        <v>236</v>
      </c>
      <c r="B44" s="564"/>
      <c r="C44" s="564"/>
      <c r="D44" s="564"/>
      <c r="E44" s="564"/>
      <c r="F44" s="564"/>
      <c r="G44" s="565"/>
      <c r="L44" s="207"/>
    </row>
    <row r="45" spans="1:12" s="206" customFormat="1" ht="13.5" customHeight="1">
      <c r="A45" s="563" t="s">
        <v>241</v>
      </c>
      <c r="B45" s="564"/>
      <c r="C45" s="564"/>
      <c r="D45" s="564"/>
      <c r="E45" s="564"/>
      <c r="F45" s="564"/>
      <c r="G45" s="565"/>
      <c r="L45" s="207"/>
    </row>
    <row r="46" spans="1:12" s="206" customFormat="1" ht="6" customHeight="1">
      <c r="A46" s="563"/>
      <c r="B46" s="564"/>
      <c r="C46" s="564"/>
      <c r="D46" s="564"/>
      <c r="E46" s="564"/>
      <c r="F46" s="564"/>
      <c r="G46" s="565"/>
      <c r="L46" s="207"/>
    </row>
    <row r="47" spans="1:12" s="207" customFormat="1" ht="13.5" customHeight="1">
      <c r="A47" s="563" t="s">
        <v>473</v>
      </c>
      <c r="B47" s="564"/>
      <c r="C47" s="564"/>
      <c r="D47" s="564"/>
      <c r="E47" s="564"/>
      <c r="F47" s="564"/>
      <c r="G47" s="565"/>
      <c r="H47" s="206"/>
      <c r="I47" s="206"/>
      <c r="J47" s="206"/>
      <c r="K47" s="206"/>
    </row>
    <row r="48" spans="1:12" s="206" customFormat="1" ht="13.5" customHeight="1">
      <c r="A48" s="563" t="s">
        <v>238</v>
      </c>
      <c r="B48" s="564"/>
      <c r="C48" s="564"/>
      <c r="D48" s="564"/>
      <c r="E48" s="564"/>
      <c r="F48" s="564"/>
      <c r="G48" s="565"/>
      <c r="L48" s="207"/>
    </row>
    <row r="49" spans="1:12" s="206" customFormat="1" ht="13.5" customHeight="1">
      <c r="A49" s="563" t="s">
        <v>242</v>
      </c>
      <c r="B49" s="564"/>
      <c r="C49" s="564"/>
      <c r="D49" s="564"/>
      <c r="E49" s="564"/>
      <c r="F49" s="564"/>
      <c r="G49" s="565"/>
      <c r="L49" s="207"/>
    </row>
    <row r="50" spans="1:12" s="206" customFormat="1" ht="13.5" customHeight="1">
      <c r="A50" s="563" t="s">
        <v>243</v>
      </c>
      <c r="B50" s="564"/>
      <c r="C50" s="564"/>
      <c r="D50" s="564"/>
      <c r="E50" s="564"/>
      <c r="F50" s="564"/>
      <c r="G50" s="565"/>
      <c r="L50" s="207"/>
    </row>
    <row r="51" spans="1:12" s="206" customFormat="1" ht="8.25" customHeight="1">
      <c r="A51" s="563"/>
      <c r="B51" s="564"/>
      <c r="C51" s="564"/>
      <c r="D51" s="564"/>
      <c r="E51" s="564"/>
      <c r="F51" s="564"/>
      <c r="G51" s="565"/>
      <c r="L51" s="207"/>
    </row>
    <row r="52" spans="1:12" s="206" customFormat="1" ht="12" customHeight="1">
      <c r="A52" s="563"/>
      <c r="B52" s="564"/>
      <c r="C52" s="564"/>
      <c r="D52" s="564"/>
      <c r="E52" s="564"/>
      <c r="F52" s="564"/>
      <c r="G52" s="565"/>
      <c r="L52" s="207"/>
    </row>
    <row r="53" spans="1:12" s="206" customFormat="1" ht="12" customHeight="1">
      <c r="A53" s="563"/>
      <c r="B53" s="564"/>
      <c r="C53" s="564"/>
      <c r="D53" s="564"/>
      <c r="E53" s="564"/>
      <c r="F53" s="564"/>
      <c r="G53" s="565"/>
      <c r="L53" s="207"/>
    </row>
    <row r="54" spans="1:12" s="206" customFormat="1" ht="13.5" customHeight="1">
      <c r="A54" s="563"/>
      <c r="B54" s="564"/>
      <c r="C54" s="564"/>
      <c r="D54" s="564"/>
      <c r="E54" s="564"/>
      <c r="F54" s="564"/>
      <c r="G54" s="565"/>
      <c r="L54" s="207"/>
    </row>
    <row r="55" spans="1:12" s="206" customFormat="1" ht="13.5" customHeight="1">
      <c r="A55" s="563"/>
      <c r="B55" s="564"/>
      <c r="C55" s="564"/>
      <c r="D55" s="564"/>
      <c r="E55" s="564"/>
      <c r="F55" s="564"/>
      <c r="G55" s="565"/>
      <c r="L55" s="207"/>
    </row>
    <row r="56" spans="1:12" s="182" customFormat="1" ht="21">
      <c r="A56" s="609" t="str">
        <f>$B$1</f>
        <v>クラス特徴</v>
      </c>
      <c r="B56" s="610"/>
      <c r="C56" s="28" t="s">
        <v>40</v>
      </c>
      <c r="D56" s="29" t="str">
        <f>$E$1</f>
        <v>遭遇毎</v>
      </c>
      <c r="E56" s="611" t="str">
        <f>$B$2</f>
        <v>パーシステント・ハリアー</v>
      </c>
      <c r="F56" s="612"/>
      <c r="G56" s="613"/>
      <c r="L56" s="185"/>
    </row>
  </sheetData>
  <mergeCells count="61">
    <mergeCell ref="A56:B56"/>
    <mergeCell ref="E56:G56"/>
    <mergeCell ref="A45:G45"/>
    <mergeCell ref="A46:G46"/>
    <mergeCell ref="A47:G47"/>
    <mergeCell ref="A48:G48"/>
    <mergeCell ref="A49:G49"/>
    <mergeCell ref="A50:G50"/>
    <mergeCell ref="A51:G51"/>
    <mergeCell ref="A52:G52"/>
    <mergeCell ref="A53:G53"/>
    <mergeCell ref="A54:G54"/>
    <mergeCell ref="A55:G55"/>
    <mergeCell ref="A44:G44"/>
    <mergeCell ref="A33:G33"/>
    <mergeCell ref="A34:G34"/>
    <mergeCell ref="A35:G35"/>
    <mergeCell ref="A36:G36"/>
    <mergeCell ref="A37:G37"/>
    <mergeCell ref="A38:G38"/>
    <mergeCell ref="A39:G39"/>
    <mergeCell ref="A40:G40"/>
    <mergeCell ref="A41:G41"/>
    <mergeCell ref="A42:G42"/>
    <mergeCell ref="A43:G43"/>
    <mergeCell ref="A32:G32"/>
    <mergeCell ref="A20:A21"/>
    <mergeCell ref="A22:G22"/>
    <mergeCell ref="A23:G23"/>
    <mergeCell ref="A24:G24"/>
    <mergeCell ref="A25:G25"/>
    <mergeCell ref="A26:G26"/>
    <mergeCell ref="A27:G27"/>
    <mergeCell ref="A28:G28"/>
    <mergeCell ref="A29:G29"/>
    <mergeCell ref="A30:G30"/>
    <mergeCell ref="A31:G31"/>
    <mergeCell ref="B13:G13"/>
    <mergeCell ref="B14:G14"/>
    <mergeCell ref="B15:G15"/>
    <mergeCell ref="A17:C17"/>
    <mergeCell ref="A18:A19"/>
    <mergeCell ref="C18:C19"/>
    <mergeCell ref="P9:Q9"/>
    <mergeCell ref="B10:G10"/>
    <mergeCell ref="B11:G11"/>
    <mergeCell ref="J11:K11"/>
    <mergeCell ref="P11:Q11"/>
    <mergeCell ref="J9:K9"/>
    <mergeCell ref="B12:G12"/>
    <mergeCell ref="B5:G5"/>
    <mergeCell ref="B6:D6"/>
    <mergeCell ref="B7:D7"/>
    <mergeCell ref="B8:G8"/>
    <mergeCell ref="B9:G9"/>
    <mergeCell ref="N4:S4"/>
    <mergeCell ref="B1:C1"/>
    <mergeCell ref="F1:G1"/>
    <mergeCell ref="B2:G2"/>
    <mergeCell ref="B4:G4"/>
    <mergeCell ref="H4:M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&amp;Cアールジェイ&amp;R&amp;D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防御値Ｃ</vt:lpstr>
      <vt:lpstr>基本</vt:lpstr>
      <vt:lpstr>技能</vt:lpstr>
      <vt:lpstr>RB</vt:lpstr>
      <vt:lpstr>近接基礎</vt:lpstr>
      <vt:lpstr>無03</vt:lpstr>
      <vt:lpstr>無13</vt:lpstr>
      <vt:lpstr>無17</vt:lpstr>
      <vt:lpstr>クラス遭</vt:lpstr>
      <vt:lpstr>遭11</vt:lpstr>
      <vt:lpstr>武遭</vt:lpstr>
      <vt:lpstr>日01</vt:lpstr>
      <vt:lpstr>日05</vt:lpstr>
      <vt:lpstr>日15</vt:lpstr>
      <vt:lpstr>クラス無A</vt:lpstr>
      <vt:lpstr>クラス無B</vt:lpstr>
      <vt:lpstr>クラス無C</vt:lpstr>
      <vt:lpstr>汎02</vt:lpstr>
      <vt:lpstr>汎06</vt:lpstr>
      <vt:lpstr>汎10</vt:lpstr>
      <vt:lpstr>汎12</vt:lpstr>
      <vt:lpstr>汎16</vt:lpstr>
      <vt:lpstr>日20</vt:lpstr>
      <vt:lpstr>日09(旧)</vt:lpstr>
      <vt:lpstr>日05 (旧)</vt:lpstr>
      <vt:lpstr>日15 (予備)</vt:lpstr>
      <vt:lpstr>無01 (予備)</vt:lpstr>
      <vt:lpstr>クラス遭!Print_Area</vt:lpstr>
      <vt:lpstr>クラス無A!Print_Area</vt:lpstr>
      <vt:lpstr>クラス無B!Print_Area</vt:lpstr>
      <vt:lpstr>クラス無C!Print_Area</vt:lpstr>
      <vt:lpstr>基本!Print_Area</vt:lpstr>
      <vt:lpstr>近接基礎!Print_Area</vt:lpstr>
      <vt:lpstr>遭11!Print_Area</vt:lpstr>
      <vt:lpstr>日01!Print_Area</vt:lpstr>
      <vt:lpstr>日05!Print_Area</vt:lpstr>
      <vt:lpstr>'日05 (旧)'!Print_Area</vt:lpstr>
      <vt:lpstr>'日09(旧)'!Print_Area</vt:lpstr>
      <vt:lpstr>日15!Print_Area</vt:lpstr>
      <vt:lpstr>'日15 (予備)'!Print_Area</vt:lpstr>
      <vt:lpstr>日20!Print_Area</vt:lpstr>
      <vt:lpstr>汎02!Print_Area</vt:lpstr>
      <vt:lpstr>汎06!Print_Area</vt:lpstr>
      <vt:lpstr>汎10!Print_Area</vt:lpstr>
      <vt:lpstr>汎12!Print_Area</vt:lpstr>
      <vt:lpstr>汎16!Print_Area</vt:lpstr>
      <vt:lpstr>武遭!Print_Area</vt:lpstr>
      <vt:lpstr>'無01 (予備)'!Print_Area</vt:lpstr>
      <vt:lpstr>無03!Print_Area</vt:lpstr>
      <vt:lpstr>無13!Print_Area</vt:lpstr>
      <vt:lpstr>無17!Print_Area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2016-07-14T09:42:16Z</cp:lastPrinted>
  <dcterms:created xsi:type="dcterms:W3CDTF">2012-08-09T16:34:12Z</dcterms:created>
  <dcterms:modified xsi:type="dcterms:W3CDTF">2016-07-14T09:43:33Z</dcterms:modified>
</cp:coreProperties>
</file>