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24226"/>
  <mc:AlternateContent xmlns:mc="http://schemas.openxmlformats.org/markup-compatibility/2006">
    <mc:Choice Requires="x15">
      <x15ac:absPath xmlns:x15ac="http://schemas.microsoft.com/office/spreadsheetml/2010/11/ac" url="D:\Users\CAMEL\OneDrive\ドキュメント\GAME_DATA\DD4\木曜会\"/>
    </mc:Choice>
  </mc:AlternateContent>
  <bookViews>
    <workbookView xWindow="-15" yWindow="-15" windowWidth="15285" windowHeight="8220" tabRatio="693" activeTab="1"/>
  </bookViews>
  <sheets>
    <sheet name="シェリー " sheetId="96" r:id="rId1"/>
    <sheet name="基本" sheetId="2" r:id="rId2"/>
    <sheet name="技能" sheetId="98" r:id="rId3"/>
    <sheet name="無01" sheetId="99" r:id="rId4"/>
    <sheet name="無03" sheetId="100" r:id="rId5"/>
    <sheet name="無17" sheetId="108" r:id="rId6"/>
    <sheet name="種族" sheetId="102" r:id="rId7"/>
    <sheet name="遭11" sheetId="103" r:id="rId8"/>
    <sheet name="日05" sheetId="104" r:id="rId9"/>
    <sheet name="日09" sheetId="105" r:id="rId10"/>
    <sheet name="日15" sheetId="97" r:id="rId11"/>
    <sheet name="アイテム" sheetId="106" r:id="rId12"/>
    <sheet name="クラス遭_1" sheetId="74" r:id="rId13"/>
    <sheet name="クラス遭_2" sheetId="75" r:id="rId14"/>
    <sheet name="テーマ遭" sheetId="57" r:id="rId15"/>
    <sheet name="汎02" sheetId="43" r:id="rId16"/>
    <sheet name="汎06" sheetId="73" r:id="rId17"/>
    <sheet name="汎10" sheetId="80" r:id="rId18"/>
    <sheet name="汎12" sheetId="83" r:id="rId19"/>
    <sheet name="汎16" sheetId="94" r:id="rId20"/>
    <sheet name="日20" sheetId="85" r:id="rId21"/>
    <sheet name="汎16-B" sheetId="95" r:id="rId22"/>
    <sheet name="汎16-C" sheetId="92" r:id="rId23"/>
    <sheet name="無07" sheetId="101" r:id="rId24"/>
  </sheets>
  <definedNames>
    <definedName name="_xlnm.Print_Area" localSheetId="11">アイテム!$A$1:$G$60</definedName>
    <definedName name="_xlnm.Print_Area" localSheetId="12">クラス遭_1!$A$1:$G$52</definedName>
    <definedName name="_xlnm.Print_Area" localSheetId="13">クラス遭_2!$A$1:$G$59</definedName>
    <definedName name="_xlnm.Print_Area" localSheetId="14">テーマ遭!$A$1:$G$60</definedName>
    <definedName name="_xlnm.Print_Area" localSheetId="1">基本!$A$1:$P$38</definedName>
    <definedName name="_xlnm.Print_Area" localSheetId="6">種族!$A$1:$G$55</definedName>
    <definedName name="_xlnm.Print_Area" localSheetId="7">遭11!$A$1:$G$61</definedName>
    <definedName name="_xlnm.Print_Area" localSheetId="8">日05!$A$1:$G$57</definedName>
    <definedName name="_xlnm.Print_Area" localSheetId="9">日09!$A$1:$G$55</definedName>
    <definedName name="_xlnm.Print_Area" localSheetId="10">日15!$A$1:$G$56</definedName>
    <definedName name="_xlnm.Print_Area" localSheetId="20">日20!$A$1:$G$54</definedName>
    <definedName name="_xlnm.Print_Area" localSheetId="15">汎02!$A$1:$G$58</definedName>
    <definedName name="_xlnm.Print_Area" localSheetId="16">汎06!$A$1:$G$57</definedName>
    <definedName name="_xlnm.Print_Area" localSheetId="17">汎10!$A$1:$G$52</definedName>
    <definedName name="_xlnm.Print_Area" localSheetId="18">汎12!$A$1:$G$58</definedName>
    <definedName name="_xlnm.Print_Area" localSheetId="19">汎16!$A$1:$G$57</definedName>
    <definedName name="_xlnm.Print_Area" localSheetId="21">'汎16-B'!$A$1:$G$59</definedName>
    <definedName name="_xlnm.Print_Area" localSheetId="22">'汎16-C'!$A$1:$G$62</definedName>
    <definedName name="_xlnm.Print_Area" localSheetId="3">無01!$A$1:$G$57</definedName>
    <definedName name="_xlnm.Print_Area" localSheetId="4">無03!$A$1:$G$53</definedName>
    <definedName name="_xlnm.Print_Area" localSheetId="23">無07!$A$1:$G$57</definedName>
    <definedName name="_xlnm.Print_Area" localSheetId="5">無17!$A$1:$G$56</definedName>
  </definedNames>
  <calcPr calcId="171027"/>
</workbook>
</file>

<file path=xl/calcChain.xml><?xml version="1.0" encoding="utf-8"?>
<calcChain xmlns="http://schemas.openxmlformats.org/spreadsheetml/2006/main">
  <c r="E56" i="108" l="1"/>
  <c r="C26" i="108" l="1"/>
  <c r="C25" i="108"/>
  <c r="D56" i="108" l="1"/>
  <c r="B56" i="108"/>
  <c r="C23" i="108"/>
  <c r="A22" i="108"/>
  <c r="K14" i="108"/>
  <c r="I14" i="108"/>
  <c r="K13" i="108"/>
  <c r="I13" i="108"/>
  <c r="G7" i="108"/>
  <c r="F7" i="108"/>
  <c r="G6" i="108"/>
  <c r="F6" i="108"/>
  <c r="K14" i="105"/>
  <c r="I14" i="105"/>
  <c r="K13" i="105"/>
  <c r="I13" i="105"/>
  <c r="A22" i="97"/>
  <c r="K14" i="104" l="1"/>
  <c r="I14" i="104"/>
  <c r="K13" i="104"/>
  <c r="I13" i="104"/>
  <c r="A60" i="106"/>
  <c r="D60" i="106"/>
  <c r="E60" i="106"/>
  <c r="F6" i="105"/>
  <c r="G6" i="105"/>
  <c r="F7" i="105"/>
  <c r="G7" i="105"/>
  <c r="A18" i="105"/>
  <c r="C20" i="105"/>
  <c r="C21" i="105"/>
  <c r="C22" i="105"/>
  <c r="B55" i="105"/>
  <c r="D55" i="105"/>
  <c r="E55" i="105"/>
  <c r="F6" i="104"/>
  <c r="G6" i="104"/>
  <c r="F7" i="104"/>
  <c r="G7" i="104"/>
  <c r="A22" i="104"/>
  <c r="C24" i="104"/>
  <c r="C25" i="104"/>
  <c r="C26" i="104"/>
  <c r="B57" i="104"/>
  <c r="D57" i="104"/>
  <c r="E57" i="104"/>
  <c r="K14" i="103"/>
  <c r="I14" i="103"/>
  <c r="K13" i="103"/>
  <c r="I13" i="103"/>
  <c r="K14" i="102"/>
  <c r="I14" i="102"/>
  <c r="K13" i="102"/>
  <c r="I13" i="102"/>
  <c r="K14" i="101"/>
  <c r="I14" i="101"/>
  <c r="K13" i="101"/>
  <c r="I13" i="101"/>
  <c r="K14" i="100"/>
  <c r="I14" i="100"/>
  <c r="K13" i="100"/>
  <c r="I13" i="100"/>
  <c r="K14" i="99"/>
  <c r="I14" i="99"/>
  <c r="K13" i="99"/>
  <c r="I13" i="99"/>
  <c r="F6" i="103"/>
  <c r="G6" i="103"/>
  <c r="F7" i="103"/>
  <c r="B61" i="103"/>
  <c r="D61" i="103"/>
  <c r="E61" i="103"/>
  <c r="F6" i="102"/>
  <c r="G6" i="102"/>
  <c r="F7" i="102"/>
  <c r="G7" i="102"/>
  <c r="D55" i="102"/>
  <c r="E55" i="102"/>
  <c r="F6" i="101"/>
  <c r="G6" i="101"/>
  <c r="F7" i="101"/>
  <c r="G7" i="101"/>
  <c r="A21" i="101"/>
  <c r="C22" i="101"/>
  <c r="C24" i="101"/>
  <c r="C25" i="101"/>
  <c r="B57" i="101"/>
  <c r="D57" i="101"/>
  <c r="E57" i="101"/>
  <c r="F6" i="100"/>
  <c r="G6" i="100"/>
  <c r="F7" i="100"/>
  <c r="G7" i="100"/>
  <c r="A22" i="100"/>
  <c r="C23" i="100"/>
  <c r="C25" i="100"/>
  <c r="C26" i="100"/>
  <c r="C27" i="100"/>
  <c r="C28" i="100"/>
  <c r="B53" i="100"/>
  <c r="D53" i="100"/>
  <c r="E53" i="100"/>
  <c r="F6" i="99"/>
  <c r="G6" i="99"/>
  <c r="F7" i="99"/>
  <c r="G7" i="99"/>
  <c r="B57" i="99"/>
  <c r="D57" i="99"/>
  <c r="E57" i="99"/>
  <c r="H8" i="98"/>
  <c r="H9" i="98"/>
  <c r="G10" i="98"/>
  <c r="H10" i="98"/>
  <c r="G11" i="98"/>
  <c r="H11" i="98"/>
  <c r="G12" i="98"/>
  <c r="H12" i="98"/>
  <c r="H13" i="98"/>
  <c r="H14" i="98"/>
  <c r="G15" i="98"/>
  <c r="H15" i="98"/>
  <c r="H16" i="98"/>
  <c r="H17" i="98"/>
  <c r="H18" i="98"/>
  <c r="H19" i="98"/>
  <c r="H20" i="98"/>
  <c r="H21" i="98"/>
  <c r="G22" i="98"/>
  <c r="H22" i="98"/>
  <c r="H23" i="98"/>
  <c r="H24" i="98"/>
  <c r="H25" i="98"/>
  <c r="G31" i="98"/>
  <c r="G32" i="98"/>
  <c r="K14" i="97" l="1"/>
  <c r="I14" i="97"/>
  <c r="K13" i="97"/>
  <c r="I13" i="97"/>
  <c r="F6" i="97"/>
  <c r="G6" i="97"/>
  <c r="F7" i="97"/>
  <c r="G7" i="97"/>
  <c r="C23" i="97"/>
  <c r="C25" i="97"/>
  <c r="C26" i="97"/>
  <c r="B56" i="97"/>
  <c r="D56" i="97"/>
  <c r="E56" i="97"/>
  <c r="I4" i="96"/>
  <c r="H4" i="96"/>
  <c r="G4" i="96"/>
  <c r="F4" i="96"/>
  <c r="D4" i="96"/>
  <c r="C4" i="96"/>
  <c r="B4" i="96"/>
  <c r="A4" i="96"/>
  <c r="A50" i="96"/>
  <c r="G6" i="95" l="1"/>
  <c r="G6" i="94"/>
  <c r="E59" i="95"/>
  <c r="D59" i="95"/>
  <c r="B59" i="95"/>
  <c r="K14" i="95"/>
  <c r="I14" i="95"/>
  <c r="G7" i="95"/>
  <c r="F7" i="95"/>
  <c r="F6" i="95"/>
  <c r="E57" i="94"/>
  <c r="D57" i="94"/>
  <c r="B57" i="94"/>
  <c r="K14" i="94"/>
  <c r="I14" i="94"/>
  <c r="G7" i="94"/>
  <c r="F7" i="94"/>
  <c r="F6" i="94"/>
  <c r="E62" i="92"/>
  <c r="D62" i="92"/>
  <c r="B62" i="92"/>
  <c r="K14" i="92"/>
  <c r="I14" i="92"/>
  <c r="G7" i="92"/>
  <c r="F7" i="92"/>
  <c r="G6" i="92"/>
  <c r="F6" i="92"/>
  <c r="B23" i="2" l="1"/>
  <c r="C23" i="2" s="1"/>
  <c r="N9" i="96" l="1"/>
  <c r="M9" i="96"/>
  <c r="L9" i="96"/>
  <c r="K9" i="96"/>
  <c r="C23" i="85"/>
  <c r="C22" i="85"/>
  <c r="C21" i="85"/>
  <c r="A19" i="85"/>
  <c r="F6" i="83" l="1"/>
  <c r="G7" i="83"/>
  <c r="F7" i="83"/>
  <c r="A59" i="75"/>
  <c r="B18" i="74" l="1"/>
  <c r="K13" i="85"/>
  <c r="I13" i="85"/>
  <c r="K14" i="74"/>
  <c r="K14" i="75"/>
  <c r="K14" i="57"/>
  <c r="K14" i="43"/>
  <c r="K14" i="73"/>
  <c r="K14" i="80"/>
  <c r="K14" i="83"/>
  <c r="K14" i="85"/>
  <c r="I14" i="74"/>
  <c r="I14" i="75"/>
  <c r="I14" i="57"/>
  <c r="I14" i="43"/>
  <c r="I14" i="73"/>
  <c r="I14" i="80"/>
  <c r="I14" i="83"/>
  <c r="I14" i="85"/>
  <c r="E54" i="85" l="1"/>
  <c r="D54" i="85"/>
  <c r="B54" i="85"/>
  <c r="G7" i="85"/>
  <c r="F7" i="85"/>
  <c r="G6" i="85"/>
  <c r="F6" i="85"/>
  <c r="E58" i="83" l="1"/>
  <c r="D58" i="83"/>
  <c r="B58" i="83"/>
  <c r="G6" i="83"/>
  <c r="E52" i="80" l="1"/>
  <c r="D52" i="80"/>
  <c r="B52" i="80"/>
  <c r="F7" i="80"/>
  <c r="G6" i="80"/>
  <c r="F6" i="80"/>
  <c r="A13" i="2" l="1"/>
  <c r="C13" i="2" s="1"/>
  <c r="G6" i="74" l="1"/>
  <c r="G6" i="75"/>
  <c r="E59" i="75" l="1"/>
  <c r="D59" i="75"/>
  <c r="G7" i="75"/>
  <c r="F7" i="75"/>
  <c r="F6" i="75"/>
  <c r="E52" i="74"/>
  <c r="D52" i="74"/>
  <c r="A52" i="74"/>
  <c r="G7" i="74"/>
  <c r="F7" i="74"/>
  <c r="F6" i="74"/>
  <c r="E57" i="73" l="1"/>
  <c r="D57" i="73"/>
  <c r="B57" i="73"/>
  <c r="G7" i="73"/>
  <c r="F7" i="73"/>
  <c r="G6" i="73"/>
  <c r="F6" i="73"/>
  <c r="C5" i="2" l="1"/>
  <c r="C6" i="2"/>
  <c r="B18" i="101" s="1"/>
  <c r="D5" i="2" l="1"/>
  <c r="D10" i="98" s="1"/>
  <c r="A10" i="98" s="1"/>
  <c r="K45" i="2"/>
  <c r="I43" i="2"/>
  <c r="I34" i="2"/>
  <c r="J10" i="57"/>
  <c r="K18" i="2"/>
  <c r="I16" i="2"/>
  <c r="J8" i="57"/>
  <c r="K36" i="2"/>
  <c r="E60" i="57" l="1"/>
  <c r="G6" i="57" l="1"/>
  <c r="D60" i="57"/>
  <c r="A60" i="57"/>
  <c r="G7" i="57"/>
  <c r="F7" i="57"/>
  <c r="F6" i="57"/>
  <c r="D31" i="2" l="1"/>
  <c r="D30" i="2"/>
  <c r="D29" i="2"/>
  <c r="D28" i="2"/>
  <c r="D27" i="2"/>
  <c r="E58" i="43" l="1"/>
  <c r="D58" i="43"/>
  <c r="B58" i="43"/>
  <c r="G7" i="43"/>
  <c r="F7" i="43"/>
  <c r="G6" i="43"/>
  <c r="F6" i="43"/>
  <c r="J34" i="2" l="1"/>
  <c r="C7" i="2"/>
  <c r="C8" i="2"/>
  <c r="C9" i="2"/>
  <c r="A49" i="96" s="1"/>
  <c r="C10" i="2"/>
  <c r="J10" i="105" l="1"/>
  <c r="J8" i="105"/>
  <c r="J10" i="108"/>
  <c r="L15" i="105"/>
  <c r="J8" i="108"/>
  <c r="L15" i="108"/>
  <c r="J10" i="100"/>
  <c r="L15" i="101"/>
  <c r="J8" i="101"/>
  <c r="J10" i="99"/>
  <c r="J10" i="104"/>
  <c r="L15" i="100"/>
  <c r="J8" i="100"/>
  <c r="J8" i="104"/>
  <c r="J10" i="103"/>
  <c r="L15" i="99"/>
  <c r="J8" i="99"/>
  <c r="L15" i="102"/>
  <c r="L15" i="104"/>
  <c r="J10" i="102"/>
  <c r="J10" i="101"/>
  <c r="L15" i="103"/>
  <c r="J8" i="103"/>
  <c r="J8" i="102"/>
  <c r="L15" i="97"/>
  <c r="B14" i="97" s="1"/>
  <c r="J8" i="97"/>
  <c r="J10" i="97"/>
  <c r="J8" i="94"/>
  <c r="J10" i="95"/>
  <c r="L15" i="94"/>
  <c r="J8" i="95"/>
  <c r="J10" i="92"/>
  <c r="L15" i="92"/>
  <c r="L15" i="95"/>
  <c r="J8" i="92"/>
  <c r="J10" i="94"/>
  <c r="L15" i="74"/>
  <c r="L15" i="73"/>
  <c r="B12" i="73" s="1"/>
  <c r="L15" i="83"/>
  <c r="L15" i="75"/>
  <c r="L15" i="80"/>
  <c r="L15" i="43"/>
  <c r="L15" i="85"/>
  <c r="L15" i="57"/>
  <c r="J10" i="85"/>
  <c r="J8" i="85"/>
  <c r="J10" i="73"/>
  <c r="J8" i="74"/>
  <c r="K9" i="2"/>
  <c r="J8" i="75"/>
  <c r="I7" i="2"/>
  <c r="J10" i="83"/>
  <c r="J10" i="74"/>
  <c r="K27" i="2"/>
  <c r="J8" i="80"/>
  <c r="J10" i="75"/>
  <c r="I25" i="2"/>
  <c r="J10" i="43"/>
  <c r="J10" i="80"/>
  <c r="J8" i="43"/>
  <c r="J8" i="83"/>
  <c r="J8" i="73"/>
  <c r="O18" i="2"/>
  <c r="P18" i="2" s="1"/>
  <c r="O9" i="2"/>
  <c r="P9" i="2" s="1"/>
  <c r="O45" i="2"/>
  <c r="P45" i="2" s="1"/>
  <c r="O36" i="2"/>
  <c r="P36" i="2" s="1"/>
  <c r="O27" i="2"/>
  <c r="P27" i="2" s="1"/>
  <c r="P34" i="2"/>
  <c r="D6" i="2"/>
  <c r="D15" i="98" s="1"/>
  <c r="A15" i="98" s="1"/>
  <c r="D13" i="2"/>
  <c r="D7" i="2"/>
  <c r="D8" i="2"/>
  <c r="D9" i="2"/>
  <c r="D10" i="2"/>
  <c r="D12" i="98" l="1"/>
  <c r="A12" i="98" s="1"/>
  <c r="D11" i="98"/>
  <c r="A11" i="98" s="1"/>
  <c r="D22" i="98"/>
  <c r="A22" i="98" s="1"/>
  <c r="D8" i="98"/>
  <c r="A8" i="98" s="1"/>
  <c r="L14" i="101"/>
  <c r="D18" i="98"/>
  <c r="A18" i="98" s="1"/>
  <c r="D25" i="98"/>
  <c r="A25" i="98" s="1"/>
  <c r="D24" i="98"/>
  <c r="A24" i="98" s="1"/>
  <c r="L14" i="102"/>
  <c r="B14" i="99"/>
  <c r="B20" i="99"/>
  <c r="L11" i="108"/>
  <c r="L11" i="105"/>
  <c r="L14" i="105" s="1"/>
  <c r="L11" i="99"/>
  <c r="L11" i="103"/>
  <c r="L13" i="103" s="1"/>
  <c r="L11" i="102"/>
  <c r="L13" i="102" s="1"/>
  <c r="L11" i="100"/>
  <c r="L13" i="100" s="1"/>
  <c r="L11" i="101"/>
  <c r="L13" i="101" s="1"/>
  <c r="L11" i="104"/>
  <c r="L14" i="104" s="1"/>
  <c r="L11" i="97"/>
  <c r="L11" i="95"/>
  <c r="L14" i="95" s="1"/>
  <c r="L11" i="92"/>
  <c r="L13" i="92" s="1"/>
  <c r="L11" i="94"/>
  <c r="L13" i="94" s="1"/>
  <c r="L14" i="97"/>
  <c r="L13" i="97"/>
  <c r="L13" i="104"/>
  <c r="L14" i="108"/>
  <c r="L13" i="108"/>
  <c r="L13" i="99"/>
  <c r="L14" i="99"/>
  <c r="D23" i="98"/>
  <c r="A23" i="98" s="1"/>
  <c r="D14" i="98"/>
  <c r="A14" i="98" s="1"/>
  <c r="D9" i="98"/>
  <c r="A9" i="98" s="1"/>
  <c r="D16" i="98"/>
  <c r="A16" i="98" s="1"/>
  <c r="D21" i="98"/>
  <c r="A21" i="98" s="1"/>
  <c r="D13" i="98"/>
  <c r="A13" i="98" s="1"/>
  <c r="C31" i="98" s="1"/>
  <c r="A31" i="98" s="1"/>
  <c r="D20" i="98"/>
  <c r="A20" i="98" s="1"/>
  <c r="D19" i="98"/>
  <c r="A19" i="98" s="1"/>
  <c r="C32" i="98" s="1"/>
  <c r="A32" i="98" s="1"/>
  <c r="D17" i="98"/>
  <c r="A17" i="98" s="1"/>
  <c r="L11" i="85"/>
  <c r="L11" i="83"/>
  <c r="L13" i="83" s="1"/>
  <c r="L11" i="80"/>
  <c r="L14" i="80" s="1"/>
  <c r="L11" i="75"/>
  <c r="L13" i="75" s="1"/>
  <c r="L11" i="74"/>
  <c r="L14" i="74" s="1"/>
  <c r="L11" i="73"/>
  <c r="L14" i="73" s="1"/>
  <c r="I45" i="2"/>
  <c r="I9" i="2"/>
  <c r="G34" i="2"/>
  <c r="I36" i="2"/>
  <c r="L14" i="94" l="1"/>
  <c r="G22" i="105"/>
  <c r="D22" i="105"/>
  <c r="E22" i="105"/>
  <c r="F22" i="105"/>
  <c r="D24" i="101"/>
  <c r="E24" i="101"/>
  <c r="F24" i="101"/>
  <c r="G24" i="101"/>
  <c r="E25" i="100"/>
  <c r="F25" i="100"/>
  <c r="D27" i="100"/>
  <c r="G25" i="100"/>
  <c r="E27" i="100"/>
  <c r="D25" i="100"/>
  <c r="E26" i="108"/>
  <c r="D26" i="108"/>
  <c r="E28" i="108"/>
  <c r="D28" i="108"/>
  <c r="L13" i="95"/>
  <c r="D25" i="104"/>
  <c r="G25" i="104"/>
  <c r="E25" i="104"/>
  <c r="F25" i="104"/>
  <c r="G26" i="104"/>
  <c r="D26" i="104"/>
  <c r="E26" i="104"/>
  <c r="F26" i="104"/>
  <c r="E25" i="108"/>
  <c r="D25" i="108"/>
  <c r="E27" i="108"/>
  <c r="D27" i="108"/>
  <c r="E25" i="97"/>
  <c r="G25" i="97"/>
  <c r="D25" i="97"/>
  <c r="F25" i="97"/>
  <c r="L14" i="100"/>
  <c r="E25" i="101"/>
  <c r="F25" i="101"/>
  <c r="G25" i="101"/>
  <c r="D25" i="101"/>
  <c r="D26" i="97"/>
  <c r="E26" i="97"/>
  <c r="G26" i="97"/>
  <c r="F26" i="97"/>
  <c r="L14" i="103"/>
  <c r="L14" i="92"/>
  <c r="L13" i="105"/>
  <c r="L13" i="74"/>
  <c r="L14" i="75"/>
  <c r="L13" i="80"/>
  <c r="L13" i="73"/>
  <c r="L14" i="83"/>
  <c r="L14" i="85"/>
  <c r="L13" i="85"/>
  <c r="J7" i="2"/>
  <c r="D26" i="100" l="1"/>
  <c r="D28" i="100"/>
  <c r="E26" i="100"/>
  <c r="E28" i="100"/>
  <c r="F26" i="100"/>
  <c r="G26" i="100"/>
  <c r="F21" i="105"/>
  <c r="G21" i="105"/>
  <c r="D21" i="105"/>
  <c r="E21" i="105"/>
  <c r="G22" i="85"/>
  <c r="F22" i="85"/>
  <c r="E22" i="85"/>
  <c r="D22" i="85"/>
  <c r="G23" i="85"/>
  <c r="F23" i="85"/>
  <c r="E23" i="85"/>
  <c r="D23" i="85"/>
  <c r="P7" i="2"/>
  <c r="G7" i="2" l="1"/>
  <c r="J43" i="2"/>
  <c r="P43" i="2" s="1"/>
  <c r="L11" i="43" l="1"/>
  <c r="L11" i="57"/>
  <c r="L13" i="57" l="1"/>
  <c r="L14" i="57"/>
  <c r="L14" i="43"/>
  <c r="L13" i="43"/>
  <c r="I18" i="2"/>
  <c r="I27" i="2"/>
  <c r="G43" i="2"/>
  <c r="J25" i="2" l="1"/>
  <c r="P25" i="2" s="1"/>
  <c r="J16" i="2"/>
  <c r="P16" i="2" s="1"/>
  <c r="G16" i="2" s="1"/>
  <c r="L9" i="108" l="1"/>
  <c r="L8" i="108" s="1"/>
  <c r="L9" i="105"/>
  <c r="L8" i="105" s="1"/>
  <c r="L9" i="101"/>
  <c r="L8" i="101" s="1"/>
  <c r="L9" i="104"/>
  <c r="L8" i="104" s="1"/>
  <c r="L9" i="100"/>
  <c r="L8" i="100" s="1"/>
  <c r="L9" i="99"/>
  <c r="L8" i="99" s="1"/>
  <c r="L9" i="103"/>
  <c r="L8" i="103" s="1"/>
  <c r="L9" i="102"/>
  <c r="L8" i="102" s="1"/>
  <c r="L9" i="97"/>
  <c r="L8" i="97" s="1"/>
  <c r="L9" i="95"/>
  <c r="L8" i="95" s="1"/>
  <c r="L9" i="94"/>
  <c r="L8" i="94" s="1"/>
  <c r="L9" i="92"/>
  <c r="L8" i="92" s="1"/>
  <c r="L9" i="85"/>
  <c r="L8" i="85" s="1"/>
  <c r="D21" i="85" s="1"/>
  <c r="E21" i="85"/>
  <c r="L9" i="83"/>
  <c r="L8" i="83" s="1"/>
  <c r="L9" i="80"/>
  <c r="L8" i="80" s="1"/>
  <c r="G25" i="2"/>
  <c r="L9" i="75"/>
  <c r="L8" i="75" s="1"/>
  <c r="L9" i="74"/>
  <c r="L8" i="74" s="1"/>
  <c r="L9" i="73"/>
  <c r="L8" i="73" s="1"/>
  <c r="L9" i="57"/>
  <c r="L8" i="57" s="1"/>
  <c r="L9" i="43"/>
  <c r="L8" i="43" s="1"/>
  <c r="G21" i="85" l="1"/>
  <c r="G24" i="100"/>
  <c r="D23" i="100"/>
  <c r="D24" i="100"/>
  <c r="E23" i="100"/>
  <c r="F23" i="100"/>
  <c r="G23" i="100"/>
  <c r="F24" i="100"/>
  <c r="E24" i="100"/>
  <c r="D24" i="104"/>
  <c r="E24" i="104"/>
  <c r="F24" i="104"/>
  <c r="G24" i="104"/>
  <c r="G23" i="101"/>
  <c r="D22" i="101"/>
  <c r="E22" i="101"/>
  <c r="F22" i="101"/>
  <c r="D23" i="101"/>
  <c r="G22" i="101"/>
  <c r="E23" i="101"/>
  <c r="F23" i="101"/>
  <c r="F21" i="85"/>
  <c r="G20" i="105"/>
  <c r="D20" i="105"/>
  <c r="E20" i="105"/>
  <c r="F20" i="105"/>
  <c r="D24" i="97"/>
  <c r="E24" i="97"/>
  <c r="D23" i="97"/>
  <c r="G24" i="97"/>
  <c r="G23" i="97"/>
  <c r="F24" i="97"/>
  <c r="F23" i="97"/>
  <c r="E23" i="97"/>
  <c r="E24" i="108"/>
  <c r="D24" i="108"/>
  <c r="E23" i="108"/>
  <c r="D23" i="108"/>
  <c r="B13" i="2"/>
</calcChain>
</file>

<file path=xl/comments1.xml><?xml version="1.0" encoding="utf-8"?>
<comments xmlns="http://schemas.openxmlformats.org/spreadsheetml/2006/main">
  <authors>
    <author>CAMEL</author>
  </authors>
  <commentList>
    <comment ref="O1" authorId="0" shapeId="0">
      <text>
        <r>
          <rPr>
            <b/>
            <sz val="9"/>
            <color indexed="81"/>
            <rFont val="ＭＳ Ｐゴシック"/>
            <family val="3"/>
            <charset val="128"/>
          </rPr>
          <t>さすけい:</t>
        </r>
        <r>
          <rPr>
            <sz val="9"/>
            <color indexed="81"/>
            <rFont val="ＭＳ Ｐゴシック"/>
            <family val="3"/>
            <charset val="128"/>
          </rPr>
          <t xml:space="preserve">
PPと移動速度の現在値を
一応ヘッダーとフッダーで表示可能に
まあ意味無いでしょうが</t>
        </r>
      </text>
    </comment>
  </commentList>
</comments>
</file>

<file path=xl/comments2.xml><?xml version="1.0" encoding="utf-8"?>
<comments xmlns="http://schemas.openxmlformats.org/spreadsheetml/2006/main">
  <authors>
    <author>さすけい</author>
  </authors>
  <commentList>
    <comment ref="I9" authorId="0" shapeId="0">
      <text>
        <r>
          <rPr>
            <b/>
            <sz val="9"/>
            <color indexed="81"/>
            <rFont val="ＭＳ Ｐゴシック"/>
            <family val="3"/>
            <charset val="128"/>
          </rPr>
          <t>さすけい:</t>
        </r>
        <r>
          <rPr>
            <sz val="9"/>
            <color indexed="81"/>
            <rFont val="ＭＳ Ｐゴシック"/>
            <family val="3"/>
            <charset val="128"/>
          </rPr>
          <t xml:space="preserve">
せっかくあるんだから
この項目を活用</t>
        </r>
      </text>
    </comment>
  </commentList>
</comments>
</file>

<file path=xl/comments3.xml><?xml version="1.0" encoding="utf-8"?>
<comments xmlns="http://schemas.openxmlformats.org/spreadsheetml/2006/main">
  <authors>
    <author>さすけい</author>
  </authors>
  <commentList>
    <comment ref="B2" authorId="0" shapeId="0">
      <text>
        <r>
          <rPr>
            <b/>
            <sz val="9"/>
            <color indexed="81"/>
            <rFont val="ＭＳ Ｐゴシック"/>
            <family val="3"/>
            <charset val="128"/>
          </rPr>
          <t>さすけい:</t>
        </r>
        <r>
          <rPr>
            <sz val="9"/>
            <color indexed="81"/>
            <rFont val="ＭＳ Ｐゴシック"/>
            <family val="3"/>
            <charset val="128"/>
          </rPr>
          <t xml:space="preserve">
どうせ一日毎なので、
味方に基礎攻撃させるパワーを強化する効果ではなく
味方が自発的に標準アクションをさせてもらう為の新たなパワー
と解釈する事にしました
ハッキリ言ってコレの効果を熟知すべきは
シェリーではなく標準アクションをもらう味方の方！</t>
        </r>
      </text>
    </comment>
  </commentList>
</comments>
</file>

<file path=xl/comments4.xml><?xml version="1.0" encoding="utf-8"?>
<comments xmlns="http://schemas.openxmlformats.org/spreadsheetml/2006/main">
  <authors>
    <author>さすけい</author>
  </authors>
  <commentList>
    <comment ref="A44" authorId="0" shapeId="0">
      <text>
        <r>
          <rPr>
            <b/>
            <sz val="9"/>
            <color indexed="81"/>
            <rFont val="ＭＳ Ｐゴシック"/>
            <family val="3"/>
            <charset val="128"/>
          </rPr>
          <t>さすけい:</t>
        </r>
        <r>
          <rPr>
            <sz val="9"/>
            <color indexed="81"/>
            <rFont val="ＭＳ Ｐゴシック"/>
            <family val="3"/>
            <charset val="128"/>
          </rPr>
          <t xml:space="preserve">
オテギヌとシェリーの
キャラシーの意志の欄、
パワーボーナス＋１込み
である事を明記するのが
妥当かと</t>
        </r>
      </text>
    </comment>
  </commentList>
</comments>
</file>

<file path=xl/comments5.xml><?xml version="1.0" encoding="utf-8"?>
<comments xmlns="http://schemas.openxmlformats.org/spreadsheetml/2006/main">
  <authors>
    <author>さすけい</author>
  </authors>
  <commentList>
    <comment ref="A26" authorId="0" shapeId="0">
      <text>
        <r>
          <rPr>
            <b/>
            <sz val="9"/>
            <color indexed="81"/>
            <rFont val="ＭＳ Ｐゴシック"/>
            <family val="3"/>
            <charset val="128"/>
          </rPr>
          <t>さすけい:</t>
        </r>
        <r>
          <rPr>
            <sz val="9"/>
            <color indexed="81"/>
            <rFont val="ＭＳ Ｐゴシック"/>
            <family val="3"/>
            <charset val="128"/>
          </rPr>
          <t xml:space="preserve">
”入った瞬間”みたいな
解りにくい言い回しせんと
素直に”入る時”って訳しとけよ
っていうか、全体的に訳が下手クソ
原文読む限り
”１体の敵が君に隣接するいずれかのマスに侵入する時、
　即応・割込として１回の標準アクションを行う為に
　ＡＰを消費してもよい”
って書いてるから、どちらかと言えば誤訳である</t>
        </r>
      </text>
    </comment>
  </commentList>
</comments>
</file>

<file path=xl/sharedStrings.xml><?xml version="1.0" encoding="utf-8"?>
<sst xmlns="http://schemas.openxmlformats.org/spreadsheetml/2006/main" count="1984" uniqueCount="802">
  <si>
    <t>パワー名</t>
    <rPh sb="3" eb="4">
      <t>メイ</t>
    </rPh>
    <phoneticPr fontId="1"/>
  </si>
  <si>
    <t>戦術的優位</t>
    <rPh sb="0" eb="3">
      <t>センジュツテキ</t>
    </rPh>
    <rPh sb="3" eb="5">
      <t>ユウイ</t>
    </rPh>
    <phoneticPr fontId="1"/>
  </si>
  <si>
    <t>通常</t>
    <rPh sb="0" eb="2">
      <t>ツウジョウ</t>
    </rPh>
    <phoneticPr fontId="1"/>
  </si>
  <si>
    <t>クリティカル</t>
    <phoneticPr fontId="1"/>
  </si>
  <si>
    <t>ダメージ</t>
    <phoneticPr fontId="1"/>
  </si>
  <si>
    <t>標準アクション</t>
    <rPh sb="0" eb="2">
      <t>ヒョウジュン</t>
    </rPh>
    <phoneticPr fontId="1"/>
  </si>
  <si>
    <t>目標</t>
    <rPh sb="0" eb="2">
      <t>モクヒョウ</t>
    </rPh>
    <phoneticPr fontId="1"/>
  </si>
  <si>
    <t>アクション</t>
    <phoneticPr fontId="1"/>
  </si>
  <si>
    <t>攻撃</t>
    <rPh sb="0" eb="2">
      <t>コウゲキ</t>
    </rPh>
    <phoneticPr fontId="1"/>
  </si>
  <si>
    <t>ヒット</t>
    <phoneticPr fontId="1"/>
  </si>
  <si>
    <t>現在値</t>
    <rPh sb="0" eb="2">
      <t>ゲンザイ</t>
    </rPh>
    <rPh sb="2" eb="3">
      <t>アタイ</t>
    </rPh>
    <phoneticPr fontId="1"/>
  </si>
  <si>
    <t>能力値修正</t>
    <rPh sb="0" eb="3">
      <t>ノウリョクチ</t>
    </rPh>
    <rPh sb="3" eb="5">
      <t>シュウセイ</t>
    </rPh>
    <phoneticPr fontId="1"/>
  </si>
  <si>
    <t>筋力</t>
    <rPh sb="0" eb="2">
      <t>キンリョク</t>
    </rPh>
    <phoneticPr fontId="1"/>
  </si>
  <si>
    <t>耐久力</t>
    <rPh sb="0" eb="3">
      <t>タイキュウリョク</t>
    </rPh>
    <phoneticPr fontId="1"/>
  </si>
  <si>
    <t>敏捷力</t>
    <rPh sb="0" eb="2">
      <t>ビンショウ</t>
    </rPh>
    <rPh sb="2" eb="3">
      <t>リョク</t>
    </rPh>
    <phoneticPr fontId="1"/>
  </si>
  <si>
    <t>知力</t>
    <rPh sb="0" eb="2">
      <t>チリョク</t>
    </rPh>
    <phoneticPr fontId="1"/>
  </si>
  <si>
    <t>判断力</t>
    <rPh sb="0" eb="3">
      <t>ハンダンリョク</t>
    </rPh>
    <phoneticPr fontId="1"/>
  </si>
  <si>
    <t>魅力</t>
    <rPh sb="0" eb="2">
      <t>ミリョク</t>
    </rPh>
    <phoneticPr fontId="1"/>
  </si>
  <si>
    <t>AC</t>
    <phoneticPr fontId="1"/>
  </si>
  <si>
    <t>頑健</t>
    <rPh sb="0" eb="2">
      <t>ガンケン</t>
    </rPh>
    <phoneticPr fontId="1"/>
  </si>
  <si>
    <t>反応</t>
    <rPh sb="0" eb="2">
      <t>ハンノウ</t>
    </rPh>
    <phoneticPr fontId="1"/>
  </si>
  <si>
    <t>意志</t>
    <rPh sb="0" eb="2">
      <t>イシ</t>
    </rPh>
    <phoneticPr fontId="1"/>
  </si>
  <si>
    <t>種別</t>
    <rPh sb="0" eb="2">
      <t>シュベツ</t>
    </rPh>
    <phoneticPr fontId="1"/>
  </si>
  <si>
    <t>命中計</t>
    <rPh sb="0" eb="2">
      <t>メイチュウ</t>
    </rPh>
    <rPh sb="2" eb="3">
      <t>ケイ</t>
    </rPh>
    <phoneticPr fontId="1"/>
  </si>
  <si>
    <t>能力</t>
    <rPh sb="0" eb="2">
      <t>ノウリョク</t>
    </rPh>
    <phoneticPr fontId="1"/>
  </si>
  <si>
    <t>修正</t>
    <rPh sb="0" eb="2">
      <t>シュウセイ</t>
    </rPh>
    <phoneticPr fontId="1"/>
  </si>
  <si>
    <t>Lv1/2</t>
    <phoneticPr fontId="1"/>
  </si>
  <si>
    <t>習熟</t>
    <rPh sb="0" eb="2">
      <t>シュウジュク</t>
    </rPh>
    <phoneticPr fontId="1"/>
  </si>
  <si>
    <t>強化</t>
    <rPh sb="0" eb="2">
      <t>キョウカ</t>
    </rPh>
    <phoneticPr fontId="1"/>
  </si>
  <si>
    <t>他</t>
    <rPh sb="0" eb="1">
      <t>ホカ</t>
    </rPh>
    <phoneticPr fontId="1"/>
  </si>
  <si>
    <t>名前</t>
    <rPh sb="0" eb="2">
      <t>ナマエ</t>
    </rPh>
    <phoneticPr fontId="1"/>
  </si>
  <si>
    <t>クラス</t>
    <phoneticPr fontId="1"/>
  </si>
  <si>
    <t>Lv</t>
    <phoneticPr fontId="1"/>
  </si>
  <si>
    <t>ダメージ</t>
    <phoneticPr fontId="1"/>
  </si>
  <si>
    <t>ボーナス</t>
    <phoneticPr fontId="1"/>
  </si>
  <si>
    <t>対象</t>
    <rPh sb="0" eb="2">
      <t>タイショウ</t>
    </rPh>
    <phoneticPr fontId="1"/>
  </si>
  <si>
    <t>追加効果・範囲など</t>
    <rPh sb="0" eb="2">
      <t>ツイカ</t>
    </rPh>
    <rPh sb="2" eb="4">
      <t>コウカ</t>
    </rPh>
    <rPh sb="5" eb="7">
      <t>ハンイ</t>
    </rPh>
    <phoneticPr fontId="1"/>
  </si>
  <si>
    <t>クリティカル</t>
    <phoneticPr fontId="1"/>
  </si>
  <si>
    <t>近接基礎</t>
    <rPh sb="0" eb="2">
      <t>キンセツ</t>
    </rPh>
    <rPh sb="2" eb="4">
      <t>キソ</t>
    </rPh>
    <phoneticPr fontId="1"/>
  </si>
  <si>
    <t>キーワード</t>
    <phoneticPr fontId="1"/>
  </si>
  <si>
    <t>種類</t>
    <rPh sb="0" eb="2">
      <t>シュルイ</t>
    </rPh>
    <phoneticPr fontId="1"/>
  </si>
  <si>
    <t>無限回</t>
    <rPh sb="0" eb="2">
      <t>ムゲン</t>
    </rPh>
    <rPh sb="2" eb="3">
      <t>カイ</t>
    </rPh>
    <phoneticPr fontId="1"/>
  </si>
  <si>
    <t>命中
ロール</t>
    <rPh sb="0" eb="2">
      <t>メイチュウ</t>
    </rPh>
    <phoneticPr fontId="1"/>
  </si>
  <si>
    <t>射程</t>
    <rPh sb="0" eb="2">
      <t>シャテイ</t>
    </rPh>
    <phoneticPr fontId="1"/>
  </si>
  <si>
    <t>d</t>
    <phoneticPr fontId="1"/>
  </si>
  <si>
    <t>ｄ</t>
    <phoneticPr fontId="1"/>
  </si>
  <si>
    <t>タイプ・出典</t>
    <rPh sb="4" eb="6">
      <t>シュッテン</t>
    </rPh>
    <phoneticPr fontId="1"/>
  </si>
  <si>
    <t>命中ロール＆ダメージ表</t>
    <rPh sb="0" eb="2">
      <t>メイチュウ</t>
    </rPh>
    <rPh sb="10" eb="11">
      <t>ヒョウ</t>
    </rPh>
    <phoneticPr fontId="1"/>
  </si>
  <si>
    <t>パワー詳細</t>
    <rPh sb="3" eb="5">
      <t>ショウサイ</t>
    </rPh>
    <phoneticPr fontId="1"/>
  </si>
  <si>
    <t>解説・使い時・他PCとの連携等</t>
    <rPh sb="0" eb="2">
      <t>カイセツ</t>
    </rPh>
    <rPh sb="3" eb="4">
      <t>ツカ</t>
    </rPh>
    <rPh sb="5" eb="6">
      <t>ドキ</t>
    </rPh>
    <rPh sb="7" eb="8">
      <t>タ</t>
    </rPh>
    <rPh sb="12" eb="14">
      <t>レンケイ</t>
    </rPh>
    <rPh sb="14" eb="15">
      <t>ナド</t>
    </rPh>
    <phoneticPr fontId="1"/>
  </si>
  <si>
    <t>クリティカル時</t>
    <rPh sb="6" eb="7">
      <t>ジ</t>
    </rPh>
    <phoneticPr fontId="1"/>
  </si>
  <si>
    <t>攻撃R対象</t>
    <rPh sb="0" eb="2">
      <t>コウゲキ</t>
    </rPh>
    <rPh sb="3" eb="5">
      <t>タイショウ</t>
    </rPh>
    <phoneticPr fontId="1"/>
  </si>
  <si>
    <t>ダメージ対象</t>
    <rPh sb="4" eb="6">
      <t>タイショウ</t>
    </rPh>
    <phoneticPr fontId="1"/>
  </si>
  <si>
    <t>攻撃Rボーナス</t>
    <rPh sb="0" eb="2">
      <t>コウゲキ</t>
    </rPh>
    <phoneticPr fontId="1"/>
  </si>
  <si>
    <t>ダメージボーナス</t>
    <phoneticPr fontId="1"/>
  </si>
  <si>
    <t>ここは印刷されませんが、赤字の値の入力で計算が行われます。</t>
    <rPh sb="3" eb="5">
      <t>インサツ</t>
    </rPh>
    <rPh sb="12" eb="14">
      <t>アカジ</t>
    </rPh>
    <rPh sb="15" eb="16">
      <t>アタイ</t>
    </rPh>
    <rPh sb="17" eb="19">
      <t>ニュウリョク</t>
    </rPh>
    <rPh sb="20" eb="22">
      <t>ケイサン</t>
    </rPh>
    <rPh sb="23" eb="24">
      <t>オコナ</t>
    </rPh>
    <phoneticPr fontId="1"/>
  </si>
  <si>
    <t>赤字以外の内容は変更しないでください。</t>
    <rPh sb="0" eb="2">
      <t>アカジ</t>
    </rPh>
    <rPh sb="2" eb="4">
      <t>イガイ</t>
    </rPh>
    <rPh sb="5" eb="7">
      <t>ナイヨウ</t>
    </rPh>
    <rPh sb="8" eb="10">
      <t>ヘンコウ</t>
    </rPh>
    <phoneticPr fontId="1"/>
  </si>
  <si>
    <t>遭遇毎</t>
    <rPh sb="0" eb="2">
      <t>ソウグウ</t>
    </rPh>
    <rPh sb="2" eb="3">
      <t>マイ</t>
    </rPh>
    <phoneticPr fontId="1"/>
  </si>
  <si>
    <t>命中Rパワー修正</t>
    <rPh sb="0" eb="2">
      <t>メイチュウ</t>
    </rPh>
    <rPh sb="6" eb="8">
      <t>シュウセイ</t>
    </rPh>
    <phoneticPr fontId="1"/>
  </si>
  <si>
    <t>ダメージパワー修正</t>
    <rPh sb="7" eb="9">
      <t>シュウセイ</t>
    </rPh>
    <phoneticPr fontId="1"/>
  </si>
  <si>
    <t>ダメージ種別</t>
    <rPh sb="4" eb="6">
      <t>シュベツ</t>
    </rPh>
    <phoneticPr fontId="1"/>
  </si>
  <si>
    <t>効果</t>
    <rPh sb="0" eb="2">
      <t>コウカ</t>
    </rPh>
    <phoneticPr fontId="1"/>
  </si>
  <si>
    <t>↓能力値修正</t>
    <rPh sb="1" eb="4">
      <t>ノウリョクチ</t>
    </rPh>
    <rPh sb="4" eb="6">
      <t>シュウセイ</t>
    </rPh>
    <phoneticPr fontId="1"/>
  </si>
  <si>
    <t>Ver.</t>
    <phoneticPr fontId="1"/>
  </si>
  <si>
    <t>ｄ</t>
    <phoneticPr fontId="1"/>
  </si>
  <si>
    <t>パワー</t>
    <phoneticPr fontId="1"/>
  </si>
  <si>
    <t>効果範囲</t>
    <rPh sb="0" eb="2">
      <t>コウカ</t>
    </rPh>
    <rPh sb="2" eb="4">
      <t>ハンイ</t>
    </rPh>
    <phoneticPr fontId="1"/>
  </si>
  <si>
    <t>爆発</t>
    <rPh sb="0" eb="2">
      <t>バクハツ</t>
    </rPh>
    <phoneticPr fontId="1"/>
  </si>
  <si>
    <t>火</t>
    <rPh sb="0" eb="1">
      <t>ヒ</t>
    </rPh>
    <phoneticPr fontId="1"/>
  </si>
  <si>
    <t>近接</t>
    <rPh sb="0" eb="2">
      <t>キンセツ</t>
    </rPh>
    <phoneticPr fontId="1"/>
  </si>
  <si>
    <t>近接範囲</t>
    <rPh sb="0" eb="2">
      <t>キンセツ</t>
    </rPh>
    <rPh sb="2" eb="4">
      <t>ハンイ</t>
    </rPh>
    <phoneticPr fontId="1"/>
  </si>
  <si>
    <t>遠隔</t>
    <rPh sb="0" eb="2">
      <t>エンカク</t>
    </rPh>
    <phoneticPr fontId="1"/>
  </si>
  <si>
    <t>噴射</t>
    <rPh sb="0" eb="2">
      <t>フンシャ</t>
    </rPh>
    <phoneticPr fontId="1"/>
  </si>
  <si>
    <t>接触</t>
    <rPh sb="0" eb="2">
      <t>セッショク</t>
    </rPh>
    <phoneticPr fontId="1"/>
  </si>
  <si>
    <t>光輝</t>
    <rPh sb="0" eb="1">
      <t>コウ</t>
    </rPh>
    <rPh sb="1" eb="2">
      <t>キ</t>
    </rPh>
    <phoneticPr fontId="1"/>
  </si>
  <si>
    <t>酸</t>
    <rPh sb="0" eb="1">
      <t>サン</t>
    </rPh>
    <phoneticPr fontId="1"/>
  </si>
  <si>
    <t>死霊</t>
    <rPh sb="0" eb="2">
      <t>シリョウ</t>
    </rPh>
    <phoneticPr fontId="1"/>
  </si>
  <si>
    <t>精神</t>
    <rPh sb="0" eb="2">
      <t>セイシン</t>
    </rPh>
    <phoneticPr fontId="1"/>
  </si>
  <si>
    <t>電撃</t>
    <rPh sb="0" eb="2">
      <t>デンゲキ</t>
    </rPh>
    <phoneticPr fontId="1"/>
  </si>
  <si>
    <t>毒</t>
    <rPh sb="0" eb="1">
      <t>ドク</t>
    </rPh>
    <phoneticPr fontId="1"/>
  </si>
  <si>
    <t>雷鳴</t>
    <rPh sb="0" eb="2">
      <t>ライメイ</t>
    </rPh>
    <phoneticPr fontId="1"/>
  </si>
  <si>
    <t>力場</t>
    <rPh sb="0" eb="2">
      <t>リキバ</t>
    </rPh>
    <phoneticPr fontId="1"/>
  </si>
  <si>
    <t>冷気</t>
    <rPh sb="0" eb="2">
      <t>レイキ</t>
    </rPh>
    <phoneticPr fontId="1"/>
  </si>
  <si>
    <t>遠隔範囲</t>
    <rPh sb="0" eb="2">
      <t>エンカク</t>
    </rPh>
    <rPh sb="2" eb="4">
      <t>ハンイ</t>
    </rPh>
    <phoneticPr fontId="1"/>
  </si>
  <si>
    <t>特技</t>
    <rPh sb="0" eb="2">
      <t>トクギ</t>
    </rPh>
    <phoneticPr fontId="1"/>
  </si>
  <si>
    <t>攻撃方法</t>
    <rPh sb="0" eb="2">
      <t>コウゲキ</t>
    </rPh>
    <rPh sb="2" eb="4">
      <t>ホウホウ</t>
    </rPh>
    <phoneticPr fontId="1"/>
  </si>
  <si>
    <t>ダメージダイス</t>
    <phoneticPr fontId="1"/>
  </si>
  <si>
    <t>HP</t>
    <phoneticPr fontId="1"/>
  </si>
  <si>
    <t>使用者</t>
    <rPh sb="0" eb="3">
      <t>シヨウシャ</t>
    </rPh>
    <phoneticPr fontId="1"/>
  </si>
  <si>
    <t>.</t>
    <phoneticPr fontId="1"/>
  </si>
  <si>
    <t>AC</t>
  </si>
  <si>
    <t>クリーチャー１体</t>
    <rPh sb="7" eb="8">
      <t>タイ</t>
    </rPh>
    <phoneticPr fontId="1"/>
  </si>
  <si>
    <t>ＡＣ</t>
    <phoneticPr fontId="1"/>
  </si>
  <si>
    <t>移動力</t>
    <rPh sb="0" eb="2">
      <t>イドウ</t>
    </rPh>
    <rPh sb="2" eb="3">
      <t>リョク</t>
    </rPh>
    <phoneticPr fontId="1"/>
  </si>
  <si>
    <t>重傷値</t>
    <rPh sb="0" eb="2">
      <t>ジュウショウ</t>
    </rPh>
    <rPh sb="2" eb="3">
      <t>チ</t>
    </rPh>
    <phoneticPr fontId="1"/>
  </si>
  <si>
    <t>回復力</t>
    <rPh sb="0" eb="3">
      <t>カイフクリョク</t>
    </rPh>
    <phoneticPr fontId="1"/>
  </si>
  <si>
    <t>遠隔基礎</t>
    <rPh sb="0" eb="2">
      <t>エンカク</t>
    </rPh>
    <rPh sb="2" eb="4">
      <t>キソ</t>
    </rPh>
    <phoneticPr fontId="1"/>
  </si>
  <si>
    <t>パワー</t>
    <phoneticPr fontId="1"/>
  </si>
  <si>
    <t>使用者</t>
    <rPh sb="0" eb="3">
      <t>シヨウシャ</t>
    </rPh>
    <phoneticPr fontId="1"/>
  </si>
  <si>
    <t>精霊</t>
    <rPh sb="0" eb="2">
      <t>セイレイ</t>
    </rPh>
    <phoneticPr fontId="1"/>
  </si>
  <si>
    <t>トリガー</t>
    <phoneticPr fontId="1"/>
  </si>
  <si>
    <t>武器</t>
    <rPh sb="0" eb="2">
      <t>ブキ</t>
    </rPh>
    <phoneticPr fontId="1"/>
  </si>
  <si>
    <t>近接or遠隔</t>
    <rPh sb="0" eb="2">
      <t>キンセツ</t>
    </rPh>
    <rPh sb="4" eb="6">
      <t>エンカク</t>
    </rPh>
    <phoneticPr fontId="1"/>
  </si>
  <si>
    <t>突撃</t>
    <rPh sb="0" eb="2">
      <t>トツゲキ</t>
    </rPh>
    <phoneticPr fontId="1"/>
  </si>
  <si>
    <t>アクション不要</t>
    <rPh sb="5" eb="7">
      <t>フヨウ</t>
    </rPh>
    <phoneticPr fontId="1"/>
  </si>
  <si>
    <t>　</t>
    <phoneticPr fontId="1"/>
  </si>
  <si>
    <t>HP初期値</t>
    <rPh sb="2" eb="5">
      <t>ショキチ</t>
    </rPh>
    <phoneticPr fontId="1"/>
  </si>
  <si>
    <t>HP上昇</t>
    <rPh sb="2" eb="4">
      <t>ジョウショウ</t>
    </rPh>
    <phoneticPr fontId="1"/>
  </si>
  <si>
    <t>回数初期値</t>
    <rPh sb="0" eb="2">
      <t>カイスウ</t>
    </rPh>
    <rPh sb="2" eb="5">
      <t>ショキチ</t>
    </rPh>
    <phoneticPr fontId="1"/>
  </si>
  <si>
    <t>ＨＰ修正</t>
    <rPh sb="2" eb="4">
      <t>シュウセイ</t>
    </rPh>
    <phoneticPr fontId="1"/>
  </si>
  <si>
    <t>回数修正</t>
    <rPh sb="0" eb="2">
      <t>カイスウ</t>
    </rPh>
    <rPh sb="2" eb="4">
      <t>シュウセイ</t>
    </rPh>
    <phoneticPr fontId="1"/>
  </si>
  <si>
    <t>回復回数</t>
    <rPh sb="0" eb="2">
      <t>カイフク</t>
    </rPh>
    <rPh sb="2" eb="4">
      <t>カイスウ</t>
    </rPh>
    <phoneticPr fontId="1"/>
  </si>
  <si>
    <t>軍用</t>
    <rPh sb="0" eb="2">
      <t>グンヨウ</t>
    </rPh>
    <phoneticPr fontId="1"/>
  </si>
  <si>
    <t>クラス</t>
    <phoneticPr fontId="1"/>
  </si>
  <si>
    <t>ｄ</t>
    <phoneticPr fontId="1"/>
  </si>
  <si>
    <t>&lt;-重傷時</t>
    <rPh sb="2" eb="4">
      <t>ジュウショウ</t>
    </rPh>
    <rPh sb="4" eb="5">
      <t>ジ</t>
    </rPh>
    <phoneticPr fontId="1"/>
  </si>
  <si>
    <t>副武器 重投擲　5/10</t>
    <phoneticPr fontId="1"/>
  </si>
  <si>
    <t>ｄ</t>
    <phoneticPr fontId="1"/>
  </si>
  <si>
    <t>テーマ</t>
    <phoneticPr fontId="1"/>
  </si>
  <si>
    <t>シェリー</t>
    <phoneticPr fontId="1"/>
  </si>
  <si>
    <t>単純</t>
    <rPh sb="0" eb="2">
      <t>タンジュン</t>
    </rPh>
    <phoneticPr fontId="1"/>
  </si>
  <si>
    <t>パワー</t>
  </si>
  <si>
    <t>　</t>
    <phoneticPr fontId="1"/>
  </si>
  <si>
    <t xml:space="preserve">間合い </t>
    <phoneticPr fontId="1"/>
  </si>
  <si>
    <t>基本</t>
    <rPh sb="0" eb="2">
      <t>キホン</t>
    </rPh>
    <phoneticPr fontId="1"/>
  </si>
  <si>
    <r>
      <t>　　</t>
    </r>
    <r>
      <rPr>
        <b/>
        <sz val="11"/>
        <color rgb="FFFF0000"/>
        <rFont val="ＭＳ Ｐゴシック"/>
        <family val="3"/>
        <charset val="128"/>
        <scheme val="minor"/>
      </rPr>
      <t>ＰＰが１残っている限り、移動速度＋１</t>
    </r>
    <rPh sb="6" eb="7">
      <t>ノコ</t>
    </rPh>
    <rPh sb="11" eb="12">
      <t>カギ</t>
    </rPh>
    <rPh sb="14" eb="16">
      <t>イドウ</t>
    </rPh>
    <rPh sb="16" eb="18">
      <t>ソクド</t>
    </rPh>
    <phoneticPr fontId="1"/>
  </si>
  <si>
    <t>　　　使用者は１マスのシフトを行う。</t>
    <phoneticPr fontId="1"/>
  </si>
  <si>
    <t>Lv</t>
  </si>
  <si>
    <t>アーデント/攻撃/１　(PHⅢ24)</t>
    <rPh sb="6" eb="8">
      <t>コウゲキ</t>
    </rPh>
    <phoneticPr fontId="1"/>
  </si>
  <si>
    <t>[無限回]◆[サイオニック]［増幅可］</t>
    <rPh sb="1" eb="3">
      <t>ムゲン</t>
    </rPh>
    <rPh sb="3" eb="4">
      <t>カイ</t>
    </rPh>
    <rPh sb="15" eb="17">
      <t>ゾウフク</t>
    </rPh>
    <rPh sb="17" eb="18">
      <t>カ</t>
    </rPh>
    <phoneticPr fontId="1"/>
  </si>
  <si>
    <t>敵1体</t>
    <rPh sb="0" eb="1">
      <t>テキ</t>
    </rPh>
    <rPh sb="2" eb="3">
      <t>タイ</t>
    </rPh>
    <phoneticPr fontId="1"/>
  </si>
  <si>
    <t>増幅１</t>
    <rPh sb="0" eb="2">
      <t>ゾウフク</t>
    </rPh>
    <phoneticPr fontId="1"/>
  </si>
  <si>
    <t>増幅２</t>
    <rPh sb="0" eb="2">
      <t>ゾウフク</t>
    </rPh>
    <phoneticPr fontId="1"/>
  </si>
  <si>
    <t>効果：同上、ただし、目標が得る脆弱性は［精神］のみに対するものであり、</t>
    <rPh sb="3" eb="5">
      <t>ドウジョウ</t>
    </rPh>
    <rPh sb="10" eb="12">
      <t>モクヒョウ</t>
    </rPh>
    <rPh sb="13" eb="14">
      <t>エ</t>
    </rPh>
    <rPh sb="15" eb="18">
      <t>ゼイジャクセイ</t>
    </rPh>
    <rPh sb="20" eb="22">
      <t>セイシン</t>
    </rPh>
    <rPh sb="26" eb="27">
      <t>タイ</t>
    </rPh>
    <phoneticPr fontId="1"/>
  </si>
  <si>
    <t>　　　　目標に1回の近接基礎攻撃を行うことができる。</t>
    <rPh sb="4" eb="6">
      <t>モクヒョウ</t>
    </rPh>
    <rPh sb="8" eb="9">
      <t>カイ</t>
    </rPh>
    <rPh sb="10" eb="12">
      <t>キンセツ</t>
    </rPh>
    <rPh sb="12" eb="14">
      <t>キソ</t>
    </rPh>
    <rPh sb="14" eb="16">
      <t>コウゲキ</t>
    </rPh>
    <rPh sb="17" eb="18">
      <t>オコナ</t>
    </rPh>
    <phoneticPr fontId="1"/>
  </si>
  <si>
    <t>　　　　その値は（１＋【魅力】）に等しい　</t>
    <rPh sb="6" eb="7">
      <t>アタイ</t>
    </rPh>
    <rPh sb="12" eb="14">
      <t>ミリョク</t>
    </rPh>
    <rPh sb="17" eb="18">
      <t>ヒト</t>
    </rPh>
    <phoneticPr fontId="1"/>
  </si>
  <si>
    <t>　　　　次T終まで（１＋【魅力】）に等しい”すべてのダメージに対する脆弱性”を得る</t>
    <rPh sb="31" eb="32">
      <t>タイ</t>
    </rPh>
    <rPh sb="34" eb="37">
      <t>ゼイジャクセイ</t>
    </rPh>
    <rPh sb="39" eb="40">
      <t>エ</t>
    </rPh>
    <phoneticPr fontId="1"/>
  </si>
  <si>
    <r>
      <t>効果：使用者から</t>
    </r>
    <r>
      <rPr>
        <b/>
        <sz val="11"/>
        <color rgb="FFFF0000"/>
        <rFont val="ＭＳ Ｐゴシック"/>
        <family val="3"/>
        <charset val="128"/>
        <scheme val="minor"/>
      </rPr>
      <t>５マス以内の味方</t>
    </r>
    <r>
      <rPr>
        <sz val="11"/>
        <color theme="1"/>
        <rFont val="ＭＳ Ｐゴシック"/>
        <family val="3"/>
        <charset val="128"/>
        <scheme val="minor"/>
      </rPr>
      <t>1人はFAとして</t>
    </r>
    <r>
      <rPr>
        <b/>
        <sz val="11"/>
        <color rgb="FFFF0000"/>
        <rFont val="ＭＳ Ｐゴシック"/>
        <family val="3"/>
        <charset val="128"/>
        <scheme val="minor"/>
      </rPr>
      <t>目標に隣接するマスまでシフト</t>
    </r>
    <r>
      <rPr>
        <sz val="11"/>
        <color theme="1"/>
        <rFont val="ＭＳ Ｐゴシック"/>
        <family val="3"/>
        <charset val="128"/>
        <scheme val="minor"/>
      </rPr>
      <t>し、</t>
    </r>
    <rPh sb="3" eb="6">
      <t>シヨウシャ</t>
    </rPh>
    <rPh sb="11" eb="13">
      <t>イナイ</t>
    </rPh>
    <rPh sb="14" eb="16">
      <t>ミカタ</t>
    </rPh>
    <rPh sb="16" eb="18">
      <t>ヒトリ</t>
    </rPh>
    <rPh sb="24" eb="26">
      <t>モクヒョウ</t>
    </rPh>
    <rPh sb="27" eb="29">
      <t>リンセツ</t>
    </rPh>
    <phoneticPr fontId="1"/>
  </si>
  <si>
    <r>
      <t>　　　　ヒットしたら</t>
    </r>
    <r>
      <rPr>
        <b/>
        <sz val="11"/>
        <color rgb="FFFF0000"/>
        <rFont val="ＭＳ Ｐゴシック"/>
        <family val="3"/>
        <charset val="128"/>
        <scheme val="minor"/>
      </rPr>
      <t>1d8の追加ダメージ</t>
    </r>
    <r>
      <rPr>
        <sz val="11"/>
        <color theme="1"/>
        <rFont val="ＭＳ Ｐゴシック"/>
        <family val="3"/>
        <charset val="128"/>
        <scheme val="minor"/>
      </rPr>
      <t>を与え、</t>
    </r>
    <phoneticPr fontId="1"/>
  </si>
  <si>
    <t>　　　　　　　　　　　　　　　　　　　　すべてのダメージに脆弱性 2 (自次T終）</t>
    <phoneticPr fontId="1"/>
  </si>
  <si>
    <r>
      <t>この攻撃が</t>
    </r>
    <r>
      <rPr>
        <b/>
        <sz val="11"/>
        <color rgb="FFFF0000"/>
        <rFont val="ＭＳ Ｐゴシック"/>
        <family val="3"/>
        <charset val="128"/>
        <scheme val="minor"/>
      </rPr>
      <t>ヒット</t>
    </r>
    <r>
      <rPr>
        <sz val="11"/>
        <rFont val="ＭＳ Ｐゴシック"/>
        <family val="3"/>
        <charset val="128"/>
        <scheme val="minor"/>
      </rPr>
      <t>したら、目標は次T終まで、”すべてのダメージに脆弱性２”を得る</t>
    </r>
    <rPh sb="37" eb="38">
      <t>エ</t>
    </rPh>
    <phoneticPr fontId="1"/>
  </si>
  <si>
    <t>(１[Ｗ]＋【魅力】)ダメージ</t>
    <rPh sb="7" eb="9">
      <t>ミリョク</t>
    </rPh>
    <phoneticPr fontId="1"/>
  </si>
  <si>
    <t>アーデント/攻撃/７　(PHⅢ29)</t>
    <rPh sb="6" eb="8">
      <t>コウゲキ</t>
    </rPh>
    <phoneticPr fontId="1"/>
  </si>
  <si>
    <t>[無限回]◆[サイオニック]［増幅可］[武器]</t>
    <rPh sb="1" eb="3">
      <t>ムゲン</t>
    </rPh>
    <rPh sb="3" eb="4">
      <t>カイ</t>
    </rPh>
    <rPh sb="15" eb="17">
      <t>ゾウフク</t>
    </rPh>
    <rPh sb="17" eb="18">
      <t>カ</t>
    </rPh>
    <rPh sb="20" eb="22">
      <t>ブキ</t>
    </rPh>
    <phoneticPr fontId="1"/>
  </si>
  <si>
    <t>【筋力】対"AC"</t>
    <rPh sb="1" eb="3">
      <t>キンリョク</t>
    </rPh>
    <rPh sb="4" eb="5">
      <t>タイ</t>
    </rPh>
    <phoneticPr fontId="1"/>
  </si>
  <si>
    <t>ＡＣ</t>
  </si>
  <si>
    <t>突撃＋戦術的優位</t>
    <rPh sb="0" eb="2">
      <t>トツゲキ</t>
    </rPh>
    <rPh sb="3" eb="6">
      <t>センジュツテキ</t>
    </rPh>
    <rPh sb="6" eb="8">
      <t>ユウイ</t>
    </rPh>
    <phoneticPr fontId="1"/>
  </si>
  <si>
    <t>特殊</t>
    <rPh sb="0" eb="2">
      <t>トクシュ</t>
    </rPh>
    <phoneticPr fontId="1"/>
  </si>
  <si>
    <r>
      <t>使用者に</t>
    </r>
    <r>
      <rPr>
        <b/>
        <sz val="11"/>
        <color rgb="FFFF0000"/>
        <rFont val="ＭＳ Ｐゴシック"/>
        <family val="3"/>
        <charset val="128"/>
        <scheme val="minor"/>
      </rPr>
      <t>隣接する味方</t>
    </r>
    <r>
      <rPr>
        <sz val="11"/>
        <rFont val="ＭＳ Ｐゴシック"/>
        <family val="3"/>
        <charset val="128"/>
        <scheme val="minor"/>
      </rPr>
      <t>は使用者の</t>
    </r>
    <r>
      <rPr>
        <b/>
        <sz val="11"/>
        <color rgb="FFFF0000"/>
        <rFont val="ＭＳ Ｐゴシック"/>
        <family val="3"/>
        <charset val="128"/>
        <scheme val="minor"/>
      </rPr>
      <t>次T終まで攻撃Rに＋１</t>
    </r>
    <r>
      <rPr>
        <sz val="11"/>
        <rFont val="ＭＳ Ｐゴシック"/>
        <family val="3"/>
        <charset val="128"/>
        <scheme val="minor"/>
      </rPr>
      <t>のパワーBを得る。</t>
    </r>
    <rPh sb="0" eb="3">
      <t>シヨウシャ</t>
    </rPh>
    <rPh sb="4" eb="6">
      <t>リンセツ</t>
    </rPh>
    <rPh sb="8" eb="10">
      <t>ミカタ</t>
    </rPh>
    <rPh sb="11" eb="14">
      <t>シヨウシャ</t>
    </rPh>
    <rPh sb="15" eb="16">
      <t>ジ</t>
    </rPh>
    <rPh sb="17" eb="18">
      <t>シュウ</t>
    </rPh>
    <rPh sb="20" eb="22">
      <t>コウゲキ</t>
    </rPh>
    <rPh sb="32" eb="33">
      <t>エ</t>
    </rPh>
    <phoneticPr fontId="1"/>
  </si>
  <si>
    <r>
      <rPr>
        <b/>
        <sz val="11"/>
        <color rgb="FFFF0000"/>
        <rFont val="ＭＳ Ｐゴシック"/>
        <family val="3"/>
        <charset val="128"/>
        <scheme val="minor"/>
      </rPr>
      <t>突撃</t>
    </r>
    <r>
      <rPr>
        <sz val="11"/>
        <rFont val="ＭＳ Ｐゴシック"/>
        <family val="3"/>
        <charset val="128"/>
        <scheme val="minor"/>
      </rPr>
      <t>の際、近接基礎攻撃の代わりにこのパワーを</t>
    </r>
    <r>
      <rPr>
        <b/>
        <sz val="11"/>
        <color rgb="FFFF0000"/>
        <rFont val="ＭＳ Ｐゴシック"/>
        <family val="3"/>
        <charset val="128"/>
        <scheme val="minor"/>
      </rPr>
      <t>未増幅</t>
    </r>
    <r>
      <rPr>
        <sz val="11"/>
        <rFont val="ＭＳ Ｐゴシック"/>
        <family val="3"/>
        <charset val="128"/>
        <scheme val="minor"/>
      </rPr>
      <t>で使用する事ができる</t>
    </r>
    <rPh sb="0" eb="2">
      <t>トツゲキ</t>
    </rPh>
    <rPh sb="3" eb="4">
      <t>サイ</t>
    </rPh>
    <rPh sb="5" eb="7">
      <t>キンセツ</t>
    </rPh>
    <rPh sb="7" eb="9">
      <t>キソ</t>
    </rPh>
    <rPh sb="9" eb="11">
      <t>コウゲキ</t>
    </rPh>
    <rPh sb="12" eb="13">
      <t>カ</t>
    </rPh>
    <rPh sb="22" eb="23">
      <t>ミ</t>
    </rPh>
    <rPh sb="23" eb="25">
      <t>ゾウフク</t>
    </rPh>
    <rPh sb="26" eb="28">
      <t>シヨウ</t>
    </rPh>
    <rPh sb="30" eb="31">
      <t>コト</t>
    </rPh>
    <phoneticPr fontId="1"/>
  </si>
  <si>
    <r>
      <rPr>
        <b/>
        <sz val="11"/>
        <color theme="1"/>
        <rFont val="ＭＳ Ｐゴシック"/>
        <family val="3"/>
        <charset val="128"/>
        <scheme val="minor"/>
      </rPr>
      <t>効果</t>
    </r>
    <r>
      <rPr>
        <sz val="11"/>
        <color theme="1"/>
        <rFont val="ＭＳ Ｐゴシック"/>
        <family val="3"/>
        <charset val="128"/>
        <scheme val="minor"/>
      </rPr>
      <t>：使用者は</t>
    </r>
    <r>
      <rPr>
        <b/>
        <sz val="11"/>
        <color rgb="FFFF0000"/>
        <rFont val="ＭＳ Ｐゴシック"/>
        <family val="3"/>
        <charset val="128"/>
        <scheme val="minor"/>
      </rPr>
      <t>1マスシフトした後に突撃</t>
    </r>
    <r>
      <rPr>
        <sz val="11"/>
        <color theme="1"/>
        <rFont val="ＭＳ Ｐゴシック"/>
        <family val="3"/>
        <charset val="128"/>
        <scheme val="minor"/>
      </rPr>
      <t>を行い、</t>
    </r>
    <rPh sb="0" eb="2">
      <t>コウカ</t>
    </rPh>
    <rPh sb="3" eb="6">
      <t>シヨウシャ</t>
    </rPh>
    <rPh sb="15" eb="16">
      <t>アト</t>
    </rPh>
    <rPh sb="17" eb="19">
      <t>トツゲキ</t>
    </rPh>
    <rPh sb="20" eb="21">
      <t>オコナ</t>
    </rPh>
    <phoneticPr fontId="1"/>
  </si>
  <si>
    <r>
      <t>　　　　突撃の際、近接基礎攻撃の代わりに</t>
    </r>
    <r>
      <rPr>
        <b/>
        <sz val="11"/>
        <color rgb="FFFF0000"/>
        <rFont val="ＭＳ Ｐゴシック"/>
        <family val="3"/>
        <charset val="128"/>
        <scheme val="minor"/>
      </rPr>
      <t>このパワーによる攻撃</t>
    </r>
    <r>
      <rPr>
        <sz val="11"/>
        <rFont val="ＭＳ Ｐゴシック"/>
        <family val="3"/>
        <charset val="128"/>
        <scheme val="minor"/>
      </rPr>
      <t>を行う</t>
    </r>
    <rPh sb="4" eb="6">
      <t>トツゲキ</t>
    </rPh>
    <rPh sb="7" eb="8">
      <t>サイ</t>
    </rPh>
    <rPh sb="9" eb="11">
      <t>キンセツ</t>
    </rPh>
    <rPh sb="11" eb="13">
      <t>キソ</t>
    </rPh>
    <rPh sb="13" eb="15">
      <t>コウゲキ</t>
    </rPh>
    <rPh sb="16" eb="17">
      <t>カ</t>
    </rPh>
    <rPh sb="28" eb="30">
      <t>コウゲキ</t>
    </rPh>
    <rPh sb="31" eb="32">
      <t>オコナ</t>
    </rPh>
    <phoneticPr fontId="1"/>
  </si>
  <si>
    <t>　　　　この時、味方のダメージRには使用者の【耐久力】に等しいパワーBがつく。</t>
    <rPh sb="6" eb="7">
      <t>トキ</t>
    </rPh>
    <rPh sb="8" eb="10">
      <t>ミカタ</t>
    </rPh>
    <rPh sb="18" eb="21">
      <t>シヨウシャ</t>
    </rPh>
    <rPh sb="23" eb="26">
      <t>タイキュウリョク</t>
    </rPh>
    <rPh sb="28" eb="29">
      <t>ヒト</t>
    </rPh>
    <phoneticPr fontId="1"/>
  </si>
  <si>
    <r>
      <rPr>
        <b/>
        <sz val="11"/>
        <color theme="1"/>
        <rFont val="ＭＳ Ｐゴシック"/>
        <family val="3"/>
        <charset val="128"/>
        <scheme val="minor"/>
      </rPr>
      <t>効果</t>
    </r>
    <r>
      <rPr>
        <sz val="11"/>
        <color theme="1"/>
        <rFont val="ＭＳ Ｐゴシック"/>
        <family val="3"/>
        <charset val="128"/>
        <scheme val="minor"/>
      </rPr>
      <t>：使用者から見える</t>
    </r>
    <r>
      <rPr>
        <b/>
        <sz val="11"/>
        <color rgb="FFFF0000"/>
        <rFont val="ＭＳ Ｐゴシック"/>
        <family val="3"/>
        <charset val="128"/>
        <scheme val="minor"/>
      </rPr>
      <t>味方１人または２人</t>
    </r>
    <r>
      <rPr>
        <sz val="11"/>
        <color theme="1"/>
        <rFont val="ＭＳ Ｐゴシック"/>
        <family val="3"/>
        <charset val="128"/>
        <scheme val="minor"/>
      </rPr>
      <t>は、FAとして</t>
    </r>
    <r>
      <rPr>
        <b/>
        <sz val="11"/>
        <color rgb="FFFF0000"/>
        <rFont val="ＭＳ Ｐゴシック"/>
        <family val="3"/>
        <charset val="128"/>
        <scheme val="minor"/>
      </rPr>
      <t>目標以外のクリーチャーに突撃</t>
    </r>
    <rPh sb="0" eb="2">
      <t>コウカ</t>
    </rPh>
    <rPh sb="3" eb="6">
      <t>シヨウシャ</t>
    </rPh>
    <rPh sb="8" eb="9">
      <t>ミ</t>
    </rPh>
    <rPh sb="11" eb="13">
      <t>ミカタ</t>
    </rPh>
    <rPh sb="13" eb="15">
      <t>ヒトリ</t>
    </rPh>
    <rPh sb="19" eb="20">
      <t>ニン</t>
    </rPh>
    <rPh sb="27" eb="29">
      <t>モクヒョウ</t>
    </rPh>
    <rPh sb="29" eb="31">
      <t>イガイ</t>
    </rPh>
    <rPh sb="39" eb="41">
      <t>トツゲキ</t>
    </rPh>
    <phoneticPr fontId="1"/>
  </si>
  <si>
    <t>　　　　をする事ができる。</t>
    <rPh sb="7" eb="8">
      <t>コト</t>
    </rPh>
    <phoneticPr fontId="1"/>
  </si>
  <si>
    <t>ウォーロード／攻撃／１　（武Ⅱ7）</t>
    <rPh sb="13" eb="14">
      <t>ブ</t>
    </rPh>
    <phoneticPr fontId="1"/>
  </si>
  <si>
    <t>味方1人</t>
    <rPh sb="0" eb="2">
      <t>ミカタ</t>
    </rPh>
    <rPh sb="2" eb="4">
      <t>ヒトリ</t>
    </rPh>
    <phoneticPr fontId="1"/>
  </si>
  <si>
    <r>
      <t>使用者から</t>
    </r>
    <r>
      <rPr>
        <b/>
        <sz val="11"/>
        <color rgb="FFFF0000"/>
        <rFont val="ＭＳ Ｐゴシック"/>
        <family val="3"/>
        <charset val="128"/>
        <scheme val="minor"/>
      </rPr>
      <t>１０マス以内</t>
    </r>
    <r>
      <rPr>
        <sz val="11"/>
        <color theme="1"/>
        <rFont val="ＭＳ Ｐゴシック"/>
        <family val="2"/>
        <charset val="128"/>
        <scheme val="minor"/>
      </rPr>
      <t>にいて、</t>
    </r>
    <r>
      <rPr>
        <b/>
        <sz val="11"/>
        <color rgb="FFFF0000"/>
        <rFont val="ＭＳ Ｐゴシック"/>
        <family val="3"/>
        <charset val="128"/>
        <scheme val="minor"/>
      </rPr>
      <t>使用者から見える1体の敵</t>
    </r>
    <r>
      <rPr>
        <sz val="11"/>
        <color theme="1"/>
        <rFont val="ＭＳ Ｐゴシック"/>
        <family val="2"/>
        <charset val="128"/>
        <scheme val="minor"/>
      </rPr>
      <t>を選ぶ。</t>
    </r>
    <rPh sb="0" eb="2">
      <t>シヨウ</t>
    </rPh>
    <rPh sb="2" eb="3">
      <t>シャ</t>
    </rPh>
    <rPh sb="9" eb="11">
      <t>イナイ</t>
    </rPh>
    <rPh sb="15" eb="18">
      <t>シヨウシャ</t>
    </rPh>
    <rPh sb="20" eb="21">
      <t>ミ</t>
    </rPh>
    <rPh sb="24" eb="25">
      <t>タイ</t>
    </rPh>
    <rPh sb="26" eb="27">
      <t>テキ</t>
    </rPh>
    <rPh sb="28" eb="29">
      <t>エラ</t>
    </rPh>
    <phoneticPr fontId="1"/>
  </si>
  <si>
    <r>
      <t>目標はFAとして、その敵に1回の</t>
    </r>
    <r>
      <rPr>
        <b/>
        <sz val="11"/>
        <color rgb="FFFF0000"/>
        <rFont val="ＭＳ Ｐゴシック"/>
        <family val="3"/>
        <charset val="128"/>
        <scheme val="minor"/>
      </rPr>
      <t>基礎攻撃</t>
    </r>
    <r>
      <rPr>
        <sz val="11"/>
        <rFont val="ＭＳ Ｐゴシック"/>
        <family val="3"/>
        <charset val="128"/>
        <scheme val="minor"/>
      </rPr>
      <t>を行う。</t>
    </r>
    <rPh sb="0" eb="2">
      <t>モクヒョウ</t>
    </rPh>
    <rPh sb="11" eb="12">
      <t>テキ</t>
    </rPh>
    <rPh sb="14" eb="15">
      <t>カイ</t>
    </rPh>
    <rPh sb="16" eb="18">
      <t>キソ</t>
    </rPh>
    <rPh sb="18" eb="20">
      <t>コウゲキ</t>
    </rPh>
    <rPh sb="21" eb="22">
      <t>オコナ</t>
    </rPh>
    <phoneticPr fontId="1"/>
  </si>
  <si>
    <r>
      <t>目標が</t>
    </r>
    <r>
      <rPr>
        <b/>
        <sz val="16"/>
        <color rgb="FFFF0000"/>
        <rFont val="HGP創英角ｺﾞｼｯｸUB"/>
        <family val="3"/>
        <charset val="128"/>
      </rPr>
      <t>敵</t>
    </r>
    <r>
      <rPr>
        <b/>
        <sz val="12"/>
        <color rgb="FFFF0000"/>
        <rFont val="HGP創英角ｺﾞｼｯｸUB"/>
        <family val="3"/>
        <charset val="128"/>
      </rPr>
      <t>ではなく</t>
    </r>
    <r>
      <rPr>
        <b/>
        <sz val="16"/>
        <color rgb="FFFF0000"/>
        <rFont val="HGP創英角ｺﾞｼｯｸUB"/>
        <family val="3"/>
        <charset val="128"/>
      </rPr>
      <t>味方</t>
    </r>
    <r>
      <rPr>
        <sz val="11"/>
        <color theme="1"/>
        <rFont val="HGP創英角ｺﾞｼｯｸUB"/>
        <family val="3"/>
        <charset val="128"/>
      </rPr>
      <t>であるのと</t>
    </r>
    <r>
      <rPr>
        <b/>
        <sz val="16"/>
        <color rgb="FFFF0000"/>
        <rFont val="HGP創英角ｺﾞｼｯｸUB"/>
        <family val="3"/>
        <charset val="128"/>
      </rPr>
      <t>機会攻撃</t>
    </r>
    <r>
      <rPr>
        <b/>
        <sz val="12"/>
        <color rgb="FFFF0000"/>
        <rFont val="HGP創英角ｺﾞｼｯｸUB"/>
        <family val="3"/>
        <charset val="128"/>
      </rPr>
      <t>の</t>
    </r>
    <r>
      <rPr>
        <b/>
        <sz val="16"/>
        <color rgb="FFFF0000"/>
        <rFont val="HGP創英角ｺﾞｼｯｸUB"/>
        <family val="3"/>
        <charset val="128"/>
      </rPr>
      <t>誘発</t>
    </r>
    <r>
      <rPr>
        <sz val="11"/>
        <color theme="1"/>
        <rFont val="HGP創英角ｺﾞｼｯｸUB"/>
        <family val="3"/>
        <charset val="128"/>
      </rPr>
      <t>に要注意！</t>
    </r>
    <rPh sb="0" eb="2">
      <t>モクヒョウ</t>
    </rPh>
    <rPh sb="3" eb="4">
      <t>テキ</t>
    </rPh>
    <rPh sb="8" eb="10">
      <t>ミカタ</t>
    </rPh>
    <rPh sb="15" eb="17">
      <t>キカイ</t>
    </rPh>
    <rPh sb="17" eb="19">
      <t>コウゲキ</t>
    </rPh>
    <rPh sb="20" eb="22">
      <t>ユウハツ</t>
    </rPh>
    <rPh sb="23" eb="26">
      <t>ヨウチュウイ</t>
    </rPh>
    <phoneticPr fontId="1"/>
  </si>
  <si>
    <r>
      <t>実質的に</t>
    </r>
    <r>
      <rPr>
        <b/>
        <sz val="16"/>
        <color rgb="FFFF0000"/>
        <rFont val="HGP創英角ｺﾞｼｯｸUB"/>
        <family val="3"/>
        <charset val="128"/>
      </rPr>
      <t>命令範囲</t>
    </r>
    <r>
      <rPr>
        <b/>
        <sz val="12"/>
        <color rgb="FFFF0000"/>
        <rFont val="HGP創英角ｺﾞｼｯｸUB"/>
        <family val="3"/>
        <charset val="128"/>
      </rPr>
      <t>が</t>
    </r>
    <r>
      <rPr>
        <b/>
        <sz val="16"/>
        <color rgb="FFFF0000"/>
        <rFont val="HGP創英角ｺﾞｼｯｸUB"/>
        <family val="3"/>
        <charset val="128"/>
      </rPr>
      <t>爆発５</t>
    </r>
    <r>
      <rPr>
        <sz val="11"/>
        <color theme="1"/>
        <rFont val="HGP創英角ｺﾞｼｯｸUB"/>
        <family val="3"/>
        <charset val="128"/>
      </rPr>
      <t>（つまり通常営業）で</t>
    </r>
    <r>
      <rPr>
        <sz val="16"/>
        <color rgb="FFFF0000"/>
        <rFont val="HGP創英角ｺﾞｼｯｸUB"/>
        <family val="3"/>
        <charset val="128"/>
      </rPr>
      <t>射程１０</t>
    </r>
    <r>
      <rPr>
        <sz val="11"/>
        <color rgb="FFFF0000"/>
        <rFont val="HGP創英角ｺﾞｼｯｸUB"/>
        <family val="3"/>
        <charset val="128"/>
      </rPr>
      <t>の</t>
    </r>
    <r>
      <rPr>
        <sz val="14"/>
        <color rgb="FFFF0000"/>
        <rFont val="HGP創英角ｺﾞｼｯｸUB"/>
        <family val="3"/>
        <charset val="128"/>
      </rPr>
      <t>遠隔攻撃</t>
    </r>
    <r>
      <rPr>
        <sz val="11"/>
        <color rgb="FFFF0000"/>
        <rFont val="HGP創英角ｺﾞｼｯｸUB"/>
        <family val="3"/>
        <charset val="128"/>
      </rPr>
      <t>！</t>
    </r>
    <rPh sb="0" eb="3">
      <t>ジッシツテキ</t>
    </rPh>
    <rPh sb="4" eb="6">
      <t>メイレイ</t>
    </rPh>
    <rPh sb="6" eb="8">
      <t>ハンイ</t>
    </rPh>
    <rPh sb="9" eb="11">
      <t>バクハツ</t>
    </rPh>
    <rPh sb="16" eb="18">
      <t>ツウジョウ</t>
    </rPh>
    <rPh sb="18" eb="20">
      <t>エイギョウ</t>
    </rPh>
    <rPh sb="22" eb="24">
      <t>シャテイ</t>
    </rPh>
    <rPh sb="27" eb="29">
      <t>エンカク</t>
    </rPh>
    <rPh sb="29" eb="31">
      <t>コウゲキ</t>
    </rPh>
    <phoneticPr fontId="1"/>
  </si>
  <si>
    <r>
      <rPr>
        <b/>
        <sz val="11"/>
        <rFont val="ＭＳ Ｐゴシック"/>
        <family val="3"/>
        <charset val="128"/>
        <scheme val="minor"/>
      </rPr>
      <t>だけど</t>
    </r>
    <r>
      <rPr>
        <b/>
        <sz val="16"/>
        <color rgb="FFFF0000"/>
        <rFont val="HGP創英角ｺﾞｼｯｸUB"/>
        <family val="3"/>
        <charset val="128"/>
      </rPr>
      <t>盲目中</t>
    </r>
    <r>
      <rPr>
        <b/>
        <sz val="11"/>
        <color rgb="FFFF0000"/>
        <rFont val="ＭＳ Ｐゴシック"/>
        <family val="3"/>
        <charset val="128"/>
        <scheme val="minor"/>
      </rPr>
      <t>は</t>
    </r>
    <r>
      <rPr>
        <b/>
        <sz val="14"/>
        <color rgb="FFFF0000"/>
        <rFont val="HGP創英角ｺﾞｼｯｸUB"/>
        <family val="3"/>
        <charset val="128"/>
      </rPr>
      <t>使用不可</t>
    </r>
    <rPh sb="3" eb="5">
      <t>モウモク</t>
    </rPh>
    <rPh sb="5" eb="6">
      <t>チュウ</t>
    </rPh>
    <rPh sb="7" eb="9">
      <t>シヨウ</t>
    </rPh>
    <rPh sb="9" eb="11">
      <t>フカ</t>
    </rPh>
    <phoneticPr fontId="1"/>
  </si>
  <si>
    <t>[遭遇毎]◆[サイオニック][増幅可]</t>
    <rPh sb="1" eb="3">
      <t>ソウグウ</t>
    </rPh>
    <rPh sb="3" eb="4">
      <t>マイ</t>
    </rPh>
    <rPh sb="15" eb="17">
      <t>ゾウフク</t>
    </rPh>
    <rPh sb="17" eb="18">
      <t>カ</t>
    </rPh>
    <phoneticPr fontId="1"/>
  </si>
  <si>
    <t>エスケープト・スロール／汎用　（未17）</t>
    <rPh sb="12" eb="14">
      <t>ハンヨウ</t>
    </rPh>
    <rPh sb="16" eb="17">
      <t>ミ</t>
    </rPh>
    <phoneticPr fontId="1"/>
  </si>
  <si>
    <t>即応・割込</t>
    <rPh sb="0" eb="2">
      <t>ソクオウ</t>
    </rPh>
    <rPh sb="3" eb="4">
      <t>ワ</t>
    </rPh>
    <rPh sb="4" eb="5">
      <t>コミ</t>
    </rPh>
    <phoneticPr fontId="1"/>
  </si>
  <si>
    <r>
      <t>使用者に</t>
    </r>
    <r>
      <rPr>
        <b/>
        <sz val="11"/>
        <color rgb="FFFF0000"/>
        <rFont val="ＭＳ Ｐゴシック"/>
        <family val="3"/>
        <charset val="128"/>
        <scheme val="minor"/>
      </rPr>
      <t>[精神]または[魅了]の攻撃</t>
    </r>
    <r>
      <rPr>
        <sz val="11"/>
        <color theme="1"/>
        <rFont val="ＭＳ Ｐゴシック"/>
        <family val="2"/>
        <charset val="128"/>
        <scheme val="minor"/>
      </rPr>
      <t>がヒットする</t>
    </r>
    <rPh sb="0" eb="3">
      <t>シヨウシャ</t>
    </rPh>
    <rPh sb="5" eb="7">
      <t>セイシン</t>
    </rPh>
    <rPh sb="12" eb="14">
      <t>ミリョウ</t>
    </rPh>
    <rPh sb="16" eb="18">
      <t>コウゲキ</t>
    </rPh>
    <phoneticPr fontId="1"/>
  </si>
  <si>
    <t>効果</t>
    <rPh sb="0" eb="2">
      <t>コウカ</t>
    </rPh>
    <phoneticPr fontId="1"/>
  </si>
  <si>
    <r>
      <t>また、</t>
    </r>
    <r>
      <rPr>
        <b/>
        <sz val="11"/>
        <color rgb="FFFF0000"/>
        <rFont val="ＭＳ Ｐゴシック"/>
        <family val="3"/>
        <charset val="128"/>
        <scheme val="minor"/>
      </rPr>
      <t>次T終まで[精神]または[魅了]に対するSTに+2</t>
    </r>
    <r>
      <rPr>
        <sz val="11"/>
        <color theme="1"/>
        <rFont val="ＭＳ Ｐゴシック"/>
        <family val="2"/>
        <charset val="128"/>
        <scheme val="minor"/>
      </rPr>
      <t>のパワーBを得る。</t>
    </r>
    <phoneticPr fontId="1"/>
  </si>
  <si>
    <t>増幅１</t>
    <rPh sb="0" eb="2">
      <t>ゾウフク</t>
    </rPh>
    <phoneticPr fontId="1"/>
  </si>
  <si>
    <r>
      <t>効果：同上。加えて、</t>
    </r>
    <r>
      <rPr>
        <b/>
        <sz val="11"/>
        <color rgb="FFFF0000"/>
        <rFont val="ＭＳ Ｐゴシック"/>
        <family val="3"/>
        <charset val="128"/>
        <scheme val="minor"/>
      </rPr>
      <t>STにて終了させる事の出来る[精神]または[魅了]効果に対するST</t>
    </r>
    <r>
      <rPr>
        <sz val="11"/>
        <color theme="1"/>
        <rFont val="ＭＳ Ｐゴシック"/>
        <family val="2"/>
        <charset val="128"/>
        <scheme val="minor"/>
      </rPr>
      <t>を</t>
    </r>
    <rPh sb="0" eb="2">
      <t>コウカ</t>
    </rPh>
    <rPh sb="3" eb="5">
      <t>ドウジョウ</t>
    </rPh>
    <phoneticPr fontId="1"/>
  </si>
  <si>
    <r>
      <t>　　　　自T終の代わりに</t>
    </r>
    <r>
      <rPr>
        <b/>
        <sz val="11"/>
        <color rgb="FFFF0000"/>
        <rFont val="ＭＳ Ｐゴシック"/>
        <family val="3"/>
        <charset val="128"/>
        <scheme val="minor"/>
      </rPr>
      <t>自T開に行う</t>
    </r>
    <r>
      <rPr>
        <sz val="11"/>
        <rFont val="ＭＳ Ｐゴシック"/>
        <family val="3"/>
        <charset val="128"/>
        <scheme val="minor"/>
      </rPr>
      <t>事ができる。</t>
    </r>
    <r>
      <rPr>
        <b/>
        <sz val="11"/>
        <color rgb="FFFF0000"/>
        <rFont val="ＭＳ Ｐゴシック"/>
        <family val="3"/>
        <charset val="128"/>
        <scheme val="minor"/>
      </rPr>
      <t>遭遇終まで</t>
    </r>
    <r>
      <rPr>
        <sz val="11"/>
        <rFont val="ＭＳ Ｐゴシック"/>
        <family val="3"/>
        <charset val="128"/>
        <scheme val="minor"/>
      </rPr>
      <t>持続。</t>
    </r>
    <phoneticPr fontId="1"/>
  </si>
  <si>
    <t>アーデント／汎用／２　（PHⅢ26）</t>
    <rPh sb="6" eb="8">
      <t>ハンヨウ</t>
    </rPh>
    <phoneticPr fontId="1"/>
  </si>
  <si>
    <t>[遭遇毎]◆[サイオニック][瞬間移動]</t>
    <rPh sb="1" eb="3">
      <t>ソウグウ</t>
    </rPh>
    <rPh sb="3" eb="4">
      <t>マイ</t>
    </rPh>
    <rPh sb="15" eb="17">
      <t>シュンカン</t>
    </rPh>
    <rPh sb="17" eb="19">
      <t>イドウ</t>
    </rPh>
    <phoneticPr fontId="1"/>
  </si>
  <si>
    <t>移動アクション</t>
    <rPh sb="0" eb="2">
      <t>イドウ</t>
    </rPh>
    <phoneticPr fontId="1"/>
  </si>
  <si>
    <t>目標</t>
    <rPh sb="0" eb="2">
      <t>モクヒョウ</t>
    </rPh>
    <phoneticPr fontId="1"/>
  </si>
  <si>
    <t>爆発の範囲内の味方１人</t>
    <rPh sb="0" eb="2">
      <t>バクハツ</t>
    </rPh>
    <rPh sb="3" eb="6">
      <t>ハンイナイ</t>
    </rPh>
    <rPh sb="7" eb="9">
      <t>ミカタ</t>
    </rPh>
    <rPh sb="9" eb="11">
      <t>ヒトリ</t>
    </rPh>
    <phoneticPr fontId="1"/>
  </si>
  <si>
    <t>使用者は自分と目標を瞬間移動させ、互いの位置を入れ替える</t>
    <rPh sb="0" eb="3">
      <t>シヨウシャ</t>
    </rPh>
    <rPh sb="4" eb="6">
      <t>ジブン</t>
    </rPh>
    <rPh sb="7" eb="9">
      <t>モクヒョウ</t>
    </rPh>
    <rPh sb="10" eb="12">
      <t>シュンカン</t>
    </rPh>
    <rPh sb="12" eb="14">
      <t>イドウ</t>
    </rPh>
    <rPh sb="17" eb="18">
      <t>タガ</t>
    </rPh>
    <rPh sb="20" eb="22">
      <t>イチ</t>
    </rPh>
    <rPh sb="23" eb="24">
      <t>イ</t>
    </rPh>
    <rPh sb="25" eb="26">
      <t>カ</t>
    </rPh>
    <phoneticPr fontId="1"/>
  </si>
  <si>
    <t>アーデント／汎用／６　（サイ14）</t>
    <rPh sb="6" eb="8">
      <t>ハンヨウ</t>
    </rPh>
    <phoneticPr fontId="1"/>
  </si>
  <si>
    <t>[遭遇毎]◆[サイオニック]</t>
    <rPh sb="1" eb="3">
      <t>ソウグウ</t>
    </rPh>
    <rPh sb="3" eb="4">
      <t>マイ</t>
    </rPh>
    <phoneticPr fontId="1"/>
  </si>
  <si>
    <t>爆発の範囲内の味方すべて</t>
    <rPh sb="0" eb="2">
      <t>バクハツ</t>
    </rPh>
    <rPh sb="3" eb="6">
      <t>ハンイナイ</t>
    </rPh>
    <rPh sb="7" eb="9">
      <t>ミカタ</t>
    </rPh>
    <phoneticPr fontId="1"/>
  </si>
  <si>
    <t>目標は(３＋【魅力】)に等しい一時的HPを得る。</t>
    <rPh sb="0" eb="2">
      <t>モクヒョウ</t>
    </rPh>
    <rPh sb="7" eb="9">
      <t>ミリョク</t>
    </rPh>
    <rPh sb="12" eb="13">
      <t>ヒト</t>
    </rPh>
    <rPh sb="15" eb="18">
      <t>イチジテキ</t>
    </rPh>
    <rPh sb="21" eb="22">
      <t>エ</t>
    </rPh>
    <phoneticPr fontId="1"/>
  </si>
  <si>
    <t>クラス特徴</t>
    <rPh sb="3" eb="5">
      <t>トクチョウ</t>
    </rPh>
    <phoneticPr fontId="1"/>
  </si>
  <si>
    <t>キーワード</t>
    <phoneticPr fontId="1"/>
  </si>
  <si>
    <t>アクション</t>
    <phoneticPr fontId="1"/>
  </si>
  <si>
    <t>マイナー・アクション</t>
    <phoneticPr fontId="1"/>
  </si>
  <si>
    <t>使用者または範囲内の味方１人</t>
    <rPh sb="0" eb="3">
      <t>シヨウシャ</t>
    </rPh>
    <rPh sb="6" eb="9">
      <t>ハンイナイ</t>
    </rPh>
    <rPh sb="10" eb="12">
      <t>ミカタ</t>
    </rPh>
    <rPh sb="12" eb="14">
      <t>ヒトリ</t>
    </rPh>
    <phoneticPr fontId="1"/>
  </si>
  <si>
    <t>目標は１回分の回復力を消費でき、それにより通常よりも１ｄ６多くHPを回復する事ができる。</t>
    <rPh sb="0" eb="2">
      <t>モクヒョウ</t>
    </rPh>
    <rPh sb="4" eb="6">
      <t>カイブン</t>
    </rPh>
    <rPh sb="7" eb="10">
      <t>カイフクリョク</t>
    </rPh>
    <rPh sb="11" eb="13">
      <t>ショウヒ</t>
    </rPh>
    <rPh sb="21" eb="23">
      <t>ツウジョウ</t>
    </rPh>
    <rPh sb="29" eb="30">
      <t>オオ</t>
    </rPh>
    <rPh sb="34" eb="36">
      <t>カイフク</t>
    </rPh>
    <rPh sb="38" eb="39">
      <t>コト</t>
    </rPh>
    <phoneticPr fontId="1"/>
  </si>
  <si>
    <t xml:space="preserve">Lv6:2ｄ6 Lv11:3ｄ6 Lv16:4ｄ6 Lv21:5ｄ6 Lv26:6ｄ6 </t>
    <phoneticPr fontId="1"/>
  </si>
  <si>
    <t>このパワーは１回の遭遇につき２回使用できるが、１Rには１回しか使用できない。</t>
    <rPh sb="7" eb="8">
      <t>カイ</t>
    </rPh>
    <rPh sb="9" eb="11">
      <t>ソウグウ</t>
    </rPh>
    <rPh sb="15" eb="16">
      <t>カイ</t>
    </rPh>
    <rPh sb="16" eb="18">
      <t>シヨウ</t>
    </rPh>
    <rPh sb="28" eb="29">
      <t>カイ</t>
    </rPh>
    <rPh sb="31" eb="33">
      <t>シヨウ</t>
    </rPh>
    <phoneticPr fontId="1"/>
  </si>
  <si>
    <t>Lv16で、このパワーは１回の遭遇に３回使用できるようになる。</t>
    <rPh sb="13" eb="14">
      <t>カイ</t>
    </rPh>
    <rPh sb="15" eb="17">
      <t>ソウグウ</t>
    </rPh>
    <rPh sb="19" eb="20">
      <t>カイ</t>
    </rPh>
    <rPh sb="20" eb="22">
      <t>シヨウ</t>
    </rPh>
    <phoneticPr fontId="1"/>
  </si>
  <si>
    <t>キーワード</t>
    <phoneticPr fontId="1"/>
  </si>
  <si>
    <t>アクション</t>
    <phoneticPr fontId="1"/>
  </si>
  <si>
    <t>トリガー</t>
    <phoneticPr fontId="1"/>
  </si>
  <si>
    <t>アーデント・アラクリティ</t>
    <phoneticPr fontId="1"/>
  </si>
  <si>
    <t>アーデント／クラス特徴／　（ＰＨⅢ24）</t>
    <rPh sb="9" eb="11">
      <t>トクチョウ</t>
    </rPh>
    <phoneticPr fontId="1"/>
  </si>
  <si>
    <r>
      <rPr>
        <b/>
        <sz val="11"/>
        <color theme="1"/>
        <rFont val="ＭＳ Ｐゴシック"/>
        <family val="3"/>
        <charset val="128"/>
        <scheme val="minor"/>
      </rPr>
      <t>明晰の心衣</t>
    </r>
    <r>
      <rPr>
        <sz val="11"/>
        <color theme="1"/>
        <rFont val="ＭＳ Ｐゴシック"/>
        <family val="2"/>
        <charset val="128"/>
        <scheme val="minor"/>
      </rPr>
      <t>：使用者の</t>
    </r>
    <r>
      <rPr>
        <b/>
        <sz val="11"/>
        <color rgb="FFFF0000"/>
        <rFont val="ＭＳ Ｐゴシック"/>
        <family val="3"/>
        <charset val="128"/>
        <scheme val="minor"/>
      </rPr>
      <t>次T終まで</t>
    </r>
    <r>
      <rPr>
        <sz val="11"/>
        <color theme="1"/>
        <rFont val="ＭＳ Ｐゴシック"/>
        <family val="2"/>
        <charset val="128"/>
        <scheme val="minor"/>
      </rPr>
      <t>、目標は</t>
    </r>
    <r>
      <rPr>
        <b/>
        <sz val="11"/>
        <color rgb="FFFF0000"/>
        <rFont val="ＭＳ Ｐゴシック"/>
        <family val="3"/>
        <charset val="128"/>
        <scheme val="minor"/>
      </rPr>
      <t>すべての防御値に＋１</t>
    </r>
    <r>
      <rPr>
        <sz val="11"/>
        <color theme="1"/>
        <rFont val="ＭＳ Ｐゴシック"/>
        <family val="2"/>
        <charset val="128"/>
        <scheme val="minor"/>
      </rPr>
      <t>ボーナスを得る。</t>
    </r>
    <rPh sb="0" eb="2">
      <t>メイセキ</t>
    </rPh>
    <rPh sb="3" eb="4">
      <t>シン</t>
    </rPh>
    <rPh sb="4" eb="5">
      <t>イ</t>
    </rPh>
    <rPh sb="6" eb="9">
      <t>シヨウシャ</t>
    </rPh>
    <rPh sb="10" eb="11">
      <t>ジ</t>
    </rPh>
    <rPh sb="12" eb="13">
      <t>シュウ</t>
    </rPh>
    <rPh sb="16" eb="18">
      <t>モクヒョウ</t>
    </rPh>
    <rPh sb="23" eb="25">
      <t>ボウギョ</t>
    </rPh>
    <rPh sb="25" eb="26">
      <t>チ</t>
    </rPh>
    <rPh sb="34" eb="35">
      <t>エ</t>
    </rPh>
    <phoneticPr fontId="1"/>
  </si>
  <si>
    <t>　　　トリガー：使用者が回復力を消化してHP回復する</t>
    <phoneticPr fontId="1"/>
  </si>
  <si>
    <t>　　　効果：使用者はさらに1回分回復力を消費したかのように追加でHPを回復する。</t>
    <phoneticPr fontId="1"/>
  </si>
  <si>
    <t>※：ベルト・オヴ・サクリファイス (PHB252)</t>
    <phoneticPr fontId="1"/>
  </si>
  <si>
    <r>
      <t>　　</t>
    </r>
    <r>
      <rPr>
        <b/>
        <sz val="11"/>
        <color rgb="FFFF0000"/>
        <rFont val="ＭＳ Ｐゴシック"/>
        <family val="3"/>
        <charset val="128"/>
        <scheme val="minor"/>
      </rPr>
      <t>特性：使用者に5マス以内の味方は、回復力値＋１</t>
    </r>
    <phoneticPr fontId="1"/>
  </si>
  <si>
    <t>　　　回復力を２回分消費、５マス以内の味方１人は回復力を１回復する。</t>
    <phoneticPr fontId="1"/>
  </si>
  <si>
    <t>※：アミュレット・オヴ・ヴィゴー　(宝Ⅱ63)</t>
    <phoneticPr fontId="1"/>
  </si>
  <si>
    <t>[遭遇毎](特殊)◆[回復][サイオニック]</t>
    <rPh sb="1" eb="3">
      <t>ソウグウ</t>
    </rPh>
    <rPh sb="3" eb="4">
      <t>マイ</t>
    </rPh>
    <rPh sb="6" eb="8">
      <t>トクシュ</t>
    </rPh>
    <rPh sb="11" eb="13">
      <t>カイフク</t>
    </rPh>
    <phoneticPr fontId="1"/>
  </si>
  <si>
    <t>爆発の範囲内の味方全て</t>
    <rPh sb="0" eb="2">
      <t>バクハツ</t>
    </rPh>
    <rPh sb="3" eb="6">
      <t>ハンイナイ</t>
    </rPh>
    <rPh sb="7" eb="9">
      <t>ミカタ</t>
    </rPh>
    <rPh sb="9" eb="10">
      <t>スベ</t>
    </rPh>
    <phoneticPr fontId="1"/>
  </si>
  <si>
    <t>使用者が攻撃によって重傷になる</t>
    <rPh sb="0" eb="3">
      <t>シヨウシャ</t>
    </rPh>
    <rPh sb="4" eb="6">
      <t>コウゲキ</t>
    </rPh>
    <rPh sb="10" eb="12">
      <t>ジュウショウ</t>
    </rPh>
    <phoneticPr fontId="1"/>
  </si>
  <si>
    <r>
      <t>目標はそれぞれFAとして、</t>
    </r>
    <r>
      <rPr>
        <b/>
        <sz val="11"/>
        <color rgb="FFFF0000"/>
        <rFont val="ＭＳ Ｐゴシック"/>
        <family val="3"/>
        <charset val="128"/>
        <scheme val="minor"/>
      </rPr>
      <t>１マスのシフトを行うか</t>
    </r>
    <r>
      <rPr>
        <sz val="11"/>
        <color theme="1"/>
        <rFont val="ＭＳ Ｐゴシック"/>
        <family val="2"/>
        <charset val="128"/>
        <scheme val="minor"/>
      </rPr>
      <t>、</t>
    </r>
    <rPh sb="0" eb="2">
      <t>モクヒョウ</t>
    </rPh>
    <rPh sb="21" eb="22">
      <t>オコナ</t>
    </rPh>
    <phoneticPr fontId="1"/>
  </si>
  <si>
    <r>
      <t>または</t>
    </r>
    <r>
      <rPr>
        <b/>
        <sz val="11"/>
        <color rgb="FFFF0000"/>
        <rFont val="ＭＳ Ｐゴシック"/>
        <family val="3"/>
        <charset val="128"/>
        <scheme val="minor"/>
      </rPr>
      <t>各自の移動速度の半分に等しい移動</t>
    </r>
    <r>
      <rPr>
        <sz val="11"/>
        <color theme="1"/>
        <rFont val="ＭＳ Ｐゴシック"/>
        <family val="2"/>
        <charset val="128"/>
        <scheme val="minor"/>
      </rPr>
      <t>を行うことができる。</t>
    </r>
    <rPh sb="3" eb="5">
      <t>カクジ</t>
    </rPh>
    <rPh sb="6" eb="8">
      <t>イドウ</t>
    </rPh>
    <rPh sb="8" eb="10">
      <t>ソクド</t>
    </rPh>
    <rPh sb="11" eb="13">
      <t>ハンブン</t>
    </rPh>
    <rPh sb="14" eb="15">
      <t>ヒト</t>
    </rPh>
    <rPh sb="17" eb="19">
      <t>イドウ</t>
    </rPh>
    <rPh sb="20" eb="21">
      <t>オコナ</t>
    </rPh>
    <phoneticPr fontId="1"/>
  </si>
  <si>
    <t>Lv</t>
    <phoneticPr fontId="1"/>
  </si>
  <si>
    <t>一日毎</t>
    <rPh sb="0" eb="2">
      <t>イチニチ</t>
    </rPh>
    <rPh sb="2" eb="3">
      <t>マイ</t>
    </rPh>
    <phoneticPr fontId="1"/>
  </si>
  <si>
    <t>キーワード</t>
    <phoneticPr fontId="1"/>
  </si>
  <si>
    <t>アクション</t>
    <phoneticPr fontId="1"/>
  </si>
  <si>
    <t>クリーチャー1体</t>
    <rPh sb="7" eb="8">
      <t>タイ</t>
    </rPh>
    <phoneticPr fontId="1"/>
  </si>
  <si>
    <t>ヒット</t>
    <phoneticPr fontId="1"/>
  </si>
  <si>
    <r>
      <t>目標は</t>
    </r>
    <r>
      <rPr>
        <b/>
        <sz val="11"/>
        <color rgb="FFFF0000"/>
        <rFont val="ＭＳ Ｐゴシック"/>
        <family val="3"/>
        <charset val="128"/>
        <scheme val="minor"/>
      </rPr>
      <t>幻惑状態</t>
    </r>
    <r>
      <rPr>
        <sz val="11"/>
        <color theme="1"/>
        <rFont val="ＭＳ Ｐゴシック"/>
        <family val="2"/>
        <charset val="128"/>
        <scheme val="minor"/>
      </rPr>
      <t>になる。</t>
    </r>
    <r>
      <rPr>
        <b/>
        <sz val="11"/>
        <color rgb="FFFF0000"/>
        <rFont val="ＭＳ Ｐゴシック"/>
        <family val="3"/>
        <charset val="128"/>
        <scheme val="minor"/>
      </rPr>
      <t>(ST終)</t>
    </r>
    <rPh sb="0" eb="2">
      <t>モクヒョウ</t>
    </rPh>
    <rPh sb="3" eb="5">
      <t>ゲンワク</t>
    </rPh>
    <rPh sb="5" eb="7">
      <t>ジョウタイ</t>
    </rPh>
    <rPh sb="14" eb="15">
      <t>シュウ</t>
    </rPh>
    <phoneticPr fontId="1"/>
  </si>
  <si>
    <t>ミス</t>
    <phoneticPr fontId="1"/>
  </si>
  <si>
    <t>命中ロール</t>
    <rPh sb="0" eb="2">
      <t>メイチュウ</t>
    </rPh>
    <phoneticPr fontId="1"/>
  </si>
  <si>
    <t>アーデント／攻撃／５　（PHⅢ28）</t>
    <phoneticPr fontId="1"/>
  </si>
  <si>
    <t>[一日毎]◆[回復][サイオニック][瞬間移動]</t>
    <rPh sb="7" eb="9">
      <t>カイフク</t>
    </rPh>
    <rPh sb="19" eb="21">
      <t>シュンカン</t>
    </rPh>
    <rPh sb="21" eb="23">
      <t>イドウ</t>
    </rPh>
    <phoneticPr fontId="1"/>
  </si>
  <si>
    <t>使用者および範囲内の味方１人</t>
    <rPh sb="0" eb="3">
      <t>シヨウシャ</t>
    </rPh>
    <rPh sb="6" eb="9">
      <t>ハンイナイ</t>
    </rPh>
    <rPh sb="10" eb="12">
      <t>ミカタ</t>
    </rPh>
    <rPh sb="12" eb="14">
      <t>ヒトリ</t>
    </rPh>
    <phoneticPr fontId="1"/>
  </si>
  <si>
    <t>目標は瞬間移動によって互いの位置を入れ替える。</t>
    <rPh sb="0" eb="2">
      <t>モクヒョウ</t>
    </rPh>
    <rPh sb="3" eb="5">
      <t>シュンカン</t>
    </rPh>
    <rPh sb="5" eb="7">
      <t>イドウ</t>
    </rPh>
    <rPh sb="11" eb="12">
      <t>タガ</t>
    </rPh>
    <rPh sb="14" eb="16">
      <t>イチ</t>
    </rPh>
    <rPh sb="17" eb="18">
      <t>イ</t>
    </rPh>
    <rPh sb="19" eb="20">
      <t>カ</t>
    </rPh>
    <phoneticPr fontId="1"/>
  </si>
  <si>
    <t>その後、目標はFAとしてそれぞれ１回の基礎攻撃を行うことができる。</t>
    <rPh sb="2" eb="3">
      <t>ゴ</t>
    </rPh>
    <rPh sb="4" eb="6">
      <t>モクヒョウ</t>
    </rPh>
    <rPh sb="17" eb="18">
      <t>カイ</t>
    </rPh>
    <rPh sb="19" eb="21">
      <t>キソ</t>
    </rPh>
    <rPh sb="21" eb="23">
      <t>コウゲキ</t>
    </rPh>
    <rPh sb="24" eb="25">
      <t>オコナ</t>
    </rPh>
    <phoneticPr fontId="1"/>
  </si>
  <si>
    <t>これらの攻撃が１回ヒットする度、使用者または使用者から見える味方１人は</t>
    <rPh sb="4" eb="6">
      <t>コウゲキ</t>
    </rPh>
    <rPh sb="8" eb="9">
      <t>カイ</t>
    </rPh>
    <rPh sb="14" eb="15">
      <t>タビ</t>
    </rPh>
    <rPh sb="16" eb="19">
      <t>シヨウシャ</t>
    </rPh>
    <rPh sb="22" eb="25">
      <t>シヨウシャ</t>
    </rPh>
    <rPh sb="27" eb="28">
      <t>ミ</t>
    </rPh>
    <rPh sb="30" eb="32">
      <t>ミカタ</t>
    </rPh>
    <rPh sb="32" eb="34">
      <t>ヒトリ</t>
    </rPh>
    <phoneticPr fontId="1"/>
  </si>
  <si>
    <t>”回復力を１回分消費し、かつSTを１回行う”事ができる。</t>
    <rPh sb="1" eb="3">
      <t>カイフク</t>
    </rPh>
    <rPh sb="3" eb="4">
      <t>リョク</t>
    </rPh>
    <rPh sb="6" eb="8">
      <t>カイブン</t>
    </rPh>
    <rPh sb="8" eb="10">
      <t>ショウヒ</t>
    </rPh>
    <rPh sb="18" eb="19">
      <t>カイ</t>
    </rPh>
    <rPh sb="19" eb="20">
      <t>オコナ</t>
    </rPh>
    <rPh sb="22" eb="23">
      <t>コト</t>
    </rPh>
    <phoneticPr fontId="1"/>
  </si>
  <si>
    <t>これらの基礎攻撃が２回ともミスしたなら、このパワーの使用回数は回復する。</t>
    <rPh sb="4" eb="6">
      <t>キソ</t>
    </rPh>
    <rPh sb="6" eb="8">
      <t>コウゲキ</t>
    </rPh>
    <rPh sb="10" eb="11">
      <t>カイ</t>
    </rPh>
    <rPh sb="26" eb="28">
      <t>シヨウ</t>
    </rPh>
    <rPh sb="28" eb="30">
      <t>カイスウ</t>
    </rPh>
    <rPh sb="31" eb="33">
      <t>カイフク</t>
    </rPh>
    <phoneticPr fontId="1"/>
  </si>
  <si>
    <r>
      <t>　　</t>
    </r>
    <r>
      <rPr>
        <b/>
        <sz val="11"/>
        <color theme="1"/>
        <rFont val="ＭＳ Ｐゴシック"/>
        <family val="3"/>
        <charset val="128"/>
        <scheme val="minor"/>
      </rPr>
      <t>汎用パワー◆[遭遇毎】：</t>
    </r>
    <r>
      <rPr>
        <sz val="11"/>
        <color theme="1"/>
        <rFont val="ＭＳ Ｐゴシック"/>
        <family val="2"/>
        <charset val="128"/>
        <scheme val="minor"/>
      </rPr>
      <t>マイナー・アクション</t>
    </r>
    <rPh sb="2" eb="4">
      <t>ハンヨウ</t>
    </rPh>
    <rPh sb="9" eb="11">
      <t>ソウグウ</t>
    </rPh>
    <rPh sb="11" eb="12">
      <t>マイ</t>
    </rPh>
    <phoneticPr fontId="1"/>
  </si>
  <si>
    <r>
      <t>　　</t>
    </r>
    <r>
      <rPr>
        <b/>
        <sz val="11"/>
        <color theme="1"/>
        <rFont val="ＭＳ Ｐゴシック"/>
        <family val="3"/>
        <charset val="128"/>
        <scheme val="minor"/>
      </rPr>
      <t>汎用パワー◆[一日毎】：</t>
    </r>
    <r>
      <rPr>
        <sz val="11"/>
        <color theme="1"/>
        <rFont val="ＭＳ Ｐゴシック"/>
        <family val="2"/>
        <charset val="128"/>
        <scheme val="minor"/>
      </rPr>
      <t>フリー・アクション</t>
    </r>
    <rPh sb="2" eb="4">
      <t>ハンヨウ</t>
    </rPh>
    <rPh sb="9" eb="11">
      <t>イチニチ</t>
    </rPh>
    <rPh sb="11" eb="12">
      <t>マイ</t>
    </rPh>
    <phoneticPr fontId="1"/>
  </si>
  <si>
    <t>エスカレイティング・フューリィ</t>
    <phoneticPr fontId="1"/>
  </si>
  <si>
    <t>未増幅</t>
    <rPh sb="0" eb="1">
      <t>ミ</t>
    </rPh>
    <rPh sb="1" eb="3">
      <t>ゾウフク</t>
    </rPh>
    <phoneticPr fontId="1"/>
  </si>
  <si>
    <t>増幅１</t>
    <rPh sb="0" eb="2">
      <t>ゾウフク</t>
    </rPh>
    <phoneticPr fontId="1"/>
  </si>
  <si>
    <t>種族特徴</t>
    <rPh sb="0" eb="2">
      <t>シュゾク</t>
    </rPh>
    <rPh sb="2" eb="4">
      <t>トクチョウ</t>
    </rPh>
    <phoneticPr fontId="1"/>
  </si>
  <si>
    <r>
      <t>間合い武器</t>
    </r>
    <r>
      <rPr>
        <b/>
        <sz val="12"/>
        <color rgb="FFFF0000"/>
        <rFont val="HGP創英角ｺﾞｼｯｸUB"/>
        <family val="3"/>
        <charset val="128"/>
      </rPr>
      <t>の</t>
    </r>
    <r>
      <rPr>
        <b/>
        <sz val="14"/>
        <color rgb="FFFF0000"/>
        <rFont val="HGP創英角ｺﾞｼｯｸUB"/>
        <family val="3"/>
        <charset val="128"/>
      </rPr>
      <t>お陰</t>
    </r>
    <r>
      <rPr>
        <b/>
        <sz val="12"/>
        <color rgb="FFFF0000"/>
        <rFont val="HGP創英角ｺﾞｼｯｸUB"/>
        <family val="3"/>
        <charset val="128"/>
      </rPr>
      <t>で</t>
    </r>
    <r>
      <rPr>
        <b/>
        <sz val="14"/>
        <color rgb="FFFF0000"/>
        <rFont val="HGP創英角ｺﾞｼｯｸUB"/>
        <family val="3"/>
        <charset val="128"/>
      </rPr>
      <t>敵</t>
    </r>
    <r>
      <rPr>
        <b/>
        <sz val="12"/>
        <color rgb="FFFF0000"/>
        <rFont val="HGP創英角ｺﾞｼｯｸUB"/>
        <family val="3"/>
        <charset val="128"/>
      </rPr>
      <t>には</t>
    </r>
    <r>
      <rPr>
        <b/>
        <sz val="14"/>
        <color rgb="FFFF0000"/>
        <rFont val="HGP創英角ｺﾞｼｯｸUB"/>
        <family val="3"/>
        <charset val="128"/>
      </rPr>
      <t>隣接する必要</t>
    </r>
    <r>
      <rPr>
        <b/>
        <sz val="12"/>
        <color rgb="FFFF0000"/>
        <rFont val="HGP創英角ｺﾞｼｯｸUB"/>
        <family val="3"/>
        <charset val="128"/>
      </rPr>
      <t>が</t>
    </r>
    <r>
      <rPr>
        <b/>
        <sz val="14"/>
        <color rgb="FFFF0000"/>
        <rFont val="HGP創英角ｺﾞｼｯｸUB"/>
        <family val="3"/>
        <charset val="128"/>
      </rPr>
      <t>特</t>
    </r>
    <r>
      <rPr>
        <b/>
        <sz val="12"/>
        <color rgb="FFFF0000"/>
        <rFont val="HGP創英角ｺﾞｼｯｸUB"/>
        <family val="3"/>
        <charset val="128"/>
      </rPr>
      <t>に</t>
    </r>
    <r>
      <rPr>
        <b/>
        <sz val="14"/>
        <color rgb="FFFF0000"/>
        <rFont val="HGP創英角ｺﾞｼｯｸUB"/>
        <family val="3"/>
        <charset val="128"/>
      </rPr>
      <t>無くてラッキュ―！</t>
    </r>
    <rPh sb="0" eb="2">
      <t>マア</t>
    </rPh>
    <rPh sb="3" eb="5">
      <t>ブキ</t>
    </rPh>
    <rPh sb="7" eb="8">
      <t>カゲ</t>
    </rPh>
    <rPh sb="9" eb="10">
      <t>テキ</t>
    </rPh>
    <rPh sb="12" eb="14">
      <t>リンセツ</t>
    </rPh>
    <rPh sb="16" eb="18">
      <t>ヒツヨウ</t>
    </rPh>
    <rPh sb="19" eb="20">
      <t>トク</t>
    </rPh>
    <rPh sb="21" eb="22">
      <t>ナ</t>
    </rPh>
    <phoneticPr fontId="1"/>
  </si>
  <si>
    <t>①瞬間移動で位置入れ替え</t>
    <rPh sb="1" eb="3">
      <t>シュンカン</t>
    </rPh>
    <rPh sb="3" eb="5">
      <t>イドウ</t>
    </rPh>
    <rPh sb="6" eb="8">
      <t>イチ</t>
    </rPh>
    <rPh sb="8" eb="9">
      <t>イ</t>
    </rPh>
    <rPh sb="10" eb="11">
      <t>カ</t>
    </rPh>
    <phoneticPr fontId="1"/>
  </si>
  <si>
    <r>
      <t>②各々が基礎攻撃（</t>
    </r>
    <r>
      <rPr>
        <b/>
        <sz val="11"/>
        <color rgb="FFFF0000"/>
        <rFont val="ＭＳ Ｐゴシック"/>
        <family val="3"/>
        <charset val="128"/>
        <scheme val="minor"/>
      </rPr>
      <t>遠近問わず</t>
    </r>
    <r>
      <rPr>
        <sz val="11"/>
        <rFont val="ＭＳ Ｐゴシック"/>
        <family val="3"/>
        <charset val="128"/>
        <scheme val="minor"/>
      </rPr>
      <t>）</t>
    </r>
    <rPh sb="1" eb="3">
      <t>オノオノ</t>
    </rPh>
    <rPh sb="4" eb="6">
      <t>キソ</t>
    </rPh>
    <rPh sb="6" eb="8">
      <t>コウゲキ</t>
    </rPh>
    <rPh sb="9" eb="11">
      <t>エンキン</t>
    </rPh>
    <rPh sb="11" eb="12">
      <t>ト</t>
    </rPh>
    <phoneticPr fontId="1"/>
  </si>
  <si>
    <t>アイアー未増幅、増幅２、及びフォワードシンキング・カット増幅２のいずれもが無理な時に狙う。</t>
    <rPh sb="4" eb="5">
      <t>ミ</t>
    </rPh>
    <rPh sb="5" eb="7">
      <t>ゾウフク</t>
    </rPh>
    <rPh sb="8" eb="10">
      <t>ゾウフク</t>
    </rPh>
    <rPh sb="12" eb="13">
      <t>オヨ</t>
    </rPh>
    <rPh sb="28" eb="30">
      <t>ゾウフク</t>
    </rPh>
    <rPh sb="37" eb="39">
      <t>ムリ</t>
    </rPh>
    <rPh sb="40" eb="41">
      <t>トキ</t>
    </rPh>
    <rPh sb="42" eb="43">
      <t>ネラ</t>
    </rPh>
    <phoneticPr fontId="1"/>
  </si>
  <si>
    <t>防衛役を優先的に回復させる事。</t>
    <rPh sb="0" eb="3">
      <t>ボウエイヤク</t>
    </rPh>
    <rPh sb="4" eb="7">
      <t>ユウセンテキ</t>
    </rPh>
    <rPh sb="8" eb="10">
      <t>カイフク</t>
    </rPh>
    <rPh sb="13" eb="14">
      <t>コト</t>
    </rPh>
    <phoneticPr fontId="1"/>
  </si>
  <si>
    <t>①無理して使う必要は無い</t>
    <rPh sb="1" eb="3">
      <t>ムリ</t>
    </rPh>
    <rPh sb="5" eb="6">
      <t>ツカ</t>
    </rPh>
    <rPh sb="7" eb="9">
      <t>ヒツヨウ</t>
    </rPh>
    <rPh sb="10" eb="11">
      <t>ナ</t>
    </rPh>
    <phoneticPr fontId="1"/>
  </si>
  <si>
    <t>　　トリガーの成立条件が厳しく、効果もイマイチ？</t>
    <rPh sb="7" eb="9">
      <t>セイリツ</t>
    </rPh>
    <rPh sb="9" eb="11">
      <t>ジョウケン</t>
    </rPh>
    <rPh sb="12" eb="13">
      <t>キビ</t>
    </rPh>
    <rPh sb="16" eb="18">
      <t>コウカ</t>
    </rPh>
    <phoneticPr fontId="1"/>
  </si>
  <si>
    <t>　　重傷後にＨＰを回復した後、また重傷になる事もあり得る以上、</t>
    <rPh sb="2" eb="4">
      <t>ジュウショウ</t>
    </rPh>
    <rPh sb="4" eb="5">
      <t>ゴ</t>
    </rPh>
    <rPh sb="9" eb="11">
      <t>カイフク</t>
    </rPh>
    <rPh sb="13" eb="14">
      <t>アト</t>
    </rPh>
    <rPh sb="17" eb="19">
      <t>ジュウショウ</t>
    </rPh>
    <rPh sb="22" eb="23">
      <t>コト</t>
    </rPh>
    <rPh sb="26" eb="27">
      <t>ウ</t>
    </rPh>
    <rPh sb="28" eb="30">
      <t>イジョウ</t>
    </rPh>
    <phoneticPr fontId="1"/>
  </si>
  <si>
    <t>　　効果的な局面以外、無理してまで使う必要は無さそう。</t>
    <rPh sb="2" eb="5">
      <t>コウカテキ</t>
    </rPh>
    <rPh sb="6" eb="8">
      <t>キョクメン</t>
    </rPh>
    <rPh sb="8" eb="10">
      <t>イガイ</t>
    </rPh>
    <rPh sb="11" eb="13">
      <t>ムリ</t>
    </rPh>
    <rPh sb="17" eb="18">
      <t>ツカ</t>
    </rPh>
    <rPh sb="19" eb="21">
      <t>ヒツヨウ</t>
    </rPh>
    <rPh sb="22" eb="23">
      <t>ナ</t>
    </rPh>
    <phoneticPr fontId="1"/>
  </si>
  <si>
    <t>②普通は敵のターン</t>
    <rPh sb="1" eb="3">
      <t>フツウ</t>
    </rPh>
    <rPh sb="4" eb="5">
      <t>テキ</t>
    </rPh>
    <phoneticPr fontId="1"/>
  </si>
  <si>
    <t>　　トリガー成立時は敵のターンである事が多いハズなので、</t>
    <rPh sb="6" eb="8">
      <t>セイリツ</t>
    </rPh>
    <rPh sb="8" eb="9">
      <t>ジ</t>
    </rPh>
    <rPh sb="10" eb="11">
      <t>テキ</t>
    </rPh>
    <rPh sb="18" eb="19">
      <t>コト</t>
    </rPh>
    <rPh sb="20" eb="21">
      <t>オオ</t>
    </rPh>
    <phoneticPr fontId="1"/>
  </si>
  <si>
    <t>　　機会攻撃を誘発せずに移動できる事も多そう。</t>
    <rPh sb="2" eb="4">
      <t>キカイ</t>
    </rPh>
    <rPh sb="4" eb="6">
      <t>コウゲキ</t>
    </rPh>
    <rPh sb="7" eb="9">
      <t>ユウハツ</t>
    </rPh>
    <rPh sb="12" eb="14">
      <t>イドウ</t>
    </rPh>
    <rPh sb="17" eb="18">
      <t>コト</t>
    </rPh>
    <rPh sb="19" eb="20">
      <t>オオ</t>
    </rPh>
    <phoneticPr fontId="1"/>
  </si>
  <si>
    <t>　　ダメージ喰らうと同時に割り込んで使えるので、色々悪さもできそうなのだが・・・。</t>
    <rPh sb="6" eb="7">
      <t>ク</t>
    </rPh>
    <rPh sb="10" eb="12">
      <t>ドウジ</t>
    </rPh>
    <rPh sb="13" eb="14">
      <t>ワ</t>
    </rPh>
    <rPh sb="15" eb="16">
      <t>コ</t>
    </rPh>
    <rPh sb="18" eb="19">
      <t>ツカ</t>
    </rPh>
    <rPh sb="24" eb="26">
      <t>イロイロ</t>
    </rPh>
    <rPh sb="26" eb="27">
      <t>ワル</t>
    </rPh>
    <phoneticPr fontId="1"/>
  </si>
  <si>
    <r>
      <t>使用者は</t>
    </r>
    <r>
      <rPr>
        <b/>
        <sz val="11"/>
        <color rgb="FFFF0000"/>
        <rFont val="ＭＳ Ｐゴシック"/>
        <family val="3"/>
        <charset val="128"/>
        <scheme val="minor"/>
      </rPr>
      <t>次T終まで[精神]に対する抵抗５</t>
    </r>
    <r>
      <rPr>
        <sz val="11"/>
        <color theme="1"/>
        <rFont val="ＭＳ Ｐゴシック"/>
        <family val="2"/>
        <charset val="128"/>
        <scheme val="minor"/>
      </rPr>
      <t>を得る。</t>
    </r>
    <rPh sb="0" eb="3">
      <t>シヨウシャ</t>
    </rPh>
    <phoneticPr fontId="1"/>
  </si>
  <si>
    <t>　使える時に使うだけ。　出し惜しみする必要は無し！</t>
    <rPh sb="1" eb="2">
      <t>ツカ</t>
    </rPh>
    <rPh sb="4" eb="5">
      <t>トキ</t>
    </rPh>
    <rPh sb="6" eb="7">
      <t>ツカ</t>
    </rPh>
    <rPh sb="12" eb="13">
      <t>ダ</t>
    </rPh>
    <rPh sb="14" eb="15">
      <t>オ</t>
    </rPh>
    <rPh sb="19" eb="21">
      <t>ヒツヨウ</t>
    </rPh>
    <rPh sb="22" eb="23">
      <t>ナ</t>
    </rPh>
    <phoneticPr fontId="1"/>
  </si>
  <si>
    <t>①自分が脱出</t>
    <rPh sb="1" eb="3">
      <t>ジブン</t>
    </rPh>
    <rPh sb="4" eb="6">
      <t>ダッシュツ</t>
    </rPh>
    <phoneticPr fontId="1"/>
  </si>
  <si>
    <t>②味方を脱出</t>
    <rPh sb="1" eb="3">
      <t>ミカタ</t>
    </rPh>
    <rPh sb="4" eb="6">
      <t>ダッシュツ</t>
    </rPh>
    <phoneticPr fontId="1"/>
  </si>
  <si>
    <t>　　迷わずＧＯ！　</t>
    <rPh sb="2" eb="3">
      <t>マヨ</t>
    </rPh>
    <phoneticPr fontId="1"/>
  </si>
  <si>
    <r>
      <t>①トリガー成立時、範囲内に一時的ＨＰ持たない</t>
    </r>
    <r>
      <rPr>
        <b/>
        <sz val="11"/>
        <color rgb="FFFF0000"/>
        <rFont val="ＭＳ Ｐゴシック"/>
        <family val="3"/>
        <charset val="128"/>
        <scheme val="minor"/>
      </rPr>
      <t>前衛二人以上</t>
    </r>
    <rPh sb="5" eb="7">
      <t>セイリツ</t>
    </rPh>
    <rPh sb="7" eb="8">
      <t>ジ</t>
    </rPh>
    <rPh sb="9" eb="12">
      <t>ハンイナイ</t>
    </rPh>
    <rPh sb="13" eb="16">
      <t>イチジテキ</t>
    </rPh>
    <rPh sb="18" eb="19">
      <t>モ</t>
    </rPh>
    <rPh sb="22" eb="24">
      <t>ゼンエイ</t>
    </rPh>
    <rPh sb="24" eb="26">
      <t>フタリ</t>
    </rPh>
    <rPh sb="26" eb="28">
      <t>イジョウ</t>
    </rPh>
    <phoneticPr fontId="1"/>
  </si>
  <si>
    <t>②トリガー成立時、範囲内に味方無し</t>
    <rPh sb="13" eb="15">
      <t>ミカタ</t>
    </rPh>
    <rPh sb="15" eb="16">
      <t>ナ</t>
    </rPh>
    <phoneticPr fontId="1"/>
  </si>
  <si>
    <r>
      <t>使用者が１回の攻撃によって</t>
    </r>
    <r>
      <rPr>
        <b/>
        <sz val="11"/>
        <color rgb="FFFF0000"/>
        <rFont val="ＭＳ Ｐゴシック"/>
        <family val="3"/>
        <charset val="128"/>
        <scheme val="minor"/>
      </rPr>
      <t>ダメージ</t>
    </r>
    <r>
      <rPr>
        <sz val="11"/>
        <rFont val="ＭＳ Ｐゴシック"/>
        <family val="3"/>
        <charset val="128"/>
        <scheme val="minor"/>
      </rPr>
      <t>を被る</t>
    </r>
    <rPh sb="0" eb="3">
      <t>シヨウシャ</t>
    </rPh>
    <rPh sb="5" eb="6">
      <t>カイ</t>
    </rPh>
    <rPh sb="7" eb="9">
      <t>コウゲキ</t>
    </rPh>
    <rPh sb="18" eb="19">
      <t>コウム</t>
    </rPh>
    <phoneticPr fontId="1"/>
  </si>
  <si>
    <t>　　見送る事。　自分自身は対象に非ず。</t>
    <rPh sb="2" eb="4">
      <t>ミオク</t>
    </rPh>
    <rPh sb="5" eb="6">
      <t>コト</t>
    </rPh>
    <rPh sb="8" eb="10">
      <t>ジブン</t>
    </rPh>
    <rPh sb="10" eb="12">
      <t>ジシン</t>
    </rPh>
    <rPh sb="13" eb="15">
      <t>タイショウ</t>
    </rPh>
    <rPh sb="16" eb="17">
      <t>アラ</t>
    </rPh>
    <phoneticPr fontId="1"/>
  </si>
  <si>
    <t>③トリガー成立時、範囲内に前衛おらず</t>
    <rPh sb="13" eb="15">
      <t>ゼンエイ</t>
    </rPh>
    <phoneticPr fontId="1"/>
  </si>
  <si>
    <t>　　見送っていいのでは？　基本的に前衛の為のパワー。</t>
    <rPh sb="2" eb="4">
      <t>ミオク</t>
    </rPh>
    <rPh sb="13" eb="16">
      <t>キホンテキ</t>
    </rPh>
    <rPh sb="17" eb="19">
      <t>ゼンエイ</t>
    </rPh>
    <rPh sb="20" eb="21">
      <t>タメ</t>
    </rPh>
    <phoneticPr fontId="1"/>
  </si>
  <si>
    <t>④トリガー成立時、範囲内に一時的ＨＰ持たない前衛一人だけ</t>
    <rPh sb="24" eb="26">
      <t>ヒトリ</t>
    </rPh>
    <phoneticPr fontId="1"/>
  </si>
  <si>
    <t>　　難しい・・・。　使ってもいいかな？</t>
    <rPh sb="2" eb="3">
      <t>ムズカ</t>
    </rPh>
    <rPh sb="10" eb="11">
      <t>ツカ</t>
    </rPh>
    <phoneticPr fontId="1"/>
  </si>
  <si>
    <t>アクション不要なので、幻惑や朦朧中でも使用可能！</t>
    <rPh sb="5" eb="7">
      <t>フヨウ</t>
    </rPh>
    <rPh sb="11" eb="13">
      <t>ゲンワク</t>
    </rPh>
    <rPh sb="14" eb="16">
      <t>モウロウ</t>
    </rPh>
    <rPh sb="16" eb="17">
      <t>チュウ</t>
    </rPh>
    <rPh sb="19" eb="21">
      <t>シヨウ</t>
    </rPh>
    <rPh sb="21" eb="23">
      <t>カノウ</t>
    </rPh>
    <phoneticPr fontId="1"/>
  </si>
  <si>
    <t>⑤ダメージ喰らった時は、毎回チェック！</t>
    <rPh sb="5" eb="6">
      <t>ク</t>
    </rPh>
    <rPh sb="9" eb="10">
      <t>トキ</t>
    </rPh>
    <rPh sb="12" eb="14">
      <t>マイカイ</t>
    </rPh>
    <phoneticPr fontId="1"/>
  </si>
  <si>
    <t>　　継続ダメージやオーラは無理・・・。</t>
    <rPh sb="2" eb="4">
      <t>ケイゾク</t>
    </rPh>
    <rPh sb="13" eb="15">
      <t>ムリ</t>
    </rPh>
    <phoneticPr fontId="1"/>
  </si>
  <si>
    <r>
      <t>　　</t>
    </r>
    <r>
      <rPr>
        <b/>
        <sz val="11"/>
        <color rgb="FFFF0000"/>
        <rFont val="ＭＳ Ｐゴシック"/>
        <family val="3"/>
        <charset val="128"/>
        <scheme val="minor"/>
      </rPr>
      <t>確定ダメージ</t>
    </r>
    <r>
      <rPr>
        <sz val="11"/>
        <rFont val="ＭＳ Ｐゴシック"/>
        <family val="3"/>
        <charset val="128"/>
        <scheme val="minor"/>
      </rPr>
      <t>や</t>
    </r>
    <r>
      <rPr>
        <b/>
        <sz val="11"/>
        <color rgb="FFFF0000"/>
        <rFont val="ＭＳ Ｐゴシック"/>
        <family val="3"/>
        <charset val="128"/>
        <scheme val="minor"/>
      </rPr>
      <t>ミス半減</t>
    </r>
    <r>
      <rPr>
        <sz val="11"/>
        <rFont val="ＭＳ Ｐゴシック"/>
        <family val="3"/>
        <charset val="128"/>
        <scheme val="minor"/>
      </rPr>
      <t>もトリガーの対象！</t>
    </r>
    <rPh sb="2" eb="4">
      <t>カクテイ</t>
    </rPh>
    <rPh sb="11" eb="13">
      <t>ハンゲン</t>
    </rPh>
    <rPh sb="19" eb="21">
      <t>タイショウ</t>
    </rPh>
    <phoneticPr fontId="1"/>
  </si>
  <si>
    <r>
      <t>　</t>
    </r>
    <r>
      <rPr>
        <b/>
        <sz val="11"/>
        <color rgb="FFFF0000"/>
        <rFont val="ＭＳ Ｐゴシック"/>
        <family val="3"/>
        <charset val="128"/>
        <scheme val="minor"/>
      </rPr>
      <t>支配効果を喰らった時には狙いたい</t>
    </r>
    <r>
      <rPr>
        <sz val="11"/>
        <rFont val="ＭＳ Ｐゴシック"/>
        <family val="3"/>
        <charset val="128"/>
        <scheme val="minor"/>
      </rPr>
      <t>が、あまり気にし過ぎる必要も無し！</t>
    </r>
    <rPh sb="1" eb="3">
      <t>シハイ</t>
    </rPh>
    <rPh sb="3" eb="5">
      <t>コウカ</t>
    </rPh>
    <rPh sb="6" eb="7">
      <t>ク</t>
    </rPh>
    <rPh sb="10" eb="11">
      <t>トキ</t>
    </rPh>
    <rPh sb="13" eb="14">
      <t>ネラ</t>
    </rPh>
    <rPh sb="22" eb="23">
      <t>キ</t>
    </rPh>
    <rPh sb="25" eb="26">
      <t>ス</t>
    </rPh>
    <rPh sb="28" eb="30">
      <t>ヒツヨウ</t>
    </rPh>
    <rPh sb="31" eb="32">
      <t>ナ</t>
    </rPh>
    <phoneticPr fontId="1"/>
  </si>
  <si>
    <t>③ヒットした数だけパーティメンバーが回復</t>
    <rPh sb="6" eb="7">
      <t>カズ</t>
    </rPh>
    <rPh sb="18" eb="20">
      <t>カイフク</t>
    </rPh>
    <phoneticPr fontId="1"/>
  </si>
  <si>
    <r>
      <t>　　シェリーから視えていたらＯＫなので事実上、回復には</t>
    </r>
    <r>
      <rPr>
        <b/>
        <sz val="11"/>
        <color rgb="FFFF0000"/>
        <rFont val="ＭＳ Ｐゴシック"/>
        <family val="3"/>
        <charset val="128"/>
        <scheme val="minor"/>
      </rPr>
      <t>有効範囲に制限が無い！</t>
    </r>
    <rPh sb="8" eb="9">
      <t>ミ</t>
    </rPh>
    <rPh sb="19" eb="22">
      <t>ジジツジョウ</t>
    </rPh>
    <rPh sb="23" eb="25">
      <t>カイフク</t>
    </rPh>
    <rPh sb="27" eb="29">
      <t>ユウコウ</t>
    </rPh>
    <rPh sb="29" eb="31">
      <t>ハンイ</t>
    </rPh>
    <rPh sb="32" eb="34">
      <t>セイゲン</t>
    </rPh>
    <rPh sb="35" eb="36">
      <t>ナ</t>
    </rPh>
    <phoneticPr fontId="1"/>
  </si>
  <si>
    <t>　　オマケ（実はメイン？）のセーヴもあるし、不利な局面を挽回する可能性は大いにある。</t>
    <rPh sb="6" eb="7">
      <t>ジツ</t>
    </rPh>
    <rPh sb="22" eb="24">
      <t>フリ</t>
    </rPh>
    <rPh sb="25" eb="27">
      <t>キョクメン</t>
    </rPh>
    <rPh sb="28" eb="30">
      <t>バンカイ</t>
    </rPh>
    <rPh sb="32" eb="35">
      <t>カノウセイ</t>
    </rPh>
    <rPh sb="36" eb="37">
      <t>オオ</t>
    </rPh>
    <phoneticPr fontId="1"/>
  </si>
  <si>
    <t>④誰も回復できなかったら再使用可能</t>
    <rPh sb="1" eb="2">
      <t>ダレ</t>
    </rPh>
    <rPh sb="3" eb="5">
      <t>カイフク</t>
    </rPh>
    <rPh sb="12" eb="13">
      <t>サイ</t>
    </rPh>
    <rPh sb="13" eb="15">
      <t>シヨウ</t>
    </rPh>
    <rPh sb="15" eb="17">
      <t>カノウ</t>
    </rPh>
    <phoneticPr fontId="1"/>
  </si>
  <si>
    <t>　　完全無駄打ち防止の保険まで付いているとは・・・、かゆい所に手が届く！</t>
    <rPh sb="2" eb="4">
      <t>カンゼン</t>
    </rPh>
    <rPh sb="4" eb="6">
      <t>ムダ</t>
    </rPh>
    <rPh sb="6" eb="7">
      <t>ウ</t>
    </rPh>
    <rPh sb="8" eb="10">
      <t>ボウシ</t>
    </rPh>
    <rPh sb="11" eb="13">
      <t>ホケン</t>
    </rPh>
    <rPh sb="15" eb="16">
      <t>ツ</t>
    </rPh>
    <rPh sb="29" eb="30">
      <t>トコロ</t>
    </rPh>
    <rPh sb="31" eb="32">
      <t>テ</t>
    </rPh>
    <rPh sb="33" eb="34">
      <t>トド</t>
    </rPh>
    <phoneticPr fontId="1"/>
  </si>
  <si>
    <r>
      <t>　上同様。　シフトが付いている分、</t>
    </r>
    <r>
      <rPr>
        <b/>
        <sz val="11"/>
        <color rgb="FFFF0000"/>
        <rFont val="ＭＳ Ｐゴシック"/>
        <family val="3"/>
        <charset val="128"/>
        <scheme val="minor"/>
      </rPr>
      <t>シェリー幻惑時</t>
    </r>
    <r>
      <rPr>
        <sz val="11"/>
        <color theme="1"/>
        <rFont val="ＭＳ Ｐゴシック"/>
        <family val="2"/>
        <charset val="128"/>
        <scheme val="minor"/>
      </rPr>
      <t>には狙う余地があるかも？</t>
    </r>
    <rPh sb="1" eb="2">
      <t>ウエ</t>
    </rPh>
    <rPh sb="2" eb="4">
      <t>ドウヨウ</t>
    </rPh>
    <rPh sb="10" eb="11">
      <t>ツ</t>
    </rPh>
    <rPh sb="15" eb="16">
      <t>ブン</t>
    </rPh>
    <rPh sb="21" eb="23">
      <t>ゲンワク</t>
    </rPh>
    <rPh sb="23" eb="24">
      <t>ジ</t>
    </rPh>
    <rPh sb="26" eb="27">
      <t>ネラ</t>
    </rPh>
    <rPh sb="28" eb="30">
      <t>ヨチ</t>
    </rPh>
    <phoneticPr fontId="1"/>
  </si>
  <si>
    <r>
      <t>突撃</t>
    </r>
    <r>
      <rPr>
        <b/>
        <sz val="12"/>
        <color rgb="FFFF0000"/>
        <rFont val="HGP創英角ｺﾞｼｯｸUB"/>
        <family val="3"/>
        <charset val="128"/>
      </rPr>
      <t>は</t>
    </r>
    <r>
      <rPr>
        <b/>
        <sz val="14"/>
        <color rgb="FFFF0000"/>
        <rFont val="HGP創英角ｺﾞｼｯｸUB"/>
        <family val="3"/>
        <charset val="128"/>
      </rPr>
      <t>基本的</t>
    </r>
    <r>
      <rPr>
        <b/>
        <sz val="12"/>
        <color rgb="FFFF0000"/>
        <rFont val="HGP創英角ｺﾞｼｯｸUB"/>
        <family val="3"/>
        <charset val="128"/>
      </rPr>
      <t>に</t>
    </r>
    <r>
      <rPr>
        <b/>
        <sz val="14"/>
        <color rgb="FFFF0000"/>
        <rFont val="HGP創英角ｺﾞｼｯｸUB"/>
        <family val="3"/>
        <charset val="128"/>
      </rPr>
      <t>狙わない。　移動距離</t>
    </r>
    <r>
      <rPr>
        <b/>
        <sz val="12"/>
        <color rgb="FFFF0000"/>
        <rFont val="HGP創英角ｺﾞｼｯｸUB"/>
        <family val="3"/>
        <charset val="128"/>
      </rPr>
      <t>が</t>
    </r>
    <r>
      <rPr>
        <b/>
        <sz val="14"/>
        <color rgb="FFFF0000"/>
        <rFont val="HGP創英角ｺﾞｼｯｸUB"/>
        <family val="3"/>
        <charset val="128"/>
      </rPr>
      <t>足りなければ疾走すべし！</t>
    </r>
    <rPh sb="0" eb="2">
      <t>トツゲキ</t>
    </rPh>
    <rPh sb="3" eb="6">
      <t>キホンテキ</t>
    </rPh>
    <rPh sb="7" eb="8">
      <t>ネラ</t>
    </rPh>
    <rPh sb="13" eb="15">
      <t>イドウ</t>
    </rPh>
    <rPh sb="15" eb="17">
      <t>キョリ</t>
    </rPh>
    <rPh sb="18" eb="19">
      <t>タ</t>
    </rPh>
    <rPh sb="24" eb="26">
      <t>シッソウ</t>
    </rPh>
    <phoneticPr fontId="1"/>
  </si>
  <si>
    <t>　使う必要皆無！　忘れるべし</t>
    <rPh sb="1" eb="2">
      <t>ツカ</t>
    </rPh>
    <rPh sb="3" eb="5">
      <t>ヒツヨウ</t>
    </rPh>
    <rPh sb="5" eb="7">
      <t>カイム</t>
    </rPh>
    <rPh sb="9" eb="10">
      <t>ワス</t>
    </rPh>
    <phoneticPr fontId="1"/>
  </si>
  <si>
    <r>
      <t>②シェリーから</t>
    </r>
    <r>
      <rPr>
        <b/>
        <sz val="11"/>
        <color rgb="FFFF0000"/>
        <rFont val="ＭＳ Ｐゴシック"/>
        <family val="3"/>
        <charset val="128"/>
        <scheme val="minor"/>
      </rPr>
      <t>５マス以内にオテギヌ</t>
    </r>
    <r>
      <rPr>
        <sz val="11"/>
        <rFont val="ＭＳ Ｐゴシック"/>
        <family val="3"/>
        <charset val="128"/>
        <scheme val="minor"/>
      </rPr>
      <t>確認したらＧＯ！</t>
    </r>
    <rPh sb="10" eb="12">
      <t>イナイ</t>
    </rPh>
    <rPh sb="17" eb="19">
      <t>カクニン</t>
    </rPh>
    <phoneticPr fontId="1"/>
  </si>
  <si>
    <r>
      <t>③目標に隣接さえすれば、味方の</t>
    </r>
    <r>
      <rPr>
        <b/>
        <sz val="11"/>
        <color rgb="FFFF0000"/>
        <rFont val="ＭＳ Ｐゴシック"/>
        <family val="3"/>
        <charset val="128"/>
        <scheme val="minor"/>
      </rPr>
      <t>移動距離に制限無し！</t>
    </r>
    <rPh sb="1" eb="3">
      <t>モクヒョウ</t>
    </rPh>
    <rPh sb="4" eb="6">
      <t>リンセツ</t>
    </rPh>
    <rPh sb="12" eb="14">
      <t>ミカタ</t>
    </rPh>
    <rPh sb="15" eb="17">
      <t>イドウ</t>
    </rPh>
    <rPh sb="17" eb="19">
      <t>キョリ</t>
    </rPh>
    <rPh sb="20" eb="22">
      <t>セイゲン</t>
    </rPh>
    <rPh sb="22" eb="23">
      <t>ナ</t>
    </rPh>
    <phoneticPr fontId="1"/>
  </si>
  <si>
    <t>④追加ダメージまであるので威力も充分！</t>
    <rPh sb="1" eb="3">
      <t>ツイカ</t>
    </rPh>
    <rPh sb="13" eb="15">
      <t>イリョク</t>
    </rPh>
    <rPh sb="16" eb="18">
      <t>ジュウブン</t>
    </rPh>
    <phoneticPr fontId="1"/>
  </si>
  <si>
    <t>　　隣接する必要が無い分、位置取りはかなり楽なハズ。</t>
    <rPh sb="2" eb="4">
      <t>リンセツ</t>
    </rPh>
    <rPh sb="6" eb="8">
      <t>ヒツヨウ</t>
    </rPh>
    <rPh sb="9" eb="10">
      <t>ナ</t>
    </rPh>
    <rPh sb="11" eb="12">
      <t>ブン</t>
    </rPh>
    <rPh sb="13" eb="15">
      <t>イチ</t>
    </rPh>
    <rPh sb="15" eb="16">
      <t>ド</t>
    </rPh>
    <rPh sb="21" eb="22">
      <t>ラク</t>
    </rPh>
    <phoneticPr fontId="1"/>
  </si>
  <si>
    <r>
      <t>移動アクション</t>
    </r>
    <r>
      <rPr>
        <b/>
        <sz val="12"/>
        <color rgb="FFFF0000"/>
        <rFont val="HGP創英角ｺﾞｼｯｸUB"/>
        <family val="3"/>
        <charset val="128"/>
      </rPr>
      <t>で</t>
    </r>
    <r>
      <rPr>
        <b/>
        <sz val="14"/>
        <color rgb="FFFF0000"/>
        <rFont val="HGP創英角ｺﾞｼｯｸUB"/>
        <family val="3"/>
        <charset val="128"/>
      </rPr>
      <t>近付</t>
    </r>
    <r>
      <rPr>
        <b/>
        <sz val="12"/>
        <color rgb="FFFF0000"/>
        <rFont val="HGP創英角ｺﾞｼｯｸUB"/>
        <family val="3"/>
        <charset val="128"/>
      </rPr>
      <t>いて</t>
    </r>
    <r>
      <rPr>
        <b/>
        <sz val="14"/>
        <color rgb="FFFF0000"/>
        <rFont val="HGP創英角ｺﾞｼｯｸUB"/>
        <family val="3"/>
        <charset val="128"/>
      </rPr>
      <t>アイアー</t>
    </r>
    <r>
      <rPr>
        <b/>
        <sz val="12"/>
        <color rgb="FFFF0000"/>
        <rFont val="HGP創英角ｺﾞｼｯｸUB"/>
        <family val="3"/>
        <charset val="128"/>
      </rPr>
      <t>で</t>
    </r>
    <r>
      <rPr>
        <b/>
        <sz val="14"/>
        <color rgb="FFFF0000"/>
        <rFont val="HGP創英角ｺﾞｼｯｸUB"/>
        <family val="3"/>
        <charset val="128"/>
      </rPr>
      <t>攻撃</t>
    </r>
    <r>
      <rPr>
        <b/>
        <sz val="12"/>
        <color rgb="FFFF0000"/>
        <rFont val="HGP創英角ｺﾞｼｯｸUB"/>
        <family val="3"/>
        <charset val="128"/>
      </rPr>
      <t>が、</t>
    </r>
    <r>
      <rPr>
        <b/>
        <sz val="14"/>
        <color rgb="FFFF0000"/>
        <rFont val="HGP創英角ｺﾞｼｯｸUB"/>
        <family val="3"/>
        <charset val="128"/>
      </rPr>
      <t>シェリー</t>
    </r>
    <r>
      <rPr>
        <b/>
        <sz val="12"/>
        <color rgb="FFFF0000"/>
        <rFont val="HGP創英角ｺﾞｼｯｸUB"/>
        <family val="3"/>
        <charset val="128"/>
      </rPr>
      <t>の</t>
    </r>
    <r>
      <rPr>
        <b/>
        <sz val="14"/>
        <color rgb="FFFF0000"/>
        <rFont val="HGP創英角ｺﾞｼｯｸUB"/>
        <family val="3"/>
        <charset val="128"/>
      </rPr>
      <t>基本パターン！</t>
    </r>
    <rPh sb="0" eb="2">
      <t>イドウ</t>
    </rPh>
    <rPh sb="8" eb="10">
      <t>チカヅ</t>
    </rPh>
    <rPh sb="17" eb="19">
      <t>コウゲキ</t>
    </rPh>
    <rPh sb="26" eb="28">
      <t>キホン</t>
    </rPh>
    <phoneticPr fontId="1"/>
  </si>
  <si>
    <r>
      <t>　　脆弱性は本当に凶悪なので、是非</t>
    </r>
    <r>
      <rPr>
        <b/>
        <sz val="11"/>
        <color rgb="FFFF0000"/>
        <rFont val="ＭＳ Ｐゴシック"/>
        <family val="3"/>
        <charset val="128"/>
        <scheme val="minor"/>
      </rPr>
      <t>残りＨＰの多い敵</t>
    </r>
    <r>
      <rPr>
        <sz val="11"/>
        <rFont val="ＭＳ Ｐゴシック"/>
        <family val="3"/>
        <charset val="128"/>
        <scheme val="minor"/>
      </rPr>
      <t>に対して狙いたい。</t>
    </r>
    <rPh sb="2" eb="5">
      <t>ゼイジャクセイ</t>
    </rPh>
    <rPh sb="6" eb="8">
      <t>ホントウ</t>
    </rPh>
    <rPh sb="9" eb="11">
      <t>キョウアク</t>
    </rPh>
    <rPh sb="15" eb="17">
      <t>ゼヒ</t>
    </rPh>
    <rPh sb="17" eb="18">
      <t>ノコ</t>
    </rPh>
    <rPh sb="22" eb="23">
      <t>オオ</t>
    </rPh>
    <rPh sb="24" eb="25">
      <t>テキ</t>
    </rPh>
    <rPh sb="26" eb="27">
      <t>タイ</t>
    </rPh>
    <rPh sb="29" eb="30">
      <t>ネラ</t>
    </rPh>
    <phoneticPr fontId="1"/>
  </si>
  <si>
    <t>②シェリーが攻撃する目標には味方が突撃不可！</t>
    <rPh sb="6" eb="8">
      <t>コウゲキ</t>
    </rPh>
    <rPh sb="10" eb="12">
      <t>モクヒョウ</t>
    </rPh>
    <rPh sb="14" eb="16">
      <t>ミカタ</t>
    </rPh>
    <rPh sb="17" eb="19">
      <t>トツゲキ</t>
    </rPh>
    <rPh sb="19" eb="21">
      <t>フカ</t>
    </rPh>
    <phoneticPr fontId="1"/>
  </si>
  <si>
    <r>
      <t>　　アイアー増幅２と違って、コチラは</t>
    </r>
    <r>
      <rPr>
        <b/>
        <sz val="11"/>
        <color rgb="FFFF0000"/>
        <rFont val="ＭＳ Ｐゴシック"/>
        <family val="3"/>
        <charset val="128"/>
        <scheme val="minor"/>
      </rPr>
      <t>味方の移動（突撃）がメインの目的</t>
    </r>
    <r>
      <rPr>
        <sz val="11"/>
        <rFont val="ＭＳ Ｐゴシック"/>
        <family val="3"/>
        <charset val="128"/>
        <scheme val="minor"/>
      </rPr>
      <t>である事に注意。</t>
    </r>
    <rPh sb="6" eb="8">
      <t>ゾウフク</t>
    </rPh>
    <rPh sb="10" eb="11">
      <t>チガ</t>
    </rPh>
    <rPh sb="18" eb="20">
      <t>ミカタ</t>
    </rPh>
    <rPh sb="21" eb="23">
      <t>イドウ</t>
    </rPh>
    <rPh sb="24" eb="26">
      <t>トツゲキ</t>
    </rPh>
    <rPh sb="32" eb="34">
      <t>モクテキ</t>
    </rPh>
    <rPh sb="37" eb="38">
      <t>コト</t>
    </rPh>
    <rPh sb="39" eb="41">
      <t>チュウイ</t>
    </rPh>
    <phoneticPr fontId="1"/>
  </si>
  <si>
    <t>どうしても敵に近付けない時には、このパワーでＧＯ！</t>
    <rPh sb="5" eb="6">
      <t>テキ</t>
    </rPh>
    <rPh sb="7" eb="9">
      <t>チカヅ</t>
    </rPh>
    <rPh sb="12" eb="13">
      <t>トキ</t>
    </rPh>
    <phoneticPr fontId="1"/>
  </si>
  <si>
    <t>シェリー第一ターン注意点！</t>
    <rPh sb="4" eb="6">
      <t>ダイイチ</t>
    </rPh>
    <rPh sb="9" eb="12">
      <t>チュウイテン</t>
    </rPh>
    <phoneticPr fontId="1"/>
  </si>
  <si>
    <t>・突撃したら負け！　移動アクションのみで敵に近付く！　</t>
    <rPh sb="1" eb="3">
      <t>トツゲキ</t>
    </rPh>
    <rPh sb="6" eb="7">
      <t>マ</t>
    </rPh>
    <rPh sb="10" eb="12">
      <t>イドウ</t>
    </rPh>
    <rPh sb="20" eb="21">
      <t>テキ</t>
    </rPh>
    <rPh sb="22" eb="24">
      <t>チカヅ</t>
    </rPh>
    <phoneticPr fontId="1"/>
  </si>
  <si>
    <r>
      <t>・移動後、</t>
    </r>
    <r>
      <rPr>
        <b/>
        <sz val="11"/>
        <color rgb="FFFF0000"/>
        <rFont val="ＭＳ Ｐゴシック"/>
        <family val="3"/>
        <charset val="128"/>
        <scheme val="minor"/>
      </rPr>
      <t>５マス以内に前衛がいる</t>
    </r>
    <r>
      <rPr>
        <sz val="11"/>
        <color theme="1"/>
        <rFont val="ＭＳ Ｐゴシック"/>
        <family val="2"/>
        <charset val="128"/>
        <scheme val="minor"/>
      </rPr>
      <t>なら基本はアイアー増幅２を狙う！</t>
    </r>
    <rPh sb="1" eb="3">
      <t>イドウ</t>
    </rPh>
    <rPh sb="3" eb="4">
      <t>ゴ</t>
    </rPh>
    <rPh sb="8" eb="10">
      <t>イナイ</t>
    </rPh>
    <rPh sb="11" eb="13">
      <t>ゼンエイ</t>
    </rPh>
    <rPh sb="18" eb="20">
      <t>キホン</t>
    </rPh>
    <rPh sb="25" eb="27">
      <t>ゾウフク</t>
    </rPh>
    <rPh sb="29" eb="30">
      <t>ネラ</t>
    </rPh>
    <phoneticPr fontId="1"/>
  </si>
  <si>
    <t>・前衛よりも先に動ける時も、基本はアイアー増幅２だが、</t>
    <rPh sb="1" eb="3">
      <t>ゼンエイ</t>
    </rPh>
    <rPh sb="6" eb="7">
      <t>サキ</t>
    </rPh>
    <rPh sb="8" eb="9">
      <t>ウゴ</t>
    </rPh>
    <rPh sb="11" eb="12">
      <t>トキ</t>
    </rPh>
    <rPh sb="14" eb="16">
      <t>キホン</t>
    </rPh>
    <rPh sb="21" eb="23">
      <t>ゾウフク</t>
    </rPh>
    <phoneticPr fontId="1"/>
  </si>
  <si>
    <r>
      <t>　</t>
    </r>
    <r>
      <rPr>
        <b/>
        <sz val="11"/>
        <color rgb="FFFF0000"/>
        <rFont val="ＭＳ Ｐゴシック"/>
        <family val="3"/>
        <charset val="128"/>
        <scheme val="minor"/>
      </rPr>
      <t>前衛二人が突撃可能</t>
    </r>
    <r>
      <rPr>
        <sz val="11"/>
        <color theme="1"/>
        <rFont val="ＭＳ Ｐゴシック"/>
        <family val="2"/>
        <charset val="128"/>
        <scheme val="minor"/>
      </rPr>
      <t>ならば、フォワードシンキング・カット増幅２を狙いたい！</t>
    </r>
    <rPh sb="1" eb="3">
      <t>ゼンエイ</t>
    </rPh>
    <rPh sb="3" eb="5">
      <t>フタリ</t>
    </rPh>
    <rPh sb="6" eb="8">
      <t>トツゲキ</t>
    </rPh>
    <rPh sb="8" eb="10">
      <t>カノウ</t>
    </rPh>
    <rPh sb="28" eb="30">
      <t>ゾウフク</t>
    </rPh>
    <rPh sb="32" eb="33">
      <t>ネラ</t>
    </rPh>
    <phoneticPr fontId="1"/>
  </si>
  <si>
    <r>
      <t>・</t>
    </r>
    <r>
      <rPr>
        <b/>
        <sz val="11"/>
        <color rgb="FFFF0000"/>
        <rFont val="ＭＳ Ｐゴシック"/>
        <family val="3"/>
        <charset val="128"/>
        <scheme val="minor"/>
      </rPr>
      <t>不意打ち及び第一ラウンド限定</t>
    </r>
    <r>
      <rPr>
        <sz val="11"/>
        <color theme="1"/>
        <rFont val="ＭＳ Ｐゴシック"/>
        <family val="2"/>
        <charset val="128"/>
        <scheme val="minor"/>
      </rPr>
      <t>で各自のターン開始時に範囲内にいたら、そのターン中移動速度＋２</t>
    </r>
    <rPh sb="1" eb="4">
      <t>フイウ</t>
    </rPh>
    <rPh sb="5" eb="6">
      <t>オヨ</t>
    </rPh>
    <rPh sb="7" eb="9">
      <t>ダイイチ</t>
    </rPh>
    <rPh sb="13" eb="15">
      <t>ゲンテイ</t>
    </rPh>
    <rPh sb="16" eb="17">
      <t>カク</t>
    </rPh>
    <rPh sb="17" eb="18">
      <t>ジ</t>
    </rPh>
    <rPh sb="22" eb="24">
      <t>カイシ</t>
    </rPh>
    <rPh sb="24" eb="25">
      <t>ジ</t>
    </rPh>
    <rPh sb="26" eb="28">
      <t>ハンイ</t>
    </rPh>
    <rPh sb="28" eb="29">
      <t>ナイ</t>
    </rPh>
    <rPh sb="39" eb="40">
      <t>チュウ</t>
    </rPh>
    <rPh sb="40" eb="42">
      <t>イドウ</t>
    </rPh>
    <rPh sb="42" eb="44">
      <t>ソクド</t>
    </rPh>
    <phoneticPr fontId="1"/>
  </si>
  <si>
    <r>
      <t>　</t>
    </r>
    <r>
      <rPr>
        <b/>
        <sz val="11"/>
        <color rgb="FFFF0000"/>
        <rFont val="ＭＳ Ｐゴシック"/>
        <family val="3"/>
        <charset val="128"/>
        <scheme val="minor"/>
      </rPr>
      <t>疾走すれば１０マスまで移動可能</t>
    </r>
    <r>
      <rPr>
        <sz val="11"/>
        <color theme="1"/>
        <rFont val="ＭＳ Ｐゴシック"/>
        <family val="2"/>
        <charset val="128"/>
        <scheme val="minor"/>
      </rPr>
      <t>なので、気合いだ！</t>
    </r>
    <rPh sb="1" eb="3">
      <t>シッソウ</t>
    </rPh>
    <rPh sb="12" eb="14">
      <t>イドウ</t>
    </rPh>
    <rPh sb="14" eb="16">
      <t>カノウ</t>
    </rPh>
    <phoneticPr fontId="1"/>
  </si>
  <si>
    <t>・色々無理ならダイレクト・ザ・ストライクで茶を濁すのも全然アリ。</t>
    <rPh sb="1" eb="3">
      <t>イロイロ</t>
    </rPh>
    <rPh sb="3" eb="5">
      <t>ムリ</t>
    </rPh>
    <rPh sb="21" eb="22">
      <t>チャ</t>
    </rPh>
    <rPh sb="23" eb="24">
      <t>ニゴ</t>
    </rPh>
    <rPh sb="27" eb="29">
      <t>ゼンゼン</t>
    </rPh>
    <phoneticPr fontId="1"/>
  </si>
  <si>
    <r>
      <t>・アイアー増幅２で近接基礎攻撃　（</t>
    </r>
    <r>
      <rPr>
        <b/>
        <sz val="11"/>
        <color rgb="FFFF0000"/>
        <rFont val="ＭＳ Ｐゴシック"/>
        <family val="3"/>
        <charset val="128"/>
        <scheme val="minor"/>
      </rPr>
      <t>シフト可能な距離に全く制限無し</t>
    </r>
    <r>
      <rPr>
        <sz val="11"/>
        <color theme="1"/>
        <rFont val="ＭＳ Ｐゴシック"/>
        <family val="2"/>
        <charset val="128"/>
        <scheme val="minor"/>
      </rPr>
      <t>）</t>
    </r>
    <rPh sb="5" eb="7">
      <t>ゾウフク</t>
    </rPh>
    <rPh sb="9" eb="11">
      <t>キンセツ</t>
    </rPh>
    <rPh sb="11" eb="13">
      <t>キソ</t>
    </rPh>
    <rPh sb="13" eb="15">
      <t>コウゲキ</t>
    </rPh>
    <rPh sb="23" eb="25">
      <t>キョリ</t>
    </rPh>
    <rPh sb="26" eb="27">
      <t>マッタ</t>
    </rPh>
    <rPh sb="28" eb="30">
      <t>セイゲン</t>
    </rPh>
    <rPh sb="30" eb="31">
      <t>ナ</t>
    </rPh>
    <phoneticPr fontId="1"/>
  </si>
  <si>
    <t>・ダイレクト・ザ・ストライクで基礎攻撃　（遠近問わず）</t>
    <rPh sb="15" eb="17">
      <t>キソ</t>
    </rPh>
    <rPh sb="17" eb="19">
      <t>コウゲキ</t>
    </rPh>
    <rPh sb="21" eb="23">
      <t>エンキン</t>
    </rPh>
    <rPh sb="23" eb="24">
      <t>ト</t>
    </rPh>
    <phoneticPr fontId="1"/>
  </si>
  <si>
    <t>・エスカレイティング・フューリィで一時的ＨＰ</t>
    <rPh sb="17" eb="20">
      <t>イチジテキ</t>
    </rPh>
    <phoneticPr fontId="1"/>
  </si>
  <si>
    <t>味方がシェリーから見えていたらそれだけでＯＫな効果</t>
    <rPh sb="0" eb="2">
      <t>ミカタ</t>
    </rPh>
    <rPh sb="9" eb="10">
      <t>ミ</t>
    </rPh>
    <rPh sb="23" eb="25">
      <t>コウカ</t>
    </rPh>
    <phoneticPr fontId="1"/>
  </si>
  <si>
    <t>・フォーワードシンキング・カット増幅２で突撃！</t>
    <rPh sb="16" eb="18">
      <t>ゾウフク</t>
    </rPh>
    <rPh sb="20" eb="22">
      <t>トツゲキ</t>
    </rPh>
    <phoneticPr fontId="1"/>
  </si>
  <si>
    <t>・フェイト・エクスチェンジで回復＆セーヴ！</t>
    <rPh sb="14" eb="16">
      <t>カイフク</t>
    </rPh>
    <phoneticPr fontId="1"/>
  </si>
  <si>
    <t>・ベルト・オヴ・サクリファイスの効果で回復力＋１＆回復力使用回数移植</t>
    <rPh sb="16" eb="18">
      <t>コウカ</t>
    </rPh>
    <rPh sb="19" eb="21">
      <t>カイフク</t>
    </rPh>
    <rPh sb="21" eb="22">
      <t>リョク</t>
    </rPh>
    <rPh sb="25" eb="28">
      <t>カイフクリョク</t>
    </rPh>
    <rPh sb="28" eb="30">
      <t>シヨウ</t>
    </rPh>
    <rPh sb="30" eb="32">
      <t>カイスウ</t>
    </rPh>
    <rPh sb="32" eb="34">
      <t>イショク</t>
    </rPh>
    <phoneticPr fontId="1"/>
  </si>
  <si>
    <t>①シェリーのド本命。　基本的にＰＰが残っている間はコレを狙い続けるだけでＯＫ！</t>
    <rPh sb="7" eb="9">
      <t>ホンメイ</t>
    </rPh>
    <rPh sb="11" eb="14">
      <t>キホンテキ</t>
    </rPh>
    <rPh sb="18" eb="19">
      <t>ノコ</t>
    </rPh>
    <rPh sb="23" eb="24">
      <t>アイダ</t>
    </rPh>
    <rPh sb="28" eb="29">
      <t>ネラ</t>
    </rPh>
    <rPh sb="30" eb="31">
      <t>ツヅ</t>
    </rPh>
    <phoneticPr fontId="1"/>
  </si>
  <si>
    <r>
      <t>　　つまり</t>
    </r>
    <r>
      <rPr>
        <b/>
        <sz val="11"/>
        <color rgb="FFFF0000"/>
        <rFont val="ＭＳ Ｐゴシック"/>
        <family val="3"/>
        <charset val="128"/>
        <scheme val="minor"/>
      </rPr>
      <t>わざわざシェリーがどうでもいい敵を攻撃</t>
    </r>
    <r>
      <rPr>
        <sz val="11"/>
        <color theme="1"/>
        <rFont val="ＭＳ Ｐゴシック"/>
        <family val="2"/>
        <charset val="128"/>
        <scheme val="minor"/>
      </rPr>
      <t>して、</t>
    </r>
    <r>
      <rPr>
        <b/>
        <sz val="11"/>
        <color rgb="FFFF0000"/>
        <rFont val="ＭＳ Ｐゴシック"/>
        <family val="3"/>
        <charset val="128"/>
        <scheme val="minor"/>
      </rPr>
      <t>本命の敵に味方を突撃</t>
    </r>
    <r>
      <rPr>
        <sz val="11"/>
        <color theme="1"/>
        <rFont val="ＭＳ Ｐゴシック"/>
        <family val="2"/>
        <charset val="128"/>
        <scheme val="minor"/>
      </rPr>
      <t>させるのがベスト！</t>
    </r>
    <rPh sb="20" eb="21">
      <t>テキ</t>
    </rPh>
    <rPh sb="22" eb="24">
      <t>コウゲキ</t>
    </rPh>
    <rPh sb="27" eb="29">
      <t>ホンメイ</t>
    </rPh>
    <rPh sb="30" eb="31">
      <t>テキ</t>
    </rPh>
    <rPh sb="32" eb="34">
      <t>ミカタ</t>
    </rPh>
    <rPh sb="35" eb="37">
      <t>トツゲキ</t>
    </rPh>
    <phoneticPr fontId="1"/>
  </si>
  <si>
    <t>　　このパワーを使う前に味方が突撃（移動）したいのか意思確認するのが望ましい。</t>
    <rPh sb="8" eb="9">
      <t>ツカ</t>
    </rPh>
    <rPh sb="10" eb="11">
      <t>マエ</t>
    </rPh>
    <rPh sb="12" eb="14">
      <t>ミカタ</t>
    </rPh>
    <rPh sb="15" eb="17">
      <t>トツゲキ</t>
    </rPh>
    <rPh sb="18" eb="20">
      <t>イドウ</t>
    </rPh>
    <rPh sb="26" eb="28">
      <t>イシ</t>
    </rPh>
    <rPh sb="28" eb="30">
      <t>カクニン</t>
    </rPh>
    <rPh sb="34" eb="35">
      <t>ノゾ</t>
    </rPh>
    <phoneticPr fontId="1"/>
  </si>
  <si>
    <r>
      <t>　　効果の程は置いといて</t>
    </r>
    <r>
      <rPr>
        <b/>
        <sz val="11"/>
        <color rgb="FFFF0000"/>
        <rFont val="ＭＳ Ｐゴシック"/>
        <family val="3"/>
        <charset val="128"/>
        <scheme val="minor"/>
      </rPr>
      <t>召喚も突撃は可能</t>
    </r>
    <r>
      <rPr>
        <sz val="11"/>
        <rFont val="ＭＳ Ｐゴシック"/>
        <family val="3"/>
        <charset val="128"/>
        <scheme val="minor"/>
      </rPr>
      <t>なので、色々と応用は効くハズ。</t>
    </r>
    <rPh sb="2" eb="4">
      <t>コウカ</t>
    </rPh>
    <rPh sb="5" eb="6">
      <t>ホド</t>
    </rPh>
    <rPh sb="7" eb="8">
      <t>オ</t>
    </rPh>
    <rPh sb="12" eb="14">
      <t>ショウカン</t>
    </rPh>
    <rPh sb="15" eb="17">
      <t>トツゲキ</t>
    </rPh>
    <rPh sb="18" eb="20">
      <t>カノウ</t>
    </rPh>
    <rPh sb="24" eb="26">
      <t>イロイロ</t>
    </rPh>
    <rPh sb="27" eb="29">
      <t>オウヨウ</t>
    </rPh>
    <rPh sb="30" eb="31">
      <t>キ</t>
    </rPh>
    <phoneticPr fontId="1"/>
  </si>
  <si>
    <t>　　　トリガー：使用者が回復力を消費してHP回復する</t>
    <rPh sb="16" eb="18">
      <t>ショウヒ</t>
    </rPh>
    <phoneticPr fontId="1"/>
  </si>
  <si>
    <t>・フィースト・オヴ・ディスペアでＰＰ回復！</t>
    <rPh sb="18" eb="20">
      <t>カイフク</t>
    </rPh>
    <phoneticPr fontId="1"/>
  </si>
  <si>
    <t>[一日毎]◆[サイオニック][精神][武器]</t>
    <rPh sb="15" eb="17">
      <t>セイシン</t>
    </rPh>
    <rPh sb="19" eb="21">
      <t>ブキ</t>
    </rPh>
    <phoneticPr fontId="1"/>
  </si>
  <si>
    <t>【魅】対"意志"</t>
    <rPh sb="5" eb="7">
      <t>イシ</t>
    </rPh>
    <phoneticPr fontId="1"/>
  </si>
  <si>
    <t>(３[Ｗ]＋【魅】)の[精神]ダメージ</t>
    <rPh sb="12" eb="14">
      <t>セイシン</t>
    </rPh>
    <phoneticPr fontId="1"/>
  </si>
  <si>
    <t>①実際は防御ペナルティを最重視！</t>
    <rPh sb="1" eb="3">
      <t>ジッサイ</t>
    </rPh>
    <rPh sb="4" eb="6">
      <t>ボウギョ</t>
    </rPh>
    <rPh sb="12" eb="13">
      <t>サイ</t>
    </rPh>
    <rPh sb="13" eb="15">
      <t>ジュウシ</t>
    </rPh>
    <phoneticPr fontId="35"/>
  </si>
  <si>
    <t>　　ＰＰ回復に気を取られがちだが（笑）、本命はコッチ。</t>
    <rPh sb="4" eb="6">
      <t>カイフク</t>
    </rPh>
    <rPh sb="7" eb="8">
      <t>キ</t>
    </rPh>
    <rPh sb="9" eb="10">
      <t>ト</t>
    </rPh>
    <rPh sb="17" eb="18">
      <t>ワライ</t>
    </rPh>
    <rPh sb="20" eb="22">
      <t>ホンメイ</t>
    </rPh>
    <phoneticPr fontId="35"/>
  </si>
  <si>
    <t>　　ゲームの性格上、この効果が嬉しくないＰＣなんぞありえない。</t>
    <rPh sb="6" eb="8">
      <t>セイカク</t>
    </rPh>
    <rPh sb="8" eb="9">
      <t>ジョウ</t>
    </rPh>
    <rPh sb="12" eb="14">
      <t>コウカ</t>
    </rPh>
    <rPh sb="15" eb="16">
      <t>ウレ</t>
    </rPh>
    <phoneticPr fontId="35"/>
  </si>
  <si>
    <r>
      <t>　　</t>
    </r>
    <r>
      <rPr>
        <b/>
        <sz val="11"/>
        <color indexed="10"/>
        <rFont val="ＭＳ Ｐゴシック"/>
        <family val="3"/>
        <charset val="128"/>
      </rPr>
      <t>範囲攻撃スキーな名前付き</t>
    </r>
    <r>
      <rPr>
        <sz val="11"/>
        <rFont val="ＭＳ Ｐゴシック"/>
        <family val="3"/>
        <charset val="128"/>
      </rPr>
      <t>を見つけたら遠慮無しに突っ込んでブチ込む、以上！</t>
    </r>
    <rPh sb="2" eb="4">
      <t>ハンイ</t>
    </rPh>
    <rPh sb="4" eb="6">
      <t>コウゲキ</t>
    </rPh>
    <rPh sb="10" eb="12">
      <t>ナマエ</t>
    </rPh>
    <rPh sb="12" eb="13">
      <t>ツ</t>
    </rPh>
    <rPh sb="15" eb="16">
      <t>ミ</t>
    </rPh>
    <rPh sb="20" eb="22">
      <t>エンリョ</t>
    </rPh>
    <rPh sb="22" eb="23">
      <t>ナ</t>
    </rPh>
    <rPh sb="25" eb="26">
      <t>ツ</t>
    </rPh>
    <rPh sb="27" eb="28">
      <t>コ</t>
    </rPh>
    <rPh sb="32" eb="33">
      <t>コ</t>
    </rPh>
    <rPh sb="35" eb="37">
      <t>イジョウ</t>
    </rPh>
    <phoneticPr fontId="35"/>
  </si>
  <si>
    <t>　　遭遇終了まで効果が無条件に続くので、使用後はしばらく放置プレイを楽しんでも全然ＯＫ。</t>
    <rPh sb="2" eb="4">
      <t>ソウグウ</t>
    </rPh>
    <rPh sb="4" eb="6">
      <t>シュウリョウ</t>
    </rPh>
    <rPh sb="8" eb="10">
      <t>コウカ</t>
    </rPh>
    <rPh sb="11" eb="14">
      <t>ムジョウケン</t>
    </rPh>
    <rPh sb="15" eb="16">
      <t>ツヅ</t>
    </rPh>
    <rPh sb="20" eb="23">
      <t>シヨウゴ</t>
    </rPh>
    <rPh sb="28" eb="30">
      <t>ホウチ</t>
    </rPh>
    <rPh sb="34" eb="35">
      <t>タノ</t>
    </rPh>
    <rPh sb="39" eb="41">
      <t>ゼンゼン</t>
    </rPh>
    <phoneticPr fontId="35"/>
  </si>
  <si>
    <t>②あくまで長期戦用</t>
    <rPh sb="5" eb="8">
      <t>チョウキセン</t>
    </rPh>
    <rPh sb="8" eb="9">
      <t>ヨウ</t>
    </rPh>
    <phoneticPr fontId="35"/>
  </si>
  <si>
    <t>　　短期決戦用では無い！</t>
    <rPh sb="2" eb="4">
      <t>タンキ</t>
    </rPh>
    <rPh sb="4" eb="6">
      <t>ケッセン</t>
    </rPh>
    <rPh sb="6" eb="7">
      <t>ヨウ</t>
    </rPh>
    <rPh sb="9" eb="10">
      <t>ナ</t>
    </rPh>
    <phoneticPr fontId="35"/>
  </si>
  <si>
    <t>　　継続的にアイアー増幅２を狙うべきか、ＲＪの立ち回りを強化すべきか、悩む・・・。</t>
    <rPh sb="2" eb="4">
      <t>ケイゾク</t>
    </rPh>
    <rPh sb="4" eb="5">
      <t>テキ</t>
    </rPh>
    <rPh sb="10" eb="12">
      <t>ゾウフク</t>
    </rPh>
    <rPh sb="14" eb="15">
      <t>ネラ</t>
    </rPh>
    <rPh sb="23" eb="24">
      <t>タ</t>
    </rPh>
    <rPh sb="25" eb="26">
      <t>マワ</t>
    </rPh>
    <rPh sb="28" eb="30">
      <t>キョウカ</t>
    </rPh>
    <rPh sb="35" eb="36">
      <t>ナヤ</t>
    </rPh>
    <phoneticPr fontId="35"/>
  </si>
  <si>
    <r>
      <t>　　</t>
    </r>
    <r>
      <rPr>
        <b/>
        <sz val="11"/>
        <color indexed="10"/>
        <rFont val="ＭＳ Ｐゴシック"/>
        <family val="3"/>
        <charset val="128"/>
      </rPr>
      <t>盲目が弱点</t>
    </r>
    <r>
      <rPr>
        <sz val="11"/>
        <rFont val="ＭＳ Ｐゴシック"/>
        <family val="3"/>
        <charset val="128"/>
      </rPr>
      <t>なので要注意。</t>
    </r>
    <rPh sb="2" eb="4">
      <t>モウモク</t>
    </rPh>
    <rPh sb="5" eb="7">
      <t>ジャクテン</t>
    </rPh>
    <rPh sb="10" eb="13">
      <t>ヨウチュウイ</t>
    </rPh>
    <phoneticPr fontId="35"/>
  </si>
  <si>
    <t>③実はダメージが大きい</t>
    <rPh sb="1" eb="2">
      <t>ジツ</t>
    </rPh>
    <rPh sb="8" eb="9">
      <t>オオ</t>
    </rPh>
    <phoneticPr fontId="35"/>
  </si>
  <si>
    <t>　　対意志の３ｄ１０って、オテギヌの基礎攻撃と比較しても劣っているとは言い難し。</t>
    <rPh sb="2" eb="3">
      <t>タイ</t>
    </rPh>
    <rPh sb="3" eb="5">
      <t>イシ</t>
    </rPh>
    <rPh sb="18" eb="20">
      <t>キソ</t>
    </rPh>
    <rPh sb="20" eb="22">
      <t>コウゲキ</t>
    </rPh>
    <rPh sb="23" eb="25">
      <t>ヒカク</t>
    </rPh>
    <rPh sb="28" eb="29">
      <t>オト</t>
    </rPh>
    <rPh sb="35" eb="36">
      <t>イ</t>
    </rPh>
    <rPh sb="37" eb="38">
      <t>ガタ</t>
    </rPh>
    <phoneticPr fontId="35"/>
  </si>
  <si>
    <t>　　超攻撃的で素敵！</t>
    <rPh sb="2" eb="3">
      <t>チョウ</t>
    </rPh>
    <rPh sb="3" eb="6">
      <t>コウゲキテキ</t>
    </rPh>
    <rPh sb="7" eb="9">
      <t>ステキ</t>
    </rPh>
    <phoneticPr fontId="35"/>
  </si>
  <si>
    <r>
      <t>アイアーと違ってコッチは</t>
    </r>
    <r>
      <rPr>
        <b/>
        <sz val="20"/>
        <color rgb="FFFF0000"/>
        <rFont val="HGP創英角ﾎﾟｯﾌﾟ体"/>
        <family val="3"/>
        <charset val="128"/>
      </rPr>
      <t>イーライ</t>
    </r>
    <r>
      <rPr>
        <b/>
        <sz val="16"/>
        <color rgb="FFFF0000"/>
        <rFont val="HGP創英角ｺﾞｼｯｸUB"/>
        <family val="3"/>
        <charset val="128"/>
      </rPr>
      <t>に基礎攻撃させて全然ＯＫ！</t>
    </r>
    <rPh sb="5" eb="6">
      <t>チガ</t>
    </rPh>
    <rPh sb="17" eb="19">
      <t>キソ</t>
    </rPh>
    <rPh sb="19" eb="21">
      <t>コウゲキ</t>
    </rPh>
    <rPh sb="24" eb="26">
      <t>ゼンゼン</t>
    </rPh>
    <phoneticPr fontId="1"/>
  </si>
  <si>
    <r>
      <t>この</t>
    </r>
    <r>
      <rPr>
        <b/>
        <sz val="11"/>
        <color rgb="FFFF0000"/>
        <rFont val="ＭＳ Ｐゴシック"/>
        <family val="3"/>
        <charset val="128"/>
        <scheme val="minor"/>
      </rPr>
      <t>遭遇終まで</t>
    </r>
    <r>
      <rPr>
        <sz val="11"/>
        <rFont val="ＭＳ Ｐゴシック"/>
        <family val="3"/>
        <charset val="128"/>
        <scheme val="minor"/>
      </rPr>
      <t>、目標は</t>
    </r>
    <r>
      <rPr>
        <b/>
        <sz val="11"/>
        <color rgb="FFFF0000"/>
        <rFont val="ＭＳ Ｐゴシック"/>
        <family val="3"/>
        <charset val="128"/>
        <scheme val="minor"/>
      </rPr>
      <t>全防御値に－２</t>
    </r>
    <r>
      <rPr>
        <sz val="11"/>
        <rFont val="ＭＳ Ｐゴシック"/>
        <family val="3"/>
        <charset val="128"/>
        <scheme val="minor"/>
      </rPr>
      <t>のペナルティを被り、</t>
    </r>
    <rPh sb="2" eb="4">
      <t>ソウグウ</t>
    </rPh>
    <rPh sb="4" eb="5">
      <t>シュウ</t>
    </rPh>
    <rPh sb="8" eb="10">
      <t>モクヒョウ</t>
    </rPh>
    <rPh sb="11" eb="12">
      <t>ゼン</t>
    </rPh>
    <rPh sb="12" eb="14">
      <t>ボウギョ</t>
    </rPh>
    <rPh sb="14" eb="15">
      <t>チ</t>
    </rPh>
    <rPh sb="25" eb="26">
      <t>コウム</t>
    </rPh>
    <phoneticPr fontId="1"/>
  </si>
  <si>
    <r>
      <t>目標が攻撃をミスするたびに、使用者または使用者から見える味方１人は</t>
    </r>
    <r>
      <rPr>
        <b/>
        <sz val="11"/>
        <color rgb="FFFF0000"/>
        <rFont val="ＭＳ Ｐゴシック"/>
        <family val="3"/>
        <charset val="128"/>
        <scheme val="minor"/>
      </rPr>
      <t>１PPを得る</t>
    </r>
    <r>
      <rPr>
        <sz val="11"/>
        <rFont val="ＭＳ Ｐゴシック"/>
        <family val="3"/>
        <charset val="128"/>
        <scheme val="minor"/>
      </rPr>
      <t>。</t>
    </r>
    <rPh sb="0" eb="2">
      <t>モクヒョウ</t>
    </rPh>
    <rPh sb="3" eb="5">
      <t>コウゲキ</t>
    </rPh>
    <rPh sb="14" eb="16">
      <t>シヨウ</t>
    </rPh>
    <rPh sb="16" eb="17">
      <t>シャ</t>
    </rPh>
    <rPh sb="20" eb="23">
      <t>シヨウシャ</t>
    </rPh>
    <rPh sb="25" eb="26">
      <t>ミ</t>
    </rPh>
    <rPh sb="28" eb="30">
      <t>ミカタ</t>
    </rPh>
    <rPh sb="30" eb="32">
      <t>ヒトリ</t>
    </rPh>
    <phoneticPr fontId="1"/>
  </si>
  <si>
    <r>
      <t>　　ちなみに</t>
    </r>
    <r>
      <rPr>
        <b/>
        <sz val="11"/>
        <color rgb="FFFF0000"/>
        <rFont val="ＭＳ Ｐゴシック"/>
        <family val="3"/>
        <charset val="128"/>
        <scheme val="minor"/>
      </rPr>
      <t>隣接中の味方にパワーボーナスを付けてから突撃させる事が一応可能</t>
    </r>
    <r>
      <rPr>
        <sz val="11"/>
        <color theme="1"/>
        <rFont val="ＭＳ Ｐゴシック"/>
        <family val="2"/>
        <charset val="128"/>
        <scheme val="minor"/>
      </rPr>
      <t>なのも忘れずに！</t>
    </r>
    <rPh sb="6" eb="8">
      <t>リンセツ</t>
    </rPh>
    <rPh sb="8" eb="9">
      <t>チュウ</t>
    </rPh>
    <rPh sb="10" eb="12">
      <t>ミカタ</t>
    </rPh>
    <rPh sb="21" eb="22">
      <t>ツ</t>
    </rPh>
    <rPh sb="26" eb="28">
      <t>トツゲキ</t>
    </rPh>
    <rPh sb="31" eb="32">
      <t>コト</t>
    </rPh>
    <rPh sb="33" eb="35">
      <t>イチオウ</t>
    </rPh>
    <rPh sb="35" eb="37">
      <t>カノウ</t>
    </rPh>
    <rPh sb="40" eb="41">
      <t>ワス</t>
    </rPh>
    <phoneticPr fontId="1"/>
  </si>
  <si>
    <t>①確定精神ダメージがガンガン飛んでくる時</t>
    <rPh sb="1" eb="3">
      <t>カクテイ</t>
    </rPh>
    <rPh sb="3" eb="5">
      <t>セイシン</t>
    </rPh>
    <rPh sb="14" eb="15">
      <t>ト</t>
    </rPh>
    <rPh sb="19" eb="20">
      <t>トキ</t>
    </rPh>
    <phoneticPr fontId="1"/>
  </si>
  <si>
    <t>以上の条件のいずれかを満たしたら出し惜しみせずにＧＯ！</t>
    <rPh sb="0" eb="2">
      <t>イジョウ</t>
    </rPh>
    <rPh sb="3" eb="5">
      <t>ジョウケン</t>
    </rPh>
    <rPh sb="11" eb="12">
      <t>ミ</t>
    </rPh>
    <rPh sb="16" eb="17">
      <t>ダ</t>
    </rPh>
    <rPh sb="18" eb="19">
      <t>オ</t>
    </rPh>
    <phoneticPr fontId="1"/>
  </si>
  <si>
    <t>遭遇終了直前でも効果はそれなりにあるので使い易いハズ。</t>
    <rPh sb="0" eb="2">
      <t>ソウグウ</t>
    </rPh>
    <rPh sb="2" eb="4">
      <t>シュウリョウ</t>
    </rPh>
    <rPh sb="4" eb="6">
      <t>チョクゼン</t>
    </rPh>
    <rPh sb="8" eb="10">
      <t>コウカ</t>
    </rPh>
    <rPh sb="20" eb="21">
      <t>ツカ</t>
    </rPh>
    <rPh sb="22" eb="23">
      <t>ヤス</t>
    </rPh>
    <phoneticPr fontId="1"/>
  </si>
  <si>
    <t>マイ・マインド・イズ・マイ・オウン</t>
    <phoneticPr fontId="1"/>
  </si>
  <si>
    <r>
      <rPr>
        <b/>
        <sz val="11"/>
        <color rgb="FFFF0000"/>
        <rFont val="ＭＳ Ｐゴシック"/>
        <family val="3"/>
        <charset val="128"/>
        <scheme val="minor"/>
      </rPr>
      <t>マイ・マインド・イズ・マイ・オウンと併用</t>
    </r>
    <r>
      <rPr>
        <sz val="11"/>
        <rFont val="ＭＳ Ｐゴシック"/>
        <family val="3"/>
        <charset val="128"/>
        <scheme val="minor"/>
      </rPr>
      <t>するのも忘れずに。</t>
    </r>
    <rPh sb="18" eb="20">
      <t>ヘイヨウ</t>
    </rPh>
    <rPh sb="24" eb="25">
      <t>ワス</t>
    </rPh>
    <phoneticPr fontId="1"/>
  </si>
  <si>
    <t>アーデント・サージ</t>
    <phoneticPr fontId="1"/>
  </si>
  <si>
    <t>アーデント／汎用／10　（PHⅢ30）</t>
    <rPh sb="6" eb="8">
      <t>ハンヨウ</t>
    </rPh>
    <phoneticPr fontId="1"/>
  </si>
  <si>
    <t>コントローリング・ハルバード+2　Lv8</t>
    <phoneticPr fontId="1"/>
  </si>
  <si>
    <t>　ただし味方には移動速度＋２のボーナスが付いていない、つまり通常の移動速度なので注意！</t>
    <rPh sb="4" eb="6">
      <t>ミカタ</t>
    </rPh>
    <rPh sb="8" eb="10">
      <t>イドウ</t>
    </rPh>
    <rPh sb="10" eb="12">
      <t>ソクド</t>
    </rPh>
    <rPh sb="20" eb="21">
      <t>ツ</t>
    </rPh>
    <rPh sb="30" eb="32">
      <t>ツウジョウ</t>
    </rPh>
    <rPh sb="33" eb="35">
      <t>イドウ</t>
    </rPh>
    <rPh sb="35" eb="37">
      <t>ソクド</t>
    </rPh>
    <rPh sb="40" eb="42">
      <t>チュウイ</t>
    </rPh>
    <phoneticPr fontId="1"/>
  </si>
  <si>
    <r>
      <t>　継続的効果を含む</t>
    </r>
    <r>
      <rPr>
        <b/>
        <sz val="11"/>
        <color rgb="FFFF0000"/>
        <rFont val="ＭＳ Ｐゴシック"/>
        <family val="3"/>
        <charset val="128"/>
        <scheme val="minor"/>
      </rPr>
      <t>精神ダメージ</t>
    </r>
    <r>
      <rPr>
        <sz val="11"/>
        <rFont val="ＭＳ Ｐゴシック"/>
        <family val="3"/>
        <charset val="128"/>
        <scheme val="minor"/>
      </rPr>
      <t>に対しては案外有効か？</t>
    </r>
    <rPh sb="1" eb="4">
      <t>ケイゾクテキ</t>
    </rPh>
    <rPh sb="4" eb="6">
      <t>コウカ</t>
    </rPh>
    <rPh sb="7" eb="8">
      <t>フク</t>
    </rPh>
    <rPh sb="9" eb="11">
      <t>セイシン</t>
    </rPh>
    <rPh sb="16" eb="17">
      <t>タイ</t>
    </rPh>
    <rPh sb="20" eb="22">
      <t>アンガイ</t>
    </rPh>
    <rPh sb="22" eb="24">
      <t>ユウコウ</t>
    </rPh>
    <phoneticPr fontId="1"/>
  </si>
  <si>
    <r>
      <t>　こちらも継続的効果を含む</t>
    </r>
    <r>
      <rPr>
        <b/>
        <sz val="11"/>
        <color rgb="FFFF0000"/>
        <rFont val="ＭＳ Ｐゴシック"/>
        <family val="3"/>
        <charset val="128"/>
        <scheme val="minor"/>
      </rPr>
      <t>精神ダメージ</t>
    </r>
    <r>
      <rPr>
        <sz val="11"/>
        <rFont val="ＭＳ Ｐゴシック"/>
        <family val="3"/>
        <charset val="128"/>
        <scheme val="minor"/>
      </rPr>
      <t>に対しては案外有効か？</t>
    </r>
    <rPh sb="5" eb="8">
      <t>ケイゾクテキ</t>
    </rPh>
    <rPh sb="8" eb="10">
      <t>コウカ</t>
    </rPh>
    <rPh sb="11" eb="12">
      <t>フク</t>
    </rPh>
    <rPh sb="13" eb="15">
      <t>セイシン</t>
    </rPh>
    <rPh sb="20" eb="21">
      <t>タイ</t>
    </rPh>
    <rPh sb="24" eb="26">
      <t>アンガイ</t>
    </rPh>
    <rPh sb="26" eb="28">
      <t>ユウコウ</t>
    </rPh>
    <phoneticPr fontId="1"/>
  </si>
  <si>
    <t>[一日毎]◆[区域]、[サイオニック]</t>
    <rPh sb="1" eb="3">
      <t>イチニチ</t>
    </rPh>
    <rPh sb="3" eb="4">
      <t>マイ</t>
    </rPh>
    <rPh sb="7" eb="9">
      <t>クイキ</t>
    </rPh>
    <phoneticPr fontId="1"/>
  </si>
  <si>
    <t>毎ターン、マイナーアクションが要求されるので注意！</t>
    <rPh sb="0" eb="1">
      <t>マイ</t>
    </rPh>
    <rPh sb="15" eb="17">
      <t>ヨウキュウ</t>
    </rPh>
    <rPh sb="22" eb="24">
      <t>チュウイ</t>
    </rPh>
    <phoneticPr fontId="1"/>
  </si>
  <si>
    <t>シェリー自身の突撃は基本的に狙わない。</t>
    <rPh sb="4" eb="6">
      <t>ジシン</t>
    </rPh>
    <rPh sb="7" eb="9">
      <t>トツゲキ</t>
    </rPh>
    <rPh sb="10" eb="13">
      <t>キホンテキ</t>
    </rPh>
    <rPh sb="14" eb="15">
      <t>ネラ</t>
    </rPh>
    <phoneticPr fontId="1"/>
  </si>
  <si>
    <t>移動距離が足りなければ、疾走すべし！</t>
    <rPh sb="0" eb="2">
      <t>イドウ</t>
    </rPh>
    <rPh sb="2" eb="4">
      <t>キョリ</t>
    </rPh>
    <rPh sb="5" eb="6">
      <t>タ</t>
    </rPh>
    <rPh sb="12" eb="14">
      <t>シッソウ</t>
    </rPh>
    <phoneticPr fontId="1"/>
  </si>
  <si>
    <r>
      <t>　　不動や伏せは勘弁だが</t>
    </r>
    <r>
      <rPr>
        <b/>
        <sz val="11"/>
        <color rgb="FFFF0000"/>
        <rFont val="ＭＳ Ｐゴシック"/>
        <family val="3"/>
        <charset val="128"/>
        <scheme val="minor"/>
      </rPr>
      <t>減速や移動困難には滅法強い</t>
    </r>
    <r>
      <rPr>
        <sz val="11"/>
        <color theme="1"/>
        <rFont val="ＭＳ Ｐゴシック"/>
        <family val="2"/>
        <charset val="128"/>
        <scheme val="minor"/>
      </rPr>
      <t>ので、リュカオンを移動させるのも全然アリ！</t>
    </r>
    <rPh sb="2" eb="4">
      <t>フドウ</t>
    </rPh>
    <rPh sb="5" eb="6">
      <t>フ</t>
    </rPh>
    <rPh sb="8" eb="10">
      <t>カンベン</t>
    </rPh>
    <rPh sb="12" eb="14">
      <t>ゲンソク</t>
    </rPh>
    <rPh sb="15" eb="17">
      <t>イドウ</t>
    </rPh>
    <rPh sb="17" eb="19">
      <t>コンナン</t>
    </rPh>
    <rPh sb="21" eb="23">
      <t>メッポウ</t>
    </rPh>
    <rPh sb="23" eb="24">
      <t>ツヨ</t>
    </rPh>
    <rPh sb="34" eb="36">
      <t>イドウ</t>
    </rPh>
    <rPh sb="41" eb="43">
      <t>ゼンゼン</t>
    </rPh>
    <phoneticPr fontId="1"/>
  </si>
  <si>
    <r>
      <t>爆発の範囲内は使用者の次T終まで持続する</t>
    </r>
    <r>
      <rPr>
        <b/>
        <sz val="11"/>
        <color rgb="FFFF0000"/>
        <rFont val="ＭＳ Ｐゴシック"/>
        <family val="3"/>
        <charset val="128"/>
        <scheme val="minor"/>
      </rPr>
      <t>区域</t>
    </r>
    <r>
      <rPr>
        <sz val="11"/>
        <rFont val="ＭＳ Ｐゴシック"/>
        <family val="3"/>
        <charset val="128"/>
        <scheme val="minor"/>
      </rPr>
      <t xml:space="preserve">となる。 </t>
    </r>
    <rPh sb="0" eb="2">
      <t>バクハツ</t>
    </rPh>
    <rPh sb="3" eb="6">
      <t>ハンイナイ</t>
    </rPh>
    <rPh sb="7" eb="9">
      <t>シヨウ</t>
    </rPh>
    <rPh sb="9" eb="10">
      <t>シャ</t>
    </rPh>
    <rPh sb="11" eb="12">
      <t>ジ</t>
    </rPh>
    <rPh sb="13" eb="14">
      <t>シュウ</t>
    </rPh>
    <rPh sb="16" eb="18">
      <t>ジゾク</t>
    </rPh>
    <rPh sb="20" eb="22">
      <t>クイキ</t>
    </rPh>
    <phoneticPr fontId="1"/>
  </si>
  <si>
    <r>
      <t>使用者およびその味方は、この</t>
    </r>
    <r>
      <rPr>
        <b/>
        <sz val="11"/>
        <color rgb="FFFF0000"/>
        <rFont val="ＭＳ Ｐゴシック"/>
        <family val="3"/>
        <charset val="128"/>
        <scheme val="minor"/>
      </rPr>
      <t>区域内にいる間</t>
    </r>
    <r>
      <rPr>
        <sz val="11"/>
        <color theme="1"/>
        <rFont val="ＭＳ Ｐゴシック"/>
        <family val="2"/>
        <charset val="128"/>
        <scheme val="minor"/>
      </rPr>
      <t xml:space="preserve">、 </t>
    </r>
  </si>
  <si>
    <r>
      <rPr>
        <b/>
        <sz val="11"/>
        <color rgb="FFFF0000"/>
        <rFont val="ＭＳ Ｐゴシック"/>
        <family val="3"/>
        <charset val="128"/>
        <scheme val="minor"/>
      </rPr>
      <t>[精神]に対する抵抗１０、意思防御値への＋４パワーB</t>
    </r>
    <r>
      <rPr>
        <sz val="11"/>
        <rFont val="ＭＳ Ｐゴシック"/>
        <family val="3"/>
        <charset val="128"/>
        <scheme val="minor"/>
      </rPr>
      <t>、</t>
    </r>
  </si>
  <si>
    <r>
      <rPr>
        <b/>
        <sz val="11"/>
        <color rgb="FFFF0000"/>
        <rFont val="ＭＳ Ｐゴシック"/>
        <family val="3"/>
        <charset val="128"/>
        <scheme val="minor"/>
      </rPr>
      <t>ＡＣ、頑健、反応防御値への＋２パワーＢ</t>
    </r>
    <r>
      <rPr>
        <sz val="11"/>
        <rFont val="ＭＳ Ｐゴシック"/>
        <family val="3"/>
        <charset val="128"/>
        <scheme val="minor"/>
      </rPr>
      <t xml:space="preserve">を得る。 </t>
    </r>
  </si>
  <si>
    <t xml:space="preserve">さらに、この区域内でターンを開始した味方は、 </t>
  </si>
  <si>
    <r>
      <rPr>
        <b/>
        <sz val="11"/>
        <color rgb="FFFF0000"/>
        <rFont val="ＭＳ Ｐゴシック"/>
        <family val="3"/>
        <charset val="128"/>
        <scheme val="minor"/>
      </rPr>
      <t>支配状態</t>
    </r>
    <r>
      <rPr>
        <sz val="11"/>
        <rFont val="ＭＳ Ｐゴシック"/>
        <family val="3"/>
        <charset val="128"/>
        <scheme val="minor"/>
      </rPr>
      <t>または</t>
    </r>
    <r>
      <rPr>
        <b/>
        <sz val="11"/>
        <color rgb="FFFF0000"/>
        <rFont val="ＭＳ Ｐゴシック"/>
        <family val="3"/>
        <charset val="128"/>
        <scheme val="minor"/>
      </rPr>
      <t>朦朧状態</t>
    </r>
    <r>
      <rPr>
        <sz val="11"/>
        <rFont val="ＭＳ Ｐゴシック"/>
        <family val="3"/>
        <charset val="128"/>
        <scheme val="minor"/>
      </rPr>
      <t xml:space="preserve">をもたらす１つの効果に対して、 </t>
    </r>
  </si>
  <si>
    <r>
      <rPr>
        <b/>
        <sz val="11"/>
        <color rgb="FFFF0000"/>
        <rFont val="ＭＳ Ｐゴシック"/>
        <family val="3"/>
        <charset val="128"/>
        <scheme val="minor"/>
      </rPr>
      <t>即座に１回のＳＴ</t>
    </r>
    <r>
      <rPr>
        <sz val="11"/>
        <color theme="1"/>
        <rFont val="ＭＳ Ｐゴシック"/>
        <family val="2"/>
        <charset val="128"/>
        <scheme val="minor"/>
      </rPr>
      <t xml:space="preserve">を行う事ができる。 </t>
    </r>
  </si>
  <si>
    <t>(１[Ｗ]＋【魅】)ダメージ</t>
    <rPh sb="7" eb="8">
      <t>ミ</t>
    </rPh>
    <phoneticPr fontId="1"/>
  </si>
  <si>
    <t xml:space="preserve">目標は使用者の次Ｔ終までシフトが行えない。 </t>
    <rPh sb="0" eb="2">
      <t>モクヒョウ</t>
    </rPh>
    <rPh sb="3" eb="5">
      <t>シヨウ</t>
    </rPh>
    <rPh sb="5" eb="6">
      <t>シャ</t>
    </rPh>
    <rPh sb="7" eb="8">
      <t>ジ</t>
    </rPh>
    <rPh sb="9" eb="10">
      <t>シュウ</t>
    </rPh>
    <rPh sb="16" eb="17">
      <t>オコナ</t>
    </rPh>
    <phoneticPr fontId="1"/>
  </si>
  <si>
    <t xml:space="preserve">使用者の次Ｔ終までテレパシー５で目標と通信できる。 </t>
    <rPh sb="0" eb="2">
      <t>シヨウ</t>
    </rPh>
    <rPh sb="2" eb="3">
      <t>シャ</t>
    </rPh>
    <phoneticPr fontId="1"/>
  </si>
  <si>
    <t>　　　　－２のペナルティを被る</t>
    <rPh sb="13" eb="14">
      <t>コウム</t>
    </rPh>
    <phoneticPr fontId="1"/>
  </si>
  <si>
    <t>効果：上記に加えて、使用者の次T終まで目標が移動したなら</t>
    <rPh sb="0" eb="2">
      <t>コウカ</t>
    </rPh>
    <rPh sb="3" eb="5">
      <t>ジョウキ</t>
    </rPh>
    <rPh sb="6" eb="7">
      <t>クワ</t>
    </rPh>
    <rPh sb="10" eb="12">
      <t>シヨウ</t>
    </rPh>
    <rPh sb="12" eb="13">
      <t>シャ</t>
    </rPh>
    <rPh sb="14" eb="15">
      <t>ジ</t>
    </rPh>
    <rPh sb="16" eb="17">
      <t>シュウ</t>
    </rPh>
    <rPh sb="19" eb="21">
      <t>モクヒョウ</t>
    </rPh>
    <rPh sb="22" eb="24">
      <t>イドウ</t>
    </rPh>
    <phoneticPr fontId="1"/>
  </si>
  <si>
    <t>　　　　使用者の５マス以内の味方１人をFAとして１マスシフトできる。</t>
    <rPh sb="4" eb="7">
      <t>シヨウシャ</t>
    </rPh>
    <rPh sb="11" eb="13">
      <t>イナイ</t>
    </rPh>
    <rPh sb="14" eb="16">
      <t>ミカタ</t>
    </rPh>
    <rPh sb="16" eb="18">
      <t>ヒトリ</t>
    </rPh>
    <phoneticPr fontId="1"/>
  </si>
  <si>
    <r>
      <t>①</t>
    </r>
    <r>
      <rPr>
        <b/>
        <sz val="11"/>
        <color rgb="FFFF0000"/>
        <rFont val="ＭＳ Ｐゴシック"/>
        <family val="3"/>
        <charset val="128"/>
        <scheme val="minor"/>
      </rPr>
      <t>突撃時には使えない！</t>
    </r>
    <rPh sb="1" eb="3">
      <t>トツゲキ</t>
    </rPh>
    <rPh sb="3" eb="4">
      <t>ジ</t>
    </rPh>
    <rPh sb="6" eb="7">
      <t>ツカ</t>
    </rPh>
    <phoneticPr fontId="1"/>
  </si>
  <si>
    <t>　単発の効果としては、範囲攻撃スキーに対してかなり有効で面白いのだが、</t>
    <rPh sb="1" eb="3">
      <t>タンパツ</t>
    </rPh>
    <rPh sb="4" eb="6">
      <t>コウカ</t>
    </rPh>
    <rPh sb="11" eb="13">
      <t>ハンイ</t>
    </rPh>
    <rPh sb="13" eb="15">
      <t>コウゲキ</t>
    </rPh>
    <rPh sb="19" eb="20">
      <t>タイ</t>
    </rPh>
    <rPh sb="25" eb="27">
      <t>ユウコウ</t>
    </rPh>
    <rPh sb="28" eb="30">
      <t>オモシロ</t>
    </rPh>
    <phoneticPr fontId="1"/>
  </si>
  <si>
    <t>　コレが効果的な局面は恐らく、アイアーのチャンスとモロ被り（涙）。</t>
    <rPh sb="4" eb="7">
      <t>コウカテキ</t>
    </rPh>
    <rPh sb="8" eb="10">
      <t>キョクメン</t>
    </rPh>
    <rPh sb="11" eb="12">
      <t>オソ</t>
    </rPh>
    <rPh sb="27" eb="28">
      <t>カブ</t>
    </rPh>
    <rPh sb="30" eb="31">
      <t>ナミダ</t>
    </rPh>
    <phoneticPr fontId="1"/>
  </si>
  <si>
    <r>
      <t>効果：上記に加えて、使用者の次T終まで</t>
    </r>
    <r>
      <rPr>
        <b/>
        <sz val="11"/>
        <color rgb="FFFF0000"/>
        <rFont val="ＭＳ Ｐゴシック"/>
        <family val="3"/>
        <charset val="128"/>
        <scheme val="minor"/>
      </rPr>
      <t>目標に使用者を含む</t>
    </r>
    <r>
      <rPr>
        <sz val="11"/>
        <color theme="1"/>
        <rFont val="ＭＳ Ｐゴシック"/>
        <family val="3"/>
        <charset val="128"/>
        <scheme val="minor"/>
      </rPr>
      <t>攻撃Rに</t>
    </r>
    <rPh sb="0" eb="2">
      <t>コウカ</t>
    </rPh>
    <rPh sb="3" eb="5">
      <t>ジョウキ</t>
    </rPh>
    <rPh sb="6" eb="7">
      <t>クワ</t>
    </rPh>
    <rPh sb="10" eb="12">
      <t>シヨウ</t>
    </rPh>
    <rPh sb="12" eb="13">
      <t>シャ</t>
    </rPh>
    <rPh sb="14" eb="15">
      <t>ジ</t>
    </rPh>
    <rPh sb="16" eb="17">
      <t>シュウ</t>
    </rPh>
    <rPh sb="19" eb="21">
      <t>モクヒョウ</t>
    </rPh>
    <rPh sb="22" eb="24">
      <t>シヨウ</t>
    </rPh>
    <rPh sb="24" eb="25">
      <t>シャ</t>
    </rPh>
    <rPh sb="26" eb="27">
      <t>フク</t>
    </rPh>
    <rPh sb="28" eb="30">
      <t>コウゲキ</t>
    </rPh>
    <phoneticPr fontId="1"/>
  </si>
  <si>
    <t>　アイアーが強過ぎて、使う機会は訪れ無さそう・・・。</t>
    <rPh sb="6" eb="8">
      <t>ツヨス</t>
    </rPh>
    <rPh sb="11" eb="12">
      <t>ツカ</t>
    </rPh>
    <rPh sb="13" eb="15">
      <t>キカイ</t>
    </rPh>
    <rPh sb="16" eb="17">
      <t>オトズ</t>
    </rPh>
    <rPh sb="18" eb="19">
      <t>ナ</t>
    </rPh>
    <phoneticPr fontId="1"/>
  </si>
  <si>
    <t>　使う必要皆無！　忘れるべし。</t>
    <rPh sb="1" eb="2">
      <t>ツカ</t>
    </rPh>
    <rPh sb="3" eb="5">
      <t>ヒツヨウ</t>
    </rPh>
    <rPh sb="5" eb="7">
      <t>カイム</t>
    </rPh>
    <rPh sb="9" eb="10">
      <t>ワス</t>
    </rPh>
    <phoneticPr fontId="1"/>
  </si>
  <si>
    <t>　万が一、突撃する時にも使えるが、基本的に突撃の事は忘れてＯＫ。</t>
    <rPh sb="1" eb="2">
      <t>マン</t>
    </rPh>
    <rPh sb="3" eb="4">
      <t>イチ</t>
    </rPh>
    <rPh sb="5" eb="7">
      <t>トツゲキ</t>
    </rPh>
    <rPh sb="9" eb="10">
      <t>トキ</t>
    </rPh>
    <rPh sb="12" eb="13">
      <t>ツカ</t>
    </rPh>
    <phoneticPr fontId="1"/>
  </si>
  <si>
    <r>
      <t>この</t>
    </r>
    <r>
      <rPr>
        <b/>
        <sz val="11"/>
        <color rgb="FFFF0000"/>
        <rFont val="ＭＳ Ｐゴシック"/>
        <family val="3"/>
        <charset val="128"/>
        <scheme val="minor"/>
      </rPr>
      <t>攻撃Rには＋２のパワーボーナス</t>
    </r>
    <r>
      <rPr>
        <sz val="11"/>
        <color theme="1"/>
        <rFont val="ＭＳ Ｐゴシック"/>
        <family val="2"/>
        <charset val="128"/>
        <scheme val="minor"/>
      </rPr>
      <t>がつく。</t>
    </r>
    <rPh sb="2" eb="4">
      <t>コウゲキ</t>
    </rPh>
    <phoneticPr fontId="1"/>
  </si>
  <si>
    <t>　タンナイズは精神ダメージ対策が苦手なので、コッチで勝手に対策可能なのは暁光。</t>
    <rPh sb="7" eb="9">
      <t>セイシン</t>
    </rPh>
    <rPh sb="13" eb="15">
      <t>タイサク</t>
    </rPh>
    <rPh sb="16" eb="18">
      <t>ニガテ</t>
    </rPh>
    <rPh sb="26" eb="28">
      <t>カッテ</t>
    </rPh>
    <rPh sb="29" eb="31">
      <t>タイサク</t>
    </rPh>
    <rPh sb="31" eb="33">
      <t>カノウ</t>
    </rPh>
    <rPh sb="36" eb="38">
      <t>ギョウコウ</t>
    </rPh>
    <phoneticPr fontId="1"/>
  </si>
  <si>
    <t>機会攻撃を誘発しないが、射程が５マスしかないのでちょっと頼りない？</t>
    <rPh sb="0" eb="4">
      <t>キカイコウゲキ</t>
    </rPh>
    <rPh sb="5" eb="7">
      <t>ユウハツ</t>
    </rPh>
    <rPh sb="12" eb="14">
      <t>シャテイ</t>
    </rPh>
    <rPh sb="28" eb="29">
      <t>タヨ</t>
    </rPh>
    <phoneticPr fontId="1"/>
  </si>
  <si>
    <t>効果範囲がやや狭いのが残念・・・。　前衛以外をカバーするのは事実上不可能？</t>
    <rPh sb="0" eb="2">
      <t>コウカ</t>
    </rPh>
    <rPh sb="2" eb="4">
      <t>ハンイ</t>
    </rPh>
    <rPh sb="7" eb="8">
      <t>セマ</t>
    </rPh>
    <rPh sb="11" eb="13">
      <t>ザンネン</t>
    </rPh>
    <rPh sb="18" eb="20">
      <t>ゼンエイ</t>
    </rPh>
    <rPh sb="20" eb="22">
      <t>イガイ</t>
    </rPh>
    <rPh sb="30" eb="33">
      <t>ジジツジョウ</t>
    </rPh>
    <rPh sb="33" eb="36">
      <t>フカノウ</t>
    </rPh>
    <phoneticPr fontId="1"/>
  </si>
  <si>
    <t>[無限回]◆[武勇]</t>
    <rPh sb="1" eb="3">
      <t>ムゲン</t>
    </rPh>
    <rPh sb="3" eb="4">
      <t>カイ</t>
    </rPh>
    <rPh sb="7" eb="9">
      <t>ブユウ</t>
    </rPh>
    <phoneticPr fontId="1"/>
  </si>
  <si>
    <t>即応・割込</t>
    <rPh sb="0" eb="2">
      <t>ソクオウ</t>
    </rPh>
    <rPh sb="3" eb="5">
      <t>ワリコ</t>
    </rPh>
    <phoneticPr fontId="1"/>
  </si>
  <si>
    <t>この攻撃はその敵に１ｄ８の追加ダメージを与える。</t>
    <rPh sb="2" eb="4">
      <t>コウゲキ</t>
    </rPh>
    <rPh sb="7" eb="8">
      <t>テキ</t>
    </rPh>
    <rPh sb="13" eb="15">
      <t>ツイカ</t>
    </rPh>
    <rPh sb="20" eb="21">
      <t>アタ</t>
    </rPh>
    <phoneticPr fontId="1"/>
  </si>
  <si>
    <r>
      <t>目標は</t>
    </r>
    <r>
      <rPr>
        <b/>
        <sz val="11"/>
        <color rgb="FFFF0000"/>
        <rFont val="ＭＳ Ｐゴシック"/>
        <family val="3"/>
        <charset val="128"/>
        <scheme val="minor"/>
      </rPr>
      <t>FAとして、１マスのシフト</t>
    </r>
    <r>
      <rPr>
        <sz val="11"/>
        <color theme="1"/>
        <rFont val="ＭＳ Ｐゴシック"/>
        <family val="2"/>
        <charset val="128"/>
        <scheme val="minor"/>
      </rPr>
      <t>を行った後にトリガーを発生させた敵に対して</t>
    </r>
    <rPh sb="0" eb="2">
      <t>モクヒョウ</t>
    </rPh>
    <rPh sb="17" eb="18">
      <t>オコナ</t>
    </rPh>
    <rPh sb="20" eb="21">
      <t>アト</t>
    </rPh>
    <rPh sb="27" eb="29">
      <t>ハッセイ</t>
    </rPh>
    <rPh sb="32" eb="33">
      <t>テキ</t>
    </rPh>
    <rPh sb="34" eb="35">
      <t>タイ</t>
    </rPh>
    <phoneticPr fontId="1"/>
  </si>
  <si>
    <r>
      <t>１回の</t>
    </r>
    <r>
      <rPr>
        <b/>
        <sz val="11"/>
        <color rgb="FFFF0000"/>
        <rFont val="ＭＳ Ｐゴシック"/>
        <family val="3"/>
        <charset val="128"/>
        <scheme val="minor"/>
      </rPr>
      <t>近接基礎攻撃</t>
    </r>
    <r>
      <rPr>
        <sz val="11"/>
        <color theme="1"/>
        <rFont val="ＭＳ Ｐゴシック"/>
        <family val="2"/>
        <charset val="128"/>
        <scheme val="minor"/>
      </rPr>
      <t>を行える。</t>
    </r>
    <rPh sb="1" eb="2">
      <t>カイ</t>
    </rPh>
    <rPh sb="3" eb="5">
      <t>キンセツ</t>
    </rPh>
    <rPh sb="5" eb="7">
      <t>キソ</t>
    </rPh>
    <rPh sb="7" eb="9">
      <t>コウゲキ</t>
    </rPh>
    <rPh sb="10" eb="11">
      <t>オコナ</t>
    </rPh>
    <phoneticPr fontId="1"/>
  </si>
  <si>
    <r>
      <t>目標：爆発の範囲内の</t>
    </r>
    <r>
      <rPr>
        <b/>
        <sz val="11"/>
        <color rgb="FFFF0000"/>
        <rFont val="ＭＳ Ｐゴシック"/>
        <family val="3"/>
        <charset val="128"/>
        <scheme val="minor"/>
      </rPr>
      <t>味方１人または２人</t>
    </r>
    <r>
      <rPr>
        <sz val="11"/>
        <color theme="1"/>
        <rFont val="ＭＳ Ｐゴシック"/>
        <family val="2"/>
        <charset val="128"/>
        <scheme val="minor"/>
      </rPr>
      <t>、</t>
    </r>
    <rPh sb="0" eb="2">
      <t>モクヒョウ</t>
    </rPh>
    <rPh sb="3" eb="5">
      <t>バクハツ</t>
    </rPh>
    <rPh sb="6" eb="9">
      <t>ハンイナイ</t>
    </rPh>
    <rPh sb="10" eb="12">
      <t>ミカタ</t>
    </rPh>
    <rPh sb="13" eb="14">
      <t>ニン</t>
    </rPh>
    <rPh sb="18" eb="19">
      <t>ニン</t>
    </rPh>
    <phoneticPr fontId="1"/>
  </si>
  <si>
    <r>
      <t>爆発の範囲内の</t>
    </r>
    <r>
      <rPr>
        <b/>
        <sz val="11"/>
        <color rgb="FFFF0000"/>
        <rFont val="ＭＳ Ｐゴシック"/>
        <family val="3"/>
        <charset val="128"/>
        <scheme val="minor"/>
      </rPr>
      <t>味方１人</t>
    </r>
    <rPh sb="0" eb="2">
      <t>バクハツ</t>
    </rPh>
    <rPh sb="3" eb="6">
      <t>ハンイナイ</t>
    </rPh>
    <rPh sb="7" eb="9">
      <t>ミカタ</t>
    </rPh>
    <rPh sb="9" eb="11">
      <t>ヒトリ</t>
    </rPh>
    <phoneticPr fontId="1"/>
  </si>
  <si>
    <r>
      <t>　　　　あるいは</t>
    </r>
    <r>
      <rPr>
        <b/>
        <sz val="11"/>
        <color rgb="FFFF0000"/>
        <rFont val="ＭＳ Ｐゴシック"/>
        <family val="3"/>
        <charset val="128"/>
        <scheme val="minor"/>
      </rPr>
      <t>使用者および</t>
    </r>
    <r>
      <rPr>
        <sz val="11"/>
        <color theme="1"/>
        <rFont val="ＭＳ Ｐゴシック"/>
        <family val="2"/>
        <charset val="128"/>
        <scheme val="minor"/>
      </rPr>
      <t>爆発の範囲内の</t>
    </r>
    <r>
      <rPr>
        <b/>
        <sz val="11"/>
        <color rgb="FFFF0000"/>
        <rFont val="ＭＳ Ｐゴシック"/>
        <family val="3"/>
        <charset val="128"/>
        <scheme val="minor"/>
      </rPr>
      <t>味方１人</t>
    </r>
    <rPh sb="8" eb="10">
      <t>シヨウ</t>
    </rPh>
    <rPh sb="10" eb="11">
      <t>シャ</t>
    </rPh>
    <rPh sb="14" eb="16">
      <t>バクハツ</t>
    </rPh>
    <rPh sb="17" eb="20">
      <t>ハンイナイ</t>
    </rPh>
    <rPh sb="21" eb="23">
      <t>ミカタ</t>
    </rPh>
    <rPh sb="23" eb="25">
      <t>ヒトリ</t>
    </rPh>
    <phoneticPr fontId="1"/>
  </si>
  <si>
    <r>
      <t>効果：それぞれの目標は</t>
    </r>
    <r>
      <rPr>
        <b/>
        <sz val="11"/>
        <color rgb="FFFF0000"/>
        <rFont val="ＭＳ Ｐゴシック"/>
        <family val="3"/>
        <charset val="128"/>
        <scheme val="minor"/>
      </rPr>
      <t>FAとして</t>
    </r>
    <r>
      <rPr>
        <sz val="11"/>
        <color theme="1"/>
        <rFont val="ＭＳ Ｐゴシック"/>
        <family val="2"/>
        <charset val="128"/>
        <scheme val="minor"/>
      </rPr>
      <t>、</t>
    </r>
    <r>
      <rPr>
        <b/>
        <sz val="11"/>
        <color rgb="FFFF0000"/>
        <rFont val="ＭＳ Ｐゴシック"/>
        <family val="3"/>
        <charset val="128"/>
        <scheme val="minor"/>
      </rPr>
      <t>２マスのシフト</t>
    </r>
    <r>
      <rPr>
        <sz val="11"/>
        <color theme="1"/>
        <rFont val="ＭＳ Ｐゴシック"/>
        <family val="2"/>
        <charset val="128"/>
        <scheme val="minor"/>
      </rPr>
      <t>を行った後に</t>
    </r>
    <rPh sb="0" eb="2">
      <t>コウカ</t>
    </rPh>
    <rPh sb="8" eb="10">
      <t>モクヒョウ</t>
    </rPh>
    <rPh sb="25" eb="26">
      <t>オコナ</t>
    </rPh>
    <rPh sb="28" eb="29">
      <t>アト</t>
    </rPh>
    <phoneticPr fontId="1"/>
  </si>
  <si>
    <r>
      <t>　　　　トリガーを発生させた敵に対して１回の</t>
    </r>
    <r>
      <rPr>
        <b/>
        <sz val="11"/>
        <color rgb="FFFF0000"/>
        <rFont val="ＭＳ Ｐゴシック"/>
        <family val="3"/>
        <charset val="128"/>
        <scheme val="minor"/>
      </rPr>
      <t>近接基礎攻撃</t>
    </r>
    <r>
      <rPr>
        <sz val="11"/>
        <color theme="1"/>
        <rFont val="ＭＳ Ｐゴシック"/>
        <family val="2"/>
        <charset val="128"/>
        <scheme val="minor"/>
      </rPr>
      <t>を行なう。</t>
    </r>
    <rPh sb="9" eb="11">
      <t>ハッセイ</t>
    </rPh>
    <rPh sb="14" eb="15">
      <t>テキ</t>
    </rPh>
    <rPh sb="16" eb="17">
      <t>タイ</t>
    </rPh>
    <rPh sb="20" eb="21">
      <t>カイ</t>
    </rPh>
    <rPh sb="22" eb="24">
      <t>キンセツ</t>
    </rPh>
    <rPh sb="24" eb="26">
      <t>キソ</t>
    </rPh>
    <rPh sb="26" eb="28">
      <t>コウゲキ</t>
    </rPh>
    <rPh sb="29" eb="30">
      <t>オコナ</t>
    </rPh>
    <phoneticPr fontId="1"/>
  </si>
  <si>
    <t>[一日毎]◆[サイオニック]</t>
    <rPh sb="1" eb="3">
      <t>イチニチ</t>
    </rPh>
    <rPh sb="3" eb="4">
      <t>マイ</t>
    </rPh>
    <phoneticPr fontId="1"/>
  </si>
  <si>
    <t>タラリック・ストラテジスト／汎用／１２　（PHⅢ41）</t>
    <rPh sb="14" eb="16">
      <t>ハンヨウ</t>
    </rPh>
    <phoneticPr fontId="1"/>
  </si>
  <si>
    <t>使用者および範囲内の味方すべて</t>
    <rPh sb="0" eb="2">
      <t>シヨウ</t>
    </rPh>
    <rPh sb="2" eb="3">
      <t>シャ</t>
    </rPh>
    <rPh sb="6" eb="9">
      <t>ハンイナイ</t>
    </rPh>
    <rPh sb="10" eb="12">
      <t>ミカタ</t>
    </rPh>
    <phoneticPr fontId="1"/>
  </si>
  <si>
    <r>
      <t>それぞれの目標は、FAとしてその</t>
    </r>
    <r>
      <rPr>
        <b/>
        <sz val="11"/>
        <color rgb="FFFF0000"/>
        <rFont val="ＭＳ Ｐゴシック"/>
        <family val="3"/>
        <charset val="128"/>
        <scheme val="minor"/>
      </rPr>
      <t>目標の移動速度の半分のシフト</t>
    </r>
    <r>
      <rPr>
        <sz val="11"/>
        <rFont val="ＭＳ Ｐゴシック"/>
        <family val="3"/>
        <charset val="128"/>
        <scheme val="minor"/>
      </rPr>
      <t>を行うか、</t>
    </r>
    <rPh sb="5" eb="7">
      <t>モクヒョウ</t>
    </rPh>
    <rPh sb="16" eb="18">
      <t>モクヒョウ</t>
    </rPh>
    <rPh sb="19" eb="21">
      <t>イドウ</t>
    </rPh>
    <rPh sb="21" eb="23">
      <t>ソクド</t>
    </rPh>
    <rPh sb="24" eb="26">
      <t>ハンブン</t>
    </rPh>
    <rPh sb="31" eb="32">
      <t>オコナ</t>
    </rPh>
    <phoneticPr fontId="1"/>
  </si>
  <si>
    <r>
      <t>あるいは</t>
    </r>
    <r>
      <rPr>
        <b/>
        <sz val="11"/>
        <color rgb="FFFF0000"/>
        <rFont val="ＭＳ Ｐゴシック"/>
        <family val="3"/>
        <charset val="128"/>
        <scheme val="minor"/>
      </rPr>
      <t>使用者の次T終</t>
    </r>
    <r>
      <rPr>
        <sz val="11"/>
        <rFont val="ＭＳ Ｐゴシック"/>
        <family val="3"/>
        <charset val="128"/>
        <scheme val="minor"/>
      </rPr>
      <t>まで</t>
    </r>
    <r>
      <rPr>
        <b/>
        <sz val="11"/>
        <color rgb="FFFF0000"/>
        <rFont val="ＭＳ Ｐゴシック"/>
        <family val="3"/>
        <charset val="128"/>
        <scheme val="minor"/>
      </rPr>
      <t>全防御値に＋３</t>
    </r>
    <r>
      <rPr>
        <sz val="11"/>
        <rFont val="ＭＳ Ｐゴシック"/>
        <family val="3"/>
        <charset val="128"/>
        <scheme val="minor"/>
      </rPr>
      <t>のボーナスを得るかを</t>
    </r>
    <r>
      <rPr>
        <b/>
        <sz val="11"/>
        <color rgb="FFFF0000"/>
        <rFont val="ＭＳ Ｐゴシック"/>
        <family val="3"/>
        <charset val="128"/>
        <scheme val="minor"/>
      </rPr>
      <t>選択</t>
    </r>
    <r>
      <rPr>
        <sz val="11"/>
        <rFont val="ＭＳ Ｐゴシック"/>
        <family val="3"/>
        <charset val="128"/>
        <scheme val="minor"/>
      </rPr>
      <t>する。</t>
    </r>
    <rPh sb="4" eb="6">
      <t>シヨウ</t>
    </rPh>
    <rPh sb="6" eb="7">
      <t>シャ</t>
    </rPh>
    <rPh sb="8" eb="9">
      <t>ジ</t>
    </rPh>
    <rPh sb="10" eb="11">
      <t>シュウ</t>
    </rPh>
    <rPh sb="13" eb="14">
      <t>ゼン</t>
    </rPh>
    <rPh sb="14" eb="16">
      <t>ボウギョ</t>
    </rPh>
    <rPh sb="16" eb="17">
      <t>チ</t>
    </rPh>
    <rPh sb="26" eb="27">
      <t>エ</t>
    </rPh>
    <rPh sb="30" eb="32">
      <t>センタク</t>
    </rPh>
    <phoneticPr fontId="1"/>
  </si>
  <si>
    <t>コンバインド・エフォート</t>
    <phoneticPr fontId="1"/>
  </si>
  <si>
    <t>タラリック・ストラテジスト／攻撃／１１　（PHⅢ41）</t>
    <rPh sb="14" eb="16">
      <t>コウゲキ</t>
    </rPh>
    <phoneticPr fontId="1"/>
  </si>
  <si>
    <t>タラリック・ストラテジスト／攻撃／２０　（PHⅢ41）</t>
    <phoneticPr fontId="1"/>
  </si>
  <si>
    <t>[一日毎]◆[サイオニック][武器]</t>
    <rPh sb="15" eb="17">
      <t>ブキ</t>
    </rPh>
    <phoneticPr fontId="1"/>
  </si>
  <si>
    <r>
      <t>【魅力】対"ＡＣ"。目標から</t>
    </r>
    <r>
      <rPr>
        <b/>
        <sz val="11"/>
        <color rgb="FFFF0000"/>
        <rFont val="ＭＳ Ｐゴシック"/>
        <family val="3"/>
        <charset val="128"/>
        <scheme val="minor"/>
      </rPr>
      <t>２マス以内</t>
    </r>
    <r>
      <rPr>
        <sz val="11"/>
        <color theme="1"/>
        <rFont val="ＭＳ Ｐゴシック"/>
        <family val="2"/>
        <charset val="128"/>
        <scheme val="minor"/>
      </rPr>
      <t>にいる使用者の</t>
    </r>
    <r>
      <rPr>
        <b/>
        <sz val="11"/>
        <color rgb="FFFF0000"/>
        <rFont val="ＭＳ Ｐゴシック"/>
        <family val="3"/>
        <charset val="128"/>
        <scheme val="minor"/>
      </rPr>
      <t>味方1人につき</t>
    </r>
    <rPh sb="1" eb="3">
      <t>ミリョク</t>
    </rPh>
    <rPh sb="10" eb="12">
      <t>モクヒョウ</t>
    </rPh>
    <rPh sb="17" eb="19">
      <t>イナイ</t>
    </rPh>
    <rPh sb="22" eb="25">
      <t>シヨウシャ</t>
    </rPh>
    <rPh sb="26" eb="28">
      <t>ミカタ</t>
    </rPh>
    <rPh sb="29" eb="30">
      <t>ニン</t>
    </rPh>
    <phoneticPr fontId="1"/>
  </si>
  <si>
    <t>(４Ｗ]＋【魅力】)ダメージ</t>
    <rPh sb="6" eb="8">
      <t>ミリョク</t>
    </rPh>
    <phoneticPr fontId="1"/>
  </si>
  <si>
    <r>
      <rPr>
        <b/>
        <sz val="11"/>
        <color rgb="FFFF0000"/>
        <rFont val="ＭＳ Ｐゴシック"/>
        <family val="3"/>
        <charset val="128"/>
        <scheme val="minor"/>
      </rPr>
      <t>半減</t>
    </r>
    <r>
      <rPr>
        <sz val="11"/>
        <rFont val="ＭＳ Ｐゴシック"/>
        <family val="3"/>
        <charset val="128"/>
        <scheme val="minor"/>
      </rPr>
      <t>ダメージ</t>
    </r>
    <rPh sb="0" eb="2">
      <t>ハンゲン</t>
    </rPh>
    <phoneticPr fontId="1"/>
  </si>
  <si>
    <r>
      <t>使用者はこの</t>
    </r>
    <r>
      <rPr>
        <b/>
        <sz val="11"/>
        <color rgb="FFFF0000"/>
        <rFont val="ＭＳ Ｐゴシック"/>
        <family val="3"/>
        <charset val="128"/>
        <scheme val="minor"/>
      </rPr>
      <t>攻撃Ｒに＋１</t>
    </r>
    <r>
      <rPr>
        <sz val="11"/>
        <color theme="1"/>
        <rFont val="ＭＳ Ｐゴシック"/>
        <family val="2"/>
        <charset val="128"/>
        <scheme val="minor"/>
      </rPr>
      <t>ボーナスを得る。◆</t>
    </r>
    <rPh sb="0" eb="3">
      <t>シヨウシャ</t>
    </rPh>
    <rPh sb="6" eb="8">
      <t>コウゲキ</t>
    </rPh>
    <rPh sb="17" eb="18">
      <t>エ</t>
    </rPh>
    <phoneticPr fontId="1"/>
  </si>
  <si>
    <t>　　君がアーデント・サージのパワーを使用するたび、君はこのパワーの爆発の範囲内の</t>
    <rPh sb="2" eb="3">
      <t>キミ</t>
    </rPh>
    <rPh sb="18" eb="20">
      <t>シヨウ</t>
    </rPh>
    <rPh sb="25" eb="26">
      <t>キミ</t>
    </rPh>
    <rPh sb="33" eb="35">
      <t>バクハツ</t>
    </rPh>
    <rPh sb="36" eb="39">
      <t>ハンイナイ</t>
    </rPh>
    <phoneticPr fontId="1"/>
  </si>
  <si>
    <r>
      <t>　　</t>
    </r>
    <r>
      <rPr>
        <b/>
        <sz val="11"/>
        <color rgb="FFFF0000"/>
        <rFont val="ＭＳ Ｐゴシック"/>
        <family val="3"/>
        <charset val="128"/>
        <scheme val="minor"/>
      </rPr>
      <t>味方全員を１マスづつ横滑り</t>
    </r>
    <r>
      <rPr>
        <sz val="11"/>
        <rFont val="ＭＳ Ｐゴシック"/>
        <family val="3"/>
        <charset val="128"/>
        <scheme val="minor"/>
      </rPr>
      <t>させる事ができる。</t>
    </r>
    <rPh sb="2" eb="4">
      <t>ミカタ</t>
    </rPh>
    <rPh sb="4" eb="6">
      <t>ゼンイン</t>
    </rPh>
    <rPh sb="12" eb="14">
      <t>ヨコスベ</t>
    </rPh>
    <rPh sb="18" eb="19">
      <t>コト</t>
    </rPh>
    <phoneticPr fontId="1"/>
  </si>
  <si>
    <t>★：激情の戦術家(Lv16) (PHⅢ41)</t>
    <rPh sb="2" eb="4">
      <t>ゲキジョウ</t>
    </rPh>
    <rPh sb="5" eb="8">
      <t>センジュツカ</t>
    </rPh>
    <phoneticPr fontId="1"/>
  </si>
  <si>
    <t>★：予見のアクション(Lv11) (PHⅢ41)</t>
    <rPh sb="2" eb="4">
      <t>ヨケン</t>
    </rPh>
    <phoneticPr fontId="1"/>
  </si>
  <si>
    <r>
      <t>　　１体の</t>
    </r>
    <r>
      <rPr>
        <b/>
        <sz val="11"/>
        <color rgb="FFFF0000"/>
        <rFont val="ＭＳ Ｐゴシック"/>
        <family val="3"/>
        <charset val="128"/>
        <scheme val="minor"/>
      </rPr>
      <t>敵が君に隣接するマスに入った瞬間</t>
    </r>
    <r>
      <rPr>
        <sz val="11"/>
        <rFont val="ＭＳ Ｐゴシック"/>
        <family val="3"/>
        <charset val="128"/>
        <scheme val="minor"/>
      </rPr>
      <t>、君は</t>
    </r>
    <r>
      <rPr>
        <b/>
        <sz val="11"/>
        <color rgb="FFFF0000"/>
        <rFont val="ＭＳ Ｐゴシック"/>
        <family val="3"/>
        <charset val="128"/>
        <scheme val="minor"/>
      </rPr>
      <t>即応・割込としてAPを消費</t>
    </r>
    <r>
      <rPr>
        <sz val="11"/>
        <rFont val="ＭＳ Ｐゴシック"/>
        <family val="3"/>
        <charset val="128"/>
        <scheme val="minor"/>
      </rPr>
      <t>することにより、</t>
    </r>
    <rPh sb="3" eb="4">
      <t>タイ</t>
    </rPh>
    <rPh sb="5" eb="6">
      <t>テキ</t>
    </rPh>
    <rPh sb="7" eb="8">
      <t>キミ</t>
    </rPh>
    <rPh sb="9" eb="11">
      <t>リンセツ</t>
    </rPh>
    <rPh sb="16" eb="17">
      <t>ハイ</t>
    </rPh>
    <rPh sb="19" eb="21">
      <t>シュンカン</t>
    </rPh>
    <rPh sb="22" eb="23">
      <t>キミ</t>
    </rPh>
    <rPh sb="24" eb="26">
      <t>ソクオウ</t>
    </rPh>
    <rPh sb="27" eb="29">
      <t>ワリコ</t>
    </rPh>
    <rPh sb="35" eb="37">
      <t>ショウヒ</t>
    </rPh>
    <phoneticPr fontId="1"/>
  </si>
  <si>
    <r>
      <t>　　即座に</t>
    </r>
    <r>
      <rPr>
        <b/>
        <sz val="11"/>
        <color rgb="FFFF0000"/>
        <rFont val="ＭＳ Ｐゴシック"/>
        <family val="3"/>
        <charset val="128"/>
        <scheme val="minor"/>
      </rPr>
      <t>１回の標準アクション</t>
    </r>
    <r>
      <rPr>
        <sz val="11"/>
        <rFont val="ＭＳ Ｐゴシック"/>
        <family val="3"/>
        <charset val="128"/>
        <scheme val="minor"/>
      </rPr>
      <t>を行う事ができる。</t>
    </r>
    <rPh sb="2" eb="4">
      <t>ソクザ</t>
    </rPh>
    <rPh sb="6" eb="7">
      <t>カイ</t>
    </rPh>
    <rPh sb="8" eb="10">
      <t>ヒョウジュン</t>
    </rPh>
    <rPh sb="16" eb="17">
      <t>オコナ</t>
    </rPh>
    <rPh sb="18" eb="19">
      <t>コト</t>
    </rPh>
    <phoneticPr fontId="1"/>
  </si>
  <si>
    <t>※：リング・オヴ・メンタル・パワー　Lv14(PHⅢ213)</t>
    <phoneticPr fontId="1"/>
  </si>
  <si>
    <r>
      <t>　　</t>
    </r>
    <r>
      <rPr>
        <b/>
        <sz val="11"/>
        <color theme="1"/>
        <rFont val="ＭＳ Ｐゴシック"/>
        <family val="3"/>
        <charset val="128"/>
        <scheme val="minor"/>
      </rPr>
      <t>パワー◆[遭遇毎】：</t>
    </r>
    <r>
      <rPr>
        <sz val="11"/>
        <color theme="1"/>
        <rFont val="ＭＳ Ｐゴシック"/>
        <family val="3"/>
        <charset val="128"/>
        <scheme val="minor"/>
      </rPr>
      <t>フリー</t>
    </r>
    <r>
      <rPr>
        <sz val="11"/>
        <color theme="1"/>
        <rFont val="ＭＳ Ｐゴシック"/>
        <family val="2"/>
        <charset val="128"/>
        <scheme val="minor"/>
      </rPr>
      <t>・アクション　トリガー；使用者の</t>
    </r>
    <r>
      <rPr>
        <sz val="11"/>
        <color theme="1"/>
        <rFont val="ＭＳ Ｐゴシック"/>
        <family val="3"/>
        <charset val="128"/>
        <scheme val="minor"/>
      </rPr>
      <t>PP</t>
    </r>
    <r>
      <rPr>
        <sz val="11"/>
        <color theme="1"/>
        <rFont val="ＭＳ Ｐゴシック"/>
        <family val="2"/>
        <charset val="128"/>
        <scheme val="minor"/>
      </rPr>
      <t>が残り０になる。</t>
    </r>
    <rPh sb="7" eb="9">
      <t>ソウグウ</t>
    </rPh>
    <rPh sb="9" eb="10">
      <t>マイ</t>
    </rPh>
    <phoneticPr fontId="1"/>
  </si>
  <si>
    <t>　　　　効果：使用者は１PPを回復する。</t>
    <rPh sb="4" eb="6">
      <t>コウカ</t>
    </rPh>
    <rPh sb="7" eb="10">
      <t>シヨウシャ</t>
    </rPh>
    <rPh sb="15" eb="17">
      <t>カイフク</t>
    </rPh>
    <phoneticPr fontId="1"/>
  </si>
  <si>
    <r>
      <t>　　</t>
    </r>
    <r>
      <rPr>
        <b/>
        <sz val="11"/>
        <color theme="1"/>
        <rFont val="ＭＳ Ｐゴシック"/>
        <family val="3"/>
        <charset val="128"/>
        <scheme val="minor"/>
      </rPr>
      <t>パワー◆[一日毎】：</t>
    </r>
    <r>
      <rPr>
        <sz val="11"/>
        <color theme="1"/>
        <rFont val="ＭＳ Ｐゴシック"/>
        <family val="3"/>
        <charset val="128"/>
        <scheme val="minor"/>
      </rPr>
      <t>フリー</t>
    </r>
    <r>
      <rPr>
        <sz val="11"/>
        <color theme="1"/>
        <rFont val="ＭＳ Ｐゴシック"/>
        <family val="2"/>
        <charset val="128"/>
        <scheme val="minor"/>
      </rPr>
      <t>・アクション　</t>
    </r>
    <rPh sb="7" eb="9">
      <t>イチニチ</t>
    </rPh>
    <rPh sb="9" eb="10">
      <t>マイ</t>
    </rPh>
    <phoneticPr fontId="1"/>
  </si>
  <si>
    <t>　　　　　　使用者がその日、少なくとも１つのマイルストーンに到達していたなら、</t>
    <rPh sb="6" eb="9">
      <t>シヨウシャ</t>
    </rPh>
    <rPh sb="12" eb="13">
      <t>ヒ</t>
    </rPh>
    <rPh sb="14" eb="15">
      <t>スク</t>
    </rPh>
    <rPh sb="30" eb="32">
      <t>トウタツ</t>
    </rPh>
    <phoneticPr fontId="1"/>
  </si>
  <si>
    <t>　　　　　　使用者はPPの回復の代りに、その1回の攻撃Rを再Rし、好きな方の結果を用いる事ができる。</t>
    <rPh sb="6" eb="9">
      <t>シヨウシャ</t>
    </rPh>
    <rPh sb="13" eb="15">
      <t>カイフク</t>
    </rPh>
    <rPh sb="16" eb="17">
      <t>カワ</t>
    </rPh>
    <rPh sb="23" eb="24">
      <t>カイ</t>
    </rPh>
    <rPh sb="25" eb="27">
      <t>コウゲキ</t>
    </rPh>
    <rPh sb="29" eb="30">
      <t>サイ</t>
    </rPh>
    <rPh sb="33" eb="34">
      <t>ス</t>
    </rPh>
    <rPh sb="36" eb="37">
      <t>ホウ</t>
    </rPh>
    <rPh sb="38" eb="40">
      <t>ケッカ</t>
    </rPh>
    <rPh sb="41" eb="42">
      <t>モチ</t>
    </rPh>
    <rPh sb="44" eb="45">
      <t>コト</t>
    </rPh>
    <phoneticPr fontId="1"/>
  </si>
  <si>
    <t>武器パワー情報</t>
    <rPh sb="0" eb="2">
      <t>ブキ</t>
    </rPh>
    <rPh sb="5" eb="7">
      <t>ジョウホウ</t>
    </rPh>
    <phoneticPr fontId="1"/>
  </si>
  <si>
    <t>↓基本値</t>
    <rPh sb="1" eb="3">
      <t>キホン</t>
    </rPh>
    <rPh sb="3" eb="4">
      <t>チ</t>
    </rPh>
    <phoneticPr fontId="1"/>
  </si>
  <si>
    <t>装具・クラス特徴・汎用パワー情報</t>
    <rPh sb="0" eb="2">
      <t>ソウグ</t>
    </rPh>
    <rPh sb="6" eb="8">
      <t>トクチョウ</t>
    </rPh>
    <rPh sb="9" eb="11">
      <t>ハンヨウ</t>
    </rPh>
    <rPh sb="14" eb="16">
      <t>ジョウホウ</t>
    </rPh>
    <phoneticPr fontId="1"/>
  </si>
  <si>
    <t>ダメージダイス数</t>
  </si>
  <si>
    <t>２次</t>
    <rPh sb="1" eb="2">
      <t>ジ</t>
    </rPh>
    <phoneticPr fontId="1"/>
  </si>
  <si>
    <t>アーデント/タラリック・ストラテジスト</t>
    <phoneticPr fontId="1"/>
  </si>
  <si>
    <t>基本</t>
    <rPh sb="0" eb="2">
      <t>キホン</t>
    </rPh>
    <phoneticPr fontId="35"/>
  </si>
  <si>
    <t>シェリーが危なくなった時は敵から離れて、このパワーでＧＯ！</t>
    <rPh sb="5" eb="6">
      <t>アブ</t>
    </rPh>
    <rPh sb="11" eb="12">
      <t>トキ</t>
    </rPh>
    <rPh sb="13" eb="14">
      <t>テキ</t>
    </rPh>
    <rPh sb="16" eb="17">
      <t>ハナ</t>
    </rPh>
    <phoneticPr fontId="1"/>
  </si>
  <si>
    <t>予見のアクションから即応で使う、以上。</t>
    <rPh sb="10" eb="12">
      <t>ソクオウ</t>
    </rPh>
    <rPh sb="13" eb="14">
      <t>ツカ</t>
    </rPh>
    <rPh sb="16" eb="18">
      <t>イジョウ</t>
    </rPh>
    <phoneticPr fontId="1"/>
  </si>
  <si>
    <t>わざわざ敵がシェリーに隣接して来た瞬間に即応でコイツをブチ込むと</t>
    <rPh sb="4" eb="5">
      <t>テキ</t>
    </rPh>
    <rPh sb="11" eb="13">
      <t>リンセツ</t>
    </rPh>
    <rPh sb="15" eb="16">
      <t>キ</t>
    </rPh>
    <rPh sb="17" eb="19">
      <t>シュンカン</t>
    </rPh>
    <rPh sb="20" eb="22">
      <t>ソクオウ</t>
    </rPh>
    <rPh sb="29" eb="30">
      <t>コ</t>
    </rPh>
    <phoneticPr fontId="1"/>
  </si>
  <si>
    <t>問答無用で攻撃前に敵のターンが終了する！</t>
    <rPh sb="0" eb="2">
      <t>モンドウ</t>
    </rPh>
    <rPh sb="2" eb="4">
      <t>ムヨウ</t>
    </rPh>
    <rPh sb="5" eb="7">
      <t>コウゲキ</t>
    </rPh>
    <rPh sb="7" eb="8">
      <t>マエ</t>
    </rPh>
    <rPh sb="15" eb="17">
      <t>シュウリョウ</t>
    </rPh>
    <phoneticPr fontId="1"/>
  </si>
  <si>
    <t>まァこの場合、いきなり敵のセーヴが成功して一瞬で幻惑が終了する可能性が高いのだが、</t>
    <rPh sb="4" eb="6">
      <t>バアイ</t>
    </rPh>
    <rPh sb="11" eb="12">
      <t>テキ</t>
    </rPh>
    <rPh sb="17" eb="19">
      <t>セイコウ</t>
    </rPh>
    <rPh sb="21" eb="23">
      <t>イッシュン</t>
    </rPh>
    <rPh sb="24" eb="26">
      <t>ゲンワク</t>
    </rPh>
    <rPh sb="27" eb="29">
      <t>シュウリョウ</t>
    </rPh>
    <rPh sb="31" eb="34">
      <t>カノウセイ</t>
    </rPh>
    <rPh sb="35" eb="36">
      <t>タカ</t>
    </rPh>
    <phoneticPr fontId="1"/>
  </si>
  <si>
    <t>それでも確定幻惑パワーを即応でブチ込めるのは明らかにハメである。</t>
    <rPh sb="4" eb="6">
      <t>カクテイ</t>
    </rPh>
    <rPh sb="6" eb="8">
      <t>ゲンワク</t>
    </rPh>
    <rPh sb="12" eb="14">
      <t>ソクオウ</t>
    </rPh>
    <rPh sb="17" eb="18">
      <t>コ</t>
    </rPh>
    <rPh sb="22" eb="23">
      <t>アキ</t>
    </rPh>
    <phoneticPr fontId="1"/>
  </si>
  <si>
    <t>幻惑時間を重視する場合、ミスした方がおいしい可能性があるのもまた、奥ゆかしい。</t>
    <rPh sb="0" eb="2">
      <t>ゲンワク</t>
    </rPh>
    <rPh sb="2" eb="4">
      <t>ジカン</t>
    </rPh>
    <rPh sb="5" eb="7">
      <t>ジュウシ</t>
    </rPh>
    <rPh sb="9" eb="11">
      <t>バアイ</t>
    </rPh>
    <rPh sb="16" eb="17">
      <t>ホウ</t>
    </rPh>
    <rPh sb="22" eb="25">
      <t>カノウセイ</t>
    </rPh>
    <rPh sb="33" eb="34">
      <t>オク</t>
    </rPh>
    <phoneticPr fontId="1"/>
  </si>
  <si>
    <r>
      <t>目標は</t>
    </r>
    <r>
      <rPr>
        <b/>
        <sz val="11"/>
        <color rgb="FFFF0000"/>
        <rFont val="ＭＳ Ｐゴシック"/>
        <family val="3"/>
        <charset val="128"/>
        <scheme val="minor"/>
      </rPr>
      <t>幻惑状態</t>
    </r>
    <r>
      <rPr>
        <sz val="11"/>
        <rFont val="ＭＳ Ｐゴシック"/>
        <family val="3"/>
        <charset val="128"/>
        <scheme val="minor"/>
      </rPr>
      <t>になる。</t>
    </r>
    <r>
      <rPr>
        <b/>
        <sz val="11"/>
        <color rgb="FFFF0000"/>
        <rFont val="ＭＳ Ｐゴシック"/>
        <family val="3"/>
        <charset val="128"/>
        <scheme val="minor"/>
      </rPr>
      <t>(使用者次T終)</t>
    </r>
    <rPh sb="12" eb="14">
      <t>シヨウ</t>
    </rPh>
    <rPh sb="14" eb="15">
      <t>シャ</t>
    </rPh>
    <rPh sb="15" eb="16">
      <t>ジ</t>
    </rPh>
    <phoneticPr fontId="1"/>
  </si>
  <si>
    <t>敵が自分のターンの第一アクションでいきなり突撃を行わない限り、</t>
    <rPh sb="0" eb="1">
      <t>テキ</t>
    </rPh>
    <rPh sb="2" eb="4">
      <t>ジブン</t>
    </rPh>
    <rPh sb="9" eb="11">
      <t>ダイイチ</t>
    </rPh>
    <rPh sb="21" eb="23">
      <t>トツゲキ</t>
    </rPh>
    <rPh sb="24" eb="25">
      <t>オコナ</t>
    </rPh>
    <rPh sb="28" eb="29">
      <t>カギ</t>
    </rPh>
    <phoneticPr fontId="1"/>
  </si>
  <si>
    <t>①味方をどうしても動かしたい時</t>
    <rPh sb="1" eb="3">
      <t>ミカタ</t>
    </rPh>
    <rPh sb="9" eb="10">
      <t>ウゴ</t>
    </rPh>
    <rPh sb="14" eb="15">
      <t>トキ</t>
    </rPh>
    <phoneticPr fontId="1"/>
  </si>
  <si>
    <t>　　強制移動ではないので、イマイチ確実性に欠けるのは残念。</t>
    <rPh sb="2" eb="4">
      <t>キョウセイ</t>
    </rPh>
    <rPh sb="4" eb="6">
      <t>イドウ</t>
    </rPh>
    <rPh sb="17" eb="20">
      <t>カクジツセイ</t>
    </rPh>
    <rPh sb="21" eb="22">
      <t>カ</t>
    </rPh>
    <rPh sb="26" eb="28">
      <t>ザンネン</t>
    </rPh>
    <phoneticPr fontId="1"/>
  </si>
  <si>
    <t>　　移動したくない味方（＆自分）にまで恩恵があるのは優秀！</t>
    <rPh sb="2" eb="4">
      <t>イドウ</t>
    </rPh>
    <rPh sb="9" eb="11">
      <t>ミカタ</t>
    </rPh>
    <rPh sb="13" eb="15">
      <t>ジブン</t>
    </rPh>
    <rPh sb="19" eb="21">
      <t>オンケイ</t>
    </rPh>
    <rPh sb="26" eb="28">
      <t>ユウシュウ</t>
    </rPh>
    <phoneticPr fontId="1"/>
  </si>
  <si>
    <t>②どうしてもマイナーで移動したい時</t>
    <rPh sb="11" eb="13">
      <t>イドウ</t>
    </rPh>
    <rPh sb="16" eb="17">
      <t>トキ</t>
    </rPh>
    <phoneticPr fontId="1"/>
  </si>
  <si>
    <t>　　疾走のペナルティが相対的に軽いシェリーには影響が少ないが、あと１歩足りないって時あるある。</t>
    <rPh sb="2" eb="4">
      <t>シッソウ</t>
    </rPh>
    <rPh sb="11" eb="14">
      <t>ソウタイテキ</t>
    </rPh>
    <rPh sb="15" eb="16">
      <t>カル</t>
    </rPh>
    <rPh sb="23" eb="25">
      <t>エイキョウ</t>
    </rPh>
    <rPh sb="26" eb="27">
      <t>スク</t>
    </rPh>
    <phoneticPr fontId="1"/>
  </si>
  <si>
    <t>※：クイックシルヴァー・ファインメイルアーマー (PHⅢ198)</t>
    <phoneticPr fontId="1"/>
  </si>
  <si>
    <t>　　クイックシルヴァー・アーマーの効果と若干被ってるが、使い道はあるハズ。</t>
    <rPh sb="17" eb="19">
      <t>コウカ</t>
    </rPh>
    <rPh sb="20" eb="22">
      <t>ジャッカン</t>
    </rPh>
    <rPh sb="22" eb="23">
      <t>カブ</t>
    </rPh>
    <rPh sb="28" eb="29">
      <t>ツカ</t>
    </rPh>
    <rPh sb="30" eb="31">
      <t>ミチ</t>
    </rPh>
    <phoneticPr fontId="1"/>
  </si>
  <si>
    <r>
      <rPr>
        <b/>
        <sz val="11"/>
        <color rgb="FFFF0000"/>
        <rFont val="ＭＳ Ｐゴシック"/>
        <family val="3"/>
        <charset val="128"/>
        <scheme val="minor"/>
      </rPr>
      <t>維持・マイナー</t>
    </r>
    <r>
      <rPr>
        <sz val="11"/>
        <color theme="1"/>
        <rFont val="ＭＳ Ｐゴシック"/>
        <family val="2"/>
        <charset val="128"/>
        <scheme val="minor"/>
      </rPr>
      <t>：この区域が維持する。</t>
    </r>
    <phoneticPr fontId="1"/>
  </si>
  <si>
    <t>区域の位置は　パワー使用時に固定！</t>
    <rPh sb="0" eb="2">
      <t>クイキ</t>
    </rPh>
    <rPh sb="3" eb="5">
      <t>イチ</t>
    </rPh>
    <rPh sb="10" eb="13">
      <t>シヨウジ</t>
    </rPh>
    <rPh sb="14" eb="16">
      <t>コテイ</t>
    </rPh>
    <phoneticPr fontId="1"/>
  </si>
  <si>
    <t>①シェリー本体が移動しても区域は全く移動しない</t>
    <rPh sb="5" eb="7">
      <t>ホンタイ</t>
    </rPh>
    <rPh sb="8" eb="10">
      <t>イドウ</t>
    </rPh>
    <rPh sb="13" eb="15">
      <t>クイキ</t>
    </rPh>
    <rPh sb="16" eb="17">
      <t>マッタ</t>
    </rPh>
    <rPh sb="18" eb="20">
      <t>イドウ</t>
    </rPh>
    <phoneticPr fontId="1"/>
  </si>
  <si>
    <t>②マイナー維持さえ続ければ何マス離れようが効果線を切らない限り持続可能</t>
    <rPh sb="5" eb="7">
      <t>イジ</t>
    </rPh>
    <rPh sb="9" eb="10">
      <t>ツヅ</t>
    </rPh>
    <rPh sb="13" eb="14">
      <t>ナン</t>
    </rPh>
    <rPh sb="16" eb="17">
      <t>ハナ</t>
    </rPh>
    <rPh sb="21" eb="23">
      <t>コウカ</t>
    </rPh>
    <rPh sb="23" eb="24">
      <t>セン</t>
    </rPh>
    <rPh sb="25" eb="26">
      <t>キ</t>
    </rPh>
    <rPh sb="29" eb="30">
      <t>カギ</t>
    </rPh>
    <rPh sb="31" eb="33">
      <t>ジゾク</t>
    </rPh>
    <rPh sb="33" eb="35">
      <t>カノウ</t>
    </rPh>
    <phoneticPr fontId="1"/>
  </si>
  <si>
    <t>③シェリー本体がピンチになれば区域を放置して前線から撤退してもＯＫ</t>
    <rPh sb="5" eb="7">
      <t>ホンタイ</t>
    </rPh>
    <rPh sb="15" eb="17">
      <t>クイキ</t>
    </rPh>
    <rPh sb="18" eb="20">
      <t>ホウチ</t>
    </rPh>
    <rPh sb="22" eb="24">
      <t>ゼンセン</t>
    </rPh>
    <rPh sb="26" eb="28">
      <t>テッタイ</t>
    </rPh>
    <phoneticPr fontId="1"/>
  </si>
  <si>
    <t>④前衛が頑張って敵を足止めしない限り区域を長時間維持するメリットは無さそう？</t>
    <rPh sb="1" eb="3">
      <t>ゼンエイ</t>
    </rPh>
    <rPh sb="4" eb="6">
      <t>ガンバ</t>
    </rPh>
    <rPh sb="8" eb="9">
      <t>テキ</t>
    </rPh>
    <rPh sb="10" eb="11">
      <t>アシ</t>
    </rPh>
    <rPh sb="11" eb="12">
      <t>ド</t>
    </rPh>
    <rPh sb="16" eb="17">
      <t>カギ</t>
    </rPh>
    <rPh sb="18" eb="20">
      <t>クイキ</t>
    </rPh>
    <rPh sb="21" eb="24">
      <t>チョウジカン</t>
    </rPh>
    <rPh sb="24" eb="26">
      <t>イジ</t>
    </rPh>
    <rPh sb="33" eb="34">
      <t>ナ</t>
    </rPh>
    <phoneticPr fontId="1"/>
  </si>
  <si>
    <t>　　よって、トリガーが成立しても必ずしも使う必要は無い！</t>
    <rPh sb="11" eb="13">
      <t>セイリツ</t>
    </rPh>
    <rPh sb="16" eb="17">
      <t>カナラ</t>
    </rPh>
    <rPh sb="20" eb="21">
      <t>ツカ</t>
    </rPh>
    <rPh sb="22" eb="24">
      <t>ヒツヨウ</t>
    </rPh>
    <rPh sb="25" eb="26">
      <t>ナ</t>
    </rPh>
    <phoneticPr fontId="1"/>
  </si>
  <si>
    <r>
      <t>　　</t>
    </r>
    <r>
      <rPr>
        <b/>
        <sz val="11"/>
        <color rgb="FFFF0000"/>
        <rFont val="ＭＳ Ｐゴシック"/>
        <family val="3"/>
        <charset val="128"/>
        <scheme val="minor"/>
      </rPr>
      <t>自分は移動できない</t>
    </r>
    <r>
      <rPr>
        <sz val="11"/>
        <rFont val="ＭＳ Ｐゴシック"/>
        <family val="2"/>
        <charset val="128"/>
        <scheme val="minor"/>
      </rPr>
      <t>のが残念。</t>
    </r>
    <rPh sb="2" eb="4">
      <t>ジブン</t>
    </rPh>
    <rPh sb="5" eb="7">
      <t>イドウ</t>
    </rPh>
    <rPh sb="13" eb="15">
      <t>ザンネン</t>
    </rPh>
    <phoneticPr fontId="1"/>
  </si>
  <si>
    <t>③押しやり付き範囲攻撃には強い</t>
    <rPh sb="1" eb="2">
      <t>オ</t>
    </rPh>
    <rPh sb="5" eb="6">
      <t>ツ</t>
    </rPh>
    <rPh sb="7" eb="9">
      <t>ハンイ</t>
    </rPh>
    <rPh sb="9" eb="11">
      <t>コウゲキ</t>
    </rPh>
    <rPh sb="13" eb="14">
      <t>ツヨ</t>
    </rPh>
    <phoneticPr fontId="1"/>
  </si>
  <si>
    <t>　　押しやられた味方が即座に元の位置へ復帰可能なので、侮れない。</t>
    <rPh sb="2" eb="3">
      <t>オ</t>
    </rPh>
    <rPh sb="8" eb="10">
      <t>ミカタ</t>
    </rPh>
    <rPh sb="11" eb="13">
      <t>ソクザ</t>
    </rPh>
    <rPh sb="14" eb="15">
      <t>モト</t>
    </rPh>
    <rPh sb="16" eb="18">
      <t>イチ</t>
    </rPh>
    <rPh sb="19" eb="21">
      <t>フッキ</t>
    </rPh>
    <rPh sb="21" eb="23">
      <t>カノウ</t>
    </rPh>
    <rPh sb="27" eb="28">
      <t>アナド</t>
    </rPh>
    <phoneticPr fontId="1"/>
  </si>
  <si>
    <t>伏せ、減速、不動＆移動困難地形に弱ッ！</t>
    <rPh sb="0" eb="1">
      <t>フ</t>
    </rPh>
    <rPh sb="3" eb="5">
      <t>ゲンソク</t>
    </rPh>
    <rPh sb="6" eb="8">
      <t>フドウ</t>
    </rPh>
    <rPh sb="9" eb="11">
      <t>イドウ</t>
    </rPh>
    <rPh sb="11" eb="13">
      <t>コンナン</t>
    </rPh>
    <rPh sb="13" eb="15">
      <t>チケイ</t>
    </rPh>
    <rPh sb="16" eb="17">
      <t>ヨワ</t>
    </rPh>
    <phoneticPr fontId="1"/>
  </si>
  <si>
    <t>　　しかし結局、押しやり伏せって言われたらそこまでなので、確実性は低い・・・。</t>
    <rPh sb="5" eb="7">
      <t>ケッキョク</t>
    </rPh>
    <rPh sb="8" eb="9">
      <t>オ</t>
    </rPh>
    <rPh sb="12" eb="13">
      <t>フ</t>
    </rPh>
    <rPh sb="16" eb="17">
      <t>イ</t>
    </rPh>
    <rPh sb="29" eb="32">
      <t>カクジツセイ</t>
    </rPh>
    <rPh sb="33" eb="34">
      <t>ヒク</t>
    </rPh>
    <phoneticPr fontId="1"/>
  </si>
  <si>
    <t>使用者の５マス以内の味方：回復力値＋１</t>
    <rPh sb="0" eb="2">
      <t>シヨウ</t>
    </rPh>
    <rPh sb="2" eb="3">
      <t>シャ</t>
    </rPh>
    <rPh sb="10" eb="12">
      <t>ミカタ</t>
    </rPh>
    <rPh sb="13" eb="16">
      <t>カイフクリョク</t>
    </rPh>
    <rPh sb="16" eb="17">
      <t>チ</t>
    </rPh>
    <phoneticPr fontId="1"/>
  </si>
  <si>
    <t>使用者の次T終まで　すべての防御値に＋１</t>
    <rPh sb="0" eb="2">
      <t>シヨウ</t>
    </rPh>
    <rPh sb="2" eb="3">
      <t>シャ</t>
    </rPh>
    <rPh sb="4" eb="5">
      <t>ジ</t>
    </rPh>
    <rPh sb="6" eb="7">
      <t>シュウ</t>
    </rPh>
    <phoneticPr fontId="1"/>
  </si>
  <si>
    <t>　　即応でコイツをカマした後には高確率で敵の攻撃が待っているハズなので、ワクワク。</t>
    <rPh sb="2" eb="4">
      <t>ソクオウ</t>
    </rPh>
    <rPh sb="13" eb="14">
      <t>アト</t>
    </rPh>
    <rPh sb="16" eb="19">
      <t>コウカクリツ</t>
    </rPh>
    <rPh sb="20" eb="21">
      <t>テキ</t>
    </rPh>
    <rPh sb="22" eb="24">
      <t>コウゲキ</t>
    </rPh>
    <rPh sb="25" eb="26">
      <t>マ</t>
    </rPh>
    <phoneticPr fontId="1"/>
  </si>
  <si>
    <t>両方ミスったらこのパワーを使用した事にならない</t>
    <rPh sb="0" eb="2">
      <t>リョウホウ</t>
    </rPh>
    <rPh sb="13" eb="15">
      <t>シヨウ</t>
    </rPh>
    <rPh sb="17" eb="18">
      <t>コト</t>
    </rPh>
    <phoneticPr fontId="1"/>
  </si>
  <si>
    <r>
      <t>使用者と目標となった味方１人は</t>
    </r>
    <r>
      <rPr>
        <b/>
        <sz val="14"/>
        <color rgb="FFFF0000"/>
        <rFont val="HGPｺﾞｼｯｸE"/>
        <family val="3"/>
        <charset val="128"/>
      </rPr>
      <t>攻撃R＋２で基礎攻撃</t>
    </r>
    <rPh sb="0" eb="3">
      <t>シヨウシャ</t>
    </rPh>
    <rPh sb="4" eb="6">
      <t>モクヒョウ</t>
    </rPh>
    <rPh sb="10" eb="12">
      <t>ミカタ</t>
    </rPh>
    <rPh sb="12" eb="14">
      <t>ヒトリ</t>
    </rPh>
    <rPh sb="15" eb="17">
      <t>コウゲキ</t>
    </rPh>
    <rPh sb="21" eb="23">
      <t>キソ</t>
    </rPh>
    <rPh sb="23" eb="25">
      <t>コウゲキ</t>
    </rPh>
    <phoneticPr fontId="1"/>
  </si>
  <si>
    <r>
      <t>　　このパワーで入れ替わる時点で</t>
    </r>
    <r>
      <rPr>
        <b/>
        <sz val="11"/>
        <color rgb="FFFF0000"/>
        <rFont val="ＭＳ Ｐゴシック"/>
        <family val="3"/>
        <charset val="128"/>
        <scheme val="minor"/>
      </rPr>
      <t>味方の２マス以内に敵がいないと効果が落ちるので注意！</t>
    </r>
    <rPh sb="8" eb="9">
      <t>イ</t>
    </rPh>
    <rPh sb="10" eb="11">
      <t>カ</t>
    </rPh>
    <rPh sb="13" eb="15">
      <t>ジテン</t>
    </rPh>
    <rPh sb="16" eb="18">
      <t>ミカタ</t>
    </rPh>
    <rPh sb="22" eb="24">
      <t>イナイ</t>
    </rPh>
    <rPh sb="25" eb="26">
      <t>テキ</t>
    </rPh>
    <rPh sb="31" eb="33">
      <t>コウカ</t>
    </rPh>
    <rPh sb="34" eb="35">
      <t>オ</t>
    </rPh>
    <rPh sb="39" eb="41">
      <t>チュウイ</t>
    </rPh>
    <phoneticPr fontId="1"/>
  </si>
  <si>
    <r>
      <t>これらの（</t>
    </r>
    <r>
      <rPr>
        <b/>
        <sz val="14"/>
        <color rgb="FFFF0000"/>
        <rFont val="HGPｺﾞｼｯｸE"/>
        <family val="3"/>
        <charset val="128"/>
      </rPr>
      <t>遠近問わず</t>
    </r>
    <r>
      <rPr>
        <b/>
        <sz val="14"/>
        <color rgb="FFFF0000"/>
        <rFont val="ＭＳ Ｐゴシック"/>
        <family val="3"/>
        <charset val="128"/>
        <scheme val="minor"/>
      </rPr>
      <t>）基礎攻撃が命中する度に</t>
    </r>
    <rPh sb="11" eb="13">
      <t>キソ</t>
    </rPh>
    <rPh sb="13" eb="15">
      <t>コウゲキ</t>
    </rPh>
    <rPh sb="16" eb="18">
      <t>メイチュウ</t>
    </rPh>
    <rPh sb="20" eb="21">
      <t>タビ</t>
    </rPh>
    <phoneticPr fontId="1"/>
  </si>
  <si>
    <t>　　あまりチャンスは無さそうだが、実戦で１度は決めてみたい？</t>
    <rPh sb="10" eb="11">
      <t>ナ</t>
    </rPh>
    <rPh sb="17" eb="19">
      <t>ジッセン</t>
    </rPh>
    <rPh sb="21" eb="22">
      <t>ド</t>
    </rPh>
    <rPh sb="23" eb="24">
      <t>キ</t>
    </rPh>
    <phoneticPr fontId="1"/>
  </si>
  <si>
    <r>
      <rPr>
        <b/>
        <sz val="20"/>
        <color rgb="FFFF0000"/>
        <rFont val="HGP創英角ﾎﾟｯﾌﾟ体"/>
        <family val="3"/>
        <charset val="128"/>
      </rPr>
      <t>イーライ</t>
    </r>
    <r>
      <rPr>
        <b/>
        <sz val="16"/>
        <color rgb="FFFF0000"/>
        <rFont val="HGP創英角ｺﾞｼｯｸUB"/>
        <family val="3"/>
        <charset val="128"/>
      </rPr>
      <t>ならば</t>
    </r>
    <r>
      <rPr>
        <b/>
        <sz val="20"/>
        <color rgb="FFFF0000"/>
        <rFont val="HGP創英角ｺﾞｼｯｸUB"/>
        <family val="3"/>
        <charset val="128"/>
      </rPr>
      <t>敵を押しやり可能！</t>
    </r>
    <rPh sb="7" eb="8">
      <t>テキ</t>
    </rPh>
    <rPh sb="9" eb="10">
      <t>オ</t>
    </rPh>
    <rPh sb="13" eb="15">
      <t>カノウ</t>
    </rPh>
    <phoneticPr fontId="1"/>
  </si>
  <si>
    <t>一応、予見のアクションからブチ込む事も可能だが</t>
    <rPh sb="0" eb="2">
      <t>イチオウ</t>
    </rPh>
    <rPh sb="17" eb="18">
      <t>コト</t>
    </rPh>
    <rPh sb="19" eb="21">
      <t>カノウ</t>
    </rPh>
    <phoneticPr fontId="1"/>
  </si>
  <si>
    <r>
      <t>使用者から</t>
    </r>
    <r>
      <rPr>
        <b/>
        <sz val="11"/>
        <color rgb="FFFF0000"/>
        <rFont val="ＭＳ Ｐゴシック"/>
        <family val="3"/>
        <charset val="128"/>
        <scheme val="minor"/>
      </rPr>
      <t>２マス以内の敵</t>
    </r>
    <r>
      <rPr>
        <sz val="11"/>
        <color theme="1"/>
        <rFont val="ＭＳ Ｐゴシック"/>
        <family val="2"/>
        <charset val="128"/>
        <scheme val="minor"/>
      </rPr>
      <t>が</t>
    </r>
    <r>
      <rPr>
        <b/>
        <sz val="11"/>
        <color rgb="FFFF0000"/>
        <rFont val="ＭＳ Ｐゴシック"/>
        <family val="3"/>
        <charset val="128"/>
        <scheme val="minor"/>
      </rPr>
      <t>近接</t>
    </r>
    <r>
      <rPr>
        <sz val="11"/>
        <color theme="1"/>
        <rFont val="ＭＳ Ｐゴシック"/>
        <family val="2"/>
        <charset val="128"/>
        <scheme val="minor"/>
      </rPr>
      <t>攻撃を行なう</t>
    </r>
    <rPh sb="0" eb="2">
      <t>シヨウ</t>
    </rPh>
    <rPh sb="2" eb="3">
      <t>シャ</t>
    </rPh>
    <rPh sb="8" eb="10">
      <t>イナイ</t>
    </rPh>
    <rPh sb="11" eb="12">
      <t>テキ</t>
    </rPh>
    <rPh sb="13" eb="15">
      <t>キンセツ</t>
    </rPh>
    <rPh sb="15" eb="17">
      <t>コウゲキ</t>
    </rPh>
    <rPh sb="18" eb="19">
      <t>オコナ</t>
    </rPh>
    <phoneticPr fontId="1"/>
  </si>
  <si>
    <t>シェリーから５マス以内の味方が対象の効果</t>
    <rPh sb="18" eb="20">
      <t>コウカ</t>
    </rPh>
    <phoneticPr fontId="1"/>
  </si>
  <si>
    <t>シェリーから３マス以内の味方が対象の効果</t>
    <rPh sb="18" eb="20">
      <t>コウカ</t>
    </rPh>
    <phoneticPr fontId="1"/>
  </si>
  <si>
    <t>タワー・オヴ・アイアン・ウィル</t>
    <phoneticPr fontId="1"/>
  </si>
  <si>
    <t>・一応、タワー・オヴ・アイアン・ウィル　（だけど区域の位置はパワー使用時に固定！）</t>
    <rPh sb="1" eb="3">
      <t>イチオウ</t>
    </rPh>
    <phoneticPr fontId="1"/>
  </si>
  <si>
    <t>・アーデント・アラクリティ　（シェリー重傷トリガー、１マスシフトor移動速度の半分移動）</t>
    <rPh sb="19" eb="21">
      <t>ジュウショウ</t>
    </rPh>
    <rPh sb="34" eb="36">
      <t>イドウ</t>
    </rPh>
    <rPh sb="36" eb="38">
      <t>ソクド</t>
    </rPh>
    <rPh sb="39" eb="41">
      <t>ハンブン</t>
    </rPh>
    <rPh sb="41" eb="43">
      <t>イドウ</t>
    </rPh>
    <phoneticPr fontId="1"/>
  </si>
  <si>
    <r>
      <t>・</t>
    </r>
    <r>
      <rPr>
        <b/>
        <sz val="11"/>
        <color rgb="FFFF0000"/>
        <rFont val="ＭＳ Ｐゴシック"/>
        <family val="3"/>
        <charset val="128"/>
        <scheme val="minor"/>
      </rPr>
      <t>即応</t>
    </r>
    <r>
      <rPr>
        <sz val="11"/>
        <color theme="1"/>
        <rFont val="ＭＳ Ｐゴシック"/>
        <family val="2"/>
        <charset val="128"/>
        <scheme val="minor"/>
      </rPr>
      <t>パワー、アンティシペイション・タクティクスで</t>
    </r>
    <r>
      <rPr>
        <b/>
        <sz val="11"/>
        <color rgb="FFFF0000"/>
        <rFont val="ＭＳ Ｐゴシック"/>
        <family val="3"/>
        <charset val="128"/>
        <scheme val="minor"/>
      </rPr>
      <t>シフト＆近接基礎攻撃</t>
    </r>
    <rPh sb="1" eb="3">
      <t>ソクオウ</t>
    </rPh>
    <rPh sb="29" eb="31">
      <t>キンセツ</t>
    </rPh>
    <rPh sb="31" eb="33">
      <t>キソ</t>
    </rPh>
    <rPh sb="33" eb="35">
      <t>コウゲキ</t>
    </rPh>
    <phoneticPr fontId="1"/>
  </si>
  <si>
    <t>シェリーから１０マス以内の味方が対象の効果　（心衣全般＋α）</t>
    <rPh sb="19" eb="21">
      <t>コウカ</t>
    </rPh>
    <phoneticPr fontId="1"/>
  </si>
  <si>
    <t>　それでも標準アクションが余るならば基本的に、このパワーで突撃するのが吉。</t>
    <rPh sb="5" eb="7">
      <t>ヒョウジュン</t>
    </rPh>
    <rPh sb="13" eb="14">
      <t>アマ</t>
    </rPh>
    <rPh sb="18" eb="21">
      <t>キホンテキ</t>
    </rPh>
    <rPh sb="29" eb="31">
      <t>トツゲキ</t>
    </rPh>
    <rPh sb="35" eb="36">
      <t>キチ</t>
    </rPh>
    <phoneticPr fontId="1"/>
  </si>
  <si>
    <t>　アイアーさえ無ければ、シフト不可の効果が実は強力。</t>
    <rPh sb="7" eb="8">
      <t>ナ</t>
    </rPh>
    <rPh sb="15" eb="17">
      <t>フカ</t>
    </rPh>
    <rPh sb="18" eb="20">
      <t>コウカ</t>
    </rPh>
    <rPh sb="21" eb="22">
      <t>ジツ</t>
    </rPh>
    <rPh sb="23" eb="25">
      <t>キョウリョク</t>
    </rPh>
    <phoneticPr fontId="1"/>
  </si>
  <si>
    <r>
      <t>・</t>
    </r>
    <r>
      <rPr>
        <b/>
        <sz val="11"/>
        <color rgb="FFFF0000"/>
        <rFont val="ＭＳ Ｐゴシック"/>
        <family val="3"/>
        <charset val="128"/>
        <scheme val="minor"/>
      </rPr>
      <t>各種瞬間移動</t>
    </r>
    <r>
      <rPr>
        <sz val="11"/>
        <color theme="1"/>
        <rFont val="ＭＳ Ｐゴシック"/>
        <family val="2"/>
        <charset val="128"/>
        <scheme val="minor"/>
      </rPr>
      <t>パワーでシェリーと位置入れ替え</t>
    </r>
    <rPh sb="1" eb="3">
      <t>カクシュ</t>
    </rPh>
    <rPh sb="3" eb="5">
      <t>シュンカン</t>
    </rPh>
    <rPh sb="5" eb="7">
      <t>イドウ</t>
    </rPh>
    <rPh sb="16" eb="18">
      <t>イチ</t>
    </rPh>
    <rPh sb="18" eb="19">
      <t>イ</t>
    </rPh>
    <rPh sb="20" eb="21">
      <t>カ</t>
    </rPh>
    <phoneticPr fontId="1"/>
  </si>
  <si>
    <t>　　実は最も有効なプラン？　オテギヌ＆リュカオンがフリーになっていたら狙い目！</t>
    <rPh sb="2" eb="3">
      <t>ジツ</t>
    </rPh>
    <rPh sb="4" eb="5">
      <t>モット</t>
    </rPh>
    <rPh sb="6" eb="8">
      <t>ユウコウ</t>
    </rPh>
    <rPh sb="35" eb="36">
      <t>ネラ</t>
    </rPh>
    <rPh sb="37" eb="38">
      <t>メ</t>
    </rPh>
    <phoneticPr fontId="1"/>
  </si>
  <si>
    <t>⑦とにかく狙え、狙うんだ！</t>
    <rPh sb="5" eb="6">
      <t>ネラ</t>
    </rPh>
    <rPh sb="8" eb="9">
      <t>ネラ</t>
    </rPh>
    <phoneticPr fontId="1"/>
  </si>
  <si>
    <t>瀕死の敵へのトドメにも最適！</t>
    <rPh sb="0" eb="2">
      <t>ヒンシ</t>
    </rPh>
    <rPh sb="3" eb="4">
      <t>テキ</t>
    </rPh>
    <rPh sb="11" eb="13">
      <t>サイテキ</t>
    </rPh>
    <phoneticPr fontId="1"/>
  </si>
  <si>
    <t>・トリガーの敵が攻撃する対象は誰でも良い　（敵の目標はシェリーから３マス以内にいなくて良い）</t>
    <rPh sb="6" eb="7">
      <t>テキ</t>
    </rPh>
    <rPh sb="8" eb="10">
      <t>コウゲキ</t>
    </rPh>
    <rPh sb="12" eb="14">
      <t>タイショウ</t>
    </rPh>
    <rPh sb="15" eb="16">
      <t>ダレ</t>
    </rPh>
    <rPh sb="18" eb="19">
      <t>ヨ</t>
    </rPh>
    <rPh sb="22" eb="23">
      <t>テキ</t>
    </rPh>
    <rPh sb="24" eb="26">
      <t>モクヒョウ</t>
    </rPh>
    <rPh sb="36" eb="38">
      <t>イナイ</t>
    </rPh>
    <rPh sb="43" eb="44">
      <t>ヨ</t>
    </rPh>
    <phoneticPr fontId="1"/>
  </si>
  <si>
    <t>以上の要素から導き出される主な活用法は以下の通り。</t>
    <rPh sb="0" eb="2">
      <t>イジョウ</t>
    </rPh>
    <rPh sb="3" eb="5">
      <t>ヨウソ</t>
    </rPh>
    <rPh sb="7" eb="8">
      <t>ミチビ</t>
    </rPh>
    <rPh sb="9" eb="10">
      <t>ダ</t>
    </rPh>
    <rPh sb="13" eb="14">
      <t>オモ</t>
    </rPh>
    <rPh sb="15" eb="18">
      <t>カツヨウホウ</t>
    </rPh>
    <rPh sb="19" eb="21">
      <t>イカ</t>
    </rPh>
    <rPh sb="22" eb="23">
      <t>トオ</t>
    </rPh>
    <phoneticPr fontId="1"/>
  </si>
  <si>
    <t>・シェリー本人がシフト＆攻撃するにはＰＰ必須</t>
    <rPh sb="5" eb="7">
      <t>ホンニン</t>
    </rPh>
    <rPh sb="12" eb="14">
      <t>コウゲキ</t>
    </rPh>
    <rPh sb="20" eb="22">
      <t>ヒッス</t>
    </rPh>
    <phoneticPr fontId="1"/>
  </si>
  <si>
    <t>①オテギヌがチョロＱ狙いで機会攻撃を誘発</t>
    <rPh sb="10" eb="11">
      <t>ネラ</t>
    </rPh>
    <rPh sb="13" eb="15">
      <t>キカイ</t>
    </rPh>
    <rPh sb="15" eb="17">
      <t>コウゲキ</t>
    </rPh>
    <rPh sb="18" eb="20">
      <t>ユウハツ</t>
    </rPh>
    <phoneticPr fontId="1"/>
  </si>
  <si>
    <t>　　未増幅</t>
    <rPh sb="2" eb="3">
      <t>ミ</t>
    </rPh>
    <rPh sb="3" eb="5">
      <t>ゾウフク</t>
    </rPh>
    <phoneticPr fontId="1"/>
  </si>
  <si>
    <t>　　増幅２</t>
    <rPh sb="2" eb="4">
      <t>ゾウフク</t>
    </rPh>
    <phoneticPr fontId="1"/>
  </si>
  <si>
    <t>・トリガーとなる敵に対する射程は２なので、アイアーの間合いと事実上同じ　（つまり使い勝手良し）</t>
    <rPh sb="8" eb="9">
      <t>テキ</t>
    </rPh>
    <rPh sb="10" eb="11">
      <t>タイ</t>
    </rPh>
    <rPh sb="13" eb="15">
      <t>シャテイ</t>
    </rPh>
    <rPh sb="26" eb="28">
      <t>マア</t>
    </rPh>
    <rPh sb="30" eb="33">
      <t>ジジツジョウ</t>
    </rPh>
    <rPh sb="33" eb="34">
      <t>オナ</t>
    </rPh>
    <rPh sb="40" eb="41">
      <t>ツカ</t>
    </rPh>
    <rPh sb="42" eb="44">
      <t>カッテ</t>
    </rPh>
    <rPh sb="44" eb="45">
      <t>ヨ</t>
    </rPh>
    <phoneticPr fontId="1"/>
  </si>
  <si>
    <t>・シェリー本人も殴れるので、３マス以内に筋力系の味方が一人いるだけでも増幅して全然ＯＫ！</t>
    <rPh sb="5" eb="7">
      <t>ホンニン</t>
    </rPh>
    <rPh sb="8" eb="9">
      <t>ナグ</t>
    </rPh>
    <rPh sb="17" eb="19">
      <t>イナイ</t>
    </rPh>
    <rPh sb="20" eb="22">
      <t>キンリョク</t>
    </rPh>
    <rPh sb="22" eb="23">
      <t>ケイ</t>
    </rPh>
    <rPh sb="24" eb="26">
      <t>ミカタ</t>
    </rPh>
    <rPh sb="27" eb="29">
      <t>ヒトリ</t>
    </rPh>
    <rPh sb="35" eb="37">
      <t>ゾウフク</t>
    </rPh>
    <rPh sb="39" eb="41">
      <t>ゼンゼン</t>
    </rPh>
    <phoneticPr fontId="1"/>
  </si>
  <si>
    <t>　　　遭遇終盤まで余っていたら狙い時。　リュカオンがマーク中＆即応スタンバイが理想的。</t>
    <rPh sb="3" eb="5">
      <t>ソウグウ</t>
    </rPh>
    <rPh sb="5" eb="7">
      <t>シュウバン</t>
    </rPh>
    <rPh sb="9" eb="10">
      <t>アマ</t>
    </rPh>
    <rPh sb="15" eb="16">
      <t>ネラ</t>
    </rPh>
    <rPh sb="17" eb="18">
      <t>トキ</t>
    </rPh>
    <rPh sb="29" eb="30">
      <t>チュウ</t>
    </rPh>
    <rPh sb="31" eb="33">
      <t>ソクオウ</t>
    </rPh>
    <rPh sb="39" eb="42">
      <t>リソウテキ</t>
    </rPh>
    <phoneticPr fontId="1"/>
  </si>
  <si>
    <t>　　　敵の残りＨＰ次第だが、機会攻撃をする前にトドメを刺す事も充分可能。</t>
    <rPh sb="3" eb="4">
      <t>テキ</t>
    </rPh>
    <rPh sb="5" eb="6">
      <t>ノコ</t>
    </rPh>
    <rPh sb="9" eb="11">
      <t>シダイ</t>
    </rPh>
    <rPh sb="14" eb="16">
      <t>キカイ</t>
    </rPh>
    <rPh sb="16" eb="18">
      <t>コウゲキ</t>
    </rPh>
    <rPh sb="21" eb="22">
      <t>マエ</t>
    </rPh>
    <rPh sb="27" eb="28">
      <t>サ</t>
    </rPh>
    <rPh sb="29" eb="30">
      <t>コト</t>
    </rPh>
    <rPh sb="31" eb="33">
      <t>ジュウブン</t>
    </rPh>
    <rPh sb="33" eb="35">
      <t>カノウ</t>
    </rPh>
    <phoneticPr fontId="1"/>
  </si>
  <si>
    <t>　　　オテギヌのターン中にフツーに４回殴れる。　（アンタク２発＋リュカオン即応＋オテギヌ突撃）</t>
    <rPh sb="11" eb="12">
      <t>チュウ</t>
    </rPh>
    <rPh sb="18" eb="19">
      <t>カイ</t>
    </rPh>
    <rPh sb="19" eb="20">
      <t>ナグ</t>
    </rPh>
    <rPh sb="30" eb="31">
      <t>ハツ</t>
    </rPh>
    <rPh sb="37" eb="39">
      <t>ソクオウ</t>
    </rPh>
    <rPh sb="44" eb="46">
      <t>トツゲキ</t>
    </rPh>
    <phoneticPr fontId="1"/>
  </si>
  <si>
    <t>　　　ルール上、無理！　これが可能だったら本当に万能パワーだったのだが、残念・・・。</t>
    <rPh sb="6" eb="7">
      <t>ジョウ</t>
    </rPh>
    <rPh sb="8" eb="10">
      <t>ムリ</t>
    </rPh>
    <rPh sb="15" eb="17">
      <t>カノウ</t>
    </rPh>
    <rPh sb="21" eb="23">
      <t>ホントウ</t>
    </rPh>
    <rPh sb="24" eb="26">
      <t>バンノウ</t>
    </rPh>
    <rPh sb="36" eb="38">
      <t>ザンネン</t>
    </rPh>
    <phoneticPr fontId="1"/>
  </si>
  <si>
    <t>　　　　効果：使用者はそのパワーを増幅するために使用したPPを回復する。</t>
    <rPh sb="4" eb="6">
      <t>コウカ</t>
    </rPh>
    <rPh sb="7" eb="10">
      <t>シヨウシャ</t>
    </rPh>
    <rPh sb="17" eb="19">
      <t>ゾウフク</t>
    </rPh>
    <rPh sb="24" eb="26">
      <t>シヨウ</t>
    </rPh>
    <rPh sb="31" eb="33">
      <t>カイフク</t>
    </rPh>
    <phoneticPr fontId="1"/>
  </si>
  <si>
    <r>
      <t>　　　</t>
    </r>
    <r>
      <rPr>
        <b/>
        <sz val="11"/>
        <color rgb="FFFF0000"/>
        <rFont val="ＭＳ Ｐゴシック"/>
        <family val="3"/>
        <charset val="128"/>
        <scheme val="minor"/>
      </rPr>
      <t>リングの一日毎を使う本命！</t>
    </r>
    <r>
      <rPr>
        <sz val="11"/>
        <rFont val="ＭＳ Ｐゴシック"/>
        <family val="2"/>
        <charset val="128"/>
        <scheme val="minor"/>
      </rPr>
      <t>　シェリーがミスさえすれば、使ったＰＰが即座に戻って来る！</t>
    </r>
    <rPh sb="7" eb="9">
      <t>イチニチ</t>
    </rPh>
    <rPh sb="9" eb="10">
      <t>マイ</t>
    </rPh>
    <rPh sb="11" eb="12">
      <t>ツカ</t>
    </rPh>
    <rPh sb="13" eb="15">
      <t>ホンメイ</t>
    </rPh>
    <rPh sb="30" eb="31">
      <t>ツカ</t>
    </rPh>
    <rPh sb="36" eb="38">
      <t>ソクザ</t>
    </rPh>
    <rPh sb="39" eb="40">
      <t>モド</t>
    </rPh>
    <rPh sb="42" eb="43">
      <t>ク</t>
    </rPh>
    <phoneticPr fontId="1"/>
  </si>
  <si>
    <t>　　　基本的に機会攻撃は無効化されないが、心衣＆マーク（＋伏せ）で高確率で回避可能？</t>
    <rPh sb="3" eb="6">
      <t>キホンテキ</t>
    </rPh>
    <rPh sb="7" eb="9">
      <t>キカイ</t>
    </rPh>
    <rPh sb="9" eb="11">
      <t>コウゲキ</t>
    </rPh>
    <rPh sb="12" eb="14">
      <t>ムコウ</t>
    </rPh>
    <rPh sb="14" eb="15">
      <t>カ</t>
    </rPh>
    <rPh sb="21" eb="22">
      <t>ココロ</t>
    </rPh>
    <rPh sb="22" eb="23">
      <t>キヌ</t>
    </rPh>
    <rPh sb="29" eb="30">
      <t>フ</t>
    </rPh>
    <rPh sb="33" eb="36">
      <t>コウカクリツ</t>
    </rPh>
    <rPh sb="37" eb="39">
      <t>カイヒ</t>
    </rPh>
    <rPh sb="39" eb="41">
      <t>カノウ</t>
    </rPh>
    <phoneticPr fontId="1"/>
  </si>
  <si>
    <t>・このパワーの目標が間合い持ちならば、シフトで敵の攻撃を無効にしつつ殴り返せる可能性が</t>
    <rPh sb="7" eb="9">
      <t>モクヒョウ</t>
    </rPh>
    <rPh sb="10" eb="12">
      <t>マア</t>
    </rPh>
    <rPh sb="13" eb="14">
      <t>モ</t>
    </rPh>
    <rPh sb="23" eb="24">
      <t>テキ</t>
    </rPh>
    <rPh sb="25" eb="27">
      <t>コウゲキ</t>
    </rPh>
    <rPh sb="28" eb="30">
      <t>ムコウ</t>
    </rPh>
    <rPh sb="34" eb="35">
      <t>ナグ</t>
    </rPh>
    <rPh sb="36" eb="37">
      <t>カエ</t>
    </rPh>
    <rPh sb="39" eb="42">
      <t>カノウセイ</t>
    </rPh>
    <phoneticPr fontId="1"/>
  </si>
  <si>
    <t>②シェリーへの近接攻撃を無効化＆反撃</t>
    <rPh sb="7" eb="9">
      <t>キンセツ</t>
    </rPh>
    <rPh sb="9" eb="11">
      <t>コウゲキ</t>
    </rPh>
    <rPh sb="12" eb="15">
      <t>ムコウカ</t>
    </rPh>
    <rPh sb="16" eb="18">
      <t>ハンゲキ</t>
    </rPh>
    <phoneticPr fontId="1"/>
  </si>
  <si>
    <t>③リュカオンへの近接攻撃を無効化＆反撃</t>
    <rPh sb="8" eb="10">
      <t>キンセツ</t>
    </rPh>
    <rPh sb="10" eb="12">
      <t>コウゲキ</t>
    </rPh>
    <rPh sb="13" eb="16">
      <t>ムコウカ</t>
    </rPh>
    <rPh sb="17" eb="19">
      <t>ハンゲキ</t>
    </rPh>
    <phoneticPr fontId="1"/>
  </si>
  <si>
    <r>
      <t>　　　</t>
    </r>
    <r>
      <rPr>
        <b/>
        <sz val="11"/>
        <color rgb="FFFF0000"/>
        <rFont val="ＭＳ Ｐゴシック"/>
        <family val="3"/>
        <charset val="128"/>
        <scheme val="minor"/>
      </rPr>
      <t>アイアーの脆弱性が付いている間の本命！</t>
    </r>
    <r>
      <rPr>
        <sz val="11"/>
        <rFont val="ＭＳ Ｐゴシック"/>
        <family val="3"/>
        <charset val="128"/>
        <scheme val="minor"/>
      </rPr>
      <t>　オテギヌも巻き込むのが理想的。</t>
    </r>
    <rPh sb="8" eb="11">
      <t>ゼイジャクセイ</t>
    </rPh>
    <rPh sb="12" eb="13">
      <t>ツ</t>
    </rPh>
    <rPh sb="17" eb="18">
      <t>アイダ</t>
    </rPh>
    <rPh sb="19" eb="21">
      <t>ホンメイ</t>
    </rPh>
    <rPh sb="28" eb="29">
      <t>マ</t>
    </rPh>
    <rPh sb="30" eb="31">
      <t>コ</t>
    </rPh>
    <rPh sb="34" eb="37">
      <t>リソウテキ</t>
    </rPh>
    <phoneticPr fontId="1"/>
  </si>
  <si>
    <r>
      <t>⑤予見のアクションで</t>
    </r>
    <r>
      <rPr>
        <b/>
        <sz val="11"/>
        <color rgb="FFFF0000"/>
        <rFont val="ＭＳ Ｐゴシック"/>
        <family val="3"/>
        <charset val="128"/>
        <scheme val="minor"/>
      </rPr>
      <t>シェリーへの突撃を無効化！</t>
    </r>
    <rPh sb="16" eb="18">
      <t>トツゲキ</t>
    </rPh>
    <rPh sb="19" eb="22">
      <t>ムコウカ</t>
    </rPh>
    <phoneticPr fontId="1"/>
  </si>
  <si>
    <r>
      <t>　　</t>
    </r>
    <r>
      <rPr>
        <b/>
        <sz val="11"/>
        <color theme="1"/>
        <rFont val="ＭＳ Ｐゴシック"/>
        <family val="3"/>
        <charset val="128"/>
        <scheme val="minor"/>
      </rPr>
      <t>パワー◆[一日毎】：</t>
    </r>
    <r>
      <rPr>
        <sz val="11"/>
        <color theme="1"/>
        <rFont val="ＭＳ Ｐゴシック"/>
        <family val="2"/>
        <charset val="128"/>
        <scheme val="minor"/>
      </rPr>
      <t>フリー・アクション</t>
    </r>
    <rPh sb="7" eb="9">
      <t>イチニチ</t>
    </rPh>
    <rPh sb="9" eb="10">
      <t>マイ</t>
    </rPh>
    <phoneticPr fontId="1"/>
  </si>
  <si>
    <t>・交渉にも＋１</t>
  </si>
  <si>
    <t>AC</t>
    <phoneticPr fontId="1"/>
  </si>
  <si>
    <t>インサイトフル・コマンド</t>
    <phoneticPr fontId="1"/>
  </si>
  <si>
    <t>　　つまり、シェリーのＡＰ使用タイミングを完全に他の味方がコントロールしてしまう（笑）プランである。</t>
    <rPh sb="13" eb="15">
      <t>シヨウ</t>
    </rPh>
    <rPh sb="21" eb="23">
      <t>カンゼン</t>
    </rPh>
    <rPh sb="24" eb="25">
      <t>ホカ</t>
    </rPh>
    <rPh sb="26" eb="28">
      <t>ミカタ</t>
    </rPh>
    <rPh sb="41" eb="42">
      <t>ワライ</t>
    </rPh>
    <phoneticPr fontId="1"/>
  </si>
  <si>
    <t>②ついでに移動も可能な攻撃　（突撃含む）</t>
    <rPh sb="5" eb="7">
      <t>イドウ</t>
    </rPh>
    <rPh sb="8" eb="10">
      <t>カノウ</t>
    </rPh>
    <rPh sb="11" eb="13">
      <t>コウゲキ</t>
    </rPh>
    <rPh sb="15" eb="17">
      <t>トツゲキ</t>
    </rPh>
    <rPh sb="17" eb="18">
      <t>フク</t>
    </rPh>
    <phoneticPr fontId="35"/>
  </si>
  <si>
    <t>　　予見のアクションから撃てば、敵のターンが即座に終了する可能性が・・・。</t>
    <rPh sb="12" eb="13">
      <t>ウ</t>
    </rPh>
    <rPh sb="16" eb="17">
      <t>テキ</t>
    </rPh>
    <rPh sb="22" eb="24">
      <t>ソクザ</t>
    </rPh>
    <rPh sb="25" eb="27">
      <t>シュウリョウ</t>
    </rPh>
    <rPh sb="29" eb="32">
      <t>カノウセイ</t>
    </rPh>
    <phoneticPr fontId="35"/>
  </si>
  <si>
    <t>・ヘルム・オヴ・ヒーローズの効果で恐怖へのセーヴに＋2</t>
    <rPh sb="14" eb="16">
      <t>コウカ</t>
    </rPh>
    <rPh sb="17" eb="19">
      <t>キョウフ</t>
    </rPh>
    <phoneticPr fontId="1"/>
  </si>
  <si>
    <t>　　ヘルム・オヴ・ヒーローズの大本命！　って言うかすべてのダメージRに+2とか言われたらねェ。</t>
    <rPh sb="15" eb="18">
      <t>ダイホンメイ</t>
    </rPh>
    <rPh sb="22" eb="23">
      <t>イ</t>
    </rPh>
    <rPh sb="39" eb="40">
      <t>イ</t>
    </rPh>
    <phoneticPr fontId="35"/>
  </si>
  <si>
    <t>決して主力ではないが、伝説級から無限回になってしまって使い勝手良過ぎ・・・。</t>
    <rPh sb="0" eb="1">
      <t>ケッ</t>
    </rPh>
    <rPh sb="3" eb="5">
      <t>シュリョク</t>
    </rPh>
    <rPh sb="11" eb="13">
      <t>デンセツ</t>
    </rPh>
    <rPh sb="13" eb="14">
      <t>キュウ</t>
    </rPh>
    <rPh sb="16" eb="18">
      <t>ムゲン</t>
    </rPh>
    <rPh sb="18" eb="19">
      <t>カイ</t>
    </rPh>
    <rPh sb="27" eb="28">
      <t>ツカ</t>
    </rPh>
    <rPh sb="29" eb="31">
      <t>カッテ</t>
    </rPh>
    <rPh sb="31" eb="33">
      <t>ヨス</t>
    </rPh>
    <phoneticPr fontId="1"/>
  </si>
  <si>
    <t>③幻惑 or 伏せにするパワー</t>
    <rPh sb="1" eb="3">
      <t>ゲンワク</t>
    </rPh>
    <rPh sb="7" eb="8">
      <t>フ</t>
    </rPh>
    <phoneticPr fontId="35"/>
  </si>
  <si>
    <t>　　味方をダイレクト・ザ・ストライクでも動かせるので、ＰＰが尽きた時こそ狙い目か？</t>
    <rPh sb="2" eb="4">
      <t>ミカタ</t>
    </rPh>
    <rPh sb="20" eb="21">
      <t>ウゴ</t>
    </rPh>
    <rPh sb="30" eb="31">
      <t>ツ</t>
    </rPh>
    <rPh sb="33" eb="34">
      <t>トキ</t>
    </rPh>
    <rPh sb="36" eb="37">
      <t>ネラ</t>
    </rPh>
    <rPh sb="38" eb="39">
      <t>メ</t>
    </rPh>
    <phoneticPr fontId="35"/>
  </si>
  <si>
    <t>　　トリガーを誘発した敵から機会攻撃を誘発するリスクも低いので使い勝手も抜群！</t>
    <rPh sb="7" eb="9">
      <t>ユウハツ</t>
    </rPh>
    <rPh sb="11" eb="12">
      <t>テキ</t>
    </rPh>
    <rPh sb="14" eb="16">
      <t>キカイ</t>
    </rPh>
    <rPh sb="16" eb="18">
      <t>コウゲキ</t>
    </rPh>
    <rPh sb="19" eb="21">
      <t>ユウハツ</t>
    </rPh>
    <rPh sb="27" eb="28">
      <t>ヒク</t>
    </rPh>
    <rPh sb="31" eb="32">
      <t>ツカ</t>
    </rPh>
    <rPh sb="33" eb="35">
      <t>カッテ</t>
    </rPh>
    <rPh sb="36" eb="38">
      <t>バツグン</t>
    </rPh>
    <phoneticPr fontId="35"/>
  </si>
  <si>
    <t>　　まずトリガーが成立したら、シェリーの５マス以内に（たまたま）いる味方が自発的に挙手すべし。</t>
    <rPh sb="23" eb="25">
      <t>イナイ</t>
    </rPh>
    <rPh sb="34" eb="36">
      <t>ミカタ</t>
    </rPh>
    <rPh sb="37" eb="40">
      <t>ジハツテキ</t>
    </rPh>
    <rPh sb="41" eb="43">
      <t>キョシュ</t>
    </rPh>
    <phoneticPr fontId="1"/>
  </si>
  <si>
    <t>　　まァ使用タイミングどころかシェリーのＡＰそのものを疑似的に譲渡しちゃう事になるのだが・・・。</t>
    <rPh sb="4" eb="6">
      <t>シヨウ</t>
    </rPh>
    <rPh sb="27" eb="30">
      <t>ギジテキ</t>
    </rPh>
    <rPh sb="31" eb="33">
      <t>ジョウト</t>
    </rPh>
    <rPh sb="37" eb="38">
      <t>コト</t>
    </rPh>
    <phoneticPr fontId="1"/>
  </si>
  <si>
    <r>
      <t>　</t>
    </r>
    <r>
      <rPr>
        <b/>
        <sz val="16"/>
        <color rgb="FFFF0000"/>
        <rFont val="ＭＳ Ｐゴシック"/>
        <family val="3"/>
        <charset val="128"/>
        <scheme val="minor"/>
      </rPr>
      <t>機会攻撃</t>
    </r>
    <r>
      <rPr>
        <b/>
        <sz val="11"/>
        <color rgb="FFFF0000"/>
        <rFont val="ＭＳ Ｐゴシック"/>
        <family val="3"/>
        <charset val="128"/>
        <scheme val="minor"/>
      </rPr>
      <t>及び</t>
    </r>
    <r>
      <rPr>
        <b/>
        <sz val="16"/>
        <color rgb="FFFF0000"/>
        <rFont val="ＭＳ Ｐゴシック"/>
        <family val="3"/>
        <charset val="128"/>
        <scheme val="minor"/>
      </rPr>
      <t>フェイト・エクスチェンジ</t>
    </r>
    <r>
      <rPr>
        <b/>
        <sz val="11"/>
        <color rgb="FFFF0000"/>
        <rFont val="ＭＳ Ｐゴシック"/>
        <family val="3"/>
        <charset val="128"/>
        <scheme val="minor"/>
      </rPr>
      <t>時に使う</t>
    </r>
    <r>
      <rPr>
        <sz val="11"/>
        <color theme="1"/>
        <rFont val="ＭＳ Ｐゴシック"/>
        <family val="2"/>
        <charset val="128"/>
        <scheme val="minor"/>
      </rPr>
      <t>、以上！</t>
    </r>
    <rPh sb="1" eb="3">
      <t>キカイ</t>
    </rPh>
    <rPh sb="3" eb="5">
      <t>コウゲキ</t>
    </rPh>
    <rPh sb="5" eb="6">
      <t>オヨ</t>
    </rPh>
    <rPh sb="19" eb="20">
      <t>ジ</t>
    </rPh>
    <rPh sb="21" eb="22">
      <t>ツカ</t>
    </rPh>
    <rPh sb="24" eb="26">
      <t>イジョウ</t>
    </rPh>
    <phoneticPr fontId="1"/>
  </si>
  <si>
    <r>
      <t>　万が一、突撃する時にのみ使うが、それでも</t>
    </r>
    <r>
      <rPr>
        <b/>
        <sz val="11"/>
        <color rgb="FFFF0000"/>
        <rFont val="ＭＳ Ｐゴシック"/>
        <family val="3"/>
        <charset val="128"/>
        <scheme val="minor"/>
      </rPr>
      <t>基本的にインテント・レイド・ベアで突撃</t>
    </r>
    <r>
      <rPr>
        <sz val="11"/>
        <color theme="1"/>
        <rFont val="ＭＳ Ｐゴシック"/>
        <family val="2"/>
        <charset val="128"/>
        <scheme val="minor"/>
      </rPr>
      <t>すべき。</t>
    </r>
    <rPh sb="1" eb="2">
      <t>マン</t>
    </rPh>
    <rPh sb="3" eb="4">
      <t>イチ</t>
    </rPh>
    <rPh sb="5" eb="7">
      <t>トツゲキ</t>
    </rPh>
    <rPh sb="9" eb="10">
      <t>トキ</t>
    </rPh>
    <rPh sb="13" eb="14">
      <t>ツカ</t>
    </rPh>
    <rPh sb="21" eb="24">
      <t>キホンテキ</t>
    </rPh>
    <rPh sb="38" eb="40">
      <t>トツゲキ</t>
    </rPh>
    <phoneticPr fontId="1"/>
  </si>
  <si>
    <t>・トリガーの敵が間合いを持たない場合、このパワーの目標が敵の目標ならばシフトで攻撃を無効化</t>
    <rPh sb="8" eb="10">
      <t>マアイ</t>
    </rPh>
    <rPh sb="12" eb="13">
      <t>モ</t>
    </rPh>
    <rPh sb="16" eb="18">
      <t>バアイ</t>
    </rPh>
    <rPh sb="25" eb="27">
      <t>モクヒョウ</t>
    </rPh>
    <rPh sb="39" eb="41">
      <t>コウゲキ</t>
    </rPh>
    <rPh sb="42" eb="45">
      <t>ムコウカ</t>
    </rPh>
    <phoneticPr fontId="1"/>
  </si>
  <si>
    <r>
      <t>　　　</t>
    </r>
    <r>
      <rPr>
        <b/>
        <sz val="11"/>
        <color rgb="FFFF0000"/>
        <rFont val="ＭＳ Ｐゴシック"/>
        <family val="3"/>
        <charset val="128"/>
        <scheme val="minor"/>
      </rPr>
      <t>アイアーの脆弱性が付いている間に無理矢理狙う！</t>
    </r>
    <r>
      <rPr>
        <sz val="11"/>
        <rFont val="ＭＳ Ｐゴシック"/>
        <family val="3"/>
        <charset val="128"/>
        <scheme val="minor"/>
      </rPr>
      <t>　ハッキリ言って秒殺可能（笑）。</t>
    </r>
    <rPh sb="8" eb="11">
      <t>ゼイジャクセイ</t>
    </rPh>
    <rPh sb="12" eb="13">
      <t>ツ</t>
    </rPh>
    <rPh sb="17" eb="18">
      <t>アイダ</t>
    </rPh>
    <rPh sb="19" eb="23">
      <t>ムリヤリ</t>
    </rPh>
    <rPh sb="23" eb="24">
      <t>ネラ</t>
    </rPh>
    <rPh sb="31" eb="32">
      <t>イ</t>
    </rPh>
    <rPh sb="34" eb="35">
      <t>ビョウ</t>
    </rPh>
    <rPh sb="35" eb="36">
      <t>サツ</t>
    </rPh>
    <rPh sb="36" eb="38">
      <t>カノウ</t>
    </rPh>
    <rPh sb="39" eb="40">
      <t>ワライ</t>
    </rPh>
    <phoneticPr fontId="1"/>
  </si>
  <si>
    <t>　　　まァ３マス以内にオテギヌもリュカオンもいないのに使うのは流石に勿体無さ過ぎるが、</t>
    <rPh sb="8" eb="10">
      <t>イナイ</t>
    </rPh>
    <rPh sb="27" eb="28">
      <t>ツカ</t>
    </rPh>
    <rPh sb="31" eb="33">
      <t>サスガ</t>
    </rPh>
    <rPh sb="34" eb="37">
      <t>モッタイナ</t>
    </rPh>
    <rPh sb="38" eb="39">
      <t>ス</t>
    </rPh>
    <phoneticPr fontId="1"/>
  </si>
  <si>
    <r>
      <t>　　　</t>
    </r>
    <r>
      <rPr>
        <b/>
        <sz val="11"/>
        <color rgb="FFFF0000"/>
        <rFont val="ＭＳ Ｐゴシック"/>
        <family val="3"/>
        <charset val="128"/>
        <scheme val="minor"/>
      </rPr>
      <t>ヘルム・オヴ・ヒーローズ</t>
    </r>
    <r>
      <rPr>
        <sz val="11"/>
        <rFont val="ＭＳ Ｐゴシック"/>
        <family val="2"/>
        <charset val="128"/>
        <scheme val="minor"/>
      </rPr>
      <t>の一日毎を使えば別に３マス以内にいるの誰でもいいや（笑）。</t>
    </r>
    <rPh sb="16" eb="18">
      <t>イチニチ</t>
    </rPh>
    <rPh sb="18" eb="19">
      <t>マイ</t>
    </rPh>
    <rPh sb="20" eb="21">
      <t>ツカ</t>
    </rPh>
    <rPh sb="23" eb="24">
      <t>ベツ</t>
    </rPh>
    <rPh sb="28" eb="30">
      <t>イナイ</t>
    </rPh>
    <rPh sb="34" eb="35">
      <t>ダレ</t>
    </rPh>
    <rPh sb="41" eb="42">
      <t>ワライ</t>
    </rPh>
    <phoneticPr fontId="1"/>
  </si>
  <si>
    <t>　　　全然アリ。　トリガーが集中攻撃の対象で無い場合、ＰＰ使うのは勿体無いかも？</t>
    <rPh sb="3" eb="5">
      <t>ゼンゼン</t>
    </rPh>
    <rPh sb="14" eb="16">
      <t>シュウチュウ</t>
    </rPh>
    <rPh sb="16" eb="18">
      <t>コウゲキ</t>
    </rPh>
    <rPh sb="19" eb="21">
      <t>タイショウ</t>
    </rPh>
    <rPh sb="22" eb="23">
      <t>ナ</t>
    </rPh>
    <rPh sb="24" eb="26">
      <t>バアイ</t>
    </rPh>
    <rPh sb="29" eb="30">
      <t>ツカ</t>
    </rPh>
    <rPh sb="33" eb="36">
      <t>モッタイナ</t>
    </rPh>
    <phoneticPr fontId="1"/>
  </si>
  <si>
    <t>全滅の危機をひっくり返す潜在能力がある！　あきらめないで。</t>
    <rPh sb="0" eb="2">
      <t>ゼンメツ</t>
    </rPh>
    <rPh sb="3" eb="5">
      <t>キキ</t>
    </rPh>
    <rPh sb="10" eb="11">
      <t>カエ</t>
    </rPh>
    <rPh sb="12" eb="14">
      <t>センザイ</t>
    </rPh>
    <rPh sb="14" eb="16">
      <t>ノウリョク</t>
    </rPh>
    <phoneticPr fontId="1"/>
  </si>
  <si>
    <r>
      <t>　　回復を重視すると、位置入れ替え対象の候補は</t>
    </r>
    <r>
      <rPr>
        <b/>
        <sz val="11"/>
        <color rgb="FFFF0000"/>
        <rFont val="ＭＳ Ｐゴシック"/>
        <family val="3"/>
        <charset val="128"/>
        <scheme val="minor"/>
      </rPr>
      <t>オテギヌ</t>
    </r>
    <r>
      <rPr>
        <sz val="11"/>
        <rFont val="ＭＳ Ｐゴシック"/>
        <family val="3"/>
        <charset val="128"/>
        <scheme val="minor"/>
      </rPr>
      <t>、</t>
    </r>
    <r>
      <rPr>
        <b/>
        <sz val="11"/>
        <color rgb="FFFF0000"/>
        <rFont val="ＭＳ Ｐゴシック"/>
        <family val="3"/>
        <charset val="128"/>
        <scheme val="minor"/>
      </rPr>
      <t>イーライ</t>
    </r>
    <r>
      <rPr>
        <sz val="11"/>
        <rFont val="ＭＳ Ｐゴシック"/>
        <family val="3"/>
        <charset val="128"/>
        <scheme val="minor"/>
      </rPr>
      <t>、</t>
    </r>
    <r>
      <rPr>
        <b/>
        <sz val="11"/>
        <color rgb="FFFF0000"/>
        <rFont val="ＭＳ Ｐゴシック"/>
        <family val="3"/>
        <charset val="128"/>
        <scheme val="minor"/>
      </rPr>
      <t>リュカオン</t>
    </r>
    <r>
      <rPr>
        <sz val="11"/>
        <rFont val="ＭＳ Ｐゴシック"/>
        <family val="3"/>
        <charset val="128"/>
        <scheme val="minor"/>
      </rPr>
      <t>の３人のハズだが、</t>
    </r>
    <rPh sb="2" eb="4">
      <t>カイフク</t>
    </rPh>
    <rPh sb="5" eb="7">
      <t>ジュウシ</t>
    </rPh>
    <rPh sb="11" eb="13">
      <t>イチ</t>
    </rPh>
    <rPh sb="13" eb="14">
      <t>イ</t>
    </rPh>
    <rPh sb="15" eb="16">
      <t>カ</t>
    </rPh>
    <rPh sb="17" eb="19">
      <t>タイショウ</t>
    </rPh>
    <rPh sb="20" eb="22">
      <t>コウホ</t>
    </rPh>
    <rPh sb="40" eb="41">
      <t>ニン</t>
    </rPh>
    <phoneticPr fontId="1"/>
  </si>
  <si>
    <r>
      <t>　　</t>
    </r>
    <r>
      <rPr>
        <b/>
        <sz val="11"/>
        <color rgb="FFFF0000"/>
        <rFont val="ＭＳ Ｐゴシック"/>
        <family val="3"/>
        <charset val="128"/>
        <scheme val="minor"/>
      </rPr>
      <t>ヘルム・オヴ・ヒーローズ</t>
    </r>
    <r>
      <rPr>
        <sz val="11"/>
        <rFont val="ＭＳ Ｐゴシック"/>
        <family val="2"/>
        <charset val="128"/>
        <scheme val="minor"/>
      </rPr>
      <t>の一日毎を使うんだったら、別に誰でもいいや（笑）。</t>
    </r>
    <rPh sb="15" eb="17">
      <t>イチニチ</t>
    </rPh>
    <rPh sb="17" eb="18">
      <t>マイ</t>
    </rPh>
    <rPh sb="19" eb="20">
      <t>ツカ</t>
    </rPh>
    <rPh sb="27" eb="28">
      <t>ベツ</t>
    </rPh>
    <rPh sb="29" eb="30">
      <t>ダレ</t>
    </rPh>
    <rPh sb="36" eb="37">
      <t>ワライ</t>
    </rPh>
    <phoneticPr fontId="1"/>
  </si>
  <si>
    <t>　　遠隔基礎攻撃もＯＫなので、２種類の遠隔基礎攻撃を使いこなすイーライも超有力候補！</t>
    <rPh sb="2" eb="4">
      <t>エンカク</t>
    </rPh>
    <rPh sb="4" eb="6">
      <t>キソ</t>
    </rPh>
    <rPh sb="6" eb="8">
      <t>コウゲキ</t>
    </rPh>
    <rPh sb="16" eb="18">
      <t>シュルイ</t>
    </rPh>
    <rPh sb="19" eb="21">
      <t>エンカク</t>
    </rPh>
    <rPh sb="21" eb="23">
      <t>キソ</t>
    </rPh>
    <rPh sb="23" eb="25">
      <t>コウゲキ</t>
    </rPh>
    <rPh sb="26" eb="27">
      <t>ツカ</t>
    </rPh>
    <rPh sb="36" eb="37">
      <t>チョウ</t>
    </rPh>
    <rPh sb="37" eb="39">
      <t>ユウリョク</t>
    </rPh>
    <rPh sb="39" eb="41">
      <t>コウホ</t>
    </rPh>
    <phoneticPr fontId="1"/>
  </si>
  <si>
    <t>　　遭遇の早い段階で使いたいので、自分のターン以外にも使えるのは大きい。</t>
    <rPh sb="2" eb="4">
      <t>ソウグウ</t>
    </rPh>
    <rPh sb="5" eb="6">
      <t>ハヤ</t>
    </rPh>
    <rPh sb="7" eb="9">
      <t>ダンカイ</t>
    </rPh>
    <rPh sb="10" eb="11">
      <t>ツカ</t>
    </rPh>
    <rPh sb="17" eb="19">
      <t>ジブン</t>
    </rPh>
    <rPh sb="23" eb="25">
      <t>イガイ</t>
    </rPh>
    <rPh sb="27" eb="28">
      <t>ツカ</t>
    </rPh>
    <rPh sb="32" eb="33">
      <t>オオ</t>
    </rPh>
    <phoneticPr fontId="1"/>
  </si>
  <si>
    <t>　オテギヌがパワー・ストライクで伏せさせられるならば有効だが、まァ中々そんなチャンスは・・・。</t>
    <rPh sb="16" eb="17">
      <t>フ</t>
    </rPh>
    <rPh sb="26" eb="28">
      <t>ユウコウ</t>
    </rPh>
    <rPh sb="33" eb="35">
      <t>ナカナカ</t>
    </rPh>
    <phoneticPr fontId="1"/>
  </si>
  <si>
    <t>　敵が１マスシフトだった場合、イーライに押しやらすとハメになる可能性はある。</t>
    <rPh sb="1" eb="2">
      <t>テキ</t>
    </rPh>
    <rPh sb="12" eb="14">
      <t>バアイ</t>
    </rPh>
    <rPh sb="20" eb="21">
      <t>オ</t>
    </rPh>
    <rPh sb="31" eb="34">
      <t>カノウセイ</t>
    </rPh>
    <phoneticPr fontId="1"/>
  </si>
  <si>
    <r>
      <t>　ところが</t>
    </r>
    <r>
      <rPr>
        <b/>
        <sz val="11"/>
        <color rgb="FFFF0000"/>
        <rFont val="ＭＳ Ｐゴシック"/>
        <family val="3"/>
        <charset val="128"/>
        <scheme val="minor"/>
      </rPr>
      <t>ヘルム・オヴ・ヒーローズ</t>
    </r>
    <r>
      <rPr>
        <sz val="11"/>
        <rFont val="ＭＳ Ｐゴシック"/>
        <family val="3"/>
        <charset val="128"/>
        <scheme val="minor"/>
      </rPr>
      <t>の一日毎を使えば、制限がほぼ無くなるので自由自在。</t>
    </r>
    <rPh sb="18" eb="20">
      <t>イチニチ</t>
    </rPh>
    <rPh sb="20" eb="21">
      <t>マイ</t>
    </rPh>
    <rPh sb="22" eb="23">
      <t>ツカ</t>
    </rPh>
    <rPh sb="26" eb="28">
      <t>セイゲン</t>
    </rPh>
    <rPh sb="31" eb="32">
      <t>ナ</t>
    </rPh>
    <rPh sb="37" eb="39">
      <t>ジユウ</t>
    </rPh>
    <rPh sb="39" eb="41">
      <t>ジザイ</t>
    </rPh>
    <phoneticPr fontId="1"/>
  </si>
  <si>
    <t>　　アイアーの脆弱性も全ての目標（一次目標のみ）に付くハズなので何かとっても悪い予感が・・・。</t>
    <rPh sb="7" eb="10">
      <t>ゼイジャクセイ</t>
    </rPh>
    <rPh sb="11" eb="12">
      <t>スベ</t>
    </rPh>
    <rPh sb="14" eb="16">
      <t>モクヒョウ</t>
    </rPh>
    <rPh sb="19" eb="21">
      <t>モクヒョウ</t>
    </rPh>
    <rPh sb="25" eb="26">
      <t>ツ</t>
    </rPh>
    <rPh sb="32" eb="33">
      <t>ナニ</t>
    </rPh>
    <rPh sb="38" eb="39">
      <t>ワル</t>
    </rPh>
    <rPh sb="40" eb="42">
      <t>ヨカン</t>
    </rPh>
    <phoneticPr fontId="1"/>
  </si>
  <si>
    <t>　　前衛をどうしても動かしたい時には効果的なハズなのだが、結局アイアー増幅２で事足りる。</t>
    <rPh sb="2" eb="4">
      <t>ゼンエイ</t>
    </rPh>
    <rPh sb="10" eb="11">
      <t>ウゴ</t>
    </rPh>
    <rPh sb="15" eb="16">
      <t>トキ</t>
    </rPh>
    <rPh sb="18" eb="21">
      <t>コウカテキ</t>
    </rPh>
    <rPh sb="29" eb="31">
      <t>ケッキョク</t>
    </rPh>
    <rPh sb="35" eb="37">
      <t>ゾウフク</t>
    </rPh>
    <rPh sb="39" eb="40">
      <t>コト</t>
    </rPh>
    <rPh sb="40" eb="41">
      <t>タ</t>
    </rPh>
    <phoneticPr fontId="35"/>
  </si>
  <si>
    <t>　オテギヌが突撃⇒パワー・ストライクでハメられる（結局それでもアイアー増幅２の方が安定）し、</t>
    <rPh sb="6" eb="8">
      <t>トツゲキ</t>
    </rPh>
    <rPh sb="25" eb="27">
      <t>ケッキョク</t>
    </rPh>
    <rPh sb="35" eb="37">
      <t>ゾウフク</t>
    </rPh>
    <rPh sb="39" eb="40">
      <t>ホウ</t>
    </rPh>
    <rPh sb="41" eb="43">
      <t>アンテイ</t>
    </rPh>
    <phoneticPr fontId="1"/>
  </si>
  <si>
    <t>頭部／アンコモン／Lv.10　（PHB249）</t>
    <rPh sb="0" eb="2">
      <t>トウブ</t>
    </rPh>
    <phoneticPr fontId="1"/>
  </si>
  <si>
    <t>味方にさせる理想的な標準アクション</t>
    <rPh sb="0" eb="2">
      <t>ミカタ</t>
    </rPh>
    <rPh sb="6" eb="9">
      <t>リソウテキ</t>
    </rPh>
    <rPh sb="10" eb="12">
      <t>ヒョウジュン</t>
    </rPh>
    <phoneticPr fontId="35"/>
  </si>
  <si>
    <t>一日毎パワーの理想的な使い時</t>
    <rPh sb="0" eb="2">
      <t>イチニチ</t>
    </rPh>
    <rPh sb="2" eb="3">
      <t>マイ</t>
    </rPh>
    <rPh sb="7" eb="10">
      <t>リソウテキ</t>
    </rPh>
    <rPh sb="11" eb="12">
      <t>ツカ</t>
    </rPh>
    <rPh sb="13" eb="14">
      <t>トキ</t>
    </rPh>
    <phoneticPr fontId="35"/>
  </si>
  <si>
    <t>①複数回攻撃　（範囲攻撃でなくてよい）</t>
    <rPh sb="1" eb="3">
      <t>フクスウ</t>
    </rPh>
    <rPh sb="3" eb="4">
      <t>カイ</t>
    </rPh>
    <rPh sb="4" eb="6">
      <t>コウゲキ</t>
    </rPh>
    <rPh sb="8" eb="10">
      <t>ハンイ</t>
    </rPh>
    <rPh sb="10" eb="12">
      <t>コウゲキ</t>
    </rPh>
    <phoneticPr fontId="35"/>
  </si>
  <si>
    <t>　幻惑 or 伏せパワーやルアー等、他の味方もハメ技には全く事欠かない。</t>
    <rPh sb="16" eb="17">
      <t>トウ</t>
    </rPh>
    <rPh sb="25" eb="26">
      <t>ワザ</t>
    </rPh>
    <rPh sb="28" eb="29">
      <t>マッタ</t>
    </rPh>
    <rPh sb="30" eb="32">
      <t>コトカ</t>
    </rPh>
    <phoneticPr fontId="1"/>
  </si>
  <si>
    <t>　　ヘルム・オヴ・ヒーローズの大本命！　近接攻撃を狙わなければ、条件がかなり緩い。</t>
    <rPh sb="15" eb="18">
      <t>ダイホンメイ</t>
    </rPh>
    <rPh sb="20" eb="22">
      <t>キンセツ</t>
    </rPh>
    <rPh sb="22" eb="24">
      <t>コウゲキ</t>
    </rPh>
    <rPh sb="25" eb="26">
      <t>ネラ</t>
    </rPh>
    <rPh sb="32" eb="34">
      <t>ジョウケン</t>
    </rPh>
    <rPh sb="38" eb="39">
      <t>ユル</t>
    </rPh>
    <phoneticPr fontId="35"/>
  </si>
  <si>
    <t>　　ちなみ範囲攻撃を狙う場合でも、シェリーから見えない敵は目標として不適格なので注意！</t>
    <rPh sb="5" eb="7">
      <t>ハンイ</t>
    </rPh>
    <rPh sb="7" eb="9">
      <t>コウゲキ</t>
    </rPh>
    <rPh sb="10" eb="11">
      <t>ネラ</t>
    </rPh>
    <rPh sb="12" eb="14">
      <t>バアイ</t>
    </rPh>
    <rPh sb="23" eb="24">
      <t>ミ</t>
    </rPh>
    <rPh sb="27" eb="28">
      <t>テキ</t>
    </rPh>
    <rPh sb="29" eb="31">
      <t>モクヒョウ</t>
    </rPh>
    <rPh sb="34" eb="37">
      <t>フテキカク</t>
    </rPh>
    <rPh sb="40" eb="42">
      <t>チュウイ</t>
    </rPh>
    <phoneticPr fontId="1"/>
  </si>
  <si>
    <t>　　シェリーを守る為にはトリガーを誘発した敵を幻惑 or 伏せにするのが理想的だが、</t>
    <rPh sb="7" eb="8">
      <t>マモ</t>
    </rPh>
    <rPh sb="9" eb="10">
      <t>タメ</t>
    </rPh>
    <rPh sb="17" eb="19">
      <t>ユウハツ</t>
    </rPh>
    <rPh sb="21" eb="22">
      <t>テキ</t>
    </rPh>
    <rPh sb="36" eb="39">
      <t>リソウテキ</t>
    </rPh>
    <phoneticPr fontId="35"/>
  </si>
  <si>
    <t>　　本当に行動への制限が少なく、恐ろしい程自由度が高い・・・。</t>
    <rPh sb="2" eb="4">
      <t>ホントウ</t>
    </rPh>
    <rPh sb="5" eb="7">
      <t>コウドウ</t>
    </rPh>
    <rPh sb="9" eb="11">
      <t>セイゲン</t>
    </rPh>
    <rPh sb="12" eb="13">
      <t>スク</t>
    </rPh>
    <rPh sb="16" eb="17">
      <t>オソ</t>
    </rPh>
    <rPh sb="20" eb="21">
      <t>ホド</t>
    </rPh>
    <rPh sb="21" eb="24">
      <t>ジユウド</t>
    </rPh>
    <rPh sb="25" eb="26">
      <t>タカ</t>
    </rPh>
    <phoneticPr fontId="35"/>
  </si>
  <si>
    <t>②予見のアクションからアイアー・ストライク増幅２</t>
    <rPh sb="21" eb="23">
      <t>ゾウフク</t>
    </rPh>
    <phoneticPr fontId="35"/>
  </si>
  <si>
    <t>　　トリガーを誘発した敵へシフトで接近して隣接＆攻撃する義務が生じるが、攻防一体の選択肢！</t>
    <rPh sb="17" eb="19">
      <t>セッキン</t>
    </rPh>
    <rPh sb="21" eb="23">
      <t>リンセツ</t>
    </rPh>
    <rPh sb="24" eb="26">
      <t>コウゲキ</t>
    </rPh>
    <rPh sb="28" eb="30">
      <t>ギム</t>
    </rPh>
    <rPh sb="31" eb="32">
      <t>ショウ</t>
    </rPh>
    <phoneticPr fontId="35"/>
  </si>
  <si>
    <t>　　やはりトリガーが成立したら、シェリーの５マス以内にいる味方が自発的に挙手すべし。</t>
    <rPh sb="24" eb="26">
      <t>イナイ</t>
    </rPh>
    <rPh sb="29" eb="31">
      <t>ミカタ</t>
    </rPh>
    <rPh sb="32" eb="35">
      <t>ジハツテキ</t>
    </rPh>
    <rPh sb="36" eb="38">
      <t>キョシュ</t>
    </rPh>
    <phoneticPr fontId="1"/>
  </si>
  <si>
    <t>　　この場合もシェリーのＡＰ使用タイミングを完全に他の味方がコントロールしてしまう事になる。</t>
    <rPh sb="4" eb="6">
      <t>バアイ</t>
    </rPh>
    <rPh sb="14" eb="16">
      <t>シヨウ</t>
    </rPh>
    <rPh sb="22" eb="24">
      <t>カンゼン</t>
    </rPh>
    <rPh sb="25" eb="26">
      <t>ホカ</t>
    </rPh>
    <rPh sb="27" eb="29">
      <t>ミカタ</t>
    </rPh>
    <rPh sb="41" eb="42">
      <t>コト</t>
    </rPh>
    <phoneticPr fontId="1"/>
  </si>
  <si>
    <t>　　オマケのシフトで近接攻撃でも楽々狙え、シェリーから見えない敵を目標にしても全然ＯＫで、</t>
    <rPh sb="10" eb="12">
      <t>キンセツ</t>
    </rPh>
    <rPh sb="12" eb="14">
      <t>コウゲキ</t>
    </rPh>
    <rPh sb="16" eb="18">
      <t>ラクラク</t>
    </rPh>
    <rPh sb="18" eb="19">
      <t>ネラ</t>
    </rPh>
    <rPh sb="27" eb="28">
      <t>ミ</t>
    </rPh>
    <rPh sb="31" eb="32">
      <t>テキ</t>
    </rPh>
    <rPh sb="33" eb="35">
      <t>モクヒョウ</t>
    </rPh>
    <rPh sb="39" eb="41">
      <t>ゼンゼン</t>
    </rPh>
    <phoneticPr fontId="1"/>
  </si>
  <si>
    <t>　　更に一次目標には追加ダメージ、脆弱性も入り、ダイレクト・ザ・ストライクには無いメリットも多い。</t>
    <rPh sb="2" eb="3">
      <t>サラ</t>
    </rPh>
    <rPh sb="4" eb="6">
      <t>イチジ</t>
    </rPh>
    <rPh sb="6" eb="8">
      <t>モクヒョウ</t>
    </rPh>
    <rPh sb="10" eb="12">
      <t>ツイカ</t>
    </rPh>
    <rPh sb="17" eb="20">
      <t>ゼイジャクセイ</t>
    </rPh>
    <rPh sb="21" eb="22">
      <t>ハイ</t>
    </rPh>
    <rPh sb="39" eb="40">
      <t>ナ</t>
    </rPh>
    <rPh sb="46" eb="47">
      <t>オオ</t>
    </rPh>
    <phoneticPr fontId="35"/>
  </si>
  <si>
    <t>　　遠隔タイプの味方の多くは機会攻撃を克服しているので、隣接義務も大したデメリットでは無い。</t>
    <rPh sb="2" eb="4">
      <t>エンカク</t>
    </rPh>
    <rPh sb="8" eb="10">
      <t>ミカタ</t>
    </rPh>
    <rPh sb="11" eb="12">
      <t>オオ</t>
    </rPh>
    <rPh sb="14" eb="16">
      <t>キカイ</t>
    </rPh>
    <rPh sb="16" eb="18">
      <t>コウゲキ</t>
    </rPh>
    <rPh sb="19" eb="21">
      <t>コクフク</t>
    </rPh>
    <rPh sb="28" eb="30">
      <t>リンセツ</t>
    </rPh>
    <rPh sb="30" eb="32">
      <t>ギム</t>
    </rPh>
    <rPh sb="33" eb="34">
      <t>タイ</t>
    </rPh>
    <rPh sb="43" eb="44">
      <t>ナ</t>
    </rPh>
    <phoneticPr fontId="1"/>
  </si>
  <si>
    <t>　　当然シェリーを守る為に目標を幻惑 or 伏せにするのが理想的だが、ハードルは低いハズ。</t>
    <rPh sb="2" eb="4">
      <t>トウゼン</t>
    </rPh>
    <rPh sb="9" eb="10">
      <t>マモ</t>
    </rPh>
    <rPh sb="11" eb="12">
      <t>タメ</t>
    </rPh>
    <rPh sb="13" eb="15">
      <t>モクヒョウ</t>
    </rPh>
    <rPh sb="29" eb="32">
      <t>リソウテキ</t>
    </rPh>
    <rPh sb="40" eb="41">
      <t>ヒク</t>
    </rPh>
    <phoneticPr fontId="35"/>
  </si>
  <si>
    <t>　　何故か攻撃対象に制限が無いので、トリガーを誘発した敵を攻撃する義務もまた皆無。</t>
    <rPh sb="2" eb="4">
      <t>ナゼ</t>
    </rPh>
    <rPh sb="5" eb="7">
      <t>コウゲキ</t>
    </rPh>
    <rPh sb="7" eb="9">
      <t>タイショウ</t>
    </rPh>
    <rPh sb="10" eb="12">
      <t>セイゲン</t>
    </rPh>
    <rPh sb="13" eb="14">
      <t>ナ</t>
    </rPh>
    <rPh sb="29" eb="31">
      <t>コウゲキ</t>
    </rPh>
    <rPh sb="33" eb="35">
      <t>ギム</t>
    </rPh>
    <rPh sb="38" eb="40">
      <t>カイム</t>
    </rPh>
    <phoneticPr fontId="35"/>
  </si>
  <si>
    <t>　　もうシェリーを見捨てる事にしちゃった上でトリガーを誘発した敵はガン無視し、</t>
    <rPh sb="9" eb="11">
      <t>ミス</t>
    </rPh>
    <rPh sb="13" eb="14">
      <t>コト</t>
    </rPh>
    <rPh sb="20" eb="21">
      <t>ウエ</t>
    </rPh>
    <rPh sb="27" eb="29">
      <t>ユウハツ</t>
    </rPh>
    <rPh sb="31" eb="32">
      <t>テキ</t>
    </rPh>
    <rPh sb="35" eb="37">
      <t>ムシ</t>
    </rPh>
    <phoneticPr fontId="35"/>
  </si>
  <si>
    <t>　　行動への制限はそれなりに多いが、防御的に使っても攻撃力はかなり高い。</t>
    <rPh sb="2" eb="4">
      <t>コウドウ</t>
    </rPh>
    <rPh sb="6" eb="8">
      <t>セイゲン</t>
    </rPh>
    <rPh sb="14" eb="15">
      <t>オオ</t>
    </rPh>
    <rPh sb="18" eb="21">
      <t>ボウギョテキ</t>
    </rPh>
    <rPh sb="22" eb="23">
      <t>ツカ</t>
    </rPh>
    <rPh sb="26" eb="29">
      <t>コウゲキリョク</t>
    </rPh>
    <rPh sb="33" eb="34">
      <t>タカ</t>
    </rPh>
    <phoneticPr fontId="35"/>
  </si>
  <si>
    <t>フェイト・エクスチェンジ</t>
    <phoneticPr fontId="1"/>
  </si>
  <si>
    <t>　　深く考えなくて良い分、一番気楽な使い道かも？</t>
    <rPh sb="2" eb="3">
      <t>フカ</t>
    </rPh>
    <rPh sb="4" eb="5">
      <t>カンガ</t>
    </rPh>
    <rPh sb="9" eb="10">
      <t>ヨ</t>
    </rPh>
    <rPh sb="11" eb="12">
      <t>ブン</t>
    </rPh>
    <rPh sb="13" eb="15">
      <t>イチバン</t>
    </rPh>
    <rPh sb="15" eb="16">
      <t>キ</t>
    </rPh>
    <rPh sb="16" eb="17">
      <t>ラク</t>
    </rPh>
    <rPh sb="18" eb="19">
      <t>ツカ</t>
    </rPh>
    <rPh sb="20" eb="21">
      <t>ミチ</t>
    </rPh>
    <phoneticPr fontId="1"/>
  </si>
  <si>
    <t>　　そんな悩みも一瞬で解決・・・。　誰もがキン肉マングレートになってＯＫなので使い勝手良し！</t>
    <rPh sb="5" eb="6">
      <t>ナヤ</t>
    </rPh>
    <rPh sb="8" eb="10">
      <t>イッシュン</t>
    </rPh>
    <rPh sb="11" eb="13">
      <t>カイケツ</t>
    </rPh>
    <rPh sb="18" eb="19">
      <t>ダレ</t>
    </rPh>
    <rPh sb="23" eb="24">
      <t>ニク</t>
    </rPh>
    <rPh sb="39" eb="40">
      <t>ツカ</t>
    </rPh>
    <rPh sb="41" eb="43">
      <t>カッテ</t>
    </rPh>
    <rPh sb="43" eb="44">
      <t>ヨ</t>
    </rPh>
    <phoneticPr fontId="1"/>
  </si>
  <si>
    <t>　　アクションをもらったら（シェリーから１０マス以内の敵を）好き勝手に攻撃しちゃってもＯＫ！</t>
    <rPh sb="24" eb="26">
      <t>イナイ</t>
    </rPh>
    <rPh sb="27" eb="28">
      <t>テキ</t>
    </rPh>
    <rPh sb="32" eb="34">
      <t>カッテ</t>
    </rPh>
    <phoneticPr fontId="35"/>
  </si>
  <si>
    <r>
      <t>要</t>
    </r>
    <r>
      <rPr>
        <b/>
        <sz val="12"/>
        <color rgb="FFFF0000"/>
        <rFont val="HGP創英角ｺﾞｼｯｸUB"/>
        <family val="3"/>
        <charset val="128"/>
      </rPr>
      <t>するに</t>
    </r>
    <r>
      <rPr>
        <b/>
        <sz val="14"/>
        <color rgb="FFFF0000"/>
        <rFont val="HGP創英角ｺﾞｼｯｸUB"/>
        <family val="3"/>
        <charset val="128"/>
      </rPr>
      <t>標準act欲</t>
    </r>
    <r>
      <rPr>
        <b/>
        <sz val="12"/>
        <color rgb="FFFF0000"/>
        <rFont val="HGP創英角ｺﾞｼｯｸUB"/>
        <family val="3"/>
        <charset val="128"/>
      </rPr>
      <t>しい</t>
    </r>
    <r>
      <rPr>
        <b/>
        <sz val="14"/>
        <color rgb="FFFF0000"/>
        <rFont val="HGP創英角ｺﾞｼｯｸUB"/>
        <family val="3"/>
        <charset val="128"/>
      </rPr>
      <t>奴</t>
    </r>
    <r>
      <rPr>
        <b/>
        <sz val="12"/>
        <color rgb="FFFF0000"/>
        <rFont val="HGP創英角ｺﾞｼｯｸUB"/>
        <family val="3"/>
        <charset val="128"/>
      </rPr>
      <t>が、</t>
    </r>
    <r>
      <rPr>
        <b/>
        <sz val="14"/>
        <color rgb="FFFF0000"/>
        <rFont val="HGP創英角ｺﾞｼｯｸUB"/>
        <family val="3"/>
        <charset val="128"/>
      </rPr>
      <t>シェリー</t>
    </r>
    <r>
      <rPr>
        <b/>
        <sz val="12"/>
        <color rgb="FFFF0000"/>
        <rFont val="HGP創英角ｺﾞｼｯｸUB"/>
        <family val="3"/>
        <charset val="128"/>
      </rPr>
      <t>の</t>
    </r>
    <r>
      <rPr>
        <b/>
        <sz val="14"/>
        <color rgb="FFFF0000"/>
        <rFont val="HGP創英角ｺﾞｼｯｸUB"/>
        <family val="3"/>
        <charset val="128"/>
      </rPr>
      <t>５マス以内</t>
    </r>
    <r>
      <rPr>
        <b/>
        <sz val="12"/>
        <color rgb="FFFF0000"/>
        <rFont val="HGP創英角ｺﾞｼｯｸUB"/>
        <family val="3"/>
        <charset val="128"/>
      </rPr>
      <t>で</t>
    </r>
    <r>
      <rPr>
        <b/>
        <sz val="14"/>
        <color rgb="FFFF0000"/>
        <rFont val="HGP創英角ｺﾞｼｯｸUB"/>
        <family val="3"/>
        <charset val="128"/>
      </rPr>
      <t>スタンバれ！</t>
    </r>
    <r>
      <rPr>
        <b/>
        <sz val="12"/>
        <color rgb="FFFF0000"/>
        <rFont val="HGP創英角ｺﾞｼｯｸUB"/>
        <family val="3"/>
        <charset val="128"/>
      </rPr>
      <t>って</t>
    </r>
    <r>
      <rPr>
        <b/>
        <sz val="14"/>
        <color rgb="FFFF0000"/>
        <rFont val="HGP創英角ｺﾞｼｯｸUB"/>
        <family val="3"/>
        <charset val="128"/>
      </rPr>
      <t>事</t>
    </r>
    <rPh sb="0" eb="1">
      <t>ヨウ</t>
    </rPh>
    <rPh sb="4" eb="6">
      <t>ヒョウジュン</t>
    </rPh>
    <rPh sb="9" eb="10">
      <t>ホ</t>
    </rPh>
    <rPh sb="12" eb="13">
      <t>ヤツ</t>
    </rPh>
    <rPh sb="23" eb="25">
      <t>イナイ</t>
    </rPh>
    <rPh sb="34" eb="35">
      <t>コト</t>
    </rPh>
    <phoneticPr fontId="1"/>
  </si>
  <si>
    <t>イーライ　ＡＰ</t>
    <phoneticPr fontId="1"/>
  </si>
  <si>
    <r>
      <t>　　現在、</t>
    </r>
    <r>
      <rPr>
        <b/>
        <sz val="11"/>
        <color rgb="FFFF0000"/>
        <rFont val="ＭＳ Ｐゴシック"/>
        <family val="3"/>
        <charset val="128"/>
        <scheme val="minor"/>
      </rPr>
      <t>未増幅版インテント・ライド・ベアが必須</t>
    </r>
    <r>
      <rPr>
        <sz val="11"/>
        <rFont val="ＭＳ Ｐゴシック"/>
        <family val="3"/>
        <charset val="128"/>
        <scheme val="minor"/>
      </rPr>
      <t>なので、ヒット効果に関しては当該ページ参照。</t>
    </r>
    <rPh sb="2" eb="4">
      <t>ゲンザイ</t>
    </rPh>
    <rPh sb="5" eb="6">
      <t>ミ</t>
    </rPh>
    <rPh sb="6" eb="8">
      <t>ゾウフク</t>
    </rPh>
    <rPh sb="8" eb="9">
      <t>バン</t>
    </rPh>
    <rPh sb="22" eb="24">
      <t>ヒッス</t>
    </rPh>
    <rPh sb="31" eb="33">
      <t>コウカ</t>
    </rPh>
    <rPh sb="34" eb="35">
      <t>カン</t>
    </rPh>
    <rPh sb="38" eb="40">
      <t>トウガイ</t>
    </rPh>
    <rPh sb="43" eb="45">
      <t>サンショウ</t>
    </rPh>
    <phoneticPr fontId="1"/>
  </si>
  <si>
    <t>④実はアクション不要</t>
    <rPh sb="1" eb="2">
      <t>ジツ</t>
    </rPh>
    <rPh sb="8" eb="10">
      <t>フヨウ</t>
    </rPh>
    <phoneticPr fontId="1"/>
  </si>
  <si>
    <r>
      <t>　　</t>
    </r>
    <r>
      <rPr>
        <b/>
        <sz val="11"/>
        <color rgb="FFFF0000"/>
        <rFont val="ＭＳ Ｐゴシック"/>
        <family val="3"/>
        <charset val="128"/>
        <scheme val="minor"/>
      </rPr>
      <t>自分が朦朧中でも味方を動かせる</t>
    </r>
    <r>
      <rPr>
        <sz val="11"/>
        <rFont val="ＭＳ Ｐゴシック"/>
        <family val="3"/>
        <charset val="128"/>
        <scheme val="minor"/>
      </rPr>
      <t>というのは、かなり優秀・・・。</t>
    </r>
    <rPh sb="2" eb="4">
      <t>ジブン</t>
    </rPh>
    <rPh sb="5" eb="7">
      <t>モウロウ</t>
    </rPh>
    <rPh sb="7" eb="8">
      <t>チュウ</t>
    </rPh>
    <rPh sb="10" eb="12">
      <t>ミカタ</t>
    </rPh>
    <rPh sb="13" eb="14">
      <t>ウゴ</t>
    </rPh>
    <rPh sb="26" eb="28">
      <t>ユウシュウ</t>
    </rPh>
    <phoneticPr fontId="1"/>
  </si>
  <si>
    <t>　　でも味方が朦朧中だと結局動かせないので、思ったよりも大した事ないのか・・・。</t>
    <rPh sb="4" eb="6">
      <t>ミカタ</t>
    </rPh>
    <rPh sb="7" eb="9">
      <t>モウロウ</t>
    </rPh>
    <rPh sb="9" eb="10">
      <t>チュウ</t>
    </rPh>
    <rPh sb="12" eb="14">
      <t>ケッキョク</t>
    </rPh>
    <rPh sb="14" eb="15">
      <t>ウゴ</t>
    </rPh>
    <rPh sb="22" eb="23">
      <t>オモ</t>
    </rPh>
    <rPh sb="28" eb="29">
      <t>タイ</t>
    </rPh>
    <rPh sb="31" eb="32">
      <t>コト</t>
    </rPh>
    <phoneticPr fontId="1"/>
  </si>
  <si>
    <t>　　　クリティカル抜きでもＨＰを３桁、ヨユーで削れそう・・・。</t>
    <rPh sb="9" eb="10">
      <t>ヌ</t>
    </rPh>
    <rPh sb="17" eb="18">
      <t>ケタ</t>
    </rPh>
    <rPh sb="23" eb="24">
      <t>ケズ</t>
    </rPh>
    <phoneticPr fontId="1"/>
  </si>
  <si>
    <t>防具ペナルティ</t>
    <rPh sb="0" eb="2">
      <t>ボウグ</t>
    </rPh>
    <phoneticPr fontId="1"/>
  </si>
  <si>
    <t>能力+Lv1/2</t>
    <rPh sb="0" eb="2">
      <t>ノウリョク</t>
    </rPh>
    <phoneticPr fontId="1"/>
  </si>
  <si>
    <t>防具
ペナ</t>
    <rPh sb="0" eb="2">
      <t>ボウグ</t>
    </rPh>
    <phoneticPr fontId="1"/>
  </si>
  <si>
    <t>その他</t>
    <rPh sb="2" eb="3">
      <t>タ</t>
    </rPh>
    <phoneticPr fontId="1"/>
  </si>
  <si>
    <t>&lt;威圧&gt;</t>
    <rPh sb="1" eb="3">
      <t>イアツ</t>
    </rPh>
    <phoneticPr fontId="1"/>
  </si>
  <si>
    <t>【魅】</t>
    <rPh sb="1" eb="2">
      <t>ミ</t>
    </rPh>
    <phoneticPr fontId="1"/>
  </si>
  <si>
    <t>&lt;運動&gt;</t>
    <rPh sb="1" eb="3">
      <t>ウンドウ</t>
    </rPh>
    <phoneticPr fontId="1"/>
  </si>
  <si>
    <t>【筋】</t>
    <rPh sb="1" eb="2">
      <t>キン</t>
    </rPh>
    <phoneticPr fontId="1"/>
  </si>
  <si>
    <t>&lt;隠密&gt;</t>
    <rPh sb="1" eb="3">
      <t>オンミツ</t>
    </rPh>
    <phoneticPr fontId="1"/>
  </si>
  <si>
    <t>【敏】</t>
    <rPh sb="1" eb="2">
      <t>トシ</t>
    </rPh>
    <phoneticPr fontId="1"/>
  </si>
  <si>
    <t>&lt;軽業&gt;</t>
    <rPh sb="1" eb="3">
      <t>カルワザ</t>
    </rPh>
    <phoneticPr fontId="1"/>
  </si>
  <si>
    <t>&lt;看破&gt;</t>
    <rPh sb="1" eb="3">
      <t>カンパ</t>
    </rPh>
    <phoneticPr fontId="1"/>
  </si>
  <si>
    <t>【判】</t>
    <rPh sb="1" eb="2">
      <t>ハン</t>
    </rPh>
    <phoneticPr fontId="1"/>
  </si>
  <si>
    <t>&lt;交渉&gt;</t>
    <rPh sb="1" eb="3">
      <t>コウショウ</t>
    </rPh>
    <phoneticPr fontId="1"/>
  </si>
  <si>
    <t>&lt;持久力&gt;</t>
    <rPh sb="1" eb="4">
      <t>ジキュウリョク</t>
    </rPh>
    <phoneticPr fontId="1"/>
  </si>
  <si>
    <t>【耐】</t>
    <rPh sb="1" eb="2">
      <t>タイ</t>
    </rPh>
    <phoneticPr fontId="1"/>
  </si>
  <si>
    <t>&lt;事情通&gt;</t>
    <rPh sb="1" eb="3">
      <t>ジジョウ</t>
    </rPh>
    <rPh sb="3" eb="4">
      <t>ツウ</t>
    </rPh>
    <phoneticPr fontId="1"/>
  </si>
  <si>
    <t>&lt;自然&gt;</t>
    <rPh sb="1" eb="3">
      <t>シゼン</t>
    </rPh>
    <phoneticPr fontId="1"/>
  </si>
  <si>
    <t>&lt;宗教&gt;</t>
    <rPh sb="1" eb="3">
      <t>シュウキョウ</t>
    </rPh>
    <phoneticPr fontId="1"/>
  </si>
  <si>
    <t>【知】</t>
    <rPh sb="1" eb="2">
      <t>チ</t>
    </rPh>
    <phoneticPr fontId="1"/>
  </si>
  <si>
    <t>&lt;知覚&gt;</t>
    <rPh sb="1" eb="3">
      <t>チカク</t>
    </rPh>
    <phoneticPr fontId="1"/>
  </si>
  <si>
    <t>&lt;地下探検&gt;</t>
    <rPh sb="1" eb="3">
      <t>チカ</t>
    </rPh>
    <rPh sb="3" eb="5">
      <t>タンケン</t>
    </rPh>
    <phoneticPr fontId="1"/>
  </si>
  <si>
    <t>&lt;治癒&gt;</t>
    <rPh sb="1" eb="3">
      <t>チユ</t>
    </rPh>
    <phoneticPr fontId="1"/>
  </si>
  <si>
    <t>&lt;盗賊&gt;</t>
    <rPh sb="1" eb="3">
      <t>トウゾク</t>
    </rPh>
    <phoneticPr fontId="1"/>
  </si>
  <si>
    <t>&lt;魔法学&gt;</t>
    <rPh sb="1" eb="3">
      <t>マホウ</t>
    </rPh>
    <rPh sb="3" eb="4">
      <t>ガク</t>
    </rPh>
    <phoneticPr fontId="1"/>
  </si>
  <si>
    <t>&lt;歴史&gt;</t>
    <rPh sb="1" eb="3">
      <t>レキシ</t>
    </rPh>
    <phoneticPr fontId="1"/>
  </si>
  <si>
    <t>値</t>
    <rPh sb="0" eb="1">
      <t>アタイ</t>
    </rPh>
    <phoneticPr fontId="1"/>
  </si>
  <si>
    <t>受動感覚</t>
    <rPh sb="0" eb="2">
      <t>ジュドウ</t>
    </rPh>
    <rPh sb="2" eb="4">
      <t>カンカク</t>
    </rPh>
    <phoneticPr fontId="1"/>
  </si>
  <si>
    <t>基本値</t>
    <rPh sb="0" eb="2">
      <t>キホン</t>
    </rPh>
    <rPh sb="2" eb="3">
      <t>チ</t>
    </rPh>
    <phoneticPr fontId="1"/>
  </si>
  <si>
    <t>受動&lt;看破&gt;</t>
    <rPh sb="0" eb="2">
      <t>ジュドウ</t>
    </rPh>
    <rPh sb="3" eb="5">
      <t>カンパ</t>
    </rPh>
    <phoneticPr fontId="1"/>
  </si>
  <si>
    <t>受動&lt;知覚&gt;</t>
    <rPh sb="0" eb="2">
      <t>ジュドウ</t>
    </rPh>
    <rPh sb="3" eb="5">
      <t>チカク</t>
    </rPh>
    <phoneticPr fontId="1"/>
  </si>
  <si>
    <t>習得済</t>
    <rPh sb="0" eb="2">
      <t>シュウトク</t>
    </rPh>
    <rPh sb="2" eb="3">
      <t>スミ</t>
    </rPh>
    <phoneticPr fontId="1"/>
  </si>
  <si>
    <t>状況限定ボーナス</t>
    <rPh sb="0" eb="2">
      <t>ジョウキョウ</t>
    </rPh>
    <rPh sb="2" eb="4">
      <t>ゲンテイ</t>
    </rPh>
    <phoneticPr fontId="1"/>
  </si>
  <si>
    <t>合計</t>
    <rPh sb="0" eb="2">
      <t>ゴウケイ</t>
    </rPh>
    <phoneticPr fontId="1"/>
  </si>
  <si>
    <t>種族</t>
    <rPh sb="0" eb="2">
      <t>シュゾク</t>
    </rPh>
    <phoneticPr fontId="1"/>
  </si>
  <si>
    <t>残り</t>
    <rPh sb="0" eb="1">
      <t>ノコ</t>
    </rPh>
    <phoneticPr fontId="1"/>
  </si>
  <si>
    <r>
      <t>感覚</t>
    </r>
    <r>
      <rPr>
        <b/>
        <sz val="16"/>
        <color rgb="FFFF0000"/>
        <rFont val="ＭＳ Ｐゴシック"/>
        <family val="3"/>
        <charset val="128"/>
        <scheme val="minor"/>
      </rPr>
      <t>（心衣含む）</t>
    </r>
    <rPh sb="0" eb="2">
      <t>カンカク</t>
    </rPh>
    <rPh sb="3" eb="4">
      <t>ココロ</t>
    </rPh>
    <rPh sb="4" eb="5">
      <t>コロモ</t>
    </rPh>
    <rPh sb="5" eb="6">
      <t>フク</t>
    </rPh>
    <phoneticPr fontId="1"/>
  </si>
  <si>
    <r>
      <t>イニシアチブ＆技能判定</t>
    </r>
    <r>
      <rPr>
        <b/>
        <sz val="16"/>
        <color rgb="FFFF0000"/>
        <rFont val="ＭＳ Ｐゴシック"/>
        <family val="3"/>
        <charset val="128"/>
        <scheme val="minor"/>
      </rPr>
      <t>（心衣＋α含む）</t>
    </r>
    <rPh sb="7" eb="9">
      <t>ギノウ</t>
    </rPh>
    <rPh sb="9" eb="11">
      <t>ハンテイ</t>
    </rPh>
    <rPh sb="12" eb="13">
      <t>ココロ</t>
    </rPh>
    <rPh sb="13" eb="14">
      <t>コロモ</t>
    </rPh>
    <rPh sb="16" eb="17">
      <t>フク</t>
    </rPh>
    <phoneticPr fontId="1"/>
  </si>
  <si>
    <t>判定名</t>
    <rPh sb="0" eb="2">
      <t>ハンテイ</t>
    </rPh>
    <rPh sb="2" eb="3">
      <t>メイ</t>
    </rPh>
    <phoneticPr fontId="1"/>
  </si>
  <si>
    <t>心衣＋α</t>
    <rPh sb="0" eb="1">
      <t>ココロ</t>
    </rPh>
    <rPh sb="1" eb="2">
      <t>コロモ</t>
    </rPh>
    <phoneticPr fontId="1"/>
  </si>
  <si>
    <t>状況限定ボーナス　及び　　　特殊効果</t>
    <rPh sb="0" eb="2">
      <t>ジョウキョウ</t>
    </rPh>
    <rPh sb="2" eb="4">
      <t>ゲンテイ</t>
    </rPh>
    <rPh sb="9" eb="10">
      <t>オヨ</t>
    </rPh>
    <rPh sb="14" eb="16">
      <t>トクシュ</t>
    </rPh>
    <rPh sb="16" eb="18">
      <t>コウカ</t>
    </rPh>
    <phoneticPr fontId="1"/>
  </si>
  <si>
    <t>イニシアチブ</t>
  </si>
  <si>
    <r>
      <t>③リングの効果のお陰で</t>
    </r>
    <r>
      <rPr>
        <b/>
        <sz val="11"/>
        <color rgb="FFFF0000"/>
        <rFont val="ＭＳ Ｐゴシック"/>
        <family val="3"/>
        <charset val="128"/>
        <scheme val="minor"/>
      </rPr>
      <t>味方が突撃してもシェリーがミスればＰＰが戻って来る！</t>
    </r>
    <rPh sb="5" eb="7">
      <t>コウカ</t>
    </rPh>
    <rPh sb="9" eb="10">
      <t>カゲ</t>
    </rPh>
    <rPh sb="11" eb="13">
      <t>ミカタ</t>
    </rPh>
    <rPh sb="14" eb="16">
      <t>トツゲキ</t>
    </rPh>
    <rPh sb="31" eb="32">
      <t>モド</t>
    </rPh>
    <rPh sb="34" eb="35">
      <t>ク</t>
    </rPh>
    <phoneticPr fontId="1"/>
  </si>
  <si>
    <t>シェリーの意志には元々パワーボーナス付</t>
    <rPh sb="5" eb="7">
      <t>イシ</t>
    </rPh>
    <rPh sb="9" eb="11">
      <t>モトモト</t>
    </rPh>
    <rPh sb="18" eb="19">
      <t>ツ</t>
    </rPh>
    <phoneticPr fontId="1"/>
  </si>
  <si>
    <t>⑤大休憩直前</t>
    <rPh sb="1" eb="4">
      <t>ダイキュウケイ</t>
    </rPh>
    <rPh sb="4" eb="6">
      <t>チョクゼン</t>
    </rPh>
    <phoneticPr fontId="1"/>
  </si>
  <si>
    <t>④ボスっぽい敵が出てきた時</t>
    <phoneticPr fontId="1"/>
  </si>
  <si>
    <r>
      <t>③ＧＭが朦朧or支配</t>
    </r>
    <r>
      <rPr>
        <b/>
        <sz val="11"/>
        <color rgb="FFFF0000"/>
        <rFont val="ＭＳ Ｐゴシック"/>
        <family val="3"/>
        <charset val="128"/>
        <scheme val="minor"/>
      </rPr>
      <t>セーヴ終了</t>
    </r>
    <r>
      <rPr>
        <sz val="11"/>
        <rFont val="ＭＳ Ｐゴシック"/>
        <family val="3"/>
        <charset val="128"/>
        <scheme val="minor"/>
      </rPr>
      <t>と言いだした時</t>
    </r>
    <rPh sb="4" eb="6">
      <t>モウロウ</t>
    </rPh>
    <rPh sb="8" eb="10">
      <t>シハイ</t>
    </rPh>
    <rPh sb="13" eb="15">
      <t>シュウリョウ</t>
    </rPh>
    <rPh sb="16" eb="17">
      <t>イ</t>
    </rPh>
    <rPh sb="21" eb="22">
      <t>トキ</t>
    </rPh>
    <phoneticPr fontId="1"/>
  </si>
  <si>
    <t>②対意志攻撃がガンガン飛んでくる時</t>
    <rPh sb="1" eb="2">
      <t>タイ</t>
    </rPh>
    <rPh sb="2" eb="4">
      <t>イシ</t>
    </rPh>
    <rPh sb="4" eb="6">
      <t>コウゲキ</t>
    </rPh>
    <phoneticPr fontId="1"/>
  </si>
  <si>
    <r>
      <t>①シェリーに限らず、</t>
    </r>
    <r>
      <rPr>
        <b/>
        <sz val="11"/>
        <color rgb="FFFF0000"/>
        <rFont val="ＭＳ Ｐゴシック"/>
        <family val="3"/>
        <charset val="128"/>
        <scheme val="minor"/>
      </rPr>
      <t>テーマ由来の意志へのボーナス</t>
    </r>
    <r>
      <rPr>
        <sz val="11"/>
        <rFont val="ＭＳ Ｐゴシック"/>
        <family val="3"/>
        <charset val="128"/>
        <scheme val="minor"/>
      </rPr>
      <t>は元々パワーボーナスなので</t>
    </r>
    <r>
      <rPr>
        <b/>
        <sz val="11"/>
        <color rgb="FFFF0000"/>
        <rFont val="ＭＳ Ｐゴシック"/>
        <family val="3"/>
        <charset val="128"/>
        <scheme val="minor"/>
      </rPr>
      <t>モロ被り</t>
    </r>
    <rPh sb="6" eb="7">
      <t>カギ</t>
    </rPh>
    <rPh sb="16" eb="18">
      <t>イシ</t>
    </rPh>
    <rPh sb="25" eb="27">
      <t>モトモト</t>
    </rPh>
    <rPh sb="39" eb="40">
      <t>カブ</t>
    </rPh>
    <phoneticPr fontId="1"/>
  </si>
  <si>
    <r>
      <t>②このパワーでは</t>
    </r>
    <r>
      <rPr>
        <b/>
        <sz val="11"/>
        <color rgb="FFFF0000"/>
        <rFont val="ＭＳ Ｐゴシック"/>
        <family val="3"/>
        <charset val="128"/>
        <scheme val="minor"/>
      </rPr>
      <t>シェリーやオテギヌの意志は絶対に＋３しかされない</t>
    </r>
    <r>
      <rPr>
        <sz val="11"/>
        <rFont val="ＭＳ Ｐゴシック"/>
        <family val="3"/>
        <charset val="128"/>
        <scheme val="minor"/>
      </rPr>
      <t>ので要注意</t>
    </r>
    <rPh sb="18" eb="20">
      <t>イシ</t>
    </rPh>
    <rPh sb="21" eb="23">
      <t>ゼッタイ</t>
    </rPh>
    <rPh sb="34" eb="35">
      <t>ヨウ</t>
    </rPh>
    <rPh sb="35" eb="37">
      <t>チュウイ</t>
    </rPh>
    <phoneticPr fontId="1"/>
  </si>
  <si>
    <t>③防御へのパワーボーナスは色々と被り易いので超絶ややこしい</t>
    <rPh sb="1" eb="3">
      <t>ボウギョ</t>
    </rPh>
    <rPh sb="13" eb="15">
      <t>イロイロ</t>
    </rPh>
    <rPh sb="16" eb="17">
      <t>カブ</t>
    </rPh>
    <rPh sb="18" eb="19">
      <t>ヤス</t>
    </rPh>
    <rPh sb="22" eb="24">
      <t>チョウゼツ</t>
    </rPh>
    <phoneticPr fontId="1"/>
  </si>
  <si>
    <t>心衣用アーデント能力値</t>
    <rPh sb="0" eb="1">
      <t>ココロ</t>
    </rPh>
    <rPh sb="1" eb="2">
      <t>コロモ</t>
    </rPh>
    <rPh sb="2" eb="3">
      <t>ヨウ</t>
    </rPh>
    <rPh sb="8" eb="10">
      <t>ノウリョク</t>
    </rPh>
    <rPh sb="10" eb="11">
      <t>チ</t>
    </rPh>
    <phoneticPr fontId="1"/>
  </si>
  <si>
    <t>　　オテギヌがパワー・ストライク等で足止め可能ならば有効。　（敵がシェリーに近付けない）</t>
    <rPh sb="16" eb="17">
      <t>トウ</t>
    </rPh>
    <rPh sb="18" eb="19">
      <t>アシ</t>
    </rPh>
    <rPh sb="19" eb="20">
      <t>ト</t>
    </rPh>
    <rPh sb="21" eb="23">
      <t>カノウ</t>
    </rPh>
    <rPh sb="26" eb="28">
      <t>ユウコウ</t>
    </rPh>
    <rPh sb="31" eb="32">
      <t>テキ</t>
    </rPh>
    <rPh sb="38" eb="40">
      <t>チカヅ</t>
    </rPh>
    <phoneticPr fontId="1"/>
  </si>
  <si>
    <t>⑤メインの使用法は集中攻撃だが、味方の移動を目的に使うのもアリなので応用が非常に効く・・・</t>
    <rPh sb="5" eb="8">
      <t>シヨウホウ</t>
    </rPh>
    <rPh sb="9" eb="11">
      <t>シュウチュウ</t>
    </rPh>
    <rPh sb="11" eb="13">
      <t>コウゲキ</t>
    </rPh>
    <rPh sb="16" eb="18">
      <t>ミカタ</t>
    </rPh>
    <rPh sb="19" eb="21">
      <t>イドウ</t>
    </rPh>
    <rPh sb="22" eb="24">
      <t>モクテキ</t>
    </rPh>
    <rPh sb="25" eb="26">
      <t>ツカ</t>
    </rPh>
    <rPh sb="34" eb="36">
      <t>オウヨウ</t>
    </rPh>
    <rPh sb="37" eb="39">
      <t>ヒジョウ</t>
    </rPh>
    <rPh sb="40" eb="41">
      <t>キ</t>
    </rPh>
    <phoneticPr fontId="1"/>
  </si>
  <si>
    <t>基本的にオテギヌはタンナイズに任せてしまうのを推奨・・・と言いたかったが、</t>
    <rPh sb="15" eb="16">
      <t>マカ</t>
    </rPh>
    <rPh sb="23" eb="25">
      <t>スイショウ</t>
    </rPh>
    <rPh sb="29" eb="30">
      <t>イ</t>
    </rPh>
    <phoneticPr fontId="1"/>
  </si>
  <si>
    <t>そうも言ってられないので必要な時に必要な面子に使って良し。</t>
    <rPh sb="3" eb="4">
      <t>イ</t>
    </rPh>
    <rPh sb="12" eb="14">
      <t>ヒツヨウ</t>
    </rPh>
    <rPh sb="15" eb="16">
      <t>トキ</t>
    </rPh>
    <rPh sb="17" eb="19">
      <t>ヒツヨウ</t>
    </rPh>
    <rPh sb="20" eb="22">
      <t>メンツ</t>
    </rPh>
    <rPh sb="23" eb="24">
      <t>ツカ</t>
    </rPh>
    <rPh sb="26" eb="27">
      <t>ヨ</t>
    </rPh>
    <phoneticPr fontId="1"/>
  </si>
  <si>
    <t>　　タンナイズを敵から離せるならば、積極的に使う価値はある。</t>
    <rPh sb="8" eb="9">
      <t>テキ</t>
    </rPh>
    <rPh sb="11" eb="12">
      <t>ハナ</t>
    </rPh>
    <rPh sb="18" eb="21">
      <t>セッキョクテキ</t>
    </rPh>
    <rPh sb="22" eb="23">
      <t>ツカ</t>
    </rPh>
    <rPh sb="24" eb="26">
      <t>カチ</t>
    </rPh>
    <phoneticPr fontId="1"/>
  </si>
  <si>
    <t>　　タンナイズは自分のターン開始時に敵と隣接していたくないので、</t>
    <rPh sb="8" eb="10">
      <t>ジブン</t>
    </rPh>
    <rPh sb="14" eb="16">
      <t>カイシ</t>
    </rPh>
    <rPh sb="16" eb="17">
      <t>ジ</t>
    </rPh>
    <rPh sb="18" eb="19">
      <t>テキ</t>
    </rPh>
    <rPh sb="20" eb="22">
      <t>リンセツ</t>
    </rPh>
    <phoneticPr fontId="1"/>
  </si>
  <si>
    <t>　　その場合、シェリーの標準アクションは移動アクションの前に済ますのが理想。</t>
    <rPh sb="4" eb="6">
      <t>バアイ</t>
    </rPh>
    <rPh sb="12" eb="14">
      <t>ヒョウジュン</t>
    </rPh>
    <rPh sb="20" eb="22">
      <t>イドウ</t>
    </rPh>
    <rPh sb="28" eb="29">
      <t>マエ</t>
    </rPh>
    <rPh sb="30" eb="31">
      <t>ス</t>
    </rPh>
    <rPh sb="35" eb="37">
      <t>リソウ</t>
    </rPh>
    <phoneticPr fontId="1"/>
  </si>
  <si>
    <t>　　しかし結局、標準アクションを有効活用するのに移動アクションが必要な事も多いが故に</t>
    <rPh sb="5" eb="7">
      <t>ケッキョク</t>
    </rPh>
    <rPh sb="8" eb="10">
      <t>ヒョウジュン</t>
    </rPh>
    <rPh sb="16" eb="18">
      <t>ユウコウ</t>
    </rPh>
    <rPh sb="18" eb="20">
      <t>カツヨウ</t>
    </rPh>
    <rPh sb="24" eb="26">
      <t>イドウ</t>
    </rPh>
    <rPh sb="32" eb="34">
      <t>ヒツヨウ</t>
    </rPh>
    <rPh sb="35" eb="36">
      <t>コト</t>
    </rPh>
    <rPh sb="37" eb="38">
      <t>オオ</t>
    </rPh>
    <rPh sb="40" eb="41">
      <t>ユエ</t>
    </rPh>
    <phoneticPr fontId="1"/>
  </si>
  <si>
    <t>③機会攻撃に弱いタンナイズを救出</t>
    <rPh sb="1" eb="3">
      <t>キカイ</t>
    </rPh>
    <rPh sb="3" eb="5">
      <t>コウゲキ</t>
    </rPh>
    <rPh sb="6" eb="7">
      <t>ヨワ</t>
    </rPh>
    <rPh sb="14" eb="16">
      <t>キュウシュツ</t>
    </rPh>
    <phoneticPr fontId="1"/>
  </si>
  <si>
    <t>　　やはり有効活用は中々難しそう・・・。</t>
    <rPh sb="5" eb="7">
      <t>ユウコウ</t>
    </rPh>
    <rPh sb="7" eb="9">
      <t>カツヨウ</t>
    </rPh>
    <rPh sb="10" eb="12">
      <t>ナカナカ</t>
    </rPh>
    <rPh sb="12" eb="13">
      <t>ムズカ</t>
    </rPh>
    <phoneticPr fontId="1"/>
  </si>
  <si>
    <t>使用者、および使用者が見る事のできる爆発の範囲内の味方すべて。</t>
    <rPh sb="0" eb="2">
      <t>シヨウ</t>
    </rPh>
    <rPh sb="2" eb="3">
      <t>シャ</t>
    </rPh>
    <rPh sb="7" eb="9">
      <t>シヨウ</t>
    </rPh>
    <rPh sb="9" eb="10">
      <t>シャ</t>
    </rPh>
    <rPh sb="11" eb="12">
      <t>ミ</t>
    </rPh>
    <rPh sb="13" eb="14">
      <t>コト</t>
    </rPh>
    <rPh sb="18" eb="20">
      <t>バクハツ</t>
    </rPh>
    <rPh sb="21" eb="24">
      <t>ハンイナイ</t>
    </rPh>
    <rPh sb="25" eb="27">
      <t>ミカタ</t>
    </rPh>
    <phoneticPr fontId="1"/>
  </si>
  <si>
    <t>目標とできる最大数は５である。</t>
    <rPh sb="0" eb="2">
      <t>モクヒョウ</t>
    </rPh>
    <rPh sb="6" eb="8">
      <t>サイダイ</t>
    </rPh>
    <rPh sb="8" eb="9">
      <t>スウ</t>
    </rPh>
    <phoneticPr fontId="1"/>
  </si>
  <si>
    <t>[一日毎]◆[回復][サイオニック]</t>
    <rPh sb="7" eb="9">
      <t>カイフク</t>
    </rPh>
    <phoneticPr fontId="1"/>
  </si>
  <si>
    <t>　◆目標は１回のFAとして使用者の【魅】修正値に等しいマス目まで飛行する。</t>
    <rPh sb="2" eb="4">
      <t>モクヒョウ</t>
    </rPh>
    <rPh sb="6" eb="7">
      <t>カイ</t>
    </rPh>
    <rPh sb="13" eb="15">
      <t>シヨウ</t>
    </rPh>
    <rPh sb="15" eb="16">
      <t>シャ</t>
    </rPh>
    <rPh sb="18" eb="19">
      <t>ミ</t>
    </rPh>
    <rPh sb="20" eb="22">
      <t>シュウセイ</t>
    </rPh>
    <rPh sb="22" eb="23">
      <t>チ</t>
    </rPh>
    <rPh sb="24" eb="25">
      <t>ヒト</t>
    </rPh>
    <rPh sb="29" eb="30">
      <t>メ</t>
    </rPh>
    <rPh sb="32" eb="34">
      <t>ヒコウ</t>
    </rPh>
    <phoneticPr fontId="1"/>
  </si>
  <si>
    <t>　　　目標はこの移動の終了時に着地せねばならない。</t>
    <rPh sb="3" eb="5">
      <t>モクヒョウ</t>
    </rPh>
    <rPh sb="8" eb="10">
      <t>イドウ</t>
    </rPh>
    <rPh sb="11" eb="14">
      <t>シュウリョウジ</t>
    </rPh>
    <rPh sb="15" eb="17">
      <t>チャクチ</t>
    </rPh>
    <phoneticPr fontId="1"/>
  </si>
  <si>
    <t>　◆目標は１回のFAとして自分の移動速度ぶんシフトする。</t>
    <rPh sb="2" eb="4">
      <t>モクヒョウ</t>
    </rPh>
    <rPh sb="6" eb="7">
      <t>カイ</t>
    </rPh>
    <rPh sb="13" eb="15">
      <t>ジブン</t>
    </rPh>
    <rPh sb="16" eb="18">
      <t>イドウ</t>
    </rPh>
    <rPh sb="18" eb="20">
      <t>ソクド</t>
    </rPh>
    <phoneticPr fontId="1"/>
  </si>
  <si>
    <t>　◆目標は回復力１回分消費する。</t>
    <rPh sb="2" eb="4">
      <t>モクヒョウ</t>
    </rPh>
    <rPh sb="5" eb="8">
      <t>カイフクリョク</t>
    </rPh>
    <rPh sb="9" eb="10">
      <t>カイ</t>
    </rPh>
    <rPh sb="10" eb="11">
      <t>ブン</t>
    </rPh>
    <rPh sb="11" eb="13">
      <t>ショウヒ</t>
    </rPh>
    <phoneticPr fontId="1"/>
  </si>
  <si>
    <t>　◆目標は１回のFAとして１回の基礎攻撃を行える。</t>
    <rPh sb="2" eb="4">
      <t>モクヒョウ</t>
    </rPh>
    <rPh sb="6" eb="7">
      <t>カイ</t>
    </rPh>
    <rPh sb="14" eb="15">
      <t>カイ</t>
    </rPh>
    <rPh sb="16" eb="18">
      <t>キソ</t>
    </rPh>
    <rPh sb="18" eb="20">
      <t>コウゲキ</t>
    </rPh>
    <rPh sb="21" eb="22">
      <t>オコナ</t>
    </rPh>
    <phoneticPr fontId="1"/>
  </si>
  <si>
    <t>　◆目標は１回のFAとして突撃を行える。</t>
    <rPh sb="2" eb="4">
      <t>モクヒョウ</t>
    </rPh>
    <rPh sb="6" eb="7">
      <t>カイ</t>
    </rPh>
    <rPh sb="13" eb="15">
      <t>トツゲキ</t>
    </rPh>
    <rPh sb="16" eb="17">
      <t>オコナ</t>
    </rPh>
    <phoneticPr fontId="1"/>
  </si>
  <si>
    <t>使用者は個々の目標に対して以下の効果の１つを適用する。</t>
    <rPh sb="0" eb="2">
      <t>シヨウ</t>
    </rPh>
    <rPh sb="2" eb="3">
      <t>シャ</t>
    </rPh>
    <rPh sb="4" eb="6">
      <t>ココ</t>
    </rPh>
    <rPh sb="7" eb="9">
      <t>モクヒョウ</t>
    </rPh>
    <rPh sb="10" eb="11">
      <t>タイ</t>
    </rPh>
    <rPh sb="13" eb="15">
      <t>イカ</t>
    </rPh>
    <rPh sb="16" eb="18">
      <t>コウカ</t>
    </rPh>
    <rPh sb="22" eb="24">
      <t>テキヨウ</t>
    </rPh>
    <phoneticPr fontId="1"/>
  </si>
  <si>
    <t>ダメージ</t>
    <phoneticPr fontId="1"/>
  </si>
  <si>
    <t>　　　　　　　　　　　　　　　　　　　　　使用回数は　１遭遇中3回</t>
    <rPh sb="21" eb="23">
      <t>シヨウ</t>
    </rPh>
    <rPh sb="23" eb="25">
      <t>カイスウ</t>
    </rPh>
    <rPh sb="28" eb="30">
      <t>ソウグウ</t>
    </rPh>
    <rPh sb="30" eb="31">
      <t>チュウ</t>
    </rPh>
    <rPh sb="32" eb="33">
      <t>カイ</t>
    </rPh>
    <phoneticPr fontId="1"/>
  </si>
  <si>
    <t>爆発の範囲内の味方全員：１マス横滑り</t>
    <rPh sb="0" eb="2">
      <t>バクハツ</t>
    </rPh>
    <rPh sb="3" eb="6">
      <t>ハンイナイ</t>
    </rPh>
    <rPh sb="7" eb="9">
      <t>ミカタ</t>
    </rPh>
    <rPh sb="9" eb="11">
      <t>ゼンイン</t>
    </rPh>
    <rPh sb="15" eb="17">
      <t>ヨコスベ</t>
    </rPh>
    <phoneticPr fontId="1"/>
  </si>
  <si>
    <t>メンタル・リジューヴェネイション</t>
    <phoneticPr fontId="1"/>
  </si>
  <si>
    <t>アーデント／汎用／1６　（PHⅢ32）</t>
    <rPh sb="6" eb="8">
      <t>ハンヨウ</t>
    </rPh>
    <phoneticPr fontId="1"/>
  </si>
  <si>
    <t>[一日毎]◆[サイオニック][回復]</t>
    <rPh sb="1" eb="3">
      <t>イチニチ</t>
    </rPh>
    <rPh sb="3" eb="4">
      <t>マイ</t>
    </rPh>
    <rPh sb="15" eb="17">
      <t>カイフク</t>
    </rPh>
    <phoneticPr fontId="1"/>
  </si>
  <si>
    <t>(1)使用者または範囲内の味方1人</t>
    <phoneticPr fontId="1"/>
  </si>
  <si>
    <t xml:space="preserve">あるいは(2)使用者および爆発の範囲内の味方すべて </t>
    <phoneticPr fontId="1"/>
  </si>
  <si>
    <t>このパワーの目標としてただ1体のクリーチャーを選んだなら</t>
    <phoneticPr fontId="1"/>
  </si>
  <si>
    <t>このパワーの目標として2体以上のクリーチヤーを選んだなら､</t>
    <phoneticPr fontId="1"/>
  </si>
  <si>
    <r>
      <t>(2)それぞれの目標は</t>
    </r>
    <r>
      <rPr>
        <b/>
        <sz val="11"/>
        <color rgb="FFFF0000"/>
        <rFont val="ＭＳ Ｐゴシック"/>
        <family val="3"/>
        <charset val="128"/>
        <scheme val="minor"/>
      </rPr>
      <t>回復力を1回ぷん消費したかのようにHPを回復</t>
    </r>
    <r>
      <rPr>
        <sz val="11"/>
        <rFont val="ＭＳ Ｐゴシック"/>
        <family val="3"/>
        <charset val="128"/>
        <scheme val="minor"/>
      </rPr>
      <t xml:space="preserve">する。 </t>
    </r>
    <phoneticPr fontId="1"/>
  </si>
  <si>
    <r>
      <t>(1)目標は</t>
    </r>
    <r>
      <rPr>
        <b/>
        <sz val="11"/>
        <color rgb="FFFF0000"/>
        <rFont val="ＭＳ Ｐゴシック"/>
        <family val="3"/>
        <charset val="128"/>
        <scheme val="minor"/>
      </rPr>
      <t>回復力を2回ぶん消費したかのようにHPを回復</t>
    </r>
    <r>
      <rPr>
        <sz val="11"/>
        <rFont val="ＭＳ Ｐゴシック"/>
        <family val="3"/>
        <charset val="128"/>
        <scheme val="minor"/>
      </rPr>
      <t xml:space="preserve">する。 </t>
    </r>
    <phoneticPr fontId="1"/>
  </si>
  <si>
    <t>　　　　　　　目標1体：回復力値＋１×２　HP回復</t>
    <rPh sb="7" eb="9">
      <t>モクヒョウ</t>
    </rPh>
    <rPh sb="10" eb="11">
      <t>タイ</t>
    </rPh>
    <rPh sb="12" eb="15">
      <t>カイフクリョク</t>
    </rPh>
    <rPh sb="15" eb="16">
      <t>チ</t>
    </rPh>
    <rPh sb="23" eb="25">
      <t>カイフク</t>
    </rPh>
    <phoneticPr fontId="1"/>
  </si>
  <si>
    <t>　　　　　　　目標２体以上：回復力値＋　HP回復</t>
    <rPh sb="7" eb="9">
      <t>モクヒョウ</t>
    </rPh>
    <rPh sb="10" eb="11">
      <t>タイ</t>
    </rPh>
    <rPh sb="11" eb="13">
      <t>イジョウ</t>
    </rPh>
    <rPh sb="14" eb="17">
      <t>カイフクリョク</t>
    </rPh>
    <rPh sb="17" eb="18">
      <t>チ</t>
    </rPh>
    <rPh sb="22" eb="24">
      <t>カイフク</t>
    </rPh>
    <phoneticPr fontId="1"/>
  </si>
  <si>
    <t>　　　　　　　　　　　　　　　　　　　　　　　回復力値は消費しない</t>
    <rPh sb="23" eb="26">
      <t>カイフクリョク</t>
    </rPh>
    <rPh sb="26" eb="27">
      <t>チ</t>
    </rPh>
    <rPh sb="28" eb="30">
      <t>ショウヒ</t>
    </rPh>
    <phoneticPr fontId="1"/>
  </si>
  <si>
    <t>ディスピレーヴ・デンジャー</t>
    <phoneticPr fontId="1"/>
  </si>
  <si>
    <r>
      <t>使用者から</t>
    </r>
    <r>
      <rPr>
        <b/>
        <sz val="11"/>
        <color rgb="FFFF0000"/>
        <rFont val="ＭＳ Ｐゴシック"/>
        <family val="3"/>
        <charset val="128"/>
        <scheme val="minor"/>
      </rPr>
      <t>10マス以内の味方１体</t>
    </r>
    <r>
      <rPr>
        <sz val="11"/>
        <rFont val="ＭＳ Ｐゴシック"/>
        <family val="3"/>
        <charset val="128"/>
        <scheme val="minor"/>
      </rPr>
      <t>に</t>
    </r>
    <r>
      <rPr>
        <b/>
        <sz val="11"/>
        <color rgb="FFFF0000"/>
        <rFont val="ＭＳ Ｐゴシック"/>
        <family val="3"/>
        <charset val="128"/>
        <scheme val="minor"/>
      </rPr>
      <t>攻撃がヒット</t>
    </r>
    <r>
      <rPr>
        <sz val="11"/>
        <rFont val="ＭＳ Ｐゴシック"/>
        <family val="3"/>
        <charset val="128"/>
        <scheme val="minor"/>
      </rPr>
      <t xml:space="preserve">する。 </t>
    </r>
    <rPh sb="0" eb="3">
      <t>シヨウシャ</t>
    </rPh>
    <rPh sb="9" eb="11">
      <t>イナイ</t>
    </rPh>
    <rPh sb="12" eb="14">
      <t>ミカタ</t>
    </rPh>
    <rPh sb="15" eb="16">
      <t>タイ</t>
    </rPh>
    <rPh sb="17" eb="19">
      <t>コウゲキ</t>
    </rPh>
    <phoneticPr fontId="1"/>
  </si>
  <si>
    <r>
      <t>目標は次の</t>
    </r>
    <r>
      <rPr>
        <b/>
        <sz val="11"/>
        <color rgb="FFFF0000"/>
        <rFont val="ＭＳ Ｐゴシック"/>
        <family val="3"/>
        <charset val="128"/>
        <scheme val="minor"/>
      </rPr>
      <t>自分のＴ終了まで”非物質的”</t>
    </r>
    <r>
      <rPr>
        <sz val="11"/>
        <rFont val="ＭＳ Ｐゴシック"/>
        <family val="3"/>
        <charset val="128"/>
        <scheme val="minor"/>
      </rPr>
      <t xml:space="preserve">となる。 </t>
    </r>
    <phoneticPr fontId="1"/>
  </si>
  <si>
    <t>デタッチ・マインド</t>
    <phoneticPr fontId="1"/>
  </si>
  <si>
    <t>アーデント／汎用／１６　（サイ1７）</t>
    <rPh sb="6" eb="8">
      <t>ハンヨウ</t>
    </rPh>
    <phoneticPr fontId="1"/>
  </si>
  <si>
    <t>使用者または味方１体</t>
    <rPh sb="0" eb="3">
      <t>シヨウシャ</t>
    </rPh>
    <rPh sb="6" eb="8">
      <t>ミカタ</t>
    </rPh>
    <rPh sb="9" eb="10">
      <t>タイ</t>
    </rPh>
    <phoneticPr fontId="1"/>
  </si>
  <si>
    <t xml:space="preserve">目標が影響を受けている､STにより終了できる効果をひとつ選択する。 </t>
    <rPh sb="0" eb="2">
      <t>モクヒョウ</t>
    </rPh>
    <rPh sb="3" eb="5">
      <t>エイキョウ</t>
    </rPh>
    <rPh sb="6" eb="7">
      <t>ウ</t>
    </rPh>
    <rPh sb="17" eb="19">
      <t>シュウリョウ</t>
    </rPh>
    <rPh sb="22" eb="24">
      <t>コウカ</t>
    </rPh>
    <rPh sb="28" eb="30">
      <t>センタク</t>
    </rPh>
    <phoneticPr fontId="1"/>
  </si>
  <si>
    <t>目標は次の自分のT終了時までこの効果の影響を受けることはないが､</t>
    <phoneticPr fontId="1"/>
  </si>
  <si>
    <t>次の自分のT終了時までその効果に対するSTを行なうこともできない。</t>
    <phoneticPr fontId="1"/>
  </si>
  <si>
    <t>目標はこの効果を終了させるために行なう次の1回のSTに、＋2のパワーBを得る。</t>
    <phoneticPr fontId="1"/>
  </si>
  <si>
    <r>
      <t>トリガーとなった</t>
    </r>
    <r>
      <rPr>
        <b/>
        <sz val="11"/>
        <color rgb="FFFF0000"/>
        <rFont val="ＭＳ Ｐゴシック"/>
        <family val="3"/>
        <charset val="128"/>
        <scheme val="minor"/>
      </rPr>
      <t>味方</t>
    </r>
    <r>
      <rPr>
        <sz val="11"/>
        <color theme="1"/>
        <rFont val="ＭＳ Ｐゴシック"/>
        <family val="2"/>
        <charset val="128"/>
        <scheme val="minor"/>
      </rPr>
      <t xml:space="preserve"> </t>
    </r>
    <rPh sb="8" eb="10">
      <t>ミカタ</t>
    </rPh>
    <phoneticPr fontId="1"/>
  </si>
  <si>
    <t>①セットプレイとして割り切る</t>
    <rPh sb="10" eb="11">
      <t>ワ</t>
    </rPh>
    <rPh sb="12" eb="13">
      <t>キ</t>
    </rPh>
    <phoneticPr fontId="1"/>
  </si>
  <si>
    <t>④オテギヌが邪魔でアイアーが撃てない時</t>
    <rPh sb="6" eb="8">
      <t>ジャマ</t>
    </rPh>
    <rPh sb="14" eb="15">
      <t>ウ</t>
    </rPh>
    <rPh sb="18" eb="19">
      <t>トキ</t>
    </rPh>
    <phoneticPr fontId="1"/>
  </si>
  <si>
    <r>
      <rPr>
        <b/>
        <sz val="14"/>
        <color rgb="FFFF0000"/>
        <rFont val="HGP創英角ﾎﾟｯﾌﾟ体"/>
        <family val="3"/>
        <charset val="128"/>
      </rPr>
      <t>警告！　　</t>
    </r>
    <r>
      <rPr>
        <b/>
        <sz val="14"/>
        <color rgb="FF00B0F0"/>
        <rFont val="ＭＳ Ｐゴシック"/>
        <family val="3"/>
        <charset val="128"/>
        <scheme val="minor"/>
      </rPr>
      <t>他の</t>
    </r>
    <r>
      <rPr>
        <b/>
        <sz val="18"/>
        <color rgb="FF00B0F0"/>
        <rFont val="ＭＳ Ｐゴシック"/>
        <family val="3"/>
        <charset val="128"/>
        <scheme val="minor"/>
      </rPr>
      <t>即応パワー</t>
    </r>
    <r>
      <rPr>
        <b/>
        <sz val="14"/>
        <color rgb="FF00B0F0"/>
        <rFont val="ＭＳ Ｐゴシック"/>
        <family val="3"/>
        <charset val="128"/>
        <scheme val="minor"/>
      </rPr>
      <t>や</t>
    </r>
    <r>
      <rPr>
        <b/>
        <sz val="18"/>
        <color rgb="FF00B0F0"/>
        <rFont val="ＭＳ Ｐゴシック"/>
        <family val="3"/>
        <charset val="128"/>
        <scheme val="minor"/>
      </rPr>
      <t>待機</t>
    </r>
    <r>
      <rPr>
        <b/>
        <sz val="14"/>
        <color rgb="FF00B0F0"/>
        <rFont val="ＭＳ Ｐゴシック"/>
        <family val="3"/>
        <charset val="128"/>
        <scheme val="minor"/>
      </rPr>
      <t>と全く両立できず。</t>
    </r>
    <rPh sb="0" eb="2">
      <t>ケイコク</t>
    </rPh>
    <rPh sb="5" eb="6">
      <t>ホカ</t>
    </rPh>
    <rPh sb="7" eb="9">
      <t>ソクオウ</t>
    </rPh>
    <rPh sb="13" eb="15">
      <t>タイキ</t>
    </rPh>
    <rPh sb="16" eb="17">
      <t>マッタ</t>
    </rPh>
    <rPh sb="18" eb="20">
      <t>リョウリツ</t>
    </rPh>
    <phoneticPr fontId="1"/>
  </si>
  <si>
    <r>
      <t>・</t>
    </r>
    <r>
      <rPr>
        <b/>
        <sz val="11"/>
        <color rgb="FFFF0000"/>
        <rFont val="ＭＳ Ｐゴシック"/>
        <family val="3"/>
        <charset val="128"/>
        <scheme val="minor"/>
      </rPr>
      <t>シェリーが重傷中限定</t>
    </r>
    <r>
      <rPr>
        <sz val="11"/>
        <color theme="1"/>
        <rFont val="ＭＳ Ｐゴシック"/>
        <family val="2"/>
        <charset val="128"/>
        <scheme val="minor"/>
      </rPr>
      <t>で、ＡＣを除く防御値＋２</t>
    </r>
    <rPh sb="6" eb="8">
      <t>ジュウショウ</t>
    </rPh>
    <rPh sb="8" eb="9">
      <t>チュウ</t>
    </rPh>
    <rPh sb="9" eb="11">
      <t>ゲンテイ</t>
    </rPh>
    <rPh sb="16" eb="17">
      <t>ノゾ</t>
    </rPh>
    <rPh sb="18" eb="20">
      <t>ボウギョ</t>
    </rPh>
    <rPh sb="20" eb="21">
      <t>チ</t>
    </rPh>
    <phoneticPr fontId="1"/>
  </si>
  <si>
    <r>
      <t>・</t>
    </r>
    <r>
      <rPr>
        <b/>
        <sz val="11"/>
        <color rgb="FFFF0000"/>
        <rFont val="ＭＳ Ｐゴシック"/>
        <family val="3"/>
        <charset val="128"/>
        <scheme val="minor"/>
      </rPr>
      <t>シェリーがＳＴに成功時限定</t>
    </r>
    <r>
      <rPr>
        <sz val="11"/>
        <color theme="1"/>
        <rFont val="ＭＳ Ｐゴシック"/>
        <family val="2"/>
        <charset val="128"/>
        <scheme val="minor"/>
      </rPr>
      <t>で、シェリーの次のＴ開始までずっとＳＴに＋２</t>
    </r>
    <rPh sb="9" eb="11">
      <t>セイコウ</t>
    </rPh>
    <rPh sb="11" eb="12">
      <t>ジ</t>
    </rPh>
    <rPh sb="12" eb="14">
      <t>ゲンテイ</t>
    </rPh>
    <rPh sb="21" eb="22">
      <t>ツギ</t>
    </rPh>
    <rPh sb="24" eb="26">
      <t>カイシ</t>
    </rPh>
    <phoneticPr fontId="1"/>
  </si>
  <si>
    <t>・コーディネイテッド･エフォートの諸々の効果</t>
    <rPh sb="17" eb="19">
      <t>モロモロ</t>
    </rPh>
    <rPh sb="20" eb="22">
      <t>コウカ</t>
    </rPh>
    <phoneticPr fontId="1"/>
  </si>
  <si>
    <t>・インサイトフル・コマンドで移動速度の半分移動 or 全防御値＋３</t>
    <rPh sb="27" eb="28">
      <t>ゼン</t>
    </rPh>
    <rPh sb="28" eb="30">
      <t>ボウギョ</t>
    </rPh>
    <rPh sb="30" eb="31">
      <t>チ</t>
    </rPh>
    <phoneticPr fontId="1"/>
  </si>
  <si>
    <r>
      <t>・</t>
    </r>
    <r>
      <rPr>
        <b/>
        <sz val="11"/>
        <color rgb="FFFF0000"/>
        <rFont val="ＭＳ Ｐゴシック"/>
        <family val="3"/>
        <charset val="128"/>
        <scheme val="minor"/>
      </rPr>
      <t>イニシアチブ＋２ＰＢ</t>
    </r>
    <phoneticPr fontId="1"/>
  </si>
  <si>
    <t>+3</t>
  </si>
  <si>
    <t>+1</t>
    <phoneticPr fontId="1"/>
  </si>
  <si>
    <t>+3</t>
    <phoneticPr fontId="1"/>
  </si>
  <si>
    <t>+4</t>
    <phoneticPr fontId="1"/>
  </si>
  <si>
    <t>ＡＣ</t>
    <phoneticPr fontId="1"/>
  </si>
  <si>
    <t>どれか１つ</t>
    <phoneticPr fontId="1"/>
  </si>
  <si>
    <t>次Ｔ終了</t>
    <rPh sb="0" eb="1">
      <t>ジ</t>
    </rPh>
    <rPh sb="2" eb="4">
      <t>シュウリョウ</t>
    </rPh>
    <phoneticPr fontId="1"/>
  </si>
  <si>
    <t>ボーナス</t>
    <phoneticPr fontId="1"/>
  </si>
  <si>
    <t>パワーボーナス</t>
    <phoneticPr fontId="1"/>
  </si>
  <si>
    <t>インサイトフル・コマンド</t>
    <phoneticPr fontId="1"/>
  </si>
  <si>
    <t>サンダリング･アーマー</t>
    <phoneticPr fontId="1"/>
  </si>
  <si>
    <t>ディフェンス・サイフォン</t>
    <phoneticPr fontId="1"/>
  </si>
  <si>
    <t>+2</t>
    <phoneticPr fontId="1"/>
  </si>
  <si>
    <t>機会攻撃</t>
    <rPh sb="0" eb="2">
      <t>キカイ</t>
    </rPh>
    <rPh sb="2" eb="4">
      <t>コウゲキ</t>
    </rPh>
    <phoneticPr fontId="1"/>
  </si>
  <si>
    <t>次Ｔ開始</t>
    <rPh sb="0" eb="1">
      <t>ジ</t>
    </rPh>
    <rPh sb="2" eb="4">
      <t>カイシ</t>
    </rPh>
    <phoneticPr fontId="1"/>
  </si>
  <si>
    <t>明晰の心衣</t>
    <rPh sb="0" eb="2">
      <t>メイセキ</t>
    </rPh>
    <rPh sb="3" eb="4">
      <t>シン</t>
    </rPh>
    <rPh sb="4" eb="5">
      <t>イ</t>
    </rPh>
    <phoneticPr fontId="1"/>
  </si>
  <si>
    <t>防御専念 or 底力</t>
    <rPh sb="0" eb="2">
      <t>ボウギョ</t>
    </rPh>
    <rPh sb="2" eb="4">
      <t>センネン</t>
    </rPh>
    <rPh sb="8" eb="9">
      <t>ソコ</t>
    </rPh>
    <rPh sb="9" eb="10">
      <t>チカラ</t>
    </rPh>
    <phoneticPr fontId="1"/>
  </si>
  <si>
    <t>ゲイルフォース・インフュージョン</t>
    <phoneticPr fontId="1"/>
  </si>
  <si>
    <t>遭遇終了まで？</t>
    <rPh sb="0" eb="2">
      <t>ソウグウ</t>
    </rPh>
    <rPh sb="2" eb="4">
      <t>シュウリョウ</t>
    </rPh>
    <phoneticPr fontId="1"/>
  </si>
  <si>
    <t>基本防御値</t>
    <rPh sb="0" eb="2">
      <t>キホン</t>
    </rPh>
    <rPh sb="2" eb="4">
      <t>ボウギョ</t>
    </rPh>
    <rPh sb="4" eb="5">
      <t>チ</t>
    </rPh>
    <phoneticPr fontId="1"/>
  </si>
  <si>
    <t>アーデントサージ</t>
    <phoneticPr fontId="1"/>
  </si>
  <si>
    <t>タワー・オヴ・アイアン・ウィル</t>
    <phoneticPr fontId="1"/>
  </si>
  <si>
    <t>シェリー</t>
    <phoneticPr fontId="1"/>
  </si>
  <si>
    <t>Lv</t>
    <phoneticPr fontId="1"/>
  </si>
  <si>
    <t>　　まァ、マイナーアクションに過剰な期待は止した方が無難かな？</t>
    <rPh sb="15" eb="17">
      <t>カジョウ</t>
    </rPh>
    <rPh sb="18" eb="20">
      <t>キタイ</t>
    </rPh>
    <rPh sb="21" eb="22">
      <t>ヨ</t>
    </rPh>
    <rPh sb="24" eb="25">
      <t>ホウ</t>
    </rPh>
    <rPh sb="26" eb="28">
      <t>ブナン</t>
    </rPh>
    <phoneticPr fontId="1"/>
  </si>
  <si>
    <t>　　このパワーでの基礎攻撃要員の筆頭はイーライ、次点でRJ（ヘルム・オヴ・ヒーローズ効果）。</t>
    <rPh sb="9" eb="11">
      <t>キソ</t>
    </rPh>
    <rPh sb="11" eb="13">
      <t>コウゲキ</t>
    </rPh>
    <rPh sb="13" eb="15">
      <t>ヨウイン</t>
    </rPh>
    <rPh sb="16" eb="18">
      <t>ヒットウ</t>
    </rPh>
    <rPh sb="24" eb="26">
      <t>ジテン</t>
    </rPh>
    <rPh sb="42" eb="44">
      <t>コウカ</t>
    </rPh>
    <phoneticPr fontId="1"/>
  </si>
  <si>
    <t>　　となると、このパワーでオテギヌが攻撃するのは遠慮してもらった方が良いのか？</t>
    <rPh sb="18" eb="20">
      <t>コウゲキ</t>
    </rPh>
    <rPh sb="24" eb="26">
      <t>エンリョ</t>
    </rPh>
    <rPh sb="32" eb="33">
      <t>ホウ</t>
    </rPh>
    <rPh sb="34" eb="35">
      <t>ヨ</t>
    </rPh>
    <phoneticPr fontId="1"/>
  </si>
  <si>
    <t>　　オテギヌがアイアー増幅２で殴ってからコーディネイテッド･エフォートの方が色々と都合が良さ気。</t>
    <rPh sb="11" eb="13">
      <t>ゾウフク</t>
    </rPh>
    <rPh sb="15" eb="16">
      <t>ナグ</t>
    </rPh>
    <rPh sb="36" eb="37">
      <t>ホウ</t>
    </rPh>
    <rPh sb="38" eb="40">
      <t>イロイロ</t>
    </rPh>
    <rPh sb="41" eb="43">
      <t>ツゴウ</t>
    </rPh>
    <rPh sb="44" eb="45">
      <t>ヨ</t>
    </rPh>
    <rPh sb="46" eb="47">
      <t>ゲ</t>
    </rPh>
    <phoneticPr fontId="1"/>
  </si>
  <si>
    <t>　　基本的に突撃要員はオテギヌだが、リュカオンもマークの都合で有力候補。</t>
    <rPh sb="6" eb="8">
      <t>トツゲキ</t>
    </rPh>
    <rPh sb="8" eb="10">
      <t>ヨウイン</t>
    </rPh>
    <rPh sb="28" eb="30">
      <t>ツゴウ</t>
    </rPh>
    <rPh sb="31" eb="33">
      <t>ユウリョク</t>
    </rPh>
    <rPh sb="33" eb="35">
      <t>コウホ</t>
    </rPh>
    <phoneticPr fontId="1"/>
  </si>
  <si>
    <t>③誰が攻撃すると良いのか？</t>
    <rPh sb="1" eb="2">
      <t>ダレ</t>
    </rPh>
    <rPh sb="3" eb="5">
      <t>コウゲキ</t>
    </rPh>
    <rPh sb="8" eb="9">
      <t>ヨ</t>
    </rPh>
    <phoneticPr fontId="1"/>
  </si>
  <si>
    <t>　　フェイト・エクスチェンジとも組み合わせて、回復パワー３連発も理論上可能！</t>
    <rPh sb="16" eb="17">
      <t>ク</t>
    </rPh>
    <rPh sb="18" eb="19">
      <t>ア</t>
    </rPh>
    <rPh sb="23" eb="25">
      <t>カイフク</t>
    </rPh>
    <rPh sb="29" eb="31">
      <t>レンパツ</t>
    </rPh>
    <rPh sb="32" eb="34">
      <t>リロン</t>
    </rPh>
    <rPh sb="34" eb="35">
      <t>ジョウ</t>
    </rPh>
    <rPh sb="35" eb="37">
      <t>カノウ</t>
    </rPh>
    <phoneticPr fontId="1"/>
  </si>
  <si>
    <t>　　アーデント・サージと同一ターンに使える回復パワーというのは大きなメリット。</t>
    <rPh sb="12" eb="14">
      <t>ドウイツ</t>
    </rPh>
    <rPh sb="18" eb="19">
      <t>ツカ</t>
    </rPh>
    <rPh sb="21" eb="23">
      <t>カイフク</t>
    </rPh>
    <rPh sb="31" eb="32">
      <t>オオ</t>
    </rPh>
    <phoneticPr fontId="1"/>
  </si>
  <si>
    <t>　　むしろ気絶や朦朧中の味方は回復しかする事が無い・・・（泣）。</t>
    <rPh sb="15" eb="17">
      <t>カイフク</t>
    </rPh>
    <rPh sb="21" eb="22">
      <t>コト</t>
    </rPh>
    <rPh sb="23" eb="24">
      <t>ナ</t>
    </rPh>
    <rPh sb="29" eb="30">
      <t>ナ</t>
    </rPh>
    <phoneticPr fontId="1"/>
  </si>
  <si>
    <t>　　もしフリーアクションだったら、気絶や朦朧中の味方は回復不能だったのでセーフ！</t>
    <rPh sb="17" eb="19">
      <t>キゼツ</t>
    </rPh>
    <rPh sb="20" eb="22">
      <t>モウロウ</t>
    </rPh>
    <rPh sb="22" eb="23">
      <t>チュウ</t>
    </rPh>
    <rPh sb="24" eb="26">
      <t>ミカタ</t>
    </rPh>
    <rPh sb="27" eb="29">
      <t>カイフク</t>
    </rPh>
    <rPh sb="29" eb="31">
      <t>フノウ</t>
    </rPh>
    <phoneticPr fontId="1"/>
  </si>
  <si>
    <t>②回復力消費のみフリーアクションではない！</t>
    <rPh sb="1" eb="4">
      <t>カイフクリョク</t>
    </rPh>
    <rPh sb="4" eb="6">
      <t>ショウヒ</t>
    </rPh>
    <phoneticPr fontId="1"/>
  </si>
  <si>
    <t>　　標準を待機にして即応でアイアーを使えば、ちゃんと可能ではある。</t>
    <rPh sb="2" eb="4">
      <t>ヒョウジュン</t>
    </rPh>
    <rPh sb="5" eb="7">
      <t>タイキ</t>
    </rPh>
    <rPh sb="10" eb="12">
      <t>ソクオウ</t>
    </rPh>
    <rPh sb="18" eb="19">
      <t>ツカ</t>
    </rPh>
    <rPh sb="26" eb="28">
      <t>カノウ</t>
    </rPh>
    <phoneticPr fontId="1"/>
  </si>
  <si>
    <t>　　まずマイナーでオテギヌを殴らせた後（当然、突撃でOK）、</t>
    <rPh sb="14" eb="15">
      <t>ナグ</t>
    </rPh>
    <rPh sb="18" eb="19">
      <t>アト</t>
    </rPh>
    <rPh sb="20" eb="22">
      <t>トウゼン</t>
    </rPh>
    <rPh sb="23" eb="25">
      <t>トツゲキ</t>
    </rPh>
    <phoneticPr fontId="1"/>
  </si>
  <si>
    <t>　　どうしてもオテギヌを２回続けて殴らせたい場合は、</t>
    <rPh sb="13" eb="14">
      <t>カイ</t>
    </rPh>
    <rPh sb="14" eb="15">
      <t>ツヅ</t>
    </rPh>
    <rPh sb="17" eb="18">
      <t>ナグ</t>
    </rPh>
    <rPh sb="22" eb="24">
      <t>バアイ</t>
    </rPh>
    <phoneticPr fontId="1"/>
  </si>
  <si>
    <t>　　このシェリーのターンではもう、オテギヌは攻撃が出来ない事に注意！</t>
    <rPh sb="22" eb="24">
      <t>コウゲキ</t>
    </rPh>
    <rPh sb="25" eb="27">
      <t>デキ</t>
    </rPh>
    <rPh sb="29" eb="30">
      <t>コト</t>
    </rPh>
    <rPh sb="31" eb="33">
      <t>チュウイ</t>
    </rPh>
    <phoneticPr fontId="1"/>
  </si>
  <si>
    <t>　　アイアーでオテギヌを殴らせた後に、余ったマイナーアクションでコレを使っても</t>
    <rPh sb="12" eb="13">
      <t>ナグ</t>
    </rPh>
    <rPh sb="16" eb="17">
      <t>アト</t>
    </rPh>
    <rPh sb="19" eb="20">
      <t>アマ</t>
    </rPh>
    <rPh sb="35" eb="36">
      <t>ツカ</t>
    </rPh>
    <phoneticPr fontId="1"/>
  </si>
  <si>
    <t>①フリーアクションでの攻撃は１ターン１回ポッキリ</t>
    <rPh sb="11" eb="13">
      <t>コウゲキ</t>
    </rPh>
    <rPh sb="19" eb="20">
      <t>カイ</t>
    </rPh>
    <phoneticPr fontId="1"/>
  </si>
  <si>
    <t>　　　使用者は１マスのシフトを行う。</t>
    <phoneticPr fontId="1"/>
  </si>
  <si>
    <t>　　　使用者は１マスのシフトを行う。</t>
    <phoneticPr fontId="1"/>
  </si>
  <si>
    <t>※：クイックシルヴァー・ファインメイルアーマー (PHⅢ198)</t>
    <phoneticPr fontId="1"/>
  </si>
  <si>
    <t>クリティカル</t>
    <phoneticPr fontId="1"/>
  </si>
  <si>
    <t>クリティカル</t>
    <phoneticPr fontId="1"/>
  </si>
  <si>
    <t>ダメージ</t>
    <phoneticPr fontId="1"/>
  </si>
  <si>
    <t>イーライ　　ＡＰ</t>
    <phoneticPr fontId="1"/>
  </si>
  <si>
    <t>　　　　　　　　　　　ベルトの範囲と同じなので、回復力＋１回復</t>
    <rPh sb="15" eb="17">
      <t>ハンイ</t>
    </rPh>
    <rPh sb="18" eb="19">
      <t>オナ</t>
    </rPh>
    <rPh sb="24" eb="27">
      <t>カイフクリョク</t>
    </rPh>
    <rPh sb="29" eb="31">
      <t>カイフク</t>
    </rPh>
    <phoneticPr fontId="1"/>
  </si>
  <si>
    <t>d</t>
    <phoneticPr fontId="1"/>
  </si>
  <si>
    <t>ダメージダイス</t>
    <phoneticPr fontId="1"/>
  </si>
  <si>
    <t>ダメージボーナス</t>
    <phoneticPr fontId="1"/>
  </si>
  <si>
    <r>
      <t>個々の効果は</t>
    </r>
    <r>
      <rPr>
        <b/>
        <sz val="11"/>
        <color rgb="FFFF0000"/>
        <rFont val="ＭＳ Ｐゴシック"/>
        <family val="3"/>
        <charset val="128"/>
        <scheme val="minor"/>
      </rPr>
      <t>それぞれ１回しか使用することはできない</t>
    </r>
    <r>
      <rPr>
        <sz val="11"/>
        <color theme="1"/>
        <rFont val="ＭＳ Ｐゴシック"/>
        <family val="2"/>
        <charset val="128"/>
        <scheme val="minor"/>
      </rPr>
      <t>。</t>
    </r>
    <rPh sb="0" eb="2">
      <t>ココ</t>
    </rPh>
    <rPh sb="3" eb="5">
      <t>コウカ</t>
    </rPh>
    <rPh sb="11" eb="12">
      <t>カイ</t>
    </rPh>
    <rPh sb="14" eb="16">
      <t>シヨウ</t>
    </rPh>
    <phoneticPr fontId="1"/>
  </si>
  <si>
    <t>マイナー・アクション</t>
    <phoneticPr fontId="1"/>
  </si>
  <si>
    <t>アクション</t>
    <phoneticPr fontId="1"/>
  </si>
  <si>
    <t>キーワード</t>
    <phoneticPr fontId="1"/>
  </si>
  <si>
    <t>アーデント／攻撃／１５　（サイ17）</t>
    <phoneticPr fontId="1"/>
  </si>
  <si>
    <t>コーディネイテッド･エフォート</t>
    <phoneticPr fontId="1"/>
  </si>
  <si>
    <r>
      <t>・アーデント・サージ　（追加で4ｄ６回復＆シェリーの次Ｔ終了まで</t>
    </r>
    <r>
      <rPr>
        <b/>
        <sz val="11"/>
        <color rgb="FFFF0000"/>
        <rFont val="ＭＳ Ｐゴシック"/>
        <family val="3"/>
        <charset val="128"/>
        <scheme val="minor"/>
      </rPr>
      <t>全ての防御値＋１</t>
    </r>
    <r>
      <rPr>
        <sz val="11"/>
        <color theme="1"/>
        <rFont val="ＭＳ Ｐゴシック"/>
        <family val="2"/>
        <charset val="128"/>
        <scheme val="minor"/>
      </rPr>
      <t>のボーナス）</t>
    </r>
    <rPh sb="12" eb="14">
      <t>ツイカ</t>
    </rPh>
    <rPh sb="18" eb="20">
      <t>カイフク</t>
    </rPh>
    <rPh sb="26" eb="27">
      <t>ツギ</t>
    </rPh>
    <rPh sb="28" eb="30">
      <t>シュウリョウ</t>
    </rPh>
    <rPh sb="32" eb="33">
      <t>スベ</t>
    </rPh>
    <rPh sb="35" eb="37">
      <t>ボウギョ</t>
    </rPh>
    <rPh sb="37" eb="38">
      <t>チ</t>
    </rPh>
    <phoneticPr fontId="1"/>
  </si>
  <si>
    <t>アイテム</t>
    <phoneticPr fontId="1"/>
  </si>
  <si>
    <t>技能値</t>
    <phoneticPr fontId="1"/>
  </si>
  <si>
    <t>&lt;はったり&gt;</t>
    <phoneticPr fontId="1"/>
  </si>
  <si>
    <t>パワー</t>
    <phoneticPr fontId="1"/>
  </si>
  <si>
    <r>
      <t>⑥</t>
    </r>
    <r>
      <rPr>
        <b/>
        <sz val="11"/>
        <color rgb="FFFF0000"/>
        <rFont val="ＭＳ Ｐゴシック"/>
        <family val="3"/>
        <charset val="128"/>
        <scheme val="minor"/>
      </rPr>
      <t>予見のアクション</t>
    </r>
    <r>
      <rPr>
        <sz val="11"/>
        <rFont val="ＭＳ Ｐゴシック"/>
        <family val="3"/>
        <charset val="128"/>
        <scheme val="minor"/>
      </rPr>
      <t>からブチ込む</t>
    </r>
    <phoneticPr fontId="1"/>
  </si>
  <si>
    <t>d</t>
    <phoneticPr fontId="1"/>
  </si>
  <si>
    <t>ダメージダイス</t>
    <phoneticPr fontId="1"/>
  </si>
  <si>
    <t>ダメージボーナス</t>
    <phoneticPr fontId="1"/>
  </si>
  <si>
    <r>
      <t>使用者に</t>
    </r>
    <r>
      <rPr>
        <b/>
        <sz val="11"/>
        <color rgb="FFFF0000"/>
        <rFont val="ＭＳ Ｐゴシック"/>
        <family val="3"/>
        <charset val="128"/>
        <scheme val="minor"/>
      </rPr>
      <t>隣接する味方１人</t>
    </r>
    <r>
      <rPr>
        <sz val="11"/>
        <color theme="1"/>
        <rFont val="ＭＳ Ｐゴシック"/>
        <family val="2"/>
        <charset val="128"/>
        <scheme val="minor"/>
      </rPr>
      <t>はFAとして目標に１回の</t>
    </r>
    <r>
      <rPr>
        <b/>
        <sz val="11"/>
        <color rgb="FFFF0000"/>
        <rFont val="ＭＳ Ｐゴシック"/>
        <family val="3"/>
        <charset val="128"/>
        <scheme val="minor"/>
      </rPr>
      <t>近接基礎攻撃</t>
    </r>
    <r>
      <rPr>
        <sz val="11"/>
        <color theme="1"/>
        <rFont val="ＭＳ Ｐゴシック"/>
        <family val="2"/>
        <charset val="128"/>
        <scheme val="minor"/>
      </rPr>
      <t>を行える。</t>
    </r>
    <phoneticPr fontId="1"/>
  </si>
  <si>
    <t>アイアー・ストライク</t>
    <phoneticPr fontId="1"/>
  </si>
  <si>
    <r>
      <t>君は</t>
    </r>
    <r>
      <rPr>
        <b/>
        <sz val="11"/>
        <color rgb="FFFF0000"/>
        <rFont val="ＭＳ Ｐゴシック"/>
        <family val="3"/>
        <charset val="128"/>
        <scheme val="minor"/>
      </rPr>
      <t>未増幅</t>
    </r>
    <r>
      <rPr>
        <sz val="11"/>
        <color theme="1"/>
        <rFont val="ＭＳ Ｐゴシック"/>
        <family val="3"/>
        <charset val="128"/>
        <scheme val="minor"/>
      </rPr>
      <t>のこのパワーを</t>
    </r>
    <r>
      <rPr>
        <b/>
        <sz val="11"/>
        <color rgb="FFFF0000"/>
        <rFont val="ＭＳ Ｐゴシック"/>
        <family val="3"/>
        <charset val="128"/>
        <scheme val="minor"/>
      </rPr>
      <t>近接基礎攻撃</t>
    </r>
    <r>
      <rPr>
        <sz val="11"/>
        <color theme="1"/>
        <rFont val="ＭＳ Ｐゴシック"/>
        <family val="3"/>
        <charset val="128"/>
        <scheme val="minor"/>
      </rPr>
      <t>として使用できる。</t>
    </r>
    <phoneticPr fontId="1"/>
  </si>
  <si>
    <t xml:space="preserve">　　　　目標は使用者の次Ｔ終までシフトが行えない。 </t>
    <phoneticPr fontId="1"/>
  </si>
  <si>
    <t>ヒット：(2[Ｗ]＋【魅力】)ダメージ。　</t>
    <phoneticPr fontId="1"/>
  </si>
  <si>
    <t>ヒット</t>
    <phoneticPr fontId="1"/>
  </si>
  <si>
    <t xml:space="preserve">【魅】vs"ＡＣ" </t>
    <phoneticPr fontId="1"/>
  </si>
  <si>
    <t xml:space="preserve">[無限回]◆[サイオニック][増幅可][武器] </t>
    <phoneticPr fontId="1"/>
  </si>
  <si>
    <t>アーデント/攻撃/１ 　(Dr395-3)</t>
    <phoneticPr fontId="1"/>
  </si>
  <si>
    <t>インテント・レイド・ベア</t>
    <phoneticPr fontId="1"/>
  </si>
  <si>
    <t>④予見のアクションからブチ込む</t>
    <phoneticPr fontId="1"/>
  </si>
  <si>
    <t>　　　　トリガー；使用者が増幅した[サイオニック]攻撃パワーで攻撃してミスする。</t>
    <phoneticPr fontId="1"/>
  </si>
  <si>
    <t>イーライ　　ＡＰ</t>
    <phoneticPr fontId="1"/>
  </si>
  <si>
    <t>フォワードシンキング・カット</t>
    <phoneticPr fontId="1"/>
  </si>
  <si>
    <r>
      <t>　　　また、その味方は与えられた標準ａｃｔ中に行なう</t>
    </r>
    <r>
      <rPr>
        <b/>
        <sz val="11"/>
        <color rgb="FFFF0000"/>
        <rFont val="ＭＳ Ｐゴシック"/>
        <family val="3"/>
        <charset val="128"/>
        <scheme val="minor"/>
      </rPr>
      <t>すべてのダメージRに+2</t>
    </r>
    <r>
      <rPr>
        <sz val="11"/>
        <color theme="1"/>
        <rFont val="ＭＳ Ｐゴシック"/>
        <family val="2"/>
        <charset val="128"/>
        <scheme val="minor"/>
      </rPr>
      <t>のパワーBを得る。</t>
    </r>
    <phoneticPr fontId="1"/>
  </si>
  <si>
    <r>
      <t>　　　その味方は、</t>
    </r>
    <r>
      <rPr>
        <b/>
        <sz val="11"/>
        <color rgb="FFFF0000"/>
        <rFont val="ＭＳ Ｐゴシック"/>
        <family val="3"/>
        <charset val="128"/>
        <scheme val="minor"/>
      </rPr>
      <t>基礎攻撃の代わりに1回の標準ａｃｔ</t>
    </r>
    <r>
      <rPr>
        <sz val="11"/>
        <color theme="1"/>
        <rFont val="ＭＳ Ｐゴシック"/>
        <family val="2"/>
        <charset val="128"/>
        <scheme val="minor"/>
      </rPr>
      <t>を行なうことができる。</t>
    </r>
    <phoneticPr fontId="1"/>
  </si>
  <si>
    <t>　　　使用者が味方一人に基礎攻撃を与えた時に使用する。</t>
    <phoneticPr fontId="1"/>
  </si>
  <si>
    <t>※：ヘルム・オヴ・ヒーローズ　(PHB249)</t>
    <phoneticPr fontId="1"/>
  </si>
  <si>
    <t>ダイレクト・ザ・ストライク</t>
    <phoneticPr fontId="1"/>
  </si>
  <si>
    <t>　　　　トリガー；使用者が増幅した[サイオニック]攻撃パワーで攻撃してミスする。</t>
    <phoneticPr fontId="1"/>
  </si>
  <si>
    <t>トリガー</t>
    <phoneticPr fontId="1"/>
  </si>
  <si>
    <t>　　　回復力を２回分消費、５マス以内の味方１人は回復力を１回復する。</t>
    <phoneticPr fontId="1"/>
  </si>
  <si>
    <r>
      <t>　　</t>
    </r>
    <r>
      <rPr>
        <b/>
        <sz val="11"/>
        <color rgb="FFFF0000"/>
        <rFont val="ＭＳ Ｐゴシック"/>
        <family val="3"/>
        <charset val="128"/>
        <scheme val="minor"/>
      </rPr>
      <t>特性：使用者に5マス以内の味方は、回復力値＋１</t>
    </r>
    <phoneticPr fontId="1"/>
  </si>
  <si>
    <t>※：ベルト・オヴ・サクリファイス (PHB252)</t>
    <phoneticPr fontId="1"/>
  </si>
  <si>
    <t>　　　効果：使用者はさらに1回分回復力を消費したかのように追加でHPを回復する。</t>
    <phoneticPr fontId="1"/>
  </si>
  <si>
    <t>※：アミュレット・オヴ・ヴィゴー　(宝Ⅱ63)</t>
    <phoneticPr fontId="1"/>
  </si>
  <si>
    <t>イーライ　ＡＰ</t>
    <phoneticPr fontId="1"/>
  </si>
  <si>
    <t>”回復力を１回分消費し、かつSTを１回行う”</t>
    <phoneticPr fontId="1"/>
  </si>
  <si>
    <t>使用者または使用者から見える味方１人は</t>
    <phoneticPr fontId="1"/>
  </si>
  <si>
    <t>④予見のアクションでブチ込む</t>
    <phoneticPr fontId="1"/>
  </si>
  <si>
    <t>イーライ　ＡＰ</t>
    <phoneticPr fontId="1"/>
  </si>
  <si>
    <t>アーデント／攻撃／９　（PHⅢ29）</t>
    <phoneticPr fontId="1"/>
  </si>
  <si>
    <t>フィースト・オヴ・ディスペディア</t>
    <phoneticPr fontId="1"/>
  </si>
  <si>
    <t>　　いずれのパワーもフリーアクションを遠隔パワーに出来た方が都合が良いのも嬉しいポイント。</t>
    <rPh sb="19" eb="21">
      <t>エンカク</t>
    </rPh>
    <rPh sb="25" eb="27">
      <t>デキ</t>
    </rPh>
    <rPh sb="28" eb="29">
      <t>ホウ</t>
    </rPh>
    <rPh sb="30" eb="32">
      <t>ツゴウ</t>
    </rPh>
    <rPh sb="33" eb="34">
      <t>ヨ</t>
    </rPh>
    <rPh sb="37" eb="38">
      <t>ウレ</t>
    </rPh>
    <phoneticPr fontId="1"/>
  </si>
  <si>
    <t>　　通常は相棒の基礎攻撃がショボいと著しくパフォーマンスが落ちてしまうが、</t>
    <rPh sb="2" eb="4">
      <t>ツウジョウ</t>
    </rPh>
    <rPh sb="5" eb="7">
      <t>アイボウ</t>
    </rPh>
    <rPh sb="8" eb="10">
      <t>キソ</t>
    </rPh>
    <rPh sb="10" eb="12">
      <t>コウゲキ</t>
    </rPh>
    <rPh sb="18" eb="19">
      <t>イチジル</t>
    </rPh>
    <rPh sb="29" eb="30">
      <t>オ</t>
    </rPh>
    <phoneticPr fontId="1"/>
  </si>
  <si>
    <t>③アンティシペイション・タクティクス、フェイト・エクスチェンジ or コーディネイテッド･エフォート</t>
    <phoneticPr fontId="1"/>
  </si>
  <si>
    <t>①予見のアクションからダイレクト・ザ・ストライク</t>
    <phoneticPr fontId="35"/>
  </si>
  <si>
    <r>
      <t>また、その味方は与えられた標準ａｃｔ中に行なう</t>
    </r>
    <r>
      <rPr>
        <b/>
        <sz val="11"/>
        <color rgb="FFFF0000"/>
        <rFont val="ＭＳ Ｐゴシック"/>
        <family val="3"/>
        <charset val="128"/>
        <scheme val="minor"/>
      </rPr>
      <t>すべてのダメージRに+2</t>
    </r>
    <r>
      <rPr>
        <sz val="11"/>
        <color theme="1"/>
        <rFont val="ＭＳ Ｐゴシック"/>
        <family val="2"/>
        <charset val="128"/>
        <scheme val="minor"/>
      </rPr>
      <t>のパワーBを得る。</t>
    </r>
    <phoneticPr fontId="1"/>
  </si>
  <si>
    <r>
      <t>その味方は、</t>
    </r>
    <r>
      <rPr>
        <b/>
        <sz val="11"/>
        <color rgb="FFFF0000"/>
        <rFont val="ＭＳ Ｐゴシック"/>
        <family val="3"/>
        <charset val="128"/>
        <scheme val="minor"/>
      </rPr>
      <t>基礎攻撃の代わりに1回の標準ａｃｔ</t>
    </r>
    <r>
      <rPr>
        <sz val="11"/>
        <color theme="1"/>
        <rFont val="ＭＳ Ｐゴシック"/>
        <family val="2"/>
        <charset val="128"/>
        <scheme val="minor"/>
      </rPr>
      <t>を行なうことができる。</t>
    </r>
    <phoneticPr fontId="1"/>
  </si>
  <si>
    <t>使用者が味方一人に基礎攻撃を与えた時に使用する。</t>
    <phoneticPr fontId="1"/>
  </si>
  <si>
    <t>フリー・アクション</t>
    <phoneticPr fontId="1"/>
  </si>
  <si>
    <t>[一日毎]</t>
    <phoneticPr fontId="1"/>
  </si>
  <si>
    <t>ヘルム・オヴ・ヒーローズ</t>
    <phoneticPr fontId="1"/>
  </si>
  <si>
    <r>
      <rPr>
        <b/>
        <sz val="18"/>
        <color rgb="FFFF0000"/>
        <rFont val="ＭＳ Ｐゴシック"/>
        <family val="3"/>
        <charset val="128"/>
        <scheme val="minor"/>
      </rPr>
      <t>防御へのボーナスの宣言を忘れがち</t>
    </r>
    <r>
      <rPr>
        <sz val="11"/>
        <color theme="1"/>
        <rFont val="ＭＳ Ｐゴシック"/>
        <family val="2"/>
        <charset val="128"/>
        <scheme val="minor"/>
      </rPr>
      <t>なので注意！</t>
    </r>
    <rPh sb="0" eb="2">
      <t>ボウギョ</t>
    </rPh>
    <rPh sb="9" eb="11">
      <t>センゲン</t>
    </rPh>
    <rPh sb="12" eb="13">
      <t>ワス</t>
    </rPh>
    <rPh sb="19" eb="21">
      <t>チュウイ</t>
    </rPh>
    <phoneticPr fontId="1"/>
  </si>
  <si>
    <r>
      <t>ついでに</t>
    </r>
    <r>
      <rPr>
        <b/>
        <sz val="18"/>
        <color rgb="FFFF0000"/>
        <rFont val="ＭＳ Ｐゴシック"/>
        <family val="3"/>
        <charset val="128"/>
        <scheme val="minor"/>
      </rPr>
      <t>強制移動も可能</t>
    </r>
    <r>
      <rPr>
        <sz val="11"/>
        <color theme="1"/>
        <rFont val="ＭＳ Ｐゴシック"/>
        <family val="2"/>
        <charset val="128"/>
        <scheme val="minor"/>
      </rPr>
      <t>なので、コレも忘れずに！</t>
    </r>
    <rPh sb="4" eb="6">
      <t>キョウセイ</t>
    </rPh>
    <rPh sb="6" eb="8">
      <t>イドウ</t>
    </rPh>
    <rPh sb="9" eb="11">
      <t>カノウ</t>
    </rPh>
    <rPh sb="18" eb="19">
      <t>ワス</t>
    </rPh>
    <phoneticPr fontId="1"/>
  </si>
  <si>
    <r>
      <rPr>
        <b/>
        <sz val="18"/>
        <color rgb="FFFF0000"/>
        <rFont val="ＭＳ Ｐゴシック"/>
        <family val="3"/>
        <charset val="128"/>
        <scheme val="minor"/>
      </rPr>
      <t>効果範囲が１０に拡大</t>
    </r>
    <r>
      <rPr>
        <sz val="11"/>
        <color theme="1"/>
        <rFont val="ＭＳ Ｐゴシック"/>
        <family val="2"/>
        <charset val="128"/>
        <scheme val="minor"/>
      </rPr>
      <t>した事にも注意！</t>
    </r>
    <rPh sb="0" eb="2">
      <t>コウカ</t>
    </rPh>
    <rPh sb="2" eb="4">
      <t>ハンイ</t>
    </rPh>
    <rPh sb="8" eb="10">
      <t>カクダイ</t>
    </rPh>
    <rPh sb="12" eb="13">
      <t>コト</t>
    </rPh>
    <rPh sb="15" eb="17">
      <t>チュウイ</t>
    </rPh>
    <phoneticPr fontId="1"/>
  </si>
  <si>
    <t>　　ごくごく希に起きる事だが、オテギヌが邪魔で敵に近付け無い事があり得る。</t>
    <rPh sb="6" eb="7">
      <t>マレ</t>
    </rPh>
    <rPh sb="8" eb="9">
      <t>オ</t>
    </rPh>
    <rPh sb="11" eb="12">
      <t>コト</t>
    </rPh>
    <rPh sb="20" eb="22">
      <t>ジャマ</t>
    </rPh>
    <rPh sb="23" eb="24">
      <t>テキ</t>
    </rPh>
    <rPh sb="25" eb="27">
      <t>チカヅ</t>
    </rPh>
    <rPh sb="28" eb="29">
      <t>ナ</t>
    </rPh>
    <rPh sb="30" eb="31">
      <t>コト</t>
    </rPh>
    <rPh sb="34" eb="35">
      <t>ウ</t>
    </rPh>
    <phoneticPr fontId="1"/>
  </si>
  <si>
    <t>　　アイアー増幅２での長距離シフトには移動距離の制限が何故か無い為、</t>
    <rPh sb="6" eb="8">
      <t>ゾウフク</t>
    </rPh>
    <rPh sb="11" eb="14">
      <t>チョウキョリ</t>
    </rPh>
    <rPh sb="19" eb="21">
      <t>イドウ</t>
    </rPh>
    <rPh sb="21" eb="23">
      <t>キョリ</t>
    </rPh>
    <rPh sb="24" eb="26">
      <t>セイゲン</t>
    </rPh>
    <rPh sb="27" eb="29">
      <t>ナゼ</t>
    </rPh>
    <rPh sb="30" eb="31">
      <t>ナ</t>
    </rPh>
    <rPh sb="32" eb="33">
      <t>タメ</t>
    </rPh>
    <phoneticPr fontId="1"/>
  </si>
  <si>
    <t>　　どう考えてもシェリーでは移動速度が足りない位置からでも</t>
    <rPh sb="4" eb="5">
      <t>カンガ</t>
    </rPh>
    <rPh sb="14" eb="16">
      <t>イドウ</t>
    </rPh>
    <rPh sb="16" eb="18">
      <t>ソクド</t>
    </rPh>
    <rPh sb="19" eb="20">
      <t>タ</t>
    </rPh>
    <rPh sb="23" eb="25">
      <t>イチ</t>
    </rPh>
    <phoneticPr fontId="1"/>
  </si>
  <si>
    <t>　　アイアー中のオテギヌならば徒歩で届く事があり得るのだ。</t>
    <rPh sb="15" eb="17">
      <t>トホ</t>
    </rPh>
    <rPh sb="18" eb="19">
      <t>トド</t>
    </rPh>
    <rPh sb="20" eb="21">
      <t>コト</t>
    </rPh>
    <rPh sb="24" eb="25">
      <t>ウ</t>
    </rPh>
    <phoneticPr fontId="1"/>
  </si>
  <si>
    <t>ディメンジョン・スワップ</t>
    <phoneticPr fontId="1"/>
  </si>
  <si>
    <t>　　ディメンジョン・スワップからのアイアー、覚えておいて損は無し！</t>
    <rPh sb="22" eb="23">
      <t>オボ</t>
    </rPh>
    <rPh sb="28" eb="29">
      <t>ソン</t>
    </rPh>
    <rPh sb="30" eb="31">
      <t>ナ</t>
    </rPh>
    <phoneticPr fontId="1"/>
  </si>
  <si>
    <t>　　このパワーでフォローしたいのは抵抗等の防御効果が充実している前衛では無い！</t>
    <rPh sb="17" eb="19">
      <t>テイコウ</t>
    </rPh>
    <rPh sb="19" eb="20">
      <t>トウ</t>
    </rPh>
    <rPh sb="21" eb="23">
      <t>ボウギョ</t>
    </rPh>
    <rPh sb="23" eb="25">
      <t>コウカ</t>
    </rPh>
    <rPh sb="26" eb="28">
      <t>ジュウジツ</t>
    </rPh>
    <rPh sb="32" eb="34">
      <t>ゼンエイ</t>
    </rPh>
    <rPh sb="36" eb="37">
      <t>ナ</t>
    </rPh>
    <phoneticPr fontId="1"/>
  </si>
  <si>
    <r>
      <t>　　よって、</t>
    </r>
    <r>
      <rPr>
        <b/>
        <sz val="11"/>
        <color rgb="FFFF0000"/>
        <rFont val="ＭＳ Ｐゴシック"/>
        <family val="3"/>
        <charset val="128"/>
        <scheme val="minor"/>
      </rPr>
      <t>タンナイズに攻撃がヒットした時に機械的に撃つ</t>
    </r>
    <r>
      <rPr>
        <sz val="11"/>
        <rFont val="ＭＳ Ｐゴシック"/>
        <family val="3"/>
        <charset val="128"/>
        <scheme val="minor"/>
      </rPr>
      <t>位で充分効果がある。</t>
    </r>
    <rPh sb="12" eb="14">
      <t>コウゲキ</t>
    </rPh>
    <rPh sb="20" eb="21">
      <t>トキ</t>
    </rPh>
    <rPh sb="22" eb="25">
      <t>キカイテキ</t>
    </rPh>
    <rPh sb="26" eb="27">
      <t>ウ</t>
    </rPh>
    <rPh sb="28" eb="29">
      <t>クライ</t>
    </rPh>
    <rPh sb="30" eb="32">
      <t>ジュウブン</t>
    </rPh>
    <rPh sb="32" eb="34">
      <t>コウカ</t>
    </rPh>
    <phoneticPr fontId="1"/>
  </si>
  <si>
    <t>　　タンナイズは自分に即応汎用パワーを使え無いので、シェリーが助けると都合が良い。</t>
    <rPh sb="8" eb="10">
      <t>ジブン</t>
    </rPh>
    <rPh sb="11" eb="13">
      <t>ソクオウ</t>
    </rPh>
    <rPh sb="13" eb="15">
      <t>ハンヨウ</t>
    </rPh>
    <rPh sb="19" eb="20">
      <t>ツカ</t>
    </rPh>
    <rPh sb="21" eb="22">
      <t>ナ</t>
    </rPh>
    <rPh sb="31" eb="32">
      <t>タス</t>
    </rPh>
    <rPh sb="35" eb="37">
      <t>ツゴウ</t>
    </rPh>
    <rPh sb="38" eb="39">
      <t>ヨ</t>
    </rPh>
    <phoneticPr fontId="1"/>
  </si>
  <si>
    <t>　　無双の頑健が無い点も逆に非物質的に対して高評価。</t>
    <rPh sb="2" eb="4">
      <t>ムソウ</t>
    </rPh>
    <rPh sb="5" eb="7">
      <t>ガンケン</t>
    </rPh>
    <rPh sb="8" eb="9">
      <t>ナ</t>
    </rPh>
    <rPh sb="10" eb="11">
      <t>テン</t>
    </rPh>
    <rPh sb="12" eb="13">
      <t>ギャク</t>
    </rPh>
    <rPh sb="14" eb="15">
      <t>ヒ</t>
    </rPh>
    <rPh sb="15" eb="18">
      <t>ブッシツテキ</t>
    </rPh>
    <rPh sb="19" eb="20">
      <t>タイ</t>
    </rPh>
    <rPh sb="22" eb="25">
      <t>コウヒョウカ</t>
    </rPh>
    <phoneticPr fontId="1"/>
  </si>
  <si>
    <t>②クリティカルヒットに対して</t>
    <rPh sb="11" eb="12">
      <t>タイ</t>
    </rPh>
    <phoneticPr fontId="1"/>
  </si>
  <si>
    <t>　　大ダメージなのが決まりきっている場合も機械的に撃ってしまってOK！</t>
    <rPh sb="2" eb="3">
      <t>ダイ</t>
    </rPh>
    <rPh sb="10" eb="11">
      <t>キ</t>
    </rPh>
    <rPh sb="18" eb="20">
      <t>バアイ</t>
    </rPh>
    <rPh sb="21" eb="24">
      <t>キカイテキ</t>
    </rPh>
    <rPh sb="25" eb="26">
      <t>ウ</t>
    </rPh>
    <phoneticPr fontId="1"/>
  </si>
  <si>
    <t>アンティシペイション・タクティクス</t>
    <phoneticPr fontId="1"/>
  </si>
  <si>
    <t>③アンティシペイション・タクティクスを使い忘れた時</t>
    <rPh sb="19" eb="20">
      <t>ツカ</t>
    </rPh>
    <rPh sb="21" eb="22">
      <t>ワス</t>
    </rPh>
    <rPh sb="24" eb="25">
      <t>トキ</t>
    </rPh>
    <phoneticPr fontId="1"/>
  </si>
  <si>
    <t>　　あちらは敵が攻撃ロールを振る前にパワーを宣言！</t>
    <rPh sb="6" eb="7">
      <t>テキ</t>
    </rPh>
    <rPh sb="8" eb="10">
      <t>コウゲキ</t>
    </rPh>
    <rPh sb="14" eb="15">
      <t>フ</t>
    </rPh>
    <rPh sb="16" eb="17">
      <t>マエ</t>
    </rPh>
    <rPh sb="22" eb="24">
      <t>センゲン</t>
    </rPh>
    <phoneticPr fontId="1"/>
  </si>
  <si>
    <t>　　こちらは敵の攻撃がヒットしたのを確認してから宣言！</t>
    <rPh sb="6" eb="7">
      <t>テキ</t>
    </rPh>
    <rPh sb="8" eb="10">
      <t>コウゲキ</t>
    </rPh>
    <rPh sb="18" eb="20">
      <t>カクニン</t>
    </rPh>
    <rPh sb="24" eb="26">
      <t>センゲン</t>
    </rPh>
    <phoneticPr fontId="1"/>
  </si>
  <si>
    <t>　　使用タイミングが違うので注意。</t>
    <rPh sb="2" eb="4">
      <t>シヨウ</t>
    </rPh>
    <rPh sb="10" eb="11">
      <t>チガ</t>
    </rPh>
    <rPh sb="14" eb="16">
      <t>チュウイ</t>
    </rPh>
    <phoneticPr fontId="1"/>
  </si>
  <si>
    <t>④機会攻撃を誘発してしまう</t>
    <rPh sb="1" eb="5">
      <t>キカイ</t>
    </rPh>
    <rPh sb="6" eb="8">
      <t>ユウハツ</t>
    </rPh>
    <phoneticPr fontId="1"/>
  </si>
  <si>
    <t>　　敵に囲まれている時程使いたくなるが、こういう時程使い辛くなるので難儀・・・。</t>
    <rPh sb="2" eb="3">
      <t>テキ</t>
    </rPh>
    <rPh sb="4" eb="5">
      <t>カコ</t>
    </rPh>
    <rPh sb="10" eb="11">
      <t>トキ</t>
    </rPh>
    <rPh sb="11" eb="12">
      <t>ホド</t>
    </rPh>
    <rPh sb="12" eb="13">
      <t>ツカ</t>
    </rPh>
    <rPh sb="24" eb="25">
      <t>トキ</t>
    </rPh>
    <rPh sb="25" eb="26">
      <t>ホド</t>
    </rPh>
    <rPh sb="26" eb="27">
      <t>ツカ</t>
    </rPh>
    <rPh sb="28" eb="29">
      <t>ツラ</t>
    </rPh>
    <rPh sb="34" eb="36">
      <t>ナンギ</t>
    </rPh>
    <phoneticPr fontId="1"/>
  </si>
  <si>
    <t>　　しかしシェリーが密着中の敵のターン中に使えば、</t>
    <rPh sb="10" eb="12">
      <t>ミッチャク</t>
    </rPh>
    <rPh sb="12" eb="13">
      <t>チュウ</t>
    </rPh>
    <rPh sb="14" eb="15">
      <t>テキ</t>
    </rPh>
    <rPh sb="19" eb="20">
      <t>チュウ</t>
    </rPh>
    <rPh sb="21" eb="22">
      <t>ツカ</t>
    </rPh>
    <phoneticPr fontId="1"/>
  </si>
  <si>
    <t>　　機会攻撃を誘発しないので、敵の数が少ない時は普通に使い易い？</t>
    <rPh sb="2" eb="6">
      <t>キカイ</t>
    </rPh>
    <rPh sb="7" eb="9">
      <t>ユウハツ</t>
    </rPh>
    <rPh sb="15" eb="16">
      <t>テキ</t>
    </rPh>
    <rPh sb="17" eb="18">
      <t>カズ</t>
    </rPh>
    <rPh sb="19" eb="20">
      <t>スク</t>
    </rPh>
    <rPh sb="22" eb="23">
      <t>トキ</t>
    </rPh>
    <rPh sb="24" eb="26">
      <t>フツウ</t>
    </rPh>
    <rPh sb="27" eb="28">
      <t>ツカ</t>
    </rPh>
    <rPh sb="29" eb="30">
      <t>ヤス</t>
    </rPh>
    <phoneticPr fontId="1"/>
  </si>
  <si>
    <t>増幅４</t>
    <rPh sb="0" eb="2">
      <t>ゾウフク</t>
    </rPh>
    <phoneticPr fontId="1"/>
  </si>
  <si>
    <t>アーデント/攻撃/1７　(PHⅢ33)</t>
    <rPh sb="6" eb="8">
      <t>コウゲキ</t>
    </rPh>
    <phoneticPr fontId="1"/>
  </si>
  <si>
    <t>[無限回]◆[サイオニック][精神]［増幅可］[武器]</t>
    <rPh sb="1" eb="3">
      <t>ムゲン</t>
    </rPh>
    <rPh sb="3" eb="4">
      <t>カイ</t>
    </rPh>
    <rPh sb="15" eb="17">
      <t>セイシン</t>
    </rPh>
    <rPh sb="19" eb="21">
      <t>ゾウフク</t>
    </rPh>
    <rPh sb="21" eb="22">
      <t>カ</t>
    </rPh>
    <rPh sb="24" eb="26">
      <t>ブキ</t>
    </rPh>
    <phoneticPr fontId="1"/>
  </si>
  <si>
    <t>(１[Ｗ]＋【魅力】)の[精神]ダメージ</t>
    <rPh sb="7" eb="9">
      <t>ミリョク</t>
    </rPh>
    <phoneticPr fontId="1"/>
  </si>
  <si>
    <r>
      <rPr>
        <b/>
        <sz val="11"/>
        <color rgb="FFFF0000"/>
        <rFont val="ＭＳ Ｐゴシック"/>
        <family val="3"/>
        <charset val="128"/>
        <scheme val="minor"/>
      </rPr>
      <t>目標に隣接する味方1人</t>
    </r>
    <r>
      <rPr>
        <sz val="11"/>
        <rFont val="ＭＳ Ｐゴシック"/>
        <family val="3"/>
        <charset val="128"/>
        <scheme val="minor"/>
      </rPr>
      <t>は、使用者の次Tの終了時まで目標を</t>
    </r>
    <r>
      <rPr>
        <b/>
        <sz val="11"/>
        <color rgb="FFFF0000"/>
        <rFont val="ＭＳ Ｐゴシック"/>
        <family val="3"/>
        <charset val="128"/>
        <scheme val="minor"/>
      </rPr>
      <t>マーク</t>
    </r>
    <r>
      <rPr>
        <sz val="11"/>
        <rFont val="ＭＳ Ｐゴシック"/>
        <family val="3"/>
        <charset val="128"/>
        <scheme val="minor"/>
      </rPr>
      <t>する。</t>
    </r>
    <phoneticPr fontId="1"/>
  </si>
  <si>
    <r>
      <rPr>
        <b/>
        <sz val="11"/>
        <color theme="1"/>
        <rFont val="ＭＳ Ｐゴシック"/>
        <family val="3"/>
        <charset val="128"/>
        <scheme val="minor"/>
      </rPr>
      <t>ヒット</t>
    </r>
    <r>
      <rPr>
        <sz val="11"/>
        <color theme="1"/>
        <rFont val="ＭＳ Ｐゴシック"/>
        <family val="3"/>
        <charset val="128"/>
        <scheme val="minor"/>
      </rPr>
      <t>：(１[Ｗ]＋【魅力】)の[精神]ダメージ</t>
    </r>
    <phoneticPr fontId="1"/>
  </si>
  <si>
    <t>（[区域]）</t>
    <rPh sb="2" eb="4">
      <t>クイキ</t>
    </rPh>
    <phoneticPr fontId="1"/>
  </si>
  <si>
    <t>爆発の範囲内の敵すべて</t>
    <phoneticPr fontId="1"/>
  </si>
  <si>
    <r>
      <rPr>
        <b/>
        <sz val="11"/>
        <color theme="1"/>
        <rFont val="ＭＳ Ｐゴシック"/>
        <family val="3"/>
        <charset val="128"/>
        <scheme val="minor"/>
      </rPr>
      <t>ヒット</t>
    </r>
    <r>
      <rPr>
        <sz val="11"/>
        <color theme="1"/>
        <rFont val="ＭＳ Ｐゴシック"/>
        <family val="3"/>
        <charset val="128"/>
        <scheme val="minor"/>
      </rPr>
      <t>：(１[Ｗ]＋【魅力】)ダメージ。　使用者は目標を</t>
    </r>
    <r>
      <rPr>
        <b/>
        <sz val="11"/>
        <color rgb="FFFF0000"/>
        <rFont val="ＭＳ Ｐゴシック"/>
        <family val="3"/>
        <charset val="128"/>
        <scheme val="minor"/>
      </rPr>
      <t>1マス横滑り</t>
    </r>
    <r>
      <rPr>
        <sz val="11"/>
        <color theme="1"/>
        <rFont val="ＭＳ Ｐゴシック"/>
        <family val="3"/>
        <charset val="128"/>
        <scheme val="minor"/>
      </rPr>
      <t>させる。</t>
    </r>
    <phoneticPr fontId="1"/>
  </si>
  <si>
    <r>
      <t>　　　　使用者の</t>
    </r>
    <r>
      <rPr>
        <b/>
        <sz val="11"/>
        <color rgb="FFFF0000"/>
        <rFont val="ＭＳ Ｐゴシック"/>
        <family val="3"/>
        <charset val="128"/>
        <scheme val="minor"/>
      </rPr>
      <t>味方1人はFAとして目標に一回の近接基礎攻撃</t>
    </r>
    <r>
      <rPr>
        <sz val="11"/>
        <rFont val="ＭＳ Ｐゴシック"/>
        <family val="3"/>
        <charset val="128"/>
        <scheme val="minor"/>
      </rPr>
      <t>を行うことができる。</t>
    </r>
    <phoneticPr fontId="1"/>
  </si>
  <si>
    <r>
      <t>　　　　目標が次の</t>
    </r>
    <r>
      <rPr>
        <b/>
        <sz val="11"/>
        <color rgb="FFFF0000"/>
        <rFont val="ＭＳ Ｐゴシック"/>
        <family val="3"/>
        <charset val="128"/>
        <scheme val="minor"/>
      </rPr>
      <t>目標自身のターンにおいてシフト</t>
    </r>
    <r>
      <rPr>
        <sz val="11"/>
        <rFont val="ＭＳ Ｐゴシック"/>
        <family val="3"/>
        <charset val="128"/>
        <scheme val="minor"/>
      </rPr>
      <t>を行ったなら、</t>
    </r>
    <rPh sb="9" eb="11">
      <t>モクヒョウ</t>
    </rPh>
    <phoneticPr fontId="1"/>
  </si>
  <si>
    <r>
      <rPr>
        <b/>
        <sz val="11"/>
        <rFont val="ＭＳ Ｐゴシック"/>
        <family val="3"/>
        <charset val="128"/>
        <scheme val="minor"/>
      </rPr>
      <t>効果</t>
    </r>
    <r>
      <rPr>
        <sz val="11"/>
        <rFont val="ＭＳ Ｐゴシック"/>
        <family val="3"/>
        <charset val="128"/>
        <scheme val="minor"/>
      </rPr>
      <t>：この爆発の範囲に、</t>
    </r>
    <r>
      <rPr>
        <b/>
        <sz val="11"/>
        <color rgb="FFFF0000"/>
        <rFont val="ＭＳ Ｐゴシック"/>
        <family val="3"/>
        <charset val="128"/>
        <scheme val="minor"/>
      </rPr>
      <t>使用者の次T終了時まで持続する区域</t>
    </r>
    <r>
      <rPr>
        <sz val="11"/>
        <rFont val="ＭＳ Ｐゴシック"/>
        <family val="3"/>
        <charset val="128"/>
        <scheme val="minor"/>
      </rPr>
      <t>がつくりだされる。</t>
    </r>
    <phoneticPr fontId="1"/>
  </si>
  <si>
    <r>
      <t>　　　使用者の味方はこの区域内にいる間、この区域の外からの攻撃に対して</t>
    </r>
    <r>
      <rPr>
        <b/>
        <sz val="11"/>
        <color rgb="FFFF0000"/>
        <rFont val="ＭＳ Ｐゴシック"/>
        <family val="3"/>
        <charset val="128"/>
        <scheme val="minor"/>
      </rPr>
      <t>全防御値に＋4</t>
    </r>
    <r>
      <rPr>
        <sz val="11"/>
        <rFont val="ＭＳ Ｐゴシック"/>
        <family val="3"/>
        <charset val="128"/>
        <scheme val="minor"/>
      </rPr>
      <t>。</t>
    </r>
    <phoneticPr fontId="1"/>
  </si>
  <si>
    <r>
      <t>　　　また、すべての敵はこの区域内にいる限り</t>
    </r>
    <r>
      <rPr>
        <b/>
        <sz val="11"/>
        <color rgb="FFFF0000"/>
        <rFont val="ＭＳ Ｐゴシック"/>
        <family val="3"/>
        <charset val="128"/>
        <scheme val="minor"/>
      </rPr>
      <t>攻撃ロールに－2ペナルティ</t>
    </r>
    <r>
      <rPr>
        <sz val="11"/>
        <rFont val="ＭＳ Ｐゴシック"/>
        <family val="3"/>
        <charset val="128"/>
        <scheme val="minor"/>
      </rPr>
      <t>を受ける。</t>
    </r>
    <phoneticPr fontId="1"/>
  </si>
  <si>
    <t>　万が一、近くにRJしかいなかった場合、意味があるかもしれない・・・。</t>
    <rPh sb="1" eb="2">
      <t>マン</t>
    </rPh>
    <rPh sb="3" eb="4">
      <t>イチ</t>
    </rPh>
    <rPh sb="5" eb="6">
      <t>チカ</t>
    </rPh>
    <rPh sb="17" eb="19">
      <t>バアイ</t>
    </rPh>
    <rPh sb="20" eb="22">
      <t>イミ</t>
    </rPh>
    <phoneticPr fontId="1"/>
  </si>
  <si>
    <t>　万が一、近くにリュカオンしかいなかった場合でも、まだアイアーの方が意味がある。</t>
    <rPh sb="1" eb="2">
      <t>マン</t>
    </rPh>
    <rPh sb="3" eb="4">
      <t>イチ</t>
    </rPh>
    <rPh sb="5" eb="6">
      <t>チカ</t>
    </rPh>
    <rPh sb="20" eb="22">
      <t>バアイ</t>
    </rPh>
    <rPh sb="32" eb="33">
      <t>ホウ</t>
    </rPh>
    <rPh sb="34" eb="36">
      <t>イミ</t>
    </rPh>
    <phoneticPr fontId="1"/>
  </si>
  <si>
    <r>
      <t>①</t>
    </r>
    <r>
      <rPr>
        <sz val="11"/>
        <rFont val="ＭＳ Ｐゴシック"/>
        <family val="3"/>
        <charset val="128"/>
        <scheme val="minor"/>
      </rPr>
      <t>何故か突然、</t>
    </r>
    <r>
      <rPr>
        <b/>
        <sz val="11"/>
        <color rgb="FFFF0000"/>
        <rFont val="ＭＳ Ｐゴシック"/>
        <family val="3"/>
        <charset val="128"/>
        <scheme val="minor"/>
      </rPr>
      <t>精神ダメージで無くなる！</t>
    </r>
    <rPh sb="1" eb="3">
      <t>ナゼ</t>
    </rPh>
    <rPh sb="4" eb="6">
      <t>トツゼン</t>
    </rPh>
    <rPh sb="7" eb="9">
      <t>セイシン</t>
    </rPh>
    <rPh sb="14" eb="15">
      <t>ナ</t>
    </rPh>
    <phoneticPr fontId="1"/>
  </si>
  <si>
    <r>
      <t>②リングの効果のお陰で</t>
    </r>
    <r>
      <rPr>
        <b/>
        <sz val="11"/>
        <color rgb="FFFF0000"/>
        <rFont val="ＭＳ Ｐゴシック"/>
        <family val="3"/>
        <charset val="128"/>
        <scheme val="minor"/>
      </rPr>
      <t>区域を展開してもシェリーが１回でもミスればＰＰが戻って来る！</t>
    </r>
    <rPh sb="5" eb="7">
      <t>コウカ</t>
    </rPh>
    <rPh sb="9" eb="10">
      <t>カゲ</t>
    </rPh>
    <rPh sb="11" eb="13">
      <t>クイキ</t>
    </rPh>
    <rPh sb="14" eb="16">
      <t>テンカイ</t>
    </rPh>
    <rPh sb="25" eb="26">
      <t>カイ</t>
    </rPh>
    <rPh sb="35" eb="36">
      <t>モド</t>
    </rPh>
    <rPh sb="38" eb="39">
      <t>ク</t>
    </rPh>
    <phoneticPr fontId="1"/>
  </si>
  <si>
    <r>
      <t>④技能遭遇等、特殊な事情で敵にダメージを与えたくない時の</t>
    </r>
    <r>
      <rPr>
        <b/>
        <sz val="11"/>
        <color rgb="FFFF0000"/>
        <rFont val="ＭＳ Ｐゴシック"/>
        <family val="3"/>
        <charset val="128"/>
        <scheme val="minor"/>
      </rPr>
      <t>時間稼ぎ</t>
    </r>
    <rPh sb="1" eb="3">
      <t>ギノウ</t>
    </rPh>
    <rPh sb="3" eb="5">
      <t>ソウグウ</t>
    </rPh>
    <rPh sb="5" eb="6">
      <t>トウ</t>
    </rPh>
    <rPh sb="7" eb="9">
      <t>トクシュ</t>
    </rPh>
    <rPh sb="10" eb="12">
      <t>ジジョウ</t>
    </rPh>
    <rPh sb="13" eb="14">
      <t>テキ</t>
    </rPh>
    <rPh sb="20" eb="21">
      <t>アタ</t>
    </rPh>
    <rPh sb="26" eb="27">
      <t>トキ</t>
    </rPh>
    <rPh sb="28" eb="30">
      <t>ジカン</t>
    </rPh>
    <rPh sb="30" eb="31">
      <t>カセ</t>
    </rPh>
    <phoneticPr fontId="1"/>
  </si>
  <si>
    <t>ダイヤモンド・ディフェンス・アソールト</t>
    <phoneticPr fontId="1"/>
  </si>
  <si>
    <t>⑤味方にしか防御ボーナスが付かないのは残念だが、無印ボーナスなのは偉い！</t>
    <rPh sb="1" eb="3">
      <t>ミカタ</t>
    </rPh>
    <rPh sb="6" eb="8">
      <t>ボウギョ</t>
    </rPh>
    <rPh sb="13" eb="14">
      <t>ツ</t>
    </rPh>
    <rPh sb="19" eb="21">
      <t>ザンネン</t>
    </rPh>
    <rPh sb="24" eb="26">
      <t>ムジルシ</t>
    </rPh>
    <rPh sb="33" eb="34">
      <t>エラ</t>
    </rPh>
    <phoneticPr fontId="1"/>
  </si>
  <si>
    <t>③珍しく盲目に強い武器パワーで、なおかつ横滑り付き（コントローリング・ハルバードは意味無し）</t>
    <rPh sb="1" eb="2">
      <t>メズラ</t>
    </rPh>
    <rPh sb="4" eb="6">
      <t>モウモク</t>
    </rPh>
    <rPh sb="7" eb="8">
      <t>ツヨ</t>
    </rPh>
    <rPh sb="9" eb="11">
      <t>ブキ</t>
    </rPh>
    <rPh sb="20" eb="22">
      <t>ヨコスベ</t>
    </rPh>
    <rPh sb="23" eb="24">
      <t>ツ</t>
    </rPh>
    <rPh sb="41" eb="43">
      <t>イミ</t>
    </rPh>
    <rPh sb="43" eb="44">
      <t>ナ</t>
    </rPh>
    <phoneticPr fontId="1"/>
  </si>
  <si>
    <t>①ＰＰ残量が１以下の時の主力？　オテギヌに攻撃してもらうのがベスト！　脆弱２は地味に強力</t>
    <rPh sb="3" eb="5">
      <t>ザンリョウ</t>
    </rPh>
    <rPh sb="7" eb="9">
      <t>イカ</t>
    </rPh>
    <rPh sb="10" eb="11">
      <t>トキ</t>
    </rPh>
    <rPh sb="12" eb="14">
      <t>シュリョク</t>
    </rPh>
    <rPh sb="21" eb="23">
      <t>コウゲキ</t>
    </rPh>
    <rPh sb="35" eb="37">
      <t>ゼイジャク</t>
    </rPh>
    <rPh sb="39" eb="41">
      <t>ジミ</t>
    </rPh>
    <rPh sb="42" eb="44">
      <t>キョウリョク</t>
    </rPh>
    <phoneticPr fontId="1"/>
  </si>
  <si>
    <t>②ダイレクト・ザ・ストライクの方が使い勝手が良いので、伝説級からは無理して使う必要は特に無し</t>
    <rPh sb="15" eb="16">
      <t>ホウ</t>
    </rPh>
    <rPh sb="17" eb="18">
      <t>ツカ</t>
    </rPh>
    <rPh sb="19" eb="21">
      <t>カッテ</t>
    </rPh>
    <rPh sb="22" eb="23">
      <t>ヨ</t>
    </rPh>
    <rPh sb="27" eb="29">
      <t>デンセツ</t>
    </rPh>
    <rPh sb="29" eb="30">
      <t>キュウ</t>
    </rPh>
    <rPh sb="33" eb="35">
      <t>ムリ</t>
    </rPh>
    <rPh sb="37" eb="38">
      <t>ツカ</t>
    </rPh>
    <rPh sb="39" eb="41">
      <t>ヒツヨウ</t>
    </rPh>
    <rPh sb="42" eb="43">
      <t>トク</t>
    </rPh>
    <rPh sb="44" eb="45">
      <t>ナ</t>
    </rPh>
    <phoneticPr fontId="1"/>
  </si>
  <si>
    <r>
      <t>⑥</t>
    </r>
    <r>
      <rPr>
        <b/>
        <sz val="11"/>
        <color rgb="FFFF0000"/>
        <rFont val="ＭＳ Ｐゴシック"/>
        <family val="3"/>
        <charset val="128"/>
        <scheme val="minor"/>
      </rPr>
      <t>予見のアクション</t>
    </r>
    <r>
      <rPr>
        <sz val="11"/>
        <rFont val="ＭＳ Ｐゴシック"/>
        <family val="3"/>
        <charset val="128"/>
        <scheme val="minor"/>
      </rPr>
      <t>からブチ込む（攻撃へのペナルティ重視）</t>
    </r>
    <rPh sb="16" eb="18">
      <t>コウゲキ</t>
    </rPh>
    <rPh sb="25" eb="27">
      <t>ジュウシ</t>
    </rPh>
    <phoneticPr fontId="1"/>
  </si>
  <si>
    <r>
      <t>　</t>
    </r>
    <r>
      <rPr>
        <b/>
        <sz val="11"/>
        <color rgb="FFFF0000"/>
        <rFont val="ＭＳ Ｐゴシック"/>
        <family val="3"/>
        <charset val="128"/>
        <scheme val="minor"/>
      </rPr>
      <t>雑魚を始末する時にはフォワードシンキング・カット</t>
    </r>
    <r>
      <rPr>
        <sz val="11"/>
        <color theme="1"/>
        <rFont val="ＭＳ Ｐゴシック"/>
        <family val="2"/>
        <charset val="128"/>
        <scheme val="minor"/>
      </rPr>
      <t>の方が有効かもしれなかったが、もう無い。</t>
    </r>
    <rPh sb="1" eb="3">
      <t>ザコ</t>
    </rPh>
    <rPh sb="4" eb="6">
      <t>シマツ</t>
    </rPh>
    <rPh sb="8" eb="9">
      <t>トキ</t>
    </rPh>
    <rPh sb="26" eb="27">
      <t>ホウ</t>
    </rPh>
    <rPh sb="28" eb="30">
      <t>ユウコウ</t>
    </rPh>
    <rPh sb="42" eb="4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</si>
</sst>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75">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b/>
      <sz val="10"/>
      <name val="ＭＳ Ｐゴシック"/>
      <family val="3"/>
      <charset val="128"/>
      <scheme val="minor"/>
    </font>
    <font>
      <b/>
      <sz val="11"/>
      <name val="ＭＳ Ｐゴシック"/>
      <family val="3"/>
      <charset val="128"/>
      <scheme val="minor"/>
    </font>
    <font>
      <b/>
      <sz val="11"/>
      <color theme="0"/>
      <name val="ＭＳ Ｐゴシック"/>
      <family val="3"/>
      <charset val="128"/>
      <scheme val="minor"/>
    </font>
    <font>
      <sz val="14"/>
      <color theme="0"/>
      <name val="ＭＳ Ｐゴシック"/>
      <family val="2"/>
      <charset val="128"/>
      <scheme val="minor"/>
    </font>
    <font>
      <b/>
      <sz val="18"/>
      <color theme="0"/>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b/>
      <sz val="14"/>
      <color rgb="FFFF0000"/>
      <name val="ＭＳ Ｐゴシック"/>
      <family val="3"/>
      <charset val="128"/>
      <scheme val="minor"/>
    </font>
    <font>
      <b/>
      <sz val="8"/>
      <color theme="1"/>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b/>
      <sz val="11"/>
      <name val="ＭＳ Ｐゴシック"/>
      <family val="2"/>
      <charset val="128"/>
      <scheme val="minor"/>
    </font>
    <font>
      <sz val="11"/>
      <name val="ＭＳ Ｐゴシック"/>
      <family val="3"/>
      <charset val="128"/>
      <scheme val="minor"/>
    </font>
    <font>
      <b/>
      <sz val="11"/>
      <color rgb="FFFF0000"/>
      <name val="ＭＳ Ｐゴシック"/>
      <family val="3"/>
      <charset val="128"/>
      <scheme val="minor"/>
    </font>
    <font>
      <sz val="14"/>
      <name val="ＭＳ Ｐゴシック"/>
      <family val="3"/>
      <charset val="128"/>
      <scheme val="minor"/>
    </font>
    <font>
      <b/>
      <sz val="14"/>
      <color rgb="FFFF0000"/>
      <name val="HGP創英角ｺﾞｼｯｸUB"/>
      <family val="3"/>
      <charset val="128"/>
    </font>
    <font>
      <sz val="11"/>
      <color rgb="FFFF0000"/>
      <name val="ＭＳ Ｐゴシック"/>
      <family val="3"/>
      <charset val="128"/>
      <scheme val="minor"/>
    </font>
    <font>
      <b/>
      <sz val="12"/>
      <color rgb="FFFF0000"/>
      <name val="ＭＳ Ｐゴシック"/>
      <family val="3"/>
      <charset val="128"/>
      <scheme val="minor"/>
    </font>
    <font>
      <sz val="11"/>
      <color theme="1"/>
      <name val="HGP創英角ｺﾞｼｯｸUB"/>
      <family val="3"/>
      <charset val="128"/>
    </font>
    <font>
      <b/>
      <sz val="16"/>
      <color rgb="FFFF0000"/>
      <name val="HGP創英角ｺﾞｼｯｸUB"/>
      <family val="3"/>
      <charset val="128"/>
    </font>
    <font>
      <b/>
      <sz val="12"/>
      <color rgb="FFFF0000"/>
      <name val="HGP創英角ｺﾞｼｯｸUB"/>
      <family val="3"/>
      <charset val="128"/>
    </font>
    <font>
      <sz val="16"/>
      <color rgb="FFFF0000"/>
      <name val="HGP創英角ｺﾞｼｯｸUB"/>
      <family val="3"/>
      <charset val="128"/>
    </font>
    <font>
      <sz val="11"/>
      <color rgb="FFFF0000"/>
      <name val="HGP創英角ｺﾞｼｯｸUB"/>
      <family val="3"/>
      <charset val="128"/>
    </font>
    <font>
      <sz val="14"/>
      <color rgb="FFFF0000"/>
      <name val="HGP創英角ｺﾞｼｯｸUB"/>
      <family val="3"/>
      <charset val="128"/>
    </font>
    <font>
      <sz val="11"/>
      <name val="HGPｺﾞｼｯｸE"/>
      <family val="3"/>
      <charset val="128"/>
    </font>
    <font>
      <sz val="12"/>
      <name val="ＭＳ Ｐゴシック"/>
      <family val="3"/>
      <charset val="128"/>
      <scheme val="minor"/>
    </font>
    <font>
      <b/>
      <sz val="14"/>
      <color theme="0"/>
      <name val="ＭＳ Ｐゴシック"/>
      <family val="3"/>
      <charset val="128"/>
      <scheme val="minor"/>
    </font>
    <font>
      <b/>
      <sz val="18"/>
      <color rgb="FFFF0000"/>
      <name val="ＭＳ Ｐゴシック"/>
      <family val="3"/>
      <charset val="128"/>
      <scheme val="minor"/>
    </font>
    <font>
      <b/>
      <sz val="11"/>
      <color rgb="FF00B0F0"/>
      <name val="ＭＳ Ｐゴシック"/>
      <family val="3"/>
      <charset val="128"/>
      <scheme val="minor"/>
    </font>
    <font>
      <b/>
      <sz val="10"/>
      <color theme="1"/>
      <name val="ＭＳ Ｐゴシック"/>
      <family val="3"/>
      <charset val="128"/>
      <scheme val="minor"/>
    </font>
    <font>
      <b/>
      <sz val="11"/>
      <color theme="3"/>
      <name val="ＭＳ Ｐゴシック"/>
      <family val="3"/>
      <charset val="128"/>
      <scheme val="minor"/>
    </font>
    <font>
      <sz val="6"/>
      <name val="ＭＳ Ｐゴシック"/>
      <family val="3"/>
      <charset val="128"/>
    </font>
    <font>
      <b/>
      <sz val="11"/>
      <color indexed="10"/>
      <name val="ＭＳ Ｐゴシック"/>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b/>
      <sz val="20"/>
      <color rgb="FFFF0000"/>
      <name val="HGP創英角ﾎﾟｯﾌﾟ体"/>
      <family val="3"/>
      <charset val="128"/>
    </font>
    <font>
      <b/>
      <sz val="14"/>
      <color rgb="FFFF0000"/>
      <name val="HGP創英角ﾎﾟｯﾌﾟ体"/>
      <family val="3"/>
      <charset val="128"/>
    </font>
    <font>
      <b/>
      <sz val="18"/>
      <color rgb="FFFF0000"/>
      <name val="HGP創英角ﾎﾟｯﾌﾟ体"/>
      <family val="3"/>
      <charset val="128"/>
    </font>
    <font>
      <b/>
      <sz val="16"/>
      <color theme="0"/>
      <name val="ＭＳ Ｐゴシック"/>
      <family val="3"/>
      <charset val="128"/>
      <scheme val="minor"/>
    </font>
    <font>
      <sz val="11"/>
      <color theme="1"/>
      <name val="ＭＳ Ｐゴシック"/>
      <family val="2"/>
      <charset val="128"/>
      <scheme val="minor"/>
    </font>
    <font>
      <b/>
      <sz val="12"/>
      <name val="ＭＳ Ｐゴシック"/>
      <family val="3"/>
      <charset val="128"/>
      <scheme val="minor"/>
    </font>
    <font>
      <b/>
      <sz val="28"/>
      <color rgb="FFFF0000"/>
      <name val="ＭＳ Ｐゴシック"/>
      <family val="3"/>
      <charset val="128"/>
      <scheme val="minor"/>
    </font>
    <font>
      <b/>
      <sz val="20"/>
      <color rgb="FFFF0000"/>
      <name val="ＭＳ Ｐゴシック"/>
      <family val="3"/>
      <charset val="128"/>
      <scheme val="minor"/>
    </font>
    <font>
      <b/>
      <sz val="24"/>
      <color rgb="FFFF0000"/>
      <name val="ＭＳ Ｐゴシック"/>
      <family val="3"/>
      <charset val="128"/>
      <scheme val="minor"/>
    </font>
    <font>
      <b/>
      <sz val="26"/>
      <color rgb="FFFF0000"/>
      <name val="ＭＳ Ｐゴシック"/>
      <family val="3"/>
      <charset val="128"/>
      <scheme val="minor"/>
    </font>
    <font>
      <b/>
      <sz val="14"/>
      <color rgb="FFFF0000"/>
      <name val="HGPｺﾞｼｯｸE"/>
      <family val="3"/>
      <charset val="128"/>
    </font>
    <font>
      <b/>
      <sz val="20"/>
      <color rgb="FFFF0000"/>
      <name val="HGP創英角ｺﾞｼｯｸUB"/>
      <family val="3"/>
      <charset val="128"/>
    </font>
    <font>
      <b/>
      <sz val="12"/>
      <color rgb="FFFF0000"/>
      <name val="HGPｺﾞｼｯｸE"/>
      <family val="3"/>
      <charset val="128"/>
    </font>
    <font>
      <b/>
      <sz val="12"/>
      <color rgb="FF0070C0"/>
      <name val="HGPｺﾞｼｯｸE"/>
      <family val="3"/>
      <charset val="128"/>
    </font>
    <font>
      <b/>
      <sz val="12"/>
      <color rgb="FFFFC000"/>
      <name val="HGPｺﾞｼｯｸE"/>
      <family val="3"/>
      <charset val="128"/>
    </font>
    <font>
      <b/>
      <sz val="12"/>
      <color rgb="FF0070C0"/>
      <name val="ＭＳ Ｐゴシック"/>
      <family val="3"/>
      <charset val="128"/>
      <scheme val="minor"/>
    </font>
    <font>
      <b/>
      <sz val="16"/>
      <color rgb="FFFF0000"/>
      <name val="ＭＳ Ｐゴシック"/>
      <family val="3"/>
      <charset val="128"/>
      <scheme val="minor"/>
    </font>
    <font>
      <b/>
      <sz val="11"/>
      <color theme="3" tint="-0.249977111117893"/>
      <name val="ＭＳ Ｐゴシック"/>
      <family val="3"/>
      <charset val="128"/>
      <scheme val="minor"/>
    </font>
    <font>
      <b/>
      <sz val="9"/>
      <color rgb="FFFF0000"/>
      <name val="ＭＳ Ｐゴシック"/>
      <family val="3"/>
      <charset val="128"/>
      <scheme val="minor"/>
    </font>
    <font>
      <b/>
      <sz val="10"/>
      <color rgb="FFFF0000"/>
      <name val="ＭＳ Ｐゴシック"/>
      <family val="3"/>
      <charset val="128"/>
      <scheme val="minor"/>
    </font>
    <font>
      <b/>
      <sz val="12"/>
      <color theme="0"/>
      <name val="ＭＳ Ｐゴシック"/>
      <family val="3"/>
      <charset val="128"/>
      <scheme val="minor"/>
    </font>
    <font>
      <b/>
      <sz val="20"/>
      <color theme="1"/>
      <name val="ＭＳ Ｐゴシック"/>
      <family val="3"/>
      <charset val="128"/>
      <scheme val="minor"/>
    </font>
    <font>
      <b/>
      <sz val="20"/>
      <name val="ＭＳ Ｐゴシック"/>
      <family val="3"/>
      <charset val="128"/>
      <scheme val="minor"/>
    </font>
    <font>
      <b/>
      <sz val="18"/>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6"/>
      <color theme="1"/>
      <name val="ＭＳ Ｐゴシック"/>
      <family val="2"/>
      <charset val="128"/>
      <scheme val="minor"/>
    </font>
    <font>
      <sz val="18"/>
      <color rgb="FFFF0000"/>
      <name val="ＭＳ Ｐゴシック"/>
      <family val="2"/>
      <charset val="128"/>
      <scheme val="minor"/>
    </font>
    <font>
      <b/>
      <sz val="14"/>
      <color theme="1"/>
      <name val="ＭＳ Ｐゴシック"/>
      <family val="3"/>
      <charset val="128"/>
      <scheme val="minor"/>
    </font>
    <font>
      <sz val="9"/>
      <color theme="1"/>
      <name val="ＭＳ Ｐゴシック"/>
      <family val="3"/>
      <charset val="128"/>
      <scheme val="minor"/>
    </font>
    <font>
      <b/>
      <sz val="14"/>
      <color theme="4" tint="-0.249977111117893"/>
      <name val="ＭＳ Ｐゴシック"/>
      <family val="3"/>
      <charset val="128"/>
      <scheme val="minor"/>
    </font>
    <font>
      <b/>
      <sz val="18"/>
      <color theme="4" tint="-0.249977111117893"/>
      <name val="ＭＳ Ｐゴシック"/>
      <family val="3"/>
      <charset val="128"/>
      <scheme val="minor"/>
    </font>
    <font>
      <b/>
      <sz val="14"/>
      <color rgb="FF00B0F0"/>
      <name val="ＭＳ Ｐゴシック"/>
      <family val="3"/>
      <charset val="128"/>
      <scheme val="minor"/>
    </font>
    <font>
      <b/>
      <sz val="18"/>
      <color rgb="FF00B0F0"/>
      <name val="ＭＳ Ｐゴシック"/>
      <family val="3"/>
      <charset val="128"/>
      <scheme val="minor"/>
    </font>
    <font>
      <b/>
      <sz val="24"/>
      <color theme="1"/>
      <name val="ＭＳ Ｐゴシック"/>
      <family val="3"/>
      <charset val="128"/>
      <scheme val="minor"/>
    </font>
  </fonts>
  <fills count="30">
    <fill>
      <patternFill patternType="none"/>
    </fill>
    <fill>
      <patternFill patternType="gray125"/>
    </fill>
    <fill>
      <patternFill patternType="solid">
        <fgColor theme="5" tint="-0.249977111117893"/>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rgb="FFFFFF00"/>
        <bgColor indexed="64"/>
      </patternFill>
    </fill>
    <fill>
      <patternFill patternType="solid">
        <fgColor rgb="FF008000"/>
        <bgColor indexed="64"/>
      </patternFill>
    </fill>
    <fill>
      <patternFill patternType="solid">
        <fgColor theme="9" tint="0.59996337778862885"/>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A61D02"/>
        <bgColor indexed="64"/>
      </patternFill>
    </fill>
    <fill>
      <patternFill patternType="solid">
        <fgColor rgb="FFFF000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1" tint="0.34998626667073579"/>
        <bgColor indexed="64"/>
      </patternFill>
    </fill>
    <fill>
      <patternFill patternType="solid">
        <fgColor rgb="FF0070C0"/>
        <bgColor indexed="64"/>
      </patternFill>
    </fill>
    <fill>
      <patternFill patternType="solid">
        <fgColor rgb="FFFFC000"/>
        <bgColor indexed="64"/>
      </patternFill>
    </fill>
    <fill>
      <patternFill patternType="solid">
        <fgColor rgb="FFC0000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4" tint="0.59999389629810485"/>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hair">
        <color indexed="64"/>
      </top>
      <bottom style="hair">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hair">
        <color indexed="64"/>
      </left>
      <right/>
      <top style="thin">
        <color indexed="64"/>
      </top>
      <bottom style="medium">
        <color indexed="64"/>
      </bottom>
      <diagonal/>
    </border>
    <border>
      <left style="hair">
        <color indexed="64"/>
      </left>
      <right/>
      <top style="thin">
        <color indexed="64"/>
      </top>
      <bottom style="hair">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hair">
        <color indexed="64"/>
      </left>
      <right/>
      <top/>
      <bottom style="hair">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thin">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thin">
        <color indexed="64"/>
      </right>
      <top style="hair">
        <color indexed="64"/>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top/>
      <bottom style="hair">
        <color auto="1"/>
      </bottom>
      <diagonal/>
    </border>
    <border>
      <left style="thin">
        <color indexed="64"/>
      </left>
      <right/>
      <top style="thin">
        <color indexed="64"/>
      </top>
      <bottom style="hair">
        <color indexed="64"/>
      </bottom>
      <diagonal/>
    </border>
    <border>
      <left/>
      <right style="hair">
        <color auto="1"/>
      </right>
      <top style="thin">
        <color indexed="64"/>
      </top>
      <bottom style="hair">
        <color auto="1"/>
      </bottom>
      <diagonal/>
    </border>
    <border>
      <left/>
      <right/>
      <top style="hair">
        <color auto="1"/>
      </top>
      <bottom style="thin">
        <color indexed="64"/>
      </bottom>
      <diagonal/>
    </border>
    <border>
      <left style="thin">
        <color indexed="64"/>
      </left>
      <right/>
      <top style="hair">
        <color auto="1"/>
      </top>
      <bottom style="thin">
        <color indexed="64"/>
      </bottom>
      <diagonal/>
    </border>
    <border>
      <left style="hair">
        <color indexed="64"/>
      </left>
      <right style="hair">
        <color indexed="64"/>
      </right>
      <top style="thin">
        <color indexed="64"/>
      </top>
      <bottom/>
      <diagonal/>
    </border>
    <border>
      <left style="hair">
        <color auto="1"/>
      </left>
      <right/>
      <top style="thin">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auto="1"/>
      </bottom>
      <diagonal/>
    </border>
    <border>
      <left style="thin">
        <color indexed="64"/>
      </left>
      <right/>
      <top/>
      <bottom style="hair">
        <color indexed="64"/>
      </bottom>
      <diagonal/>
    </border>
    <border>
      <left/>
      <right style="thin">
        <color indexed="64"/>
      </right>
      <top/>
      <bottom style="hair">
        <color auto="1"/>
      </bottom>
      <diagonal/>
    </border>
    <border>
      <left style="hair">
        <color auto="1"/>
      </left>
      <right/>
      <top style="hair">
        <color auto="1"/>
      </top>
      <bottom style="thin">
        <color indexed="64"/>
      </bottom>
      <diagonal/>
    </border>
    <border>
      <left/>
      <right style="thin">
        <color indexed="64"/>
      </right>
      <top style="hair">
        <color auto="1"/>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s>
  <cellStyleXfs count="12">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cellStyleXfs>
  <cellXfs count="69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Font="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1" xfId="0" applyBorder="1">
      <alignment vertical="center"/>
    </xf>
    <xf numFmtId="0" fontId="0" fillId="9" borderId="1" xfId="0" applyFill="1" applyBorder="1">
      <alignment vertical="center"/>
    </xf>
    <xf numFmtId="0" fontId="0" fillId="9" borderId="2" xfId="0" applyFill="1" applyBorder="1">
      <alignment vertical="center"/>
    </xf>
    <xf numFmtId="0" fontId="9" fillId="0" borderId="0" xfId="0" applyFont="1">
      <alignment vertical="center"/>
    </xf>
    <xf numFmtId="0" fontId="2" fillId="0" borderId="0" xfId="0" applyFont="1" applyAlignment="1">
      <alignment horizontal="left" vertical="center"/>
    </xf>
    <xf numFmtId="0" fontId="12" fillId="11" borderId="1" xfId="0" applyFont="1" applyFill="1" applyBorder="1" applyAlignment="1">
      <alignment horizontal="center" vertical="center"/>
    </xf>
    <xf numFmtId="0" fontId="9" fillId="0" borderId="0" xfId="0" applyFont="1" applyAlignment="1">
      <alignment horizontal="right" vertical="center"/>
    </xf>
    <xf numFmtId="0" fontId="9" fillId="0" borderId="0" xfId="0" applyFont="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0" fillId="12" borderId="1" xfId="0" applyFill="1" applyBorder="1">
      <alignment vertical="center"/>
    </xf>
    <xf numFmtId="0" fontId="9" fillId="0" borderId="0" xfId="0" applyFont="1" applyAlignment="1">
      <alignment horizontal="left" vertical="center"/>
    </xf>
    <xf numFmtId="0" fontId="2" fillId="5" borderId="1" xfId="0" applyFont="1"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2" fillId="5" borderId="1" xfId="0" applyFont="1" applyFill="1" applyBorder="1" applyAlignment="1">
      <alignment horizontal="center" vertical="center"/>
    </xf>
    <xf numFmtId="0" fontId="0" fillId="9" borderId="1" xfId="0" applyFill="1" applyBorder="1" applyAlignment="1">
      <alignment horizontal="center" vertical="center"/>
    </xf>
    <xf numFmtId="0" fontId="9" fillId="0" borderId="0" xfId="0" applyFont="1" applyAlignment="1">
      <alignment horizontal="left" vertical="center"/>
    </xf>
    <xf numFmtId="0" fontId="2" fillId="0" borderId="0" xfId="0" applyFont="1" applyAlignment="1">
      <alignment horizontal="left" vertical="center"/>
    </xf>
    <xf numFmtId="0" fontId="12" fillId="11" borderId="1" xfId="0" applyFont="1" applyFill="1" applyBorder="1" applyAlignment="1">
      <alignment horizontal="center" vertical="center"/>
    </xf>
    <xf numFmtId="0" fontId="0" fillId="9" borderId="12" xfId="0" applyFill="1" applyBorder="1" applyAlignment="1">
      <alignment horizontal="center" vertical="center"/>
    </xf>
    <xf numFmtId="0" fontId="6" fillId="13" borderId="1" xfId="0" applyFont="1" applyFill="1" applyBorder="1" applyAlignment="1">
      <alignment horizontal="center" vertical="center" shrinkToFit="1"/>
    </xf>
    <xf numFmtId="0" fontId="8" fillId="13" borderId="1" xfId="0" applyFont="1" applyFill="1" applyBorder="1" applyAlignment="1">
      <alignment horizontal="center" vertical="center" shrinkToFit="1"/>
    </xf>
    <xf numFmtId="0" fontId="7" fillId="13" borderId="1" xfId="0" applyFont="1" applyFill="1" applyBorder="1" applyAlignment="1">
      <alignment horizontal="center" vertical="center" shrinkToFit="1"/>
    </xf>
    <xf numFmtId="0" fontId="6" fillId="13" borderId="1" xfId="0" applyFont="1" applyFill="1" applyBorder="1" applyAlignment="1">
      <alignment horizontal="center" vertical="center"/>
    </xf>
    <xf numFmtId="0" fontId="8" fillId="13" borderId="1" xfId="0" applyFont="1" applyFill="1" applyBorder="1" applyAlignment="1">
      <alignment horizontal="center" vertical="center"/>
    </xf>
    <xf numFmtId="0" fontId="7" fillId="13" borderId="1" xfId="0" applyFont="1" applyFill="1" applyBorder="1" applyAlignment="1">
      <alignment horizontal="center" vertical="center"/>
    </xf>
    <xf numFmtId="0" fontId="12" fillId="0"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16" fillId="0"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0" xfId="0">
      <alignment vertical="center"/>
    </xf>
    <xf numFmtId="0" fontId="2" fillId="5" borderId="1" xfId="0" applyFont="1" applyFill="1" applyBorder="1" applyAlignment="1">
      <alignment horizontal="center" vertical="center"/>
    </xf>
    <xf numFmtId="0" fontId="17" fillId="0" borderId="0" xfId="0" applyFont="1">
      <alignment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13" fillId="0" borderId="0" xfId="0" applyFont="1" applyAlignment="1">
      <alignment horizontal="left"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7" fillId="13" borderId="13" xfId="0" applyFont="1" applyFill="1" applyBorder="1" applyAlignment="1">
      <alignment horizontal="center" vertical="center" shrinkToFit="1"/>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0" borderId="0" xfId="0" applyBorder="1" applyAlignment="1">
      <alignment horizontal="center" vertical="center"/>
    </xf>
    <xf numFmtId="0" fontId="4" fillId="0" borderId="36" xfId="0" applyFont="1" applyFill="1" applyBorder="1" applyAlignment="1">
      <alignment horizontal="center" vertical="center" wrapText="1"/>
    </xf>
    <xf numFmtId="0" fontId="11" fillId="9" borderId="12" xfId="0" applyFont="1" applyFill="1" applyBorder="1" applyAlignment="1">
      <alignment horizontal="center" vertical="center" shrinkToFit="1"/>
    </xf>
    <xf numFmtId="0" fontId="11" fillId="9" borderId="1" xfId="0" applyFont="1" applyFill="1" applyBorder="1" applyAlignment="1">
      <alignment horizontal="center" vertical="center" shrinkToFit="1"/>
    </xf>
    <xf numFmtId="0" fontId="9" fillId="9" borderId="1" xfId="0" applyFont="1" applyFill="1" applyBorder="1" applyAlignment="1">
      <alignment horizontal="center" vertical="center" shrinkToFit="1"/>
    </xf>
    <xf numFmtId="0" fontId="9" fillId="9" borderId="12" xfId="0" applyFont="1" applyFill="1" applyBorder="1" applyAlignment="1">
      <alignment horizontal="center" vertical="center" shrinkToFit="1"/>
    </xf>
    <xf numFmtId="0" fontId="9" fillId="9" borderId="19" xfId="0" applyFont="1" applyFill="1" applyBorder="1" applyAlignment="1">
      <alignment horizontal="center" vertical="center" shrinkToFit="1"/>
    </xf>
    <xf numFmtId="0" fontId="9" fillId="9" borderId="2" xfId="0" applyFont="1" applyFill="1" applyBorder="1" applyAlignment="1">
      <alignment horizontal="center" vertical="center" shrinkToFit="1"/>
    </xf>
    <xf numFmtId="0" fontId="0" fillId="0" borderId="0" xfId="0">
      <alignment vertical="center"/>
    </xf>
    <xf numFmtId="0" fontId="0" fillId="0" borderId="0" xfId="0" applyAlignment="1">
      <alignment horizontal="center" vertical="center"/>
    </xf>
    <xf numFmtId="0" fontId="0" fillId="0" borderId="0" xfId="0" applyFont="1" applyAlignment="1">
      <alignment horizontal="center" vertical="center"/>
    </xf>
    <xf numFmtId="0" fontId="6" fillId="6" borderId="1" xfId="0" applyFont="1" applyFill="1" applyBorder="1" applyAlignment="1">
      <alignment horizontal="center" vertical="center"/>
    </xf>
    <xf numFmtId="0" fontId="7" fillId="6" borderId="1" xfId="0" applyFont="1" applyFill="1" applyBorder="1" applyAlignment="1">
      <alignment horizontal="center" vertical="center"/>
    </xf>
    <xf numFmtId="0" fontId="8" fillId="6" borderId="1" xfId="0" applyFont="1" applyFill="1" applyBorder="1" applyAlignment="1">
      <alignment horizontal="center" vertical="center"/>
    </xf>
    <xf numFmtId="0" fontId="2" fillId="0" borderId="0" xfId="0" applyFont="1" applyAlignment="1">
      <alignment horizontal="left" vertical="center"/>
    </xf>
    <xf numFmtId="0" fontId="6" fillId="6" borderId="1" xfId="0" applyFont="1" applyFill="1" applyBorder="1" applyAlignment="1">
      <alignment horizontal="center" vertical="center" shrinkToFit="1"/>
    </xf>
    <xf numFmtId="0" fontId="8" fillId="6" borderId="1" xfId="0" applyFont="1" applyFill="1" applyBorder="1" applyAlignment="1">
      <alignment horizontal="center" vertical="center" shrinkToFit="1"/>
    </xf>
    <xf numFmtId="0" fontId="7" fillId="6" borderId="1" xfId="0" applyFont="1" applyFill="1" applyBorder="1" applyAlignment="1">
      <alignment horizontal="center" vertical="center" shrinkToFit="1"/>
    </xf>
    <xf numFmtId="0" fontId="0" fillId="9" borderId="12" xfId="0" applyFill="1" applyBorder="1" applyAlignment="1">
      <alignment horizontal="center" vertical="center"/>
    </xf>
    <xf numFmtId="0" fontId="9" fillId="0" borderId="0" xfId="0" applyFont="1" applyAlignment="1">
      <alignment horizontal="left" vertical="center"/>
    </xf>
    <xf numFmtId="0" fontId="13" fillId="0" borderId="0" xfId="0" applyFont="1" applyAlignment="1">
      <alignment horizontal="left" vertical="center"/>
    </xf>
    <xf numFmtId="0" fontId="5" fillId="2" borderId="24" xfId="0" applyFont="1" applyFill="1" applyBorder="1" applyAlignment="1">
      <alignment horizontal="center" vertical="center" shrinkToFit="1"/>
    </xf>
    <xf numFmtId="0" fontId="17" fillId="0" borderId="0" xfId="0" applyFont="1">
      <alignment vertical="center"/>
    </xf>
    <xf numFmtId="0" fontId="5" fillId="4" borderId="20" xfId="0" applyFont="1" applyFill="1" applyBorder="1" applyAlignment="1">
      <alignment horizontal="center" vertical="center" shrinkToFit="1"/>
    </xf>
    <xf numFmtId="0" fontId="10" fillId="8" borderId="33" xfId="0" applyFont="1" applyFill="1" applyBorder="1" applyAlignment="1">
      <alignment horizontal="center" vertical="center" wrapText="1"/>
    </xf>
    <xf numFmtId="0" fontId="10" fillId="7" borderId="34" xfId="0" applyFont="1" applyFill="1" applyBorder="1" applyAlignment="1">
      <alignment horizontal="center" vertical="center" wrapText="1"/>
    </xf>
    <xf numFmtId="0" fontId="3" fillId="7" borderId="29" xfId="0" applyFont="1" applyFill="1" applyBorder="1" applyAlignment="1">
      <alignment horizontal="center" vertical="center"/>
    </xf>
    <xf numFmtId="0" fontId="3" fillId="7" borderId="27" xfId="0" applyFont="1" applyFill="1" applyBorder="1" applyAlignment="1">
      <alignment horizontal="center" vertical="center"/>
    </xf>
    <xf numFmtId="0" fontId="17" fillId="9" borderId="12" xfId="0" applyFont="1" applyFill="1" applyBorder="1" applyAlignment="1">
      <alignment horizontal="center" vertical="center" shrinkToFit="1"/>
    </xf>
    <xf numFmtId="0" fontId="17" fillId="9" borderId="2" xfId="0" applyFont="1" applyFill="1" applyBorder="1" applyAlignment="1">
      <alignment horizontal="center" vertical="center" shrinkToFit="1"/>
    </xf>
    <xf numFmtId="0" fontId="17" fillId="9" borderId="19" xfId="0" applyFont="1" applyFill="1" applyBorder="1" applyAlignment="1">
      <alignment horizontal="center" vertical="center" shrinkToFit="1"/>
    </xf>
    <xf numFmtId="0" fontId="10" fillId="7" borderId="38" xfId="0" applyFont="1" applyFill="1" applyBorder="1" applyAlignment="1">
      <alignment horizontal="center" vertical="center" wrapText="1"/>
    </xf>
    <xf numFmtId="0" fontId="3" fillId="7" borderId="37" xfId="0" applyFont="1" applyFill="1" applyBorder="1" applyAlignment="1">
      <alignment horizontal="center" vertical="center"/>
    </xf>
    <xf numFmtId="0" fontId="10" fillId="10" borderId="39" xfId="0" applyFont="1" applyFill="1" applyBorder="1" applyAlignment="1">
      <alignment horizontal="center" vertical="center" shrinkToFit="1"/>
    </xf>
    <xf numFmtId="0" fontId="4" fillId="16" borderId="36" xfId="0" applyFont="1" applyFill="1" applyBorder="1" applyAlignment="1">
      <alignment horizontal="center" vertical="center" wrapText="1"/>
    </xf>
    <xf numFmtId="0" fontId="4" fillId="17" borderId="26" xfId="0" applyFont="1" applyFill="1" applyBorder="1" applyAlignment="1">
      <alignment horizontal="center" vertical="center" wrapText="1"/>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0" borderId="0" xfId="0">
      <alignment vertical="center"/>
    </xf>
    <xf numFmtId="0" fontId="7" fillId="13" borderId="13" xfId="0" applyFont="1" applyFill="1" applyBorder="1" applyAlignment="1">
      <alignment horizontal="center" vertical="center" shrinkToFit="1"/>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0" fillId="0" borderId="0" xfId="0">
      <alignment vertical="center"/>
    </xf>
    <xf numFmtId="0" fontId="16" fillId="0" borderId="0" xfId="0" applyFont="1" applyAlignment="1">
      <alignment horizontal="center" vertical="center"/>
    </xf>
    <xf numFmtId="0" fontId="16" fillId="0" borderId="0" xfId="0" applyFont="1">
      <alignment vertical="center"/>
    </xf>
    <xf numFmtId="0" fontId="0" fillId="0" borderId="0" xfId="0">
      <alignment vertical="center"/>
    </xf>
    <xf numFmtId="0" fontId="6" fillId="18" borderId="1" xfId="0" applyFont="1" applyFill="1" applyBorder="1" applyAlignment="1">
      <alignment horizontal="center" vertical="center"/>
    </xf>
    <xf numFmtId="0" fontId="8" fillId="18" borderId="1" xfId="0" applyFont="1" applyFill="1" applyBorder="1" applyAlignment="1">
      <alignment horizontal="center" vertical="center"/>
    </xf>
    <xf numFmtId="0" fontId="7" fillId="18" borderId="1" xfId="0" applyFont="1" applyFill="1" applyBorder="1" applyAlignment="1">
      <alignment horizontal="center" vertical="center"/>
    </xf>
    <xf numFmtId="0" fontId="10" fillId="7" borderId="41" xfId="0" applyFont="1" applyFill="1" applyBorder="1" applyAlignment="1">
      <alignment horizontal="center" vertical="center" wrapText="1"/>
    </xf>
    <xf numFmtId="0" fontId="10" fillId="8" borderId="42" xfId="0" applyFont="1" applyFill="1" applyBorder="1" applyAlignment="1">
      <alignment horizontal="center" vertical="center" wrapText="1"/>
    </xf>
    <xf numFmtId="0" fontId="6" fillId="18" borderId="1" xfId="0" applyFont="1" applyFill="1" applyBorder="1" applyAlignment="1">
      <alignment horizontal="center" vertical="center" shrinkToFit="1"/>
    </xf>
    <xf numFmtId="0" fontId="8" fillId="18" borderId="1" xfId="0" applyFont="1" applyFill="1" applyBorder="1" applyAlignment="1">
      <alignment horizontal="center" vertical="center" shrinkToFit="1"/>
    </xf>
    <xf numFmtId="0" fontId="7" fillId="18" borderId="1" xfId="0" applyFont="1" applyFill="1" applyBorder="1" applyAlignment="1">
      <alignment horizontal="center" vertical="center" shrinkToFit="1"/>
    </xf>
    <xf numFmtId="0" fontId="33" fillId="9" borderId="1" xfId="0" applyFont="1" applyFill="1" applyBorder="1" applyAlignment="1">
      <alignment horizontal="center" vertical="center" shrinkToFit="1"/>
    </xf>
    <xf numFmtId="0" fontId="33" fillId="9" borderId="12" xfId="0" applyFont="1" applyFill="1" applyBorder="1" applyAlignment="1">
      <alignment horizontal="center" vertical="center" shrinkToFit="1"/>
    </xf>
    <xf numFmtId="0" fontId="33" fillId="9" borderId="19" xfId="0" applyFont="1" applyFill="1" applyBorder="1" applyAlignment="1">
      <alignment horizontal="center" vertical="center" shrinkToFit="1"/>
    </xf>
    <xf numFmtId="0" fontId="11" fillId="9" borderId="19" xfId="0" applyFont="1" applyFill="1" applyBorder="1" applyAlignment="1">
      <alignment horizontal="center" vertical="center" shrinkToFit="1"/>
    </xf>
    <xf numFmtId="0" fontId="11" fillId="9" borderId="2" xfId="0" applyFont="1" applyFill="1" applyBorder="1" applyAlignment="1">
      <alignment horizontal="center" vertical="center" shrinkToFit="1"/>
    </xf>
    <xf numFmtId="0" fontId="2" fillId="5" borderId="1" xfId="0" applyFont="1" applyFill="1" applyBorder="1" applyAlignment="1">
      <alignment horizontal="center" vertical="center"/>
    </xf>
    <xf numFmtId="0" fontId="0" fillId="0" borderId="13" xfId="0" applyBorder="1" applyAlignment="1">
      <alignment horizontal="center" vertical="center"/>
    </xf>
    <xf numFmtId="0" fontId="0" fillId="0" borderId="0" xfId="0">
      <alignment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0" borderId="0" xfId="0">
      <alignment vertical="center"/>
    </xf>
    <xf numFmtId="0" fontId="7" fillId="18" borderId="13" xfId="0" applyFont="1" applyFill="1" applyBorder="1" applyAlignment="1">
      <alignment horizontal="center" vertical="center" shrinkToFit="1"/>
    </xf>
    <xf numFmtId="176" fontId="9" fillId="0" borderId="0" xfId="0" applyNumberFormat="1" applyFont="1" applyAlignment="1">
      <alignment horizontal="center" vertical="center"/>
    </xf>
    <xf numFmtId="0" fontId="0" fillId="0" borderId="0" xfId="0">
      <alignment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7" fillId="18" borderId="13" xfId="0" applyFont="1" applyFill="1" applyBorder="1" applyAlignment="1">
      <alignment horizontal="center" vertical="center" shrinkToFit="1"/>
    </xf>
    <xf numFmtId="0" fontId="0" fillId="0" borderId="1" xfId="0" applyBorder="1" applyAlignment="1">
      <alignment horizontal="center" vertical="center"/>
    </xf>
    <xf numFmtId="0" fontId="13" fillId="0" borderId="1" xfId="1" applyBorder="1" applyAlignment="1">
      <alignment horizontal="center" vertical="center"/>
    </xf>
    <xf numFmtId="0" fontId="9" fillId="0" borderId="0" xfId="0" applyFont="1">
      <alignment vertical="center"/>
    </xf>
    <xf numFmtId="0" fontId="0" fillId="0" borderId="0" xfId="0">
      <alignment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7" fillId="18" borderId="13" xfId="0" applyFont="1" applyFill="1" applyBorder="1" applyAlignment="1">
      <alignment horizontal="center" vertical="center" shrinkToFit="1"/>
    </xf>
    <xf numFmtId="0" fontId="0" fillId="0" borderId="1" xfId="0" applyBorder="1" applyAlignment="1">
      <alignment horizontal="center" vertical="center"/>
    </xf>
    <xf numFmtId="0" fontId="0" fillId="9" borderId="13" xfId="0" applyFill="1" applyBorder="1" applyAlignment="1">
      <alignment horizontal="center" vertical="center"/>
    </xf>
    <xf numFmtId="0" fontId="2" fillId="5" borderId="13" xfId="0" applyFont="1" applyFill="1" applyBorder="1" applyAlignment="1">
      <alignment horizontal="center" vertical="center"/>
    </xf>
    <xf numFmtId="0" fontId="20" fillId="5" borderId="14" xfId="0" applyFont="1" applyFill="1" applyBorder="1" applyAlignment="1">
      <alignment horizontal="center" vertical="center"/>
    </xf>
    <xf numFmtId="0" fontId="20" fillId="5" borderId="13" xfId="0" applyFont="1" applyFill="1" applyBorder="1" applyAlignment="1">
      <alignment horizontal="center" vertical="center"/>
    </xf>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0" fillId="15" borderId="1" xfId="0" applyFill="1" applyBorder="1" applyAlignment="1">
      <alignment horizontal="center" vertical="center"/>
    </xf>
    <xf numFmtId="0" fontId="2" fillId="0" borderId="0" xfId="0" applyFont="1">
      <alignment vertical="center"/>
    </xf>
    <xf numFmtId="0" fontId="0" fillId="15" borderId="1" xfId="0" applyFill="1" applyBorder="1" applyAlignment="1">
      <alignment horizontal="center" vertical="center"/>
    </xf>
    <xf numFmtId="0" fontId="2" fillId="0" borderId="0" xfId="0" applyFont="1">
      <alignment vertical="center"/>
    </xf>
    <xf numFmtId="0" fontId="0" fillId="15" borderId="1" xfId="0" applyFill="1" applyBorder="1" applyAlignment="1">
      <alignment horizontal="center" vertical="center"/>
    </xf>
    <xf numFmtId="0" fontId="2" fillId="0" borderId="0" xfId="0" applyFont="1">
      <alignment vertical="center"/>
    </xf>
    <xf numFmtId="0" fontId="0" fillId="15" borderId="1" xfId="0" applyFill="1" applyBorder="1" applyAlignment="1">
      <alignment horizontal="center" vertical="center"/>
    </xf>
    <xf numFmtId="0" fontId="2" fillId="0" borderId="0" xfId="0" applyFont="1">
      <alignment vertical="center"/>
    </xf>
    <xf numFmtId="0" fontId="0" fillId="15" borderId="1" xfId="0" applyFill="1" applyBorder="1" applyAlignment="1">
      <alignment horizontal="center" vertical="center"/>
    </xf>
    <xf numFmtId="0" fontId="2" fillId="0" borderId="0" xfId="0" applyFont="1">
      <alignment vertical="center"/>
    </xf>
    <xf numFmtId="0" fontId="0" fillId="15" borderId="1" xfId="0" applyFill="1" applyBorder="1" applyAlignment="1">
      <alignment horizontal="center" vertical="center"/>
    </xf>
    <xf numFmtId="0" fontId="2" fillId="0" borderId="0" xfId="0" applyFont="1">
      <alignment vertical="center"/>
    </xf>
    <xf numFmtId="0" fontId="0" fillId="15" borderId="1" xfId="0" applyFill="1" applyBorder="1" applyAlignment="1">
      <alignment horizontal="center" vertical="center"/>
    </xf>
    <xf numFmtId="0" fontId="2" fillId="0" borderId="0" xfId="0" applyFont="1">
      <alignment vertical="center"/>
    </xf>
    <xf numFmtId="0" fontId="0" fillId="15" borderId="1" xfId="0" applyFill="1" applyBorder="1" applyAlignment="1">
      <alignment horizontal="center" vertical="center"/>
    </xf>
    <xf numFmtId="0" fontId="2" fillId="0" borderId="0" xfId="0" applyFont="1">
      <alignment vertical="center"/>
    </xf>
    <xf numFmtId="0" fontId="0" fillId="15" borderId="1" xfId="0" applyFill="1" applyBorder="1" applyAlignment="1">
      <alignment horizontal="center" vertical="center"/>
    </xf>
    <xf numFmtId="0" fontId="2" fillId="0" borderId="0" xfId="0" applyFont="1">
      <alignment vertical="center"/>
    </xf>
    <xf numFmtId="0" fontId="0" fillId="15" borderId="1" xfId="0" applyFill="1" applyBorder="1" applyAlignment="1">
      <alignment horizontal="center" vertical="center"/>
    </xf>
    <xf numFmtId="0" fontId="2" fillId="0" borderId="0" xfId="0" applyFont="1">
      <alignment vertical="center"/>
    </xf>
    <xf numFmtId="0" fontId="0" fillId="15" borderId="1" xfId="0" applyFill="1" applyBorder="1" applyAlignment="1">
      <alignment horizontal="center" vertical="center"/>
    </xf>
    <xf numFmtId="0" fontId="2" fillId="0" borderId="0" xfId="0" applyFont="1">
      <alignment vertical="center"/>
    </xf>
    <xf numFmtId="0" fontId="0" fillId="15" borderId="1" xfId="0" applyFill="1" applyBorder="1" applyAlignment="1">
      <alignment horizontal="center" vertical="center"/>
    </xf>
    <xf numFmtId="0" fontId="2" fillId="0" borderId="0" xfId="0" applyFont="1">
      <alignment vertical="center"/>
    </xf>
    <xf numFmtId="0" fontId="0" fillId="15" borderId="1" xfId="0" applyFill="1" applyBorder="1" applyAlignment="1">
      <alignment horizontal="center" vertical="center"/>
    </xf>
    <xf numFmtId="0" fontId="2" fillId="0" borderId="0" xfId="0" applyFont="1">
      <alignment vertical="center"/>
    </xf>
    <xf numFmtId="0" fontId="0" fillId="15" borderId="1" xfId="0" applyFill="1" applyBorder="1" applyAlignment="1">
      <alignment horizontal="center" vertical="center"/>
    </xf>
    <xf numFmtId="0" fontId="2" fillId="0" borderId="0" xfId="0" applyFont="1">
      <alignment vertical="center"/>
    </xf>
    <xf numFmtId="0" fontId="0" fillId="15" borderId="1" xfId="0" applyFill="1" applyBorder="1" applyAlignment="1">
      <alignment horizontal="center" vertical="center"/>
    </xf>
    <xf numFmtId="0" fontId="2" fillId="0" borderId="0" xfId="0" applyFont="1">
      <alignment vertical="center"/>
    </xf>
    <xf numFmtId="0" fontId="0" fillId="15" borderId="1" xfId="0" applyFill="1" applyBorder="1" applyAlignment="1">
      <alignment horizontal="center" vertical="center"/>
    </xf>
    <xf numFmtId="0" fontId="0" fillId="0" borderId="0" xfId="0" applyAlignment="1">
      <alignment horizontal="center" vertical="center"/>
    </xf>
    <xf numFmtId="0" fontId="0" fillId="9" borderId="1" xfId="0" applyFill="1" applyBorder="1" applyAlignment="1">
      <alignment horizontal="center" vertical="center"/>
    </xf>
    <xf numFmtId="0" fontId="2" fillId="0" borderId="0" xfId="0" applyFont="1">
      <alignment vertical="center"/>
    </xf>
    <xf numFmtId="0" fontId="0" fillId="15" borderId="1" xfId="0" applyFill="1" applyBorder="1" applyAlignment="1">
      <alignment horizontal="center" vertical="center"/>
    </xf>
    <xf numFmtId="0" fontId="2" fillId="5" borderId="1" xfId="0" applyFont="1" applyFill="1" applyBorder="1" applyAlignment="1">
      <alignment horizontal="center" vertical="center"/>
    </xf>
    <xf numFmtId="0" fontId="0" fillId="9" borderId="2" xfId="0" applyFill="1" applyBorder="1" applyAlignment="1">
      <alignment horizontal="center" vertical="center"/>
    </xf>
    <xf numFmtId="0" fontId="12" fillId="0" borderId="1"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3" fillId="8" borderId="21" xfId="0" applyFont="1" applyFill="1" applyBorder="1" applyAlignment="1">
      <alignment horizontal="center" vertical="center"/>
    </xf>
    <xf numFmtId="0" fontId="3" fillId="8" borderId="30" xfId="0" applyFont="1" applyFill="1" applyBorder="1" applyAlignment="1">
      <alignment horizontal="center" vertical="center"/>
    </xf>
    <xf numFmtId="0" fontId="3" fillId="7" borderId="2" xfId="0" applyFont="1" applyFill="1" applyBorder="1" applyAlignment="1">
      <alignment horizontal="center" vertical="center"/>
    </xf>
    <xf numFmtId="0" fontId="3" fillId="0" borderId="28" xfId="0" applyFont="1" applyFill="1" applyBorder="1" applyAlignment="1">
      <alignment horizontal="center" vertical="center"/>
    </xf>
    <xf numFmtId="0" fontId="4" fillId="3" borderId="56" xfId="0" applyFont="1" applyFill="1" applyBorder="1" applyAlignment="1">
      <alignment horizontal="center" vertical="center" wrapText="1"/>
    </xf>
    <xf numFmtId="0" fontId="3" fillId="0" borderId="56" xfId="0" applyFont="1" applyFill="1" applyBorder="1" applyAlignment="1">
      <alignment horizontal="center" vertical="center"/>
    </xf>
    <xf numFmtId="0" fontId="3" fillId="7" borderId="9" xfId="0" applyFont="1" applyFill="1" applyBorder="1" applyAlignment="1">
      <alignment horizontal="center" vertical="center"/>
    </xf>
    <xf numFmtId="0" fontId="3" fillId="8" borderId="47" xfId="0" applyFont="1" applyFill="1" applyBorder="1" applyAlignment="1">
      <alignment horizontal="center" vertical="center"/>
    </xf>
    <xf numFmtId="0" fontId="0" fillId="0" borderId="0" xfId="0">
      <alignment vertical="center"/>
    </xf>
    <xf numFmtId="0" fontId="0" fillId="0" borderId="1" xfId="0" applyBorder="1" applyAlignment="1">
      <alignment horizontal="center" vertical="center"/>
    </xf>
    <xf numFmtId="0" fontId="0" fillId="0" borderId="0" xfId="0">
      <alignment vertical="center"/>
    </xf>
    <xf numFmtId="0" fontId="5" fillId="19" borderId="1" xfId="0" applyFont="1" applyFill="1" applyBorder="1" applyAlignment="1">
      <alignment horizontal="center" vertical="center"/>
    </xf>
    <xf numFmtId="0" fontId="5" fillId="20"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10" xfId="0" applyBorder="1" applyAlignment="1">
      <alignment vertical="center"/>
    </xf>
    <xf numFmtId="0" fontId="9" fillId="9" borderId="7" xfId="0" applyFont="1" applyFill="1" applyBorder="1" applyAlignment="1">
      <alignment horizontal="center" vertical="center" shrinkToFit="1"/>
    </xf>
    <xf numFmtId="0" fontId="9" fillId="9" borderId="9" xfId="0" applyFont="1" applyFill="1" applyBorder="1" applyAlignment="1">
      <alignment horizontal="center" vertical="center" shrinkToFit="1"/>
    </xf>
    <xf numFmtId="0" fontId="0" fillId="0" borderId="0" xfId="0">
      <alignment vertical="center"/>
    </xf>
    <xf numFmtId="0" fontId="4" fillId="0" borderId="60" xfId="0" applyFont="1" applyFill="1" applyBorder="1" applyAlignment="1">
      <alignment horizontal="center" vertical="center" wrapText="1" shrinkToFit="1"/>
    </xf>
    <xf numFmtId="0" fontId="3" fillId="0" borderId="29"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7" xfId="0" applyFont="1" applyFill="1" applyBorder="1" applyAlignment="1">
      <alignment horizontal="center" vertical="center"/>
    </xf>
    <xf numFmtId="0" fontId="58" fillId="5" borderId="62" xfId="0" applyFont="1" applyFill="1" applyBorder="1" applyAlignment="1">
      <alignment horizontal="center" vertical="center" wrapText="1" shrinkToFit="1"/>
    </xf>
    <xf numFmtId="0" fontId="59" fillId="5" borderId="58" xfId="0" applyFont="1" applyFill="1" applyBorder="1" applyAlignment="1">
      <alignment horizontal="center" vertical="center"/>
    </xf>
    <xf numFmtId="0" fontId="59" fillId="5" borderId="64" xfId="0" applyFont="1" applyFill="1" applyBorder="1" applyAlignment="1">
      <alignment horizontal="center" vertical="center"/>
    </xf>
    <xf numFmtId="0" fontId="59" fillId="5" borderId="5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3" borderId="64"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22" borderId="59" xfId="0" applyFont="1" applyFill="1" applyBorder="1" applyAlignment="1">
      <alignment horizontal="center" vertical="center" wrapText="1"/>
    </xf>
    <xf numFmtId="0" fontId="59" fillId="5" borderId="28" xfId="0" applyFont="1" applyFill="1" applyBorder="1" applyAlignment="1">
      <alignment horizontal="center" vertical="center"/>
    </xf>
    <xf numFmtId="0" fontId="59" fillId="5" borderId="26" xfId="0" applyFont="1" applyFill="1" applyBorder="1" applyAlignment="1">
      <alignment horizontal="center" vertical="center"/>
    </xf>
    <xf numFmtId="0" fontId="3" fillId="7" borderId="46" xfId="0" applyFont="1" applyFill="1" applyBorder="1" applyAlignment="1">
      <alignment horizontal="center" vertical="center"/>
    </xf>
    <xf numFmtId="0" fontId="61" fillId="0" borderId="1" xfId="0" applyFont="1" applyBorder="1" applyAlignment="1">
      <alignment horizontal="center" vertical="center"/>
    </xf>
    <xf numFmtId="0" fontId="62" fillId="0" borderId="70" xfId="0" applyFont="1" applyFill="1" applyBorder="1" applyAlignment="1">
      <alignment horizontal="center" vertical="center"/>
    </xf>
    <xf numFmtId="0" fontId="63" fillId="0" borderId="70" xfId="0" applyFont="1" applyBorder="1">
      <alignment vertical="center"/>
    </xf>
    <xf numFmtId="0" fontId="64" fillId="0" borderId="71" xfId="0" applyFont="1" applyBorder="1" applyAlignment="1">
      <alignment horizontal="center" vertical="center"/>
    </xf>
    <xf numFmtId="0" fontId="65" fillId="0" borderId="72" xfId="0" applyFont="1" applyBorder="1" applyAlignment="1">
      <alignment horizontal="center" vertical="center"/>
    </xf>
    <xf numFmtId="0" fontId="64" fillId="0" borderId="72" xfId="0" applyFont="1" applyBorder="1" applyAlignment="1">
      <alignment horizontal="center" vertical="center"/>
    </xf>
    <xf numFmtId="0" fontId="64" fillId="23" borderId="72" xfId="0" applyFont="1" applyFill="1" applyBorder="1" applyAlignment="1">
      <alignment horizontal="center" vertical="center"/>
    </xf>
    <xf numFmtId="0" fontId="63" fillId="0" borderId="74" xfId="0" applyFont="1" applyBorder="1">
      <alignment vertical="center"/>
    </xf>
    <xf numFmtId="0" fontId="65" fillId="0" borderId="75" xfId="0" applyFont="1" applyBorder="1" applyAlignment="1">
      <alignment horizontal="center" vertical="center"/>
    </xf>
    <xf numFmtId="0" fontId="65" fillId="0" borderId="76" xfId="0" applyFont="1" applyBorder="1" applyAlignment="1">
      <alignment horizontal="center" vertical="center"/>
    </xf>
    <xf numFmtId="0" fontId="64" fillId="0" borderId="76" xfId="0" applyFont="1" applyBorder="1" applyAlignment="1">
      <alignment horizontal="center" vertical="center"/>
    </xf>
    <xf numFmtId="0" fontId="64" fillId="23" borderId="76" xfId="0" applyFont="1" applyFill="1" applyBorder="1" applyAlignment="1">
      <alignment horizontal="center" vertical="center"/>
    </xf>
    <xf numFmtId="0" fontId="62" fillId="0" borderId="2" xfId="0" applyFont="1" applyFill="1" applyBorder="1" applyAlignment="1">
      <alignment horizontal="center" vertical="center"/>
    </xf>
    <xf numFmtId="0" fontId="63" fillId="0" borderId="78" xfId="0" applyFont="1" applyBorder="1">
      <alignment vertical="center"/>
    </xf>
    <xf numFmtId="0" fontId="65" fillId="0" borderId="79" xfId="0" applyFont="1" applyBorder="1" applyAlignment="1">
      <alignment horizontal="center" vertical="center"/>
    </xf>
    <xf numFmtId="0" fontId="65" fillId="0" borderId="80" xfId="0" applyFont="1" applyBorder="1" applyAlignment="1">
      <alignment horizontal="center" vertical="center"/>
    </xf>
    <xf numFmtId="0" fontId="64" fillId="0" borderId="80" xfId="0" applyFont="1" applyBorder="1" applyAlignment="1">
      <alignment horizontal="center" vertical="center"/>
    </xf>
    <xf numFmtId="0" fontId="64" fillId="23" borderId="80" xfId="0" applyFont="1" applyFill="1" applyBorder="1" applyAlignment="1">
      <alignment horizontal="center" vertical="center"/>
    </xf>
    <xf numFmtId="0" fontId="44" fillId="0" borderId="0" xfId="6">
      <alignment vertical="center"/>
    </xf>
    <xf numFmtId="0" fontId="44" fillId="0" borderId="0" xfId="6" applyAlignment="1">
      <alignment horizontal="center" vertical="center" wrapText="1"/>
    </xf>
    <xf numFmtId="0" fontId="61" fillId="0" borderId="0" xfId="6" applyFont="1" applyAlignment="1">
      <alignment horizontal="center" vertical="center" wrapText="1"/>
    </xf>
    <xf numFmtId="0" fontId="44" fillId="0" borderId="0" xfId="6" applyAlignment="1">
      <alignment horizontal="center" vertical="center"/>
    </xf>
    <xf numFmtId="0" fontId="14" fillId="12" borderId="1" xfId="6" applyFont="1" applyFill="1" applyBorder="1" applyAlignment="1">
      <alignment horizontal="center" vertical="center"/>
    </xf>
    <xf numFmtId="0" fontId="64" fillId="0" borderId="71" xfId="6" applyFont="1" applyBorder="1" applyAlignment="1">
      <alignment horizontal="center" vertical="center"/>
    </xf>
    <xf numFmtId="0" fontId="64" fillId="23" borderId="76" xfId="6" applyFont="1" applyFill="1" applyBorder="1" applyAlignment="1">
      <alignment horizontal="center" vertical="center" wrapText="1"/>
    </xf>
    <xf numFmtId="0" fontId="66" fillId="23" borderId="71" xfId="6" applyFont="1" applyFill="1" applyBorder="1" applyAlignment="1">
      <alignment horizontal="center" vertical="center"/>
    </xf>
    <xf numFmtId="0" fontId="66" fillId="23" borderId="73" xfId="6" applyFont="1" applyFill="1" applyBorder="1" applyAlignment="1">
      <alignment horizontal="center" vertical="center"/>
    </xf>
    <xf numFmtId="0" fontId="64" fillId="0" borderId="73" xfId="6" applyFont="1" applyBorder="1" applyAlignment="1">
      <alignment horizontal="center" vertical="center"/>
    </xf>
    <xf numFmtId="0" fontId="64" fillId="0" borderId="75" xfId="6" applyFont="1" applyBorder="1" applyAlignment="1">
      <alignment horizontal="center" vertical="center"/>
    </xf>
    <xf numFmtId="0" fontId="66" fillId="23" borderId="75" xfId="6" applyFont="1" applyFill="1" applyBorder="1" applyAlignment="1">
      <alignment horizontal="center" vertical="center"/>
    </xf>
    <xf numFmtId="0" fontId="66" fillId="23" borderId="77" xfId="6" applyFont="1" applyFill="1" applyBorder="1" applyAlignment="1">
      <alignment horizontal="center" vertical="center"/>
    </xf>
    <xf numFmtId="0" fontId="64" fillId="0" borderId="77" xfId="6" applyFont="1" applyBorder="1" applyAlignment="1">
      <alignment horizontal="center" vertical="center"/>
    </xf>
    <xf numFmtId="0" fontId="47" fillId="0" borderId="70" xfId="6" applyFont="1" applyFill="1" applyBorder="1" applyAlignment="1">
      <alignment horizontal="center" vertical="center"/>
    </xf>
    <xf numFmtId="0" fontId="67" fillId="0" borderId="76" xfId="6" applyFont="1" applyBorder="1" applyAlignment="1">
      <alignment horizontal="center" vertical="center" wrapText="1"/>
    </xf>
    <xf numFmtId="0" fontId="17" fillId="0" borderId="0" xfId="6" applyFont="1">
      <alignment vertical="center"/>
    </xf>
    <xf numFmtId="0" fontId="64" fillId="23" borderId="80" xfId="6" applyFont="1" applyFill="1" applyBorder="1" applyAlignment="1">
      <alignment horizontal="center" vertical="center" wrapText="1"/>
    </xf>
    <xf numFmtId="0" fontId="64" fillId="0" borderId="79" xfId="6" applyFont="1" applyBorder="1" applyAlignment="1">
      <alignment horizontal="center" vertical="center"/>
    </xf>
    <xf numFmtId="0" fontId="66" fillId="23" borderId="79" xfId="6" applyFont="1" applyFill="1" applyBorder="1" applyAlignment="1">
      <alignment horizontal="center" vertical="center"/>
    </xf>
    <xf numFmtId="0" fontId="66" fillId="23" borderId="81" xfId="6" applyFont="1" applyFill="1" applyBorder="1" applyAlignment="1">
      <alignment horizontal="center" vertical="center"/>
    </xf>
    <xf numFmtId="0" fontId="64" fillId="0" borderId="81" xfId="6" applyFont="1" applyBorder="1" applyAlignment="1">
      <alignment horizontal="center" vertical="center"/>
    </xf>
    <xf numFmtId="0" fontId="44" fillId="0" borderId="0" xfId="6" applyAlignment="1">
      <alignment vertical="center" wrapText="1"/>
    </xf>
    <xf numFmtId="0" fontId="13" fillId="12" borderId="9" xfId="6" applyFont="1" applyFill="1" applyBorder="1" applyAlignment="1">
      <alignment horizontal="center" vertical="center"/>
    </xf>
    <xf numFmtId="0" fontId="64" fillId="0" borderId="82" xfId="6" applyFont="1" applyBorder="1" applyAlignment="1">
      <alignment horizontal="center" vertical="center"/>
    </xf>
    <xf numFmtId="0" fontId="63" fillId="0" borderId="93" xfId="6" applyFont="1" applyBorder="1" applyAlignment="1">
      <alignment horizontal="center" vertical="center"/>
    </xf>
    <xf numFmtId="0" fontId="44" fillId="0" borderId="94" xfId="6" applyBorder="1" applyAlignment="1">
      <alignment horizontal="center" vertical="center"/>
    </xf>
    <xf numFmtId="0" fontId="47" fillId="0" borderId="2" xfId="6" applyFont="1" applyFill="1" applyBorder="1" applyAlignment="1">
      <alignment horizontal="center" vertical="center"/>
    </xf>
    <xf numFmtId="0" fontId="65" fillId="0" borderId="85" xfId="6" applyFont="1" applyBorder="1" applyAlignment="1">
      <alignment horizontal="center" vertical="center"/>
    </xf>
    <xf numFmtId="0" fontId="44" fillId="0" borderId="96" xfId="6" applyBorder="1" applyAlignment="1">
      <alignment horizontal="center" vertical="center"/>
    </xf>
    <xf numFmtId="0" fontId="47" fillId="0" borderId="70" xfId="0" applyFont="1" applyFill="1" applyBorder="1" applyAlignment="1">
      <alignment horizontal="center" vertical="center"/>
    </xf>
    <xf numFmtId="0" fontId="14" fillId="12" borderId="90" xfId="0" applyFont="1" applyFill="1" applyBorder="1" applyAlignment="1">
      <alignment horizontal="center" vertical="center" wrapText="1"/>
    </xf>
    <xf numFmtId="0" fontId="45" fillId="23" borderId="69" xfId="0" applyFont="1" applyFill="1" applyBorder="1" applyAlignment="1">
      <alignment horizontal="center" vertical="center" wrapText="1"/>
    </xf>
    <xf numFmtId="0" fontId="45" fillId="23" borderId="67" xfId="0" applyFont="1" applyFill="1" applyBorder="1" applyAlignment="1">
      <alignment horizontal="center" vertical="center" wrapText="1"/>
    </xf>
    <xf numFmtId="0" fontId="45" fillId="23" borderId="67" xfId="0" applyFont="1" applyFill="1" applyBorder="1" applyAlignment="1">
      <alignment horizontal="center" vertical="center" textRotation="255" wrapText="1"/>
    </xf>
    <xf numFmtId="0" fontId="45" fillId="23" borderId="68" xfId="0" applyFont="1" applyFill="1" applyBorder="1" applyAlignment="1">
      <alignment horizontal="center" vertical="center" wrapText="1"/>
    </xf>
    <xf numFmtId="0" fontId="56" fillId="0" borderId="74" xfId="6" applyFont="1" applyBorder="1">
      <alignment vertical="center"/>
    </xf>
    <xf numFmtId="0" fontId="67" fillId="0" borderId="76" xfId="0" applyFont="1" applyBorder="1" applyAlignment="1">
      <alignment horizontal="center" vertical="center" wrapText="1"/>
    </xf>
    <xf numFmtId="0" fontId="0" fillId="9" borderId="1" xfId="0" applyFill="1" applyBorder="1" applyAlignment="1">
      <alignment horizontal="center" vertical="center"/>
    </xf>
    <xf numFmtId="0" fontId="5" fillId="14" borderId="1" xfId="0" applyFont="1" applyFill="1" applyBorder="1" applyAlignment="1">
      <alignment horizontal="center" vertical="center"/>
    </xf>
    <xf numFmtId="0" fontId="0" fillId="0" borderId="0" xfId="0">
      <alignment vertical="center"/>
    </xf>
    <xf numFmtId="0" fontId="0" fillId="0" borderId="0" xfId="0">
      <alignment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9" borderId="12" xfId="0" applyFill="1" applyBorder="1" applyAlignment="1">
      <alignment horizontal="center" vertical="center"/>
    </xf>
    <xf numFmtId="0" fontId="7" fillId="13" borderId="13" xfId="0" applyFont="1" applyFill="1" applyBorder="1" applyAlignment="1">
      <alignment horizontal="center" vertical="center" shrinkToFit="1"/>
    </xf>
    <xf numFmtId="0" fontId="7" fillId="18" borderId="13" xfId="0" applyFont="1" applyFill="1" applyBorder="1" applyAlignment="1">
      <alignment horizontal="center" vertical="center" shrinkToFit="1"/>
    </xf>
    <xf numFmtId="0" fontId="4" fillId="11" borderId="1" xfId="0" applyFont="1" applyFill="1" applyBorder="1" applyAlignment="1">
      <alignment horizontal="center" vertical="center"/>
    </xf>
    <xf numFmtId="0" fontId="5" fillId="25" borderId="1" xfId="0" applyFont="1" applyFill="1" applyBorder="1" applyAlignment="1">
      <alignment horizontal="center" vertical="center"/>
    </xf>
    <xf numFmtId="0" fontId="0" fillId="0" borderId="0" xfId="0">
      <alignment vertical="center"/>
    </xf>
    <xf numFmtId="0" fontId="0" fillId="0" borderId="0" xfId="0">
      <alignment vertical="center"/>
    </xf>
    <xf numFmtId="0" fontId="9" fillId="0" borderId="0" xfId="0" applyFont="1">
      <alignment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2" fillId="5"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61" fillId="0" borderId="0" xfId="6" applyFont="1" applyAlignment="1">
      <alignment horizontal="center" vertical="center"/>
    </xf>
    <xf numFmtId="0" fontId="63" fillId="0" borderId="86" xfId="6" applyFont="1" applyBorder="1" applyAlignment="1">
      <alignment horizontal="center" vertical="center"/>
    </xf>
    <xf numFmtId="0" fontId="7" fillId="6" borderId="13" xfId="0" applyFont="1" applyFill="1" applyBorder="1" applyAlignment="1">
      <alignment horizontal="center" vertical="center" shrinkToFit="1"/>
    </xf>
    <xf numFmtId="0" fontId="7" fillId="13" borderId="13" xfId="0" applyFont="1" applyFill="1" applyBorder="1" applyAlignment="1">
      <alignment horizontal="center" vertical="center" shrinkToFit="1"/>
    </xf>
    <xf numFmtId="0" fontId="7" fillId="18" borderId="13" xfId="0" applyFont="1" applyFill="1" applyBorder="1" applyAlignment="1">
      <alignment horizontal="center" vertical="center" shrinkToFit="1"/>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68" fillId="0" borderId="0" xfId="0" applyFont="1">
      <alignment vertical="center"/>
    </xf>
    <xf numFmtId="49" fontId="74" fillId="0" borderId="21" xfId="0" applyNumberFormat="1" applyFont="1" applyFill="1" applyBorder="1" applyAlignment="1">
      <alignment horizontal="center" vertical="center"/>
    </xf>
    <xf numFmtId="49" fontId="74" fillId="0" borderId="30" xfId="0" applyNumberFormat="1" applyFont="1" applyFill="1" applyBorder="1" applyAlignment="1">
      <alignment horizontal="center" vertical="center"/>
    </xf>
    <xf numFmtId="49" fontId="74" fillId="0" borderId="25" xfId="0" applyNumberFormat="1" applyFont="1" applyFill="1" applyBorder="1" applyAlignment="1">
      <alignment horizontal="center" vertical="center"/>
    </xf>
    <xf numFmtId="49" fontId="74" fillId="0" borderId="0" xfId="0" applyNumberFormat="1" applyFont="1" applyFill="1" applyBorder="1" applyAlignment="1">
      <alignment horizontal="center" vertical="center"/>
    </xf>
    <xf numFmtId="0" fontId="68" fillId="0" borderId="37" xfId="0" applyFont="1" applyFill="1" applyBorder="1" applyAlignment="1">
      <alignment horizontal="center" vertical="center"/>
    </xf>
    <xf numFmtId="0" fontId="68" fillId="0" borderId="2" xfId="0" applyFont="1" applyFill="1" applyBorder="1" applyAlignment="1">
      <alignment horizontal="center" vertical="center"/>
    </xf>
    <xf numFmtId="0" fontId="68" fillId="0" borderId="97" xfId="0" applyFont="1" applyFill="1" applyBorder="1" applyAlignment="1">
      <alignment horizontal="center" vertical="center"/>
    </xf>
    <xf numFmtId="0" fontId="68" fillId="0" borderId="0" xfId="0" applyFont="1" applyFill="1" applyBorder="1" applyAlignment="1">
      <alignment horizontal="center" vertical="center"/>
    </xf>
    <xf numFmtId="0" fontId="68" fillId="26" borderId="97" xfId="0" applyFont="1" applyFill="1" applyBorder="1" applyAlignment="1">
      <alignment horizontal="center" vertical="center"/>
    </xf>
    <xf numFmtId="0" fontId="68" fillId="26" borderId="37" xfId="0" applyFont="1" applyFill="1" applyBorder="1" applyAlignment="1">
      <alignment horizontal="center" vertical="center"/>
    </xf>
    <xf numFmtId="0" fontId="68" fillId="26" borderId="2" xfId="0" applyFont="1" applyFill="1" applyBorder="1" applyAlignment="1">
      <alignment horizontal="center" vertical="center"/>
    </xf>
    <xf numFmtId="0" fontId="68" fillId="0" borderId="0" xfId="0" applyFont="1" applyFill="1" applyBorder="1" applyAlignment="1">
      <alignment horizontal="center" vertical="center" shrinkToFit="1"/>
    </xf>
    <xf numFmtId="49" fontId="68" fillId="0" borderId="17" xfId="0" applyNumberFormat="1" applyFont="1" applyFill="1" applyBorder="1" applyAlignment="1">
      <alignment horizontal="center" vertical="center"/>
    </xf>
    <xf numFmtId="49" fontId="68" fillId="0" borderId="0" xfId="0" applyNumberFormat="1" applyFont="1" applyFill="1" applyBorder="1" applyAlignment="1">
      <alignment horizontal="center" vertical="center"/>
    </xf>
    <xf numFmtId="0" fontId="74" fillId="0" borderId="21" xfId="0" applyNumberFormat="1" applyFont="1" applyFill="1" applyBorder="1" applyAlignment="1">
      <alignment horizontal="center" vertical="center"/>
    </xf>
    <xf numFmtId="0" fontId="74" fillId="0" borderId="30" xfId="0" applyNumberFormat="1" applyFont="1" applyFill="1" applyBorder="1" applyAlignment="1">
      <alignment horizontal="center" vertical="center"/>
    </xf>
    <xf numFmtId="0" fontId="74" fillId="0" borderId="25" xfId="0" applyNumberFormat="1" applyFont="1" applyFill="1" applyBorder="1" applyAlignment="1">
      <alignment horizontal="center"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2" fillId="5"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7" fillId="6" borderId="13" xfId="0" applyFont="1" applyFill="1" applyBorder="1" applyAlignment="1">
      <alignment horizontal="center" vertical="center" shrinkToFit="1"/>
    </xf>
    <xf numFmtId="0" fontId="17" fillId="0" borderId="13" xfId="0" applyFont="1" applyBorder="1" applyAlignment="1">
      <alignment horizontal="left" vertical="center"/>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13" fillId="0" borderId="0" xfId="0" applyFont="1" applyAlignment="1">
      <alignment horizontal="left" vertical="center"/>
    </xf>
    <xf numFmtId="0" fontId="4" fillId="3" borderId="26" xfId="0" applyFont="1" applyFill="1" applyBorder="1" applyAlignment="1">
      <alignment horizontal="center" vertical="center" wrapText="1"/>
    </xf>
    <xf numFmtId="0" fontId="0" fillId="0" borderId="55" xfId="0" applyBorder="1" applyAlignment="1">
      <alignment vertical="center"/>
    </xf>
    <xf numFmtId="0" fontId="0" fillId="0" borderId="0" xfId="0" applyBorder="1" applyAlignment="1">
      <alignment vertical="center"/>
    </xf>
    <xf numFmtId="0" fontId="0" fillId="0" borderId="54" xfId="0" applyBorder="1" applyAlignment="1">
      <alignment vertical="center"/>
    </xf>
    <xf numFmtId="0" fontId="52" fillId="0" borderId="32" xfId="0" applyFont="1" applyBorder="1" applyAlignment="1">
      <alignment vertical="center"/>
    </xf>
    <xf numFmtId="0" fontId="52" fillId="0" borderId="43" xfId="0" applyFont="1" applyBorder="1" applyAlignment="1">
      <alignment vertical="center"/>
    </xf>
    <xf numFmtId="0" fontId="52" fillId="0" borderId="48" xfId="0" applyFont="1" applyBorder="1" applyAlignment="1">
      <alignment vertical="center"/>
    </xf>
    <xf numFmtId="0" fontId="0" fillId="0" borderId="35" xfId="0" applyBorder="1" applyAlignment="1">
      <alignment vertical="center"/>
    </xf>
    <xf numFmtId="0" fontId="0" fillId="0" borderId="45" xfId="0" applyBorder="1" applyAlignment="1">
      <alignment vertical="center"/>
    </xf>
    <xf numFmtId="0" fontId="0" fillId="0" borderId="49" xfId="0" applyBorder="1" applyAlignment="1">
      <alignment vertical="center"/>
    </xf>
    <xf numFmtId="0" fontId="0" fillId="0" borderId="55" xfId="0" applyFill="1" applyBorder="1" applyAlignment="1">
      <alignment vertical="center"/>
    </xf>
    <xf numFmtId="0" fontId="0" fillId="0" borderId="0" xfId="0" applyFill="1" applyBorder="1" applyAlignment="1">
      <alignment vertical="center"/>
    </xf>
    <xf numFmtId="0" fontId="0" fillId="0" borderId="54" xfId="0" applyFill="1" applyBorder="1" applyAlignment="1">
      <alignment vertical="center"/>
    </xf>
    <xf numFmtId="0" fontId="21" fillId="0" borderId="22"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0" fillId="0" borderId="35" xfId="0" applyFill="1" applyBorder="1" applyAlignment="1">
      <alignment vertical="center"/>
    </xf>
    <xf numFmtId="0" fontId="0" fillId="0" borderId="45" xfId="0" applyFill="1" applyBorder="1" applyAlignment="1">
      <alignment vertical="center"/>
    </xf>
    <xf numFmtId="0" fontId="0" fillId="0" borderId="49" xfId="0" applyFill="1" applyBorder="1" applyAlignment="1">
      <alignment vertical="center"/>
    </xf>
    <xf numFmtId="0" fontId="53" fillId="0" borderId="32" xfId="0" applyFont="1" applyBorder="1" applyAlignment="1">
      <alignment vertical="center"/>
    </xf>
    <xf numFmtId="0" fontId="53" fillId="0" borderId="43" xfId="0" applyFont="1" applyBorder="1" applyAlignment="1">
      <alignment vertical="center"/>
    </xf>
    <xf numFmtId="0" fontId="53" fillId="0" borderId="48" xfId="0" applyFont="1" applyBorder="1" applyAlignment="1">
      <alignment vertical="center"/>
    </xf>
    <xf numFmtId="0" fontId="54" fillId="0" borderId="32" xfId="0" applyFont="1" applyBorder="1" applyAlignment="1">
      <alignment vertical="center"/>
    </xf>
    <xf numFmtId="0" fontId="54" fillId="0" borderId="43" xfId="0" applyFont="1" applyBorder="1" applyAlignment="1">
      <alignment vertical="center"/>
    </xf>
    <xf numFmtId="0" fontId="54" fillId="0" borderId="48" xfId="0" applyFont="1" applyBorder="1" applyAlignment="1">
      <alignment vertical="center"/>
    </xf>
    <xf numFmtId="0" fontId="14" fillId="27" borderId="44" xfId="0" applyFont="1" applyFill="1" applyBorder="1" applyAlignment="1">
      <alignment horizontal="center" vertical="center" shrinkToFit="1"/>
    </xf>
    <xf numFmtId="0" fontId="14" fillId="27" borderId="29" xfId="0" applyFont="1" applyFill="1" applyBorder="1" applyAlignment="1">
      <alignment horizontal="center" vertical="center" shrinkToFit="1"/>
    </xf>
    <xf numFmtId="0" fontId="14" fillId="27" borderId="27" xfId="0" applyFont="1" applyFill="1" applyBorder="1" applyAlignment="1">
      <alignment horizontal="center" vertical="center" shrinkToFit="1"/>
    </xf>
    <xf numFmtId="0" fontId="68" fillId="27" borderId="44" xfId="0" applyFont="1" applyFill="1" applyBorder="1" applyAlignment="1">
      <alignment horizontal="center" vertical="center" shrinkToFit="1"/>
    </xf>
    <xf numFmtId="0" fontId="68" fillId="27" borderId="29" xfId="0" applyFont="1" applyFill="1" applyBorder="1" applyAlignment="1">
      <alignment horizontal="center" vertical="center" shrinkToFit="1"/>
    </xf>
    <xf numFmtId="0" fontId="68" fillId="27" borderId="27" xfId="0" applyFont="1" applyFill="1" applyBorder="1" applyAlignment="1">
      <alignment horizontal="center" vertical="center" shrinkToFit="1"/>
    </xf>
    <xf numFmtId="0" fontId="68" fillId="26" borderId="98" xfId="0" applyFont="1" applyFill="1" applyBorder="1" applyAlignment="1">
      <alignment horizontal="center" vertical="center" shrinkToFit="1"/>
    </xf>
    <xf numFmtId="0" fontId="68" fillId="26" borderId="57" xfId="0" applyFont="1" applyFill="1" applyBorder="1" applyAlignment="1">
      <alignment horizontal="center" vertical="center" shrinkToFit="1"/>
    </xf>
    <xf numFmtId="0" fontId="68" fillId="5" borderId="47" xfId="0" applyFont="1" applyFill="1" applyBorder="1" applyAlignment="1">
      <alignment horizontal="center" vertical="center" shrinkToFit="1"/>
    </xf>
    <xf numFmtId="0" fontId="68" fillId="5" borderId="52" xfId="0" applyFont="1" applyFill="1" applyBorder="1" applyAlignment="1">
      <alignment horizontal="center" vertical="center" shrinkToFit="1"/>
    </xf>
    <xf numFmtId="0" fontId="68" fillId="0" borderId="98" xfId="0" applyFont="1" applyFill="1" applyBorder="1" applyAlignment="1">
      <alignment horizontal="center" vertical="center" shrinkToFit="1"/>
    </xf>
    <xf numFmtId="0" fontId="68" fillId="0" borderId="57" xfId="0" applyFont="1" applyFill="1" applyBorder="1" applyAlignment="1">
      <alignment horizontal="center" vertical="center" shrinkToFit="1"/>
    </xf>
    <xf numFmtId="0" fontId="68" fillId="20" borderId="50" xfId="0" applyFont="1" applyFill="1" applyBorder="1" applyAlignment="1">
      <alignment horizontal="center" vertical="center" shrinkToFit="1"/>
    </xf>
    <xf numFmtId="0" fontId="68" fillId="20" borderId="53" xfId="0" applyFont="1" applyFill="1" applyBorder="1" applyAlignment="1">
      <alignment horizontal="center" vertical="center" shrinkToFit="1"/>
    </xf>
    <xf numFmtId="0" fontId="68" fillId="20" borderId="51" xfId="0" applyFont="1" applyFill="1" applyBorder="1" applyAlignment="1">
      <alignment horizontal="center" vertical="center" shrinkToFit="1"/>
    </xf>
    <xf numFmtId="0" fontId="68" fillId="28" borderId="44" xfId="0" applyFont="1" applyFill="1" applyBorder="1" applyAlignment="1">
      <alignment horizontal="center" vertical="center" shrinkToFit="1"/>
    </xf>
    <xf numFmtId="0" fontId="68" fillId="28" borderId="29" xfId="0" applyFont="1" applyFill="1" applyBorder="1" applyAlignment="1">
      <alignment horizontal="center" vertical="center" shrinkToFit="1"/>
    </xf>
    <xf numFmtId="0" fontId="68" fillId="28" borderId="27" xfId="0" applyFont="1" applyFill="1" applyBorder="1" applyAlignment="1">
      <alignment horizontal="center" vertical="center" shrinkToFit="1"/>
    </xf>
    <xf numFmtId="0" fontId="68" fillId="29" borderId="47" xfId="0" applyFont="1" applyFill="1" applyBorder="1" applyAlignment="1">
      <alignment horizontal="center" vertical="center" shrinkToFit="1"/>
    </xf>
    <xf numFmtId="0" fontId="68" fillId="29" borderId="52" xfId="0" applyFont="1" applyFill="1" applyBorder="1" applyAlignment="1">
      <alignment horizontal="center" vertical="center" shrinkToFit="1"/>
    </xf>
    <xf numFmtId="0" fontId="30" fillId="28" borderId="47" xfId="0" applyFont="1" applyFill="1" applyBorder="1" applyAlignment="1">
      <alignment horizontal="center" vertical="center" shrinkToFit="1"/>
    </xf>
    <xf numFmtId="0" fontId="30" fillId="28" borderId="52" xfId="0" applyFont="1" applyFill="1" applyBorder="1" applyAlignment="1">
      <alignment horizontal="center" vertical="center" shrinkToFit="1"/>
    </xf>
    <xf numFmtId="0" fontId="30" fillId="17" borderId="44" xfId="0" applyFont="1" applyFill="1" applyBorder="1" applyAlignment="1">
      <alignment horizontal="center" vertical="center" shrinkToFit="1"/>
    </xf>
    <xf numFmtId="0" fontId="30" fillId="17" borderId="29" xfId="0" applyFont="1" applyFill="1" applyBorder="1" applyAlignment="1">
      <alignment horizontal="center" vertical="center" shrinkToFit="1"/>
    </xf>
    <xf numFmtId="0" fontId="30" fillId="17" borderId="27" xfId="0" applyFont="1" applyFill="1" applyBorder="1" applyAlignment="1">
      <alignment horizontal="center" vertical="center" shrinkToFit="1"/>
    </xf>
    <xf numFmtId="0" fontId="30" fillId="17" borderId="47" xfId="0" applyFont="1" applyFill="1" applyBorder="1" applyAlignment="1">
      <alignment horizontal="center" vertical="center" shrinkToFit="1"/>
    </xf>
    <xf numFmtId="0" fontId="30" fillId="17" borderId="52" xfId="0" applyFont="1" applyFill="1" applyBorder="1" applyAlignment="1">
      <alignment horizontal="center" vertical="center" shrinkToFit="1"/>
    </xf>
    <xf numFmtId="0" fontId="9" fillId="5" borderId="47" xfId="0" applyFont="1" applyFill="1" applyBorder="1" applyAlignment="1">
      <alignment horizontal="center" vertical="center" shrinkToFit="1"/>
    </xf>
    <xf numFmtId="0" fontId="9" fillId="5" borderId="52" xfId="0" applyFont="1" applyFill="1" applyBorder="1" applyAlignment="1">
      <alignment horizontal="center" vertical="center" shrinkToFit="1"/>
    </xf>
    <xf numFmtId="0" fontId="0" fillId="9" borderId="13" xfId="0" applyFill="1" applyBorder="1" applyAlignment="1">
      <alignment horizontal="center" vertic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56" fontId="20" fillId="5" borderId="1" xfId="0" quotePrefix="1" applyNumberFormat="1" applyFont="1" applyFill="1" applyBorder="1" applyAlignment="1">
      <alignment horizontal="center" vertical="center"/>
    </xf>
    <xf numFmtId="0" fontId="20"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3" xfId="0" applyFont="1" applyFill="1" applyBorder="1" applyAlignment="1">
      <alignment horizontal="center" vertical="center" shrinkToFit="1"/>
    </xf>
    <xf numFmtId="0" fontId="2" fillId="5" borderId="14" xfId="0" applyFont="1" applyFill="1" applyBorder="1" applyAlignment="1">
      <alignment horizontal="center" vertical="center" shrinkToFit="1"/>
    </xf>
    <xf numFmtId="0" fontId="2" fillId="5" borderId="15" xfId="0" applyFont="1" applyFill="1" applyBorder="1" applyAlignment="1">
      <alignment horizontal="center" vertical="center" shrinkToFit="1"/>
    </xf>
    <xf numFmtId="0" fontId="9" fillId="5" borderId="16" xfId="0" applyFont="1" applyFill="1" applyBorder="1" applyAlignment="1">
      <alignment horizontal="center" vertical="center"/>
    </xf>
    <xf numFmtId="0" fontId="9" fillId="5" borderId="18" xfId="0" applyFont="1" applyFill="1" applyBorder="1" applyAlignment="1">
      <alignment horizontal="center" vertical="center"/>
    </xf>
    <xf numFmtId="0" fontId="0" fillId="9" borderId="1" xfId="0"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61" fillId="0" borderId="0" xfId="0" applyFont="1" applyAlignment="1">
      <alignment horizontal="center" vertical="center"/>
    </xf>
    <xf numFmtId="0" fontId="14" fillId="12" borderId="1" xfId="0" applyFont="1" applyFill="1" applyBorder="1" applyAlignment="1">
      <alignment horizontal="center" vertical="center"/>
    </xf>
    <xf numFmtId="0" fontId="63" fillId="12" borderId="1" xfId="0" applyFont="1" applyFill="1" applyBorder="1" applyAlignment="1">
      <alignment horizontal="center" vertical="center"/>
    </xf>
    <xf numFmtId="0" fontId="14" fillId="12" borderId="4" xfId="0" applyFont="1" applyFill="1" applyBorder="1" applyAlignment="1">
      <alignment horizontal="center" vertical="center"/>
    </xf>
    <xf numFmtId="0" fontId="14" fillId="12" borderId="5" xfId="0" applyFont="1" applyFill="1" applyBorder="1" applyAlignment="1">
      <alignment horizontal="center" vertical="center"/>
    </xf>
    <xf numFmtId="0" fontId="14" fillId="12" borderId="9" xfId="0" applyFont="1" applyFill="1" applyBorder="1" applyAlignment="1">
      <alignment horizontal="center" vertical="center"/>
    </xf>
    <xf numFmtId="0" fontId="14" fillId="12" borderId="10" xfId="0" applyFont="1" applyFill="1" applyBorder="1" applyAlignment="1">
      <alignment horizontal="center" vertical="center"/>
    </xf>
    <xf numFmtId="0" fontId="14" fillId="12" borderId="87" xfId="0" applyFont="1" applyFill="1" applyBorder="1" applyAlignment="1">
      <alignment horizontal="center" vertical="center" wrapText="1"/>
    </xf>
    <xf numFmtId="0" fontId="14" fillId="12" borderId="89" xfId="0" applyFont="1" applyFill="1" applyBorder="1" applyAlignment="1">
      <alignment horizontal="center" vertical="center" wrapText="1"/>
    </xf>
    <xf numFmtId="0" fontId="14" fillId="12" borderId="5" xfId="0" applyFont="1" applyFill="1" applyBorder="1" applyAlignment="1">
      <alignment horizontal="center" vertical="center" wrapText="1"/>
    </xf>
    <xf numFmtId="0" fontId="0" fillId="0" borderId="10" xfId="0" applyBorder="1">
      <alignment vertical="center"/>
    </xf>
    <xf numFmtId="0" fontId="14" fillId="12" borderId="88" xfId="0" applyFont="1" applyFill="1" applyBorder="1" applyAlignment="1">
      <alignment horizontal="center" vertical="center" wrapText="1"/>
    </xf>
    <xf numFmtId="0" fontId="14" fillId="12" borderId="6" xfId="0" applyFont="1" applyFill="1" applyBorder="1" applyAlignment="1">
      <alignment horizontal="center" vertical="center" wrapText="1"/>
    </xf>
    <xf numFmtId="0" fontId="60" fillId="24" borderId="12" xfId="0" applyFont="1" applyFill="1" applyBorder="1" applyAlignment="1">
      <alignment horizontal="center" vertical="center" wrapText="1"/>
    </xf>
    <xf numFmtId="0" fontId="60" fillId="24" borderId="2" xfId="0" applyFont="1" applyFill="1" applyBorder="1" applyAlignment="1">
      <alignment horizontal="center" vertical="center" wrapText="1"/>
    </xf>
    <xf numFmtId="0" fontId="61" fillId="0" borderId="0" xfId="6" applyFont="1" applyAlignment="1">
      <alignment horizontal="center" vertical="center"/>
    </xf>
    <xf numFmtId="0" fontId="68" fillId="12" borderId="1" xfId="6" applyFont="1" applyFill="1" applyBorder="1" applyAlignment="1">
      <alignment horizontal="center" vertical="center"/>
    </xf>
    <xf numFmtId="0" fontId="14" fillId="12" borderId="1" xfId="6" applyFont="1" applyFill="1" applyBorder="1" applyAlignment="1">
      <alignment horizontal="center" vertical="center" wrapText="1"/>
    </xf>
    <xf numFmtId="0" fontId="14" fillId="12" borderId="4" xfId="6" applyFont="1" applyFill="1" applyBorder="1" applyAlignment="1">
      <alignment horizontal="center" vertical="center" wrapText="1"/>
    </xf>
    <xf numFmtId="0" fontId="14" fillId="12" borderId="5" xfId="6" applyFont="1" applyFill="1" applyBorder="1" applyAlignment="1">
      <alignment horizontal="center" vertical="center" wrapText="1"/>
    </xf>
    <xf numFmtId="0" fontId="14" fillId="12" borderId="6" xfId="6" applyFont="1" applyFill="1" applyBorder="1" applyAlignment="1">
      <alignment horizontal="center" vertical="center" wrapText="1"/>
    </xf>
    <xf numFmtId="0" fontId="60" fillId="24" borderId="12" xfId="6" applyFont="1" applyFill="1" applyBorder="1" applyAlignment="1">
      <alignment horizontal="center" vertical="center" wrapText="1"/>
    </xf>
    <xf numFmtId="0" fontId="60" fillId="24" borderId="2" xfId="6" applyFont="1" applyFill="1" applyBorder="1" applyAlignment="1">
      <alignment horizontal="center" vertical="center" wrapText="1"/>
    </xf>
    <xf numFmtId="0" fontId="69" fillId="23" borderId="13" xfId="6" applyFont="1" applyFill="1" applyBorder="1" applyAlignment="1">
      <alignment horizontal="center" vertical="center"/>
    </xf>
    <xf numFmtId="0" fontId="69" fillId="23" borderId="67" xfId="6" applyFont="1" applyFill="1" applyBorder="1" applyAlignment="1">
      <alignment horizontal="center" vertical="center"/>
    </xf>
    <xf numFmtId="0" fontId="69" fillId="23" borderId="91" xfId="6" applyFont="1" applyFill="1" applyBorder="1" applyAlignment="1">
      <alignment horizontal="center" vertical="center"/>
    </xf>
    <xf numFmtId="0" fontId="69" fillId="23" borderId="15" xfId="6" applyFont="1" applyFill="1" applyBorder="1" applyAlignment="1">
      <alignment horizontal="center" vertical="center"/>
    </xf>
    <xf numFmtId="0" fontId="63" fillId="0" borderId="83" xfId="6" applyFont="1" applyBorder="1" applyAlignment="1">
      <alignment horizontal="center" vertical="center"/>
    </xf>
    <xf numFmtId="0" fontId="63" fillId="0" borderId="84" xfId="6" applyFont="1" applyBorder="1" applyAlignment="1">
      <alignment horizontal="center" vertical="center"/>
    </xf>
    <xf numFmtId="0" fontId="63" fillId="0" borderId="34" xfId="6" applyFont="1" applyBorder="1" applyAlignment="1">
      <alignment horizontal="center" vertical="center" wrapText="1"/>
    </xf>
    <xf numFmtId="0" fontId="63" fillId="0" borderId="92" xfId="6" applyFont="1" applyBorder="1" applyAlignment="1">
      <alignment horizontal="center" vertical="center" wrapText="1"/>
    </xf>
    <xf numFmtId="0" fontId="68" fillId="23" borderId="83" xfId="6" applyFont="1" applyFill="1" applyBorder="1" applyAlignment="1">
      <alignment horizontal="center" vertical="center"/>
    </xf>
    <xf numFmtId="0" fontId="68" fillId="23" borderId="84" xfId="6" applyFont="1" applyFill="1" applyBorder="1" applyAlignment="1">
      <alignment horizontal="center" vertical="center"/>
    </xf>
    <xf numFmtId="0" fontId="44" fillId="23" borderId="34" xfId="6" applyFill="1" applyBorder="1" applyAlignment="1">
      <alignment horizontal="center" vertical="center"/>
    </xf>
    <xf numFmtId="0" fontId="44" fillId="23" borderId="84" xfId="6" applyFill="1" applyBorder="1" applyAlignment="1">
      <alignment horizontal="center" vertical="center"/>
    </xf>
    <xf numFmtId="0" fontId="44" fillId="23" borderId="92" xfId="6" applyFill="1" applyBorder="1" applyAlignment="1">
      <alignment horizontal="center" vertical="center"/>
    </xf>
    <xf numFmtId="0" fontId="63" fillId="0" borderId="86" xfId="6" applyFont="1" applyBorder="1" applyAlignment="1">
      <alignment horizontal="center" vertical="center"/>
    </xf>
    <xf numFmtId="0" fontId="63" fillId="0" borderId="79" xfId="6" applyFont="1" applyBorder="1" applyAlignment="1">
      <alignment horizontal="center" vertical="center"/>
    </xf>
    <xf numFmtId="0" fontId="63" fillId="0" borderId="95" xfId="6" applyFont="1" applyBorder="1" applyAlignment="1">
      <alignment horizontal="center" vertical="center" wrapText="1"/>
    </xf>
    <xf numFmtId="0" fontId="63" fillId="0" borderId="96" xfId="6" applyFont="1" applyBorder="1" applyAlignment="1">
      <alignment horizontal="center" vertical="center" wrapText="1"/>
    </xf>
    <xf numFmtId="0" fontId="68" fillId="23" borderId="86" xfId="6" applyFont="1" applyFill="1" applyBorder="1" applyAlignment="1">
      <alignment horizontal="center" vertical="center"/>
    </xf>
    <xf numFmtId="0" fontId="68" fillId="23" borderId="79" xfId="6" applyFont="1" applyFill="1" applyBorder="1" applyAlignment="1">
      <alignment horizontal="center" vertical="center"/>
    </xf>
    <xf numFmtId="0" fontId="44" fillId="23" borderId="95" xfId="6" applyFill="1" applyBorder="1" applyAlignment="1">
      <alignment horizontal="center" vertical="center"/>
    </xf>
    <xf numFmtId="0" fontId="44" fillId="23" borderId="79" xfId="6" applyFill="1" applyBorder="1" applyAlignment="1">
      <alignment horizontal="center" vertical="center"/>
    </xf>
    <xf numFmtId="0" fontId="44" fillId="23" borderId="96" xfId="6" applyFill="1" applyBorder="1" applyAlignment="1">
      <alignment horizontal="center" vertical="center"/>
    </xf>
    <xf numFmtId="0" fontId="14" fillId="0" borderId="0" xfId="0" applyFont="1" applyBorder="1" applyAlignment="1">
      <alignment horizontal="left" vertical="center"/>
    </xf>
    <xf numFmtId="0" fontId="16" fillId="0" borderId="0" xfId="0" applyFont="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16" fillId="0" borderId="7" xfId="0" applyFont="1" applyBorder="1" applyAlignment="1">
      <alignment horizontal="left" vertical="center"/>
    </xf>
    <xf numFmtId="0" fontId="16" fillId="0" borderId="0" xfId="0" applyFont="1" applyBorder="1" applyAlignment="1">
      <alignment horizontal="left" vertical="center"/>
    </xf>
    <xf numFmtId="0" fontId="16" fillId="0" borderId="8" xfId="0" applyFont="1" applyBorder="1" applyAlignment="1">
      <alignment horizontal="left" vertical="center"/>
    </xf>
    <xf numFmtId="0" fontId="10" fillId="0" borderId="7" xfId="0" applyFont="1" applyBorder="1" applyAlignment="1">
      <alignment horizontal="left" vertical="center"/>
    </xf>
    <xf numFmtId="0" fontId="10" fillId="0" borderId="0" xfId="0" applyFont="1" applyBorder="1" applyAlignment="1">
      <alignment horizontal="left" vertical="center"/>
    </xf>
    <xf numFmtId="0" fontId="10" fillId="0" borderId="8" xfId="0" applyFont="1" applyBorder="1" applyAlignment="1">
      <alignment horizontal="left"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3" fillId="0" borderId="7" xfId="0" applyFont="1" applyBorder="1" applyAlignment="1">
      <alignment horizontal="left" vertical="center"/>
    </xf>
    <xf numFmtId="0" fontId="13" fillId="0" borderId="0" xfId="0" applyFont="1" applyBorder="1" applyAlignment="1">
      <alignment horizontal="left" vertical="center"/>
    </xf>
    <xf numFmtId="0" fontId="13" fillId="0" borderId="8"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9" fillId="0" borderId="7" xfId="0" applyFont="1" applyBorder="1" applyAlignment="1">
      <alignment horizontal="left" vertical="center"/>
    </xf>
    <xf numFmtId="0" fontId="19" fillId="0" borderId="0" xfId="0" applyFont="1" applyBorder="1" applyAlignment="1">
      <alignment horizontal="left" vertical="center"/>
    </xf>
    <xf numFmtId="0" fontId="19" fillId="0" borderId="8" xfId="0" applyFont="1"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7" fillId="6" borderId="13" xfId="0" applyFont="1" applyFill="1" applyBorder="1" applyAlignment="1">
      <alignment horizontal="center" vertical="center" shrinkToFit="1"/>
    </xf>
    <xf numFmtId="0" fontId="7" fillId="6" borderId="14" xfId="0" applyFont="1" applyFill="1" applyBorder="1" applyAlignment="1">
      <alignment horizontal="center" vertical="center" shrinkToFit="1"/>
    </xf>
    <xf numFmtId="0" fontId="7" fillId="6" borderId="15" xfId="0" applyFont="1" applyFill="1" applyBorder="1" applyAlignment="1">
      <alignment horizontal="center" vertical="center" shrinkToFi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34" fillId="0" borderId="7" xfId="0" applyFont="1" applyBorder="1" applyAlignment="1">
      <alignment horizontal="left" vertical="center"/>
    </xf>
    <xf numFmtId="0" fontId="34" fillId="0" borderId="0" xfId="0" applyFont="1" applyBorder="1" applyAlignment="1">
      <alignment horizontal="left" vertical="center"/>
    </xf>
    <xf numFmtId="0" fontId="34" fillId="0" borderId="8" xfId="0" applyFont="1" applyBorder="1" applyAlignment="1">
      <alignment horizontal="left" vertical="center"/>
    </xf>
    <xf numFmtId="0" fontId="7" fillId="6" borderId="13" xfId="0" applyFont="1" applyFill="1" applyBorder="1" applyAlignment="1">
      <alignment horizontal="center" vertical="center"/>
    </xf>
    <xf numFmtId="0" fontId="7" fillId="6" borderId="15" xfId="0" applyFont="1" applyFill="1" applyBorder="1" applyAlignment="1">
      <alignment horizontal="center" vertical="center"/>
    </xf>
    <xf numFmtId="0" fontId="8" fillId="6" borderId="13" xfId="0" applyFont="1" applyFill="1" applyBorder="1" applyAlignment="1">
      <alignment horizontal="center" vertical="center"/>
    </xf>
    <xf numFmtId="0" fontId="8" fillId="6" borderId="15" xfId="0" applyFont="1" applyFill="1" applyBorder="1" applyAlignment="1">
      <alignment horizontal="center" vertical="center"/>
    </xf>
    <xf numFmtId="0" fontId="7" fillId="6" borderId="1" xfId="0" applyFont="1" applyFill="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21" fillId="0" borderId="9" xfId="0" applyFont="1" applyBorder="1" applyAlignment="1">
      <alignment horizontal="left"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21" fillId="0" borderId="7" xfId="0" applyFont="1" applyBorder="1" applyAlignment="1">
      <alignment horizontal="left" vertical="center"/>
    </xf>
    <xf numFmtId="0" fontId="21" fillId="0" borderId="0" xfId="0" applyFont="1" applyBorder="1" applyAlignment="1">
      <alignment horizontal="left" vertical="center"/>
    </xf>
    <xf numFmtId="0" fontId="21" fillId="0" borderId="8" xfId="0" applyFont="1" applyBorder="1" applyAlignment="1">
      <alignment horizontal="left" vertical="center"/>
    </xf>
    <xf numFmtId="0" fontId="4" fillId="0" borderId="32" xfId="0" applyFont="1" applyFill="1" applyBorder="1" applyAlignment="1">
      <alignment horizontal="center" vertical="center" wrapText="1" shrinkToFit="1"/>
    </xf>
    <xf numFmtId="0" fontId="4" fillId="0" borderId="35" xfId="0" applyFont="1" applyFill="1" applyBorder="1" applyAlignment="1">
      <alignment horizontal="center" vertical="center" shrinkToFit="1"/>
    </xf>
    <xf numFmtId="0" fontId="10" fillId="10" borderId="61" xfId="0" applyFont="1" applyFill="1" applyBorder="1" applyAlignment="1">
      <alignment horizontal="center" vertical="center" shrinkToFit="1"/>
    </xf>
    <xf numFmtId="0" fontId="10" fillId="10" borderId="63" xfId="0" applyFont="1" applyFill="1" applyBorder="1" applyAlignment="1">
      <alignment horizontal="center" vertical="center" shrinkToFit="1"/>
    </xf>
    <xf numFmtId="0" fontId="5" fillId="6" borderId="16" xfId="0" applyFont="1" applyFill="1" applyBorder="1" applyAlignment="1">
      <alignment horizontal="center" vertical="center" shrinkToFit="1"/>
    </xf>
    <xf numFmtId="0" fontId="5" fillId="6" borderId="17" xfId="0" applyFont="1" applyFill="1" applyBorder="1" applyAlignment="1">
      <alignment horizontal="center" vertical="center" shrinkToFit="1"/>
    </xf>
    <xf numFmtId="0" fontId="45" fillId="11" borderId="23" xfId="0" applyFont="1" applyFill="1" applyBorder="1" applyAlignment="1">
      <alignment horizontal="center" vertical="center" wrapText="1"/>
    </xf>
    <xf numFmtId="0" fontId="45" fillId="11" borderId="3" xfId="0" applyFont="1" applyFill="1" applyBorder="1" applyAlignment="1">
      <alignment horizontal="center" vertical="center" wrapText="1"/>
    </xf>
    <xf numFmtId="0" fontId="45" fillId="15" borderId="23" xfId="0" applyFont="1" applyFill="1" applyBorder="1" applyAlignment="1">
      <alignment horizontal="center" vertical="center" wrapText="1"/>
    </xf>
    <xf numFmtId="0" fontId="45" fillId="15" borderId="3" xfId="0" applyFont="1" applyFill="1" applyBorder="1" applyAlignment="1">
      <alignment horizontal="center" vertical="center" wrapText="1"/>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0" fillId="0" borderId="7" xfId="0" applyBorder="1" applyAlignment="1">
      <alignment horizontal="left"/>
    </xf>
    <xf numFmtId="0" fontId="0" fillId="0" borderId="0" xfId="0" applyBorder="1" applyAlignment="1">
      <alignment horizontal="left"/>
    </xf>
    <xf numFmtId="0" fontId="0" fillId="0" borderId="8" xfId="0" applyBorder="1" applyAlignment="1">
      <alignment horizontal="left"/>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57" fillId="0" borderId="7" xfId="0" applyFont="1" applyBorder="1" applyAlignment="1">
      <alignment horizontal="left" vertical="center"/>
    </xf>
    <xf numFmtId="0" fontId="57" fillId="0" borderId="0" xfId="0" applyFont="1" applyBorder="1" applyAlignment="1">
      <alignment horizontal="left" vertical="center"/>
    </xf>
    <xf numFmtId="0" fontId="57" fillId="0" borderId="8" xfId="0" applyFont="1" applyBorder="1" applyAlignment="1">
      <alignment horizontal="left" vertical="center"/>
    </xf>
    <xf numFmtId="0" fontId="5" fillId="14" borderId="13" xfId="0" applyFont="1" applyFill="1" applyBorder="1" applyAlignment="1">
      <alignment horizontal="left" vertical="center"/>
    </xf>
    <xf numFmtId="0" fontId="5" fillId="14" borderId="14" xfId="0" applyFont="1" applyFill="1" applyBorder="1" applyAlignment="1">
      <alignment horizontal="left" vertical="center"/>
    </xf>
    <xf numFmtId="0" fontId="5" fillId="14" borderId="15" xfId="0" applyFont="1" applyFill="1" applyBorder="1" applyAlignment="1">
      <alignment horizontal="left" vertical="center"/>
    </xf>
    <xf numFmtId="0" fontId="22" fillId="0" borderId="7" xfId="0" applyFont="1" applyBorder="1" applyAlignment="1">
      <alignment horizontal="left" vertical="center"/>
    </xf>
    <xf numFmtId="0" fontId="22" fillId="0" borderId="0" xfId="0" applyFont="1" applyBorder="1" applyAlignment="1">
      <alignment horizontal="left" vertical="center"/>
    </xf>
    <xf numFmtId="0" fontId="22" fillId="0" borderId="8" xfId="0" applyFont="1" applyBorder="1" applyAlignment="1">
      <alignment horizontal="left" vertical="center"/>
    </xf>
    <xf numFmtId="0" fontId="17" fillId="0" borderId="7" xfId="0" applyFont="1" applyBorder="1" applyAlignment="1">
      <alignment horizontal="left" vertical="center"/>
    </xf>
    <xf numFmtId="0" fontId="17" fillId="0" borderId="0" xfId="0" applyFont="1" applyBorder="1" applyAlignment="1">
      <alignment horizontal="left" vertical="center"/>
    </xf>
    <xf numFmtId="0" fontId="17" fillId="0" borderId="8"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23" fillId="0" borderId="7" xfId="0" applyFont="1" applyBorder="1" applyAlignment="1">
      <alignment horizontal="left"/>
    </xf>
    <xf numFmtId="0" fontId="23" fillId="0" borderId="0" xfId="0" applyFont="1" applyBorder="1" applyAlignment="1">
      <alignment horizontal="left"/>
    </xf>
    <xf numFmtId="0" fontId="23" fillId="0" borderId="8" xfId="0" applyFont="1" applyBorder="1" applyAlignment="1">
      <alignment horizontal="left"/>
    </xf>
    <xf numFmtId="0" fontId="28" fillId="0" borderId="7" xfId="0" applyFont="1" applyBorder="1" applyAlignment="1">
      <alignment horizontal="left" vertical="center"/>
    </xf>
    <xf numFmtId="0" fontId="28" fillId="0" borderId="0" xfId="0" applyFont="1" applyBorder="1" applyAlignment="1">
      <alignment horizontal="left" vertical="center"/>
    </xf>
    <xf numFmtId="0" fontId="28" fillId="0" borderId="8" xfId="0" applyFont="1" applyBorder="1" applyAlignment="1">
      <alignment horizontal="left" vertical="center"/>
    </xf>
    <xf numFmtId="0" fontId="40" fillId="0" borderId="7" xfId="0" applyFont="1" applyBorder="1" applyAlignment="1">
      <alignment horizontal="left"/>
    </xf>
    <xf numFmtId="0" fontId="30" fillId="6" borderId="13" xfId="0" applyFont="1" applyFill="1" applyBorder="1" applyAlignment="1">
      <alignment horizontal="center" vertical="center"/>
    </xf>
    <xf numFmtId="0" fontId="30" fillId="6" borderId="15" xfId="0" applyFont="1" applyFill="1" applyBorder="1" applyAlignment="1">
      <alignment horizontal="center" vertical="center"/>
    </xf>
    <xf numFmtId="0" fontId="30" fillId="13" borderId="13" xfId="0" applyFont="1" applyFill="1" applyBorder="1" applyAlignment="1">
      <alignment horizontal="center" vertical="center"/>
    </xf>
    <xf numFmtId="0" fontId="30" fillId="13" borderId="15" xfId="0" applyFont="1" applyFill="1" applyBorder="1" applyAlignment="1">
      <alignment horizontal="center" vertical="center"/>
    </xf>
    <xf numFmtId="0" fontId="8" fillId="13" borderId="13" xfId="0" applyFont="1" applyFill="1" applyBorder="1" applyAlignment="1">
      <alignment horizontal="center" vertical="center"/>
    </xf>
    <xf numFmtId="0" fontId="8" fillId="13" borderId="15" xfId="0" applyFont="1" applyFill="1" applyBorder="1" applyAlignment="1">
      <alignment horizontal="center" vertical="center"/>
    </xf>
    <xf numFmtId="0" fontId="7" fillId="13" borderId="1" xfId="0" applyFont="1" applyFill="1" applyBorder="1" applyAlignment="1">
      <alignment horizontal="left" vertical="center"/>
    </xf>
    <xf numFmtId="0" fontId="16" fillId="0" borderId="13"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15" xfId="0" applyFont="1" applyBorder="1" applyAlignment="1">
      <alignment horizontal="left" vertical="center" shrinkToFit="1"/>
    </xf>
    <xf numFmtId="0" fontId="0" fillId="0" borderId="9" xfId="0" applyBorder="1" applyAlignment="1">
      <alignment horizontal="left" vertical="center"/>
    </xf>
    <xf numFmtId="0" fontId="7" fillId="13" borderId="13" xfId="0" applyFont="1" applyFill="1" applyBorder="1" applyAlignment="1">
      <alignment horizontal="center" vertical="center" shrinkToFit="1"/>
    </xf>
    <xf numFmtId="0" fontId="7" fillId="13" borderId="14" xfId="0" applyFont="1" applyFill="1" applyBorder="1" applyAlignment="1">
      <alignment horizontal="center" vertical="center" shrinkToFit="1"/>
    </xf>
    <xf numFmtId="0" fontId="7" fillId="13" borderId="15" xfId="0" applyFont="1" applyFill="1" applyBorder="1" applyAlignment="1">
      <alignment horizontal="center" vertical="center" shrinkToFit="1"/>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60" fillId="18" borderId="32" xfId="0" applyFont="1" applyFill="1" applyBorder="1" applyAlignment="1">
      <alignment horizontal="center" vertical="center" shrinkToFit="1"/>
    </xf>
    <xf numFmtId="0" fontId="60" fillId="18" borderId="43" xfId="0" applyFont="1" applyFill="1" applyBorder="1" applyAlignment="1">
      <alignment horizontal="center" vertical="center" shrinkToFit="1"/>
    </xf>
    <xf numFmtId="0" fontId="60" fillId="18" borderId="65" xfId="0" applyFont="1" applyFill="1" applyBorder="1" applyAlignment="1">
      <alignment horizontal="center" vertical="center" shrinkToFit="1"/>
    </xf>
    <xf numFmtId="0" fontId="60" fillId="18" borderId="35" xfId="0" applyFont="1" applyFill="1" applyBorder="1" applyAlignment="1">
      <alignment horizontal="center" vertical="center" shrinkToFit="1"/>
    </xf>
    <xf numFmtId="0" fontId="60" fillId="18" borderId="45" xfId="0" applyFont="1" applyFill="1" applyBorder="1" applyAlignment="1">
      <alignment horizontal="center" vertical="center" shrinkToFit="1"/>
    </xf>
    <xf numFmtId="0" fontId="60" fillId="18" borderId="66" xfId="0" applyFont="1" applyFill="1" applyBorder="1" applyAlignment="1">
      <alignment horizontal="center" vertical="center" shrinkToFit="1"/>
    </xf>
    <xf numFmtId="0" fontId="5" fillId="19" borderId="46" xfId="0" applyFont="1" applyFill="1" applyBorder="1" applyAlignment="1">
      <alignment horizontal="center" vertical="center" wrapText="1"/>
    </xf>
    <xf numFmtId="0" fontId="5" fillId="19" borderId="53" xfId="0" applyFont="1" applyFill="1" applyBorder="1" applyAlignment="1">
      <alignment horizontal="center" vertical="center" wrapText="1"/>
    </xf>
    <xf numFmtId="0" fontId="5" fillId="21" borderId="46" xfId="0" applyFont="1" applyFill="1" applyBorder="1" applyAlignment="1">
      <alignment horizontal="center" vertical="center" wrapText="1"/>
    </xf>
    <xf numFmtId="0" fontId="5" fillId="21" borderId="51" xfId="0" applyFont="1" applyFill="1" applyBorder="1" applyAlignment="1">
      <alignment horizontal="center" vertical="center" wrapText="1"/>
    </xf>
    <xf numFmtId="0" fontId="4" fillId="0" borderId="16" xfId="0" applyFont="1" applyFill="1" applyBorder="1" applyAlignment="1">
      <alignment horizontal="center" vertical="center" wrapText="1" shrinkToFit="1"/>
    </xf>
    <xf numFmtId="0" fontId="4" fillId="0" borderId="40" xfId="0" applyFont="1" applyFill="1" applyBorder="1" applyAlignment="1">
      <alignment horizontal="center" vertical="center" wrapText="1" shrinkToFit="1"/>
    </xf>
    <xf numFmtId="0" fontId="7" fillId="18" borderId="13" xfId="0" applyFont="1" applyFill="1" applyBorder="1" applyAlignment="1">
      <alignment horizontal="center" vertical="center" shrinkToFit="1"/>
    </xf>
    <xf numFmtId="0" fontId="7" fillId="18" borderId="14" xfId="0" applyFont="1" applyFill="1" applyBorder="1" applyAlignment="1">
      <alignment horizontal="center" vertical="center" shrinkToFit="1"/>
    </xf>
    <xf numFmtId="0" fontId="7" fillId="18" borderId="15" xfId="0" applyFont="1" applyFill="1" applyBorder="1" applyAlignment="1">
      <alignment horizontal="center" vertical="center" shrinkToFit="1"/>
    </xf>
    <xf numFmtId="0" fontId="7" fillId="18" borderId="13" xfId="0" applyFont="1" applyFill="1" applyBorder="1" applyAlignment="1">
      <alignment horizontal="center" vertical="center"/>
    </xf>
    <xf numFmtId="0" fontId="7" fillId="18" borderId="15" xfId="0" applyFont="1" applyFill="1" applyBorder="1" applyAlignment="1">
      <alignment horizontal="center" vertical="center"/>
    </xf>
    <xf numFmtId="0" fontId="8" fillId="18" borderId="13" xfId="0" applyFont="1" applyFill="1" applyBorder="1" applyAlignment="1">
      <alignment horizontal="center" vertical="center"/>
    </xf>
    <xf numFmtId="0" fontId="8" fillId="18" borderId="15" xfId="0" applyFont="1" applyFill="1" applyBorder="1" applyAlignment="1">
      <alignment horizontal="center" vertical="center"/>
    </xf>
    <xf numFmtId="0" fontId="7" fillId="18" borderId="1" xfId="0" applyFont="1" applyFill="1" applyBorder="1" applyAlignment="1">
      <alignment horizontal="left" vertical="center"/>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18" fillId="0" borderId="7" xfId="0" applyFont="1" applyBorder="1" applyAlignment="1">
      <alignment horizontal="left" vertical="center"/>
    </xf>
    <xf numFmtId="0" fontId="18" fillId="0" borderId="0" xfId="0" applyFont="1" applyBorder="1" applyAlignment="1">
      <alignment horizontal="left" vertical="center"/>
    </xf>
    <xf numFmtId="0" fontId="18" fillId="0" borderId="8" xfId="0" applyFont="1" applyBorder="1" applyAlignment="1">
      <alignment horizontal="left" vertical="center"/>
    </xf>
    <xf numFmtId="0" fontId="56" fillId="0" borderId="7" xfId="0" applyFont="1" applyBorder="1" applyAlignment="1">
      <alignment horizontal="left" vertical="center"/>
    </xf>
    <xf numFmtId="0" fontId="56" fillId="0" borderId="0" xfId="0" applyFont="1" applyBorder="1" applyAlignment="1">
      <alignment horizontal="left" vertical="center"/>
    </xf>
    <xf numFmtId="0" fontId="56" fillId="0" borderId="8"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43" fillId="18" borderId="13" xfId="0" applyFont="1" applyFill="1" applyBorder="1" applyAlignment="1">
      <alignment horizontal="center" vertical="center" shrinkToFit="1"/>
    </xf>
    <xf numFmtId="0" fontId="43" fillId="18" borderId="15" xfId="0" applyFont="1" applyFill="1" applyBorder="1" applyAlignment="1">
      <alignment horizontal="center" vertical="center" shrinkToFit="1"/>
    </xf>
    <xf numFmtId="0" fontId="55" fillId="0" borderId="7" xfId="0" applyFont="1" applyBorder="1" applyAlignment="1">
      <alignment horizontal="left" vertical="center"/>
    </xf>
    <xf numFmtId="0" fontId="55" fillId="0" borderId="0" xfId="0" applyFont="1" applyBorder="1" applyAlignment="1">
      <alignment horizontal="left" vertical="center"/>
    </xf>
    <xf numFmtId="0" fontId="55" fillId="0" borderId="8" xfId="0" applyFont="1" applyBorder="1" applyAlignment="1">
      <alignment horizontal="lef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9" fillId="0" borderId="7" xfId="0" applyFont="1" applyBorder="1" applyAlignment="1">
      <alignment horizontal="center" vertical="center"/>
    </xf>
    <xf numFmtId="0" fontId="19" fillId="0" borderId="0" xfId="0" applyFont="1" applyBorder="1" applyAlignment="1">
      <alignment horizontal="center" vertical="center"/>
    </xf>
    <xf numFmtId="0" fontId="19" fillId="0" borderId="8" xfId="0" applyFont="1" applyBorder="1" applyAlignment="1">
      <alignment horizontal="center" vertical="center"/>
    </xf>
    <xf numFmtId="0" fontId="32" fillId="0" borderId="7" xfId="0" applyFont="1" applyBorder="1" applyAlignment="1">
      <alignment horizontal="left" vertical="center"/>
    </xf>
    <xf numFmtId="0" fontId="41" fillId="0" borderId="7" xfId="0" applyFont="1" applyBorder="1" applyAlignment="1">
      <alignment horizontal="center" vertical="center"/>
    </xf>
    <xf numFmtId="0" fontId="42" fillId="0" borderId="0" xfId="0" applyFont="1" applyBorder="1" applyAlignment="1">
      <alignment horizontal="center" vertical="center"/>
    </xf>
    <xf numFmtId="0" fontId="42" fillId="0" borderId="8" xfId="0" applyFont="1" applyBorder="1" applyAlignment="1">
      <alignment horizontal="center" vertical="center"/>
    </xf>
    <xf numFmtId="0" fontId="31" fillId="0" borderId="7" xfId="0" applyFont="1" applyBorder="1" applyAlignment="1">
      <alignment horizontal="center" vertical="center"/>
    </xf>
    <xf numFmtId="0" fontId="31" fillId="0" borderId="0" xfId="0" applyFont="1" applyBorder="1" applyAlignment="1">
      <alignment horizontal="center" vertical="center"/>
    </xf>
    <xf numFmtId="0" fontId="31" fillId="0" borderId="8" xfId="0" applyFont="1" applyBorder="1" applyAlignment="1">
      <alignment horizontal="center" vertical="center"/>
    </xf>
    <xf numFmtId="0" fontId="70" fillId="0" borderId="7" xfId="0" applyFont="1" applyBorder="1" applyAlignment="1">
      <alignment horizontal="center" vertical="center"/>
    </xf>
    <xf numFmtId="0" fontId="71" fillId="0" borderId="0" xfId="0" applyFont="1" applyBorder="1" applyAlignment="1">
      <alignment horizontal="center" vertical="center"/>
    </xf>
    <xf numFmtId="0" fontId="71" fillId="0" borderId="8" xfId="0" applyFont="1" applyBorder="1" applyAlignment="1">
      <alignment horizontal="center" vertical="center"/>
    </xf>
    <xf numFmtId="0" fontId="30" fillId="13" borderId="13" xfId="0" applyFont="1" applyFill="1" applyBorder="1" applyAlignment="1">
      <alignment horizontal="center" vertical="center" shrinkToFit="1"/>
    </xf>
    <xf numFmtId="0" fontId="30" fillId="13" borderId="15" xfId="0" applyFont="1" applyFill="1" applyBorder="1" applyAlignment="1">
      <alignment horizontal="center" vertical="center" shrinkToFit="1"/>
    </xf>
    <xf numFmtId="0" fontId="49" fillId="0" borderId="7" xfId="0" applyFont="1" applyBorder="1" applyAlignment="1">
      <alignment horizontal="left" vertical="center"/>
    </xf>
    <xf numFmtId="0" fontId="49" fillId="0" borderId="0" xfId="0" applyFont="1" applyBorder="1" applyAlignment="1">
      <alignment horizontal="left" vertical="center"/>
    </xf>
    <xf numFmtId="0" fontId="49" fillId="0" borderId="8" xfId="0" applyFont="1" applyBorder="1" applyAlignment="1">
      <alignment horizontal="left" vertical="center"/>
    </xf>
    <xf numFmtId="0" fontId="47" fillId="0" borderId="7" xfId="0" applyFont="1" applyBorder="1" applyAlignment="1">
      <alignment horizontal="left" vertical="center"/>
    </xf>
    <xf numFmtId="0" fontId="47" fillId="0" borderId="0" xfId="0" applyFont="1" applyBorder="1" applyAlignment="1">
      <alignment horizontal="left" vertical="center"/>
    </xf>
    <xf numFmtId="0" fontId="47" fillId="0" borderId="8" xfId="0" applyFont="1" applyBorder="1" applyAlignment="1">
      <alignment horizontal="left" vertical="center"/>
    </xf>
    <xf numFmtId="0" fontId="17" fillId="0" borderId="13" xfId="0" applyFont="1" applyBorder="1" applyAlignment="1">
      <alignment horizontal="left" vertical="center"/>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43" fillId="13" borderId="13" xfId="0" applyFont="1" applyFill="1" applyBorder="1" applyAlignment="1">
      <alignment horizontal="center" vertical="center" shrinkToFit="1"/>
    </xf>
    <xf numFmtId="0" fontId="43" fillId="13" borderId="15" xfId="0" applyFont="1" applyFill="1" applyBorder="1" applyAlignment="1">
      <alignment horizontal="center" vertical="center" shrinkToFit="1"/>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7" fillId="13" borderId="13" xfId="0" applyFont="1" applyFill="1" applyBorder="1" applyAlignment="1">
      <alignment horizontal="center" vertical="center"/>
    </xf>
    <xf numFmtId="0" fontId="7" fillId="13" borderId="15" xfId="0" applyFont="1" applyFill="1" applyBorder="1" applyAlignment="1">
      <alignment horizontal="center" vertical="center"/>
    </xf>
    <xf numFmtId="0" fontId="15" fillId="0" borderId="7" xfId="0" applyFont="1" applyBorder="1" applyAlignment="1">
      <alignment horizontal="left" vertical="center"/>
    </xf>
    <xf numFmtId="0" fontId="15" fillId="0" borderId="0" xfId="0" applyFont="1" applyBorder="1" applyAlignment="1">
      <alignment horizontal="left" vertical="center"/>
    </xf>
    <xf numFmtId="0" fontId="15" fillId="0" borderId="8" xfId="0" applyFont="1" applyBorder="1" applyAlignment="1">
      <alignment horizontal="left" vertical="center"/>
    </xf>
    <xf numFmtId="0" fontId="16" fillId="0" borderId="13"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15" xfId="0" applyFont="1" applyFill="1" applyBorder="1" applyAlignment="1">
      <alignment horizontal="left" vertical="center"/>
    </xf>
    <xf numFmtId="0" fontId="29" fillId="0" borderId="7" xfId="0" applyFont="1" applyBorder="1" applyAlignment="1">
      <alignment horizontal="left" vertical="center"/>
    </xf>
    <xf numFmtId="0" fontId="29" fillId="0" borderId="0" xfId="0" applyFont="1" applyBorder="1" applyAlignment="1">
      <alignment horizontal="left" vertical="center"/>
    </xf>
    <xf numFmtId="0" fontId="29" fillId="0" borderId="8" xfId="0" applyFont="1" applyBorder="1" applyAlignment="1">
      <alignment horizontal="left" vertical="center"/>
    </xf>
    <xf numFmtId="0" fontId="17" fillId="0" borderId="13"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5" xfId="0" applyFont="1" applyFill="1" applyBorder="1" applyAlignment="1">
      <alignment horizontal="left" vertical="center"/>
    </xf>
    <xf numFmtId="0" fontId="48" fillId="0" borderId="7" xfId="0" applyFont="1" applyBorder="1" applyAlignment="1">
      <alignment horizontal="center" vertical="center"/>
    </xf>
    <xf numFmtId="0" fontId="48" fillId="0" borderId="0" xfId="0" applyFont="1" applyBorder="1" applyAlignment="1">
      <alignment horizontal="center" vertical="center"/>
    </xf>
    <xf numFmtId="0" fontId="48" fillId="0" borderId="8" xfId="0" applyFont="1" applyBorder="1" applyAlignment="1">
      <alignment horizontal="center" vertical="center"/>
    </xf>
    <xf numFmtId="0" fontId="43" fillId="18" borderId="13" xfId="0" applyFont="1" applyFill="1" applyBorder="1" applyAlignment="1">
      <alignment horizontal="center" vertical="center"/>
    </xf>
    <xf numFmtId="0" fontId="43" fillId="18" borderId="15" xfId="0" applyFont="1" applyFill="1" applyBorder="1" applyAlignment="1">
      <alignment horizontal="center" vertical="center"/>
    </xf>
    <xf numFmtId="0" fontId="46" fillId="0" borderId="7" xfId="0" applyFont="1" applyBorder="1" applyAlignment="1">
      <alignment horizontal="left" vertical="center"/>
    </xf>
    <xf numFmtId="0" fontId="46" fillId="0" borderId="0" xfId="0" applyFont="1" applyBorder="1" applyAlignment="1">
      <alignment horizontal="left" vertical="center"/>
    </xf>
    <xf numFmtId="0" fontId="46" fillId="0" borderId="8" xfId="0" applyFont="1" applyBorder="1" applyAlignment="1">
      <alignment horizontal="left" vertical="center"/>
    </xf>
    <xf numFmtId="0" fontId="72" fillId="0" borderId="7" xfId="0" applyFont="1" applyBorder="1" applyAlignment="1">
      <alignment horizontal="left"/>
    </xf>
    <xf numFmtId="0" fontId="9" fillId="0" borderId="0" xfId="0" applyFont="1" applyBorder="1" applyAlignment="1">
      <alignment horizontal="left"/>
    </xf>
    <xf numFmtId="0" fontId="9" fillId="0" borderId="8" xfId="0" applyFont="1" applyBorder="1" applyAlignment="1">
      <alignment horizontal="left"/>
    </xf>
    <xf numFmtId="0" fontId="16" fillId="0" borderId="7" xfId="0" applyFont="1" applyBorder="1" applyAlignment="1">
      <alignment horizontal="left" vertical="center" wrapText="1"/>
    </xf>
    <xf numFmtId="0" fontId="0" fillId="0" borderId="7" xfId="0" applyBorder="1" applyAlignment="1">
      <alignment horizontal="left" vertical="center" wrapText="1"/>
    </xf>
    <xf numFmtId="0" fontId="31" fillId="0" borderId="7" xfId="0" applyFont="1" applyBorder="1" applyAlignment="1">
      <alignment horizontal="left" vertical="center"/>
    </xf>
    <xf numFmtId="0" fontId="31" fillId="0" borderId="0" xfId="0" applyFont="1" applyBorder="1" applyAlignment="1">
      <alignment horizontal="left" vertical="center"/>
    </xf>
    <xf numFmtId="0" fontId="31" fillId="0" borderId="8" xfId="0" applyFont="1" applyBorder="1" applyAlignment="1">
      <alignment horizontal="left"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cellXfs>
  <cellStyles count="12">
    <cellStyle name="標準" xfId="0" builtinId="0"/>
    <cellStyle name="標準 2" xfId="2"/>
    <cellStyle name="標準 3" xfId="3"/>
    <cellStyle name="標準 4" xfId="4"/>
    <cellStyle name="標準 4 2" xfId="7"/>
    <cellStyle name="標準 4 2 2" xfId="8"/>
    <cellStyle name="標準 5" xfId="5"/>
    <cellStyle name="標準 5 2" xfId="9"/>
    <cellStyle name="標準 6" xfId="1"/>
    <cellStyle name="標準 7" xfId="10"/>
    <cellStyle name="標準 8" xfId="11"/>
    <cellStyle name="標準 9" xfId="6"/>
  </cellStyles>
  <dxfs count="0"/>
  <tableStyles count="0" defaultTableStyle="TableStyleMedium2" defaultPivotStyle="PivotStyleLight16"/>
  <colors>
    <mruColors>
      <color rgb="FFA61D02"/>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1"/>
  <sheetViews>
    <sheetView zoomScaleNormal="100" workbookViewId="0">
      <selection activeCell="A48" sqref="A48:N48"/>
    </sheetView>
  </sheetViews>
  <sheetFormatPr defaultRowHeight="17.25"/>
  <cols>
    <col min="1" max="4" width="7.625" style="323" customWidth="1"/>
    <col min="5" max="5" width="2.875" style="323" customWidth="1"/>
    <col min="6" max="9" width="7.625" style="323" customWidth="1"/>
    <col min="10" max="10" width="2.875" style="323" customWidth="1"/>
    <col min="11" max="14" width="7.625" style="323" customWidth="1"/>
    <col min="15" max="16384" width="9" style="323"/>
  </cols>
  <sheetData>
    <row r="1" spans="1:19">
      <c r="A1" s="397" t="s">
        <v>664</v>
      </c>
      <c r="B1" s="398"/>
      <c r="C1" s="398"/>
      <c r="D1" s="399"/>
      <c r="E1" s="335"/>
      <c r="F1" s="375" t="s">
        <v>663</v>
      </c>
      <c r="G1" s="376"/>
      <c r="H1" s="376"/>
      <c r="I1" s="377"/>
      <c r="J1" s="335"/>
      <c r="K1" s="378" t="s">
        <v>662</v>
      </c>
      <c r="L1" s="379"/>
      <c r="M1" s="379"/>
      <c r="N1" s="380"/>
    </row>
    <row r="2" spans="1:19" ht="18" thickBot="1">
      <c r="A2" s="381" t="s">
        <v>650</v>
      </c>
      <c r="B2" s="382"/>
      <c r="C2" s="400" t="s">
        <v>661</v>
      </c>
      <c r="D2" s="401"/>
      <c r="E2" s="335"/>
      <c r="F2" s="381" t="s">
        <v>650</v>
      </c>
      <c r="G2" s="382"/>
      <c r="H2" s="402" t="s">
        <v>660</v>
      </c>
      <c r="I2" s="403"/>
      <c r="J2" s="335"/>
      <c r="K2" s="385" t="s">
        <v>649</v>
      </c>
      <c r="L2" s="386"/>
      <c r="M2" s="383" t="s">
        <v>648</v>
      </c>
      <c r="N2" s="384"/>
    </row>
    <row r="3" spans="1:19">
      <c r="A3" s="330" t="s">
        <v>646</v>
      </c>
      <c r="B3" s="329" t="s">
        <v>19</v>
      </c>
      <c r="C3" s="329" t="s">
        <v>20</v>
      </c>
      <c r="D3" s="333" t="s">
        <v>21</v>
      </c>
      <c r="E3" s="331"/>
      <c r="F3" s="332" t="s">
        <v>646</v>
      </c>
      <c r="G3" s="334" t="s">
        <v>19</v>
      </c>
      <c r="H3" s="334" t="s">
        <v>20</v>
      </c>
      <c r="I3" s="333" t="s">
        <v>21</v>
      </c>
      <c r="J3" s="331"/>
      <c r="K3" s="330" t="s">
        <v>646</v>
      </c>
      <c r="L3" s="329" t="s">
        <v>19</v>
      </c>
      <c r="M3" s="329" t="s">
        <v>20</v>
      </c>
      <c r="N3" s="328" t="s">
        <v>21</v>
      </c>
    </row>
    <row r="4" spans="1:19" ht="33.75" customHeight="1" thickBot="1">
      <c r="A4" s="340">
        <f>基本!$B$16</f>
        <v>29</v>
      </c>
      <c r="B4" s="339">
        <f>基本!$B$17</f>
        <v>29</v>
      </c>
      <c r="C4" s="339">
        <f>基本!$B$18</f>
        <v>21</v>
      </c>
      <c r="D4" s="338">
        <f>基本!$B$19</f>
        <v>32</v>
      </c>
      <c r="E4" s="327"/>
      <c r="F4" s="340">
        <f>2+基本!$B$16</f>
        <v>31</v>
      </c>
      <c r="G4" s="339">
        <f>2+基本!$B$17</f>
        <v>31</v>
      </c>
      <c r="H4" s="339">
        <f>2+基本!$B$18</f>
        <v>23</v>
      </c>
      <c r="I4" s="338">
        <f>3+基本!$B$19</f>
        <v>35</v>
      </c>
      <c r="J4" s="327"/>
      <c r="K4" s="326" t="s">
        <v>643</v>
      </c>
      <c r="L4" s="325" t="s">
        <v>643</v>
      </c>
      <c r="M4" s="325" t="s">
        <v>643</v>
      </c>
      <c r="N4" s="324" t="s">
        <v>643</v>
      </c>
    </row>
    <row r="5" spans="1:19" ht="7.5" customHeight="1" thickBot="1">
      <c r="A5" s="336"/>
      <c r="B5" s="336"/>
      <c r="C5" s="336"/>
      <c r="D5" s="336"/>
      <c r="E5" s="337"/>
      <c r="F5" s="336"/>
      <c r="G5" s="336"/>
      <c r="H5" s="336"/>
      <c r="I5" s="336"/>
      <c r="J5" s="337"/>
      <c r="K5" s="336"/>
      <c r="L5" s="336"/>
      <c r="M5" s="336"/>
      <c r="N5" s="336"/>
    </row>
    <row r="6" spans="1:19">
      <c r="A6" s="378" t="s">
        <v>659</v>
      </c>
      <c r="B6" s="379"/>
      <c r="C6" s="379"/>
      <c r="D6" s="380"/>
      <c r="E6" s="335"/>
      <c r="F6" s="387" t="s">
        <v>658</v>
      </c>
      <c r="G6" s="388"/>
      <c r="H6" s="388"/>
      <c r="I6" s="389"/>
      <c r="J6" s="335"/>
      <c r="K6" s="390" t="s">
        <v>657</v>
      </c>
      <c r="L6" s="391"/>
      <c r="M6" s="391"/>
      <c r="N6" s="392"/>
    </row>
    <row r="7" spans="1:19" ht="18" thickBot="1">
      <c r="A7" s="381" t="s">
        <v>650</v>
      </c>
      <c r="B7" s="382"/>
      <c r="C7" s="383" t="s">
        <v>648</v>
      </c>
      <c r="D7" s="384"/>
      <c r="E7" s="335"/>
      <c r="F7" s="385" t="s">
        <v>649</v>
      </c>
      <c r="G7" s="386"/>
      <c r="H7" s="393" t="s">
        <v>656</v>
      </c>
      <c r="I7" s="394"/>
      <c r="J7" s="335"/>
      <c r="K7" s="385" t="s">
        <v>649</v>
      </c>
      <c r="L7" s="386"/>
      <c r="M7" s="395" t="s">
        <v>655</v>
      </c>
      <c r="N7" s="396"/>
    </row>
    <row r="8" spans="1:19">
      <c r="A8" s="332" t="s">
        <v>646</v>
      </c>
      <c r="B8" s="329" t="s">
        <v>19</v>
      </c>
      <c r="C8" s="329" t="s">
        <v>20</v>
      </c>
      <c r="D8" s="328" t="s">
        <v>21</v>
      </c>
      <c r="E8" s="331"/>
      <c r="F8" s="330" t="s">
        <v>646</v>
      </c>
      <c r="G8" s="329" t="s">
        <v>19</v>
      </c>
      <c r="H8" s="329" t="s">
        <v>20</v>
      </c>
      <c r="I8" s="328" t="s">
        <v>21</v>
      </c>
      <c r="J8" s="331"/>
      <c r="K8" s="330" t="s">
        <v>646</v>
      </c>
      <c r="L8" s="329" t="s">
        <v>19</v>
      </c>
      <c r="M8" s="329" t="s">
        <v>20</v>
      </c>
      <c r="N8" s="328" t="s">
        <v>21</v>
      </c>
    </row>
    <row r="9" spans="1:19" ht="33.75" customHeight="1" thickBot="1">
      <c r="A9" s="326" t="s">
        <v>645</v>
      </c>
      <c r="B9" s="325"/>
      <c r="C9" s="325"/>
      <c r="D9" s="324"/>
      <c r="E9" s="327"/>
      <c r="F9" s="326" t="s">
        <v>654</v>
      </c>
      <c r="G9" s="325" t="s">
        <v>654</v>
      </c>
      <c r="H9" s="325" t="s">
        <v>654</v>
      </c>
      <c r="I9" s="324" t="s">
        <v>654</v>
      </c>
      <c r="J9" s="327"/>
      <c r="K9" s="340" t="str">
        <f>"+" &amp; 基本!$C$23</f>
        <v>+3</v>
      </c>
      <c r="L9" s="339" t="str">
        <f>"+" &amp; 基本!$C$23</f>
        <v>+3</v>
      </c>
      <c r="M9" s="339" t="str">
        <f>"+" &amp; 基本!$C$23</f>
        <v>+3</v>
      </c>
      <c r="N9" s="338" t="str">
        <f>"+" &amp; 基本!$C$23</f>
        <v>+3</v>
      </c>
    </row>
    <row r="10" spans="1:19" ht="7.5" customHeight="1" thickBot="1">
      <c r="A10" s="336"/>
      <c r="B10" s="336"/>
      <c r="C10" s="336"/>
      <c r="D10" s="336"/>
      <c r="E10" s="337"/>
      <c r="F10" s="336"/>
      <c r="G10" s="336"/>
      <c r="H10" s="336"/>
      <c r="I10" s="336"/>
      <c r="J10" s="337"/>
      <c r="K10" s="336"/>
      <c r="L10" s="336"/>
      <c r="M10" s="336"/>
      <c r="N10" s="336"/>
    </row>
    <row r="11" spans="1:19">
      <c r="A11" s="375" t="s">
        <v>653</v>
      </c>
      <c r="B11" s="376"/>
      <c r="C11" s="376"/>
      <c r="D11" s="377"/>
      <c r="E11" s="335"/>
      <c r="F11" s="378" t="s">
        <v>652</v>
      </c>
      <c r="G11" s="379"/>
      <c r="H11" s="379"/>
      <c r="I11" s="380"/>
      <c r="J11" s="335"/>
      <c r="K11" s="375" t="s">
        <v>651</v>
      </c>
      <c r="L11" s="376"/>
      <c r="M11" s="376"/>
      <c r="N11" s="377"/>
      <c r="P11" s="308"/>
      <c r="Q11" s="308"/>
      <c r="R11" s="308"/>
      <c r="S11" s="308"/>
    </row>
    <row r="12" spans="1:19" ht="18" thickBot="1">
      <c r="A12" s="381" t="s">
        <v>650</v>
      </c>
      <c r="B12" s="382"/>
      <c r="C12" s="383" t="s">
        <v>648</v>
      </c>
      <c r="D12" s="384"/>
      <c r="E12" s="335"/>
      <c r="F12" s="381" t="s">
        <v>650</v>
      </c>
      <c r="G12" s="382"/>
      <c r="H12" s="383" t="s">
        <v>648</v>
      </c>
      <c r="I12" s="384"/>
      <c r="J12" s="335"/>
      <c r="K12" s="385" t="s">
        <v>649</v>
      </c>
      <c r="L12" s="386"/>
      <c r="M12" s="383" t="s">
        <v>648</v>
      </c>
      <c r="N12" s="384"/>
      <c r="P12" s="308"/>
      <c r="Q12" s="308"/>
      <c r="R12" s="308"/>
      <c r="S12" s="308"/>
    </row>
    <row r="13" spans="1:19" ht="18.75" customHeight="1">
      <c r="A13" s="364" t="s">
        <v>647</v>
      </c>
      <c r="B13" s="334" t="s">
        <v>19</v>
      </c>
      <c r="C13" s="334" t="s">
        <v>20</v>
      </c>
      <c r="D13" s="333" t="s">
        <v>21</v>
      </c>
      <c r="E13" s="331"/>
      <c r="F13" s="332" t="s">
        <v>646</v>
      </c>
      <c r="G13" s="329" t="s">
        <v>19</v>
      </c>
      <c r="H13" s="329" t="s">
        <v>20</v>
      </c>
      <c r="I13" s="328" t="s">
        <v>21</v>
      </c>
      <c r="J13" s="331"/>
      <c r="K13" s="330" t="s">
        <v>646</v>
      </c>
      <c r="L13" s="329" t="s">
        <v>19</v>
      </c>
      <c r="M13" s="329" t="s">
        <v>20</v>
      </c>
      <c r="N13" s="328" t="s">
        <v>21</v>
      </c>
      <c r="P13" s="308"/>
      <c r="Q13" s="308"/>
      <c r="R13" s="308"/>
      <c r="S13" s="308"/>
    </row>
    <row r="14" spans="1:19" ht="33.75" customHeight="1" thickBot="1">
      <c r="A14" s="365"/>
      <c r="B14" s="325" t="s">
        <v>645</v>
      </c>
      <c r="C14" s="325" t="s">
        <v>645</v>
      </c>
      <c r="D14" s="324" t="s">
        <v>644</v>
      </c>
      <c r="E14" s="327"/>
      <c r="F14" s="326" t="s">
        <v>643</v>
      </c>
      <c r="G14" s="325"/>
      <c r="H14" s="325"/>
      <c r="I14" s="324"/>
      <c r="J14" s="327"/>
      <c r="K14" s="326" t="s">
        <v>642</v>
      </c>
      <c r="L14" s="325" t="s">
        <v>642</v>
      </c>
      <c r="M14" s="325" t="s">
        <v>642</v>
      </c>
      <c r="N14" s="324" t="s">
        <v>642</v>
      </c>
      <c r="P14" s="308"/>
      <c r="Q14" s="308"/>
      <c r="R14" s="308"/>
      <c r="S14" s="308"/>
    </row>
    <row r="15" spans="1:19" ht="10.5" customHeight="1" thickBot="1"/>
    <row r="16" spans="1:19" s="308" customFormat="1" ht="15.75" customHeight="1">
      <c r="A16" s="355" t="s">
        <v>278</v>
      </c>
      <c r="B16" s="356"/>
      <c r="C16" s="356"/>
      <c r="D16" s="356"/>
      <c r="E16" s="356"/>
      <c r="F16" s="356"/>
      <c r="G16" s="356"/>
      <c r="H16" s="356"/>
      <c r="I16" s="356"/>
      <c r="J16" s="356"/>
      <c r="K16" s="356"/>
      <c r="L16" s="356"/>
      <c r="M16" s="356"/>
      <c r="N16" s="357"/>
    </row>
    <row r="17" spans="1:14" s="308" customFormat="1" ht="13.5">
      <c r="A17" s="352" t="s">
        <v>279</v>
      </c>
      <c r="B17" s="353"/>
      <c r="C17" s="353"/>
      <c r="D17" s="353"/>
      <c r="E17" s="353"/>
      <c r="F17" s="353"/>
      <c r="G17" s="353"/>
      <c r="H17" s="353"/>
      <c r="I17" s="353"/>
      <c r="J17" s="353"/>
      <c r="K17" s="353"/>
      <c r="L17" s="353"/>
      <c r="M17" s="353"/>
      <c r="N17" s="354"/>
    </row>
    <row r="18" spans="1:14" s="308" customFormat="1" ht="13.5">
      <c r="A18" s="352" t="s">
        <v>284</v>
      </c>
      <c r="B18" s="353"/>
      <c r="C18" s="353"/>
      <c r="D18" s="353"/>
      <c r="E18" s="353"/>
      <c r="F18" s="353"/>
      <c r="G18" s="353"/>
      <c r="H18" s="353"/>
      <c r="I18" s="353"/>
      <c r="J18" s="353"/>
      <c r="K18" s="353"/>
      <c r="L18" s="353"/>
      <c r="M18" s="353"/>
      <c r="N18" s="354"/>
    </row>
    <row r="19" spans="1:14" s="308" customFormat="1" ht="13.5">
      <c r="A19" s="352" t="s">
        <v>280</v>
      </c>
      <c r="B19" s="353"/>
      <c r="C19" s="353"/>
      <c r="D19" s="353"/>
      <c r="E19" s="353"/>
      <c r="F19" s="353"/>
      <c r="G19" s="353"/>
      <c r="H19" s="353"/>
      <c r="I19" s="353"/>
      <c r="J19" s="353"/>
      <c r="K19" s="353"/>
      <c r="L19" s="353"/>
      <c r="M19" s="353"/>
      <c r="N19" s="354"/>
    </row>
    <row r="20" spans="1:14" s="308" customFormat="1" ht="13.5">
      <c r="A20" s="361" t="s">
        <v>281</v>
      </c>
      <c r="B20" s="362"/>
      <c r="C20" s="362"/>
      <c r="D20" s="362"/>
      <c r="E20" s="362"/>
      <c r="F20" s="362"/>
      <c r="G20" s="362"/>
      <c r="H20" s="362"/>
      <c r="I20" s="362"/>
      <c r="J20" s="362"/>
      <c r="K20" s="362"/>
      <c r="L20" s="362"/>
      <c r="M20" s="362"/>
      <c r="N20" s="363"/>
    </row>
    <row r="21" spans="1:14" s="308" customFormat="1" ht="13.5">
      <c r="A21" s="361" t="s">
        <v>282</v>
      </c>
      <c r="B21" s="362"/>
      <c r="C21" s="362"/>
      <c r="D21" s="362"/>
      <c r="E21" s="362"/>
      <c r="F21" s="362"/>
      <c r="G21" s="362"/>
      <c r="H21" s="362"/>
      <c r="I21" s="362"/>
      <c r="J21" s="362"/>
      <c r="K21" s="362"/>
      <c r="L21" s="362"/>
      <c r="M21" s="362"/>
      <c r="N21" s="363"/>
    </row>
    <row r="22" spans="1:14" s="308" customFormat="1" ht="13.5">
      <c r="A22" s="361" t="s">
        <v>326</v>
      </c>
      <c r="B22" s="362"/>
      <c r="C22" s="362"/>
      <c r="D22" s="362"/>
      <c r="E22" s="362"/>
      <c r="F22" s="362"/>
      <c r="G22" s="362"/>
      <c r="H22" s="362"/>
      <c r="I22" s="362"/>
      <c r="J22" s="362"/>
      <c r="K22" s="362"/>
      <c r="L22" s="362"/>
      <c r="M22" s="362"/>
      <c r="N22" s="363"/>
    </row>
    <row r="23" spans="1:14" s="308" customFormat="1" ht="14.25" thickBot="1">
      <c r="A23" s="366" t="s">
        <v>285</v>
      </c>
      <c r="B23" s="367"/>
      <c r="C23" s="367"/>
      <c r="D23" s="367"/>
      <c r="E23" s="367"/>
      <c r="F23" s="367"/>
      <c r="G23" s="367"/>
      <c r="H23" s="367"/>
      <c r="I23" s="367"/>
      <c r="J23" s="367"/>
      <c r="K23" s="367"/>
      <c r="L23" s="367"/>
      <c r="M23" s="367"/>
      <c r="N23" s="368"/>
    </row>
    <row r="24" spans="1:14" s="308" customFormat="1" ht="3.75" customHeight="1" thickBot="1"/>
    <row r="25" spans="1:14" s="308" customFormat="1" ht="15.75" customHeight="1">
      <c r="A25" s="355" t="s">
        <v>289</v>
      </c>
      <c r="B25" s="356"/>
      <c r="C25" s="356"/>
      <c r="D25" s="356"/>
      <c r="E25" s="356"/>
      <c r="F25" s="356"/>
      <c r="G25" s="356"/>
      <c r="H25" s="356"/>
      <c r="I25" s="356"/>
      <c r="J25" s="356"/>
      <c r="K25" s="356"/>
      <c r="L25" s="356"/>
      <c r="M25" s="356"/>
      <c r="N25" s="357"/>
    </row>
    <row r="26" spans="1:14" s="308" customFormat="1" ht="13.5">
      <c r="A26" s="352" t="s">
        <v>290</v>
      </c>
      <c r="B26" s="353"/>
      <c r="C26" s="353"/>
      <c r="D26" s="353"/>
      <c r="E26" s="353"/>
      <c r="F26" s="353"/>
      <c r="G26" s="353"/>
      <c r="H26" s="353"/>
      <c r="I26" s="353"/>
      <c r="J26" s="353"/>
      <c r="K26" s="353"/>
      <c r="L26" s="353"/>
      <c r="M26" s="353"/>
      <c r="N26" s="354"/>
    </row>
    <row r="27" spans="1:14" s="308" customFormat="1" ht="13.5">
      <c r="A27" s="361" t="s">
        <v>298</v>
      </c>
      <c r="B27" s="362"/>
      <c r="C27" s="362"/>
      <c r="D27" s="362"/>
      <c r="E27" s="362"/>
      <c r="F27" s="362"/>
      <c r="G27" s="362"/>
      <c r="H27" s="362"/>
      <c r="I27" s="362"/>
      <c r="J27" s="362"/>
      <c r="K27" s="362"/>
      <c r="L27" s="362"/>
      <c r="M27" s="362"/>
      <c r="N27" s="363"/>
    </row>
    <row r="28" spans="1:14" s="308" customFormat="1" ht="14.25" thickBot="1">
      <c r="A28" s="358" t="s">
        <v>291</v>
      </c>
      <c r="B28" s="359"/>
      <c r="C28" s="359"/>
      <c r="D28" s="359"/>
      <c r="E28" s="359"/>
      <c r="F28" s="359"/>
      <c r="G28" s="359"/>
      <c r="H28" s="359"/>
      <c r="I28" s="359"/>
      <c r="J28" s="359"/>
      <c r="K28" s="359"/>
      <c r="L28" s="359"/>
      <c r="M28" s="359"/>
      <c r="N28" s="360"/>
    </row>
    <row r="29" spans="1:14" s="308" customFormat="1" ht="3.75" customHeight="1" thickBot="1"/>
    <row r="30" spans="1:14" s="308" customFormat="1" ht="15.75" customHeight="1">
      <c r="A30" s="369" t="s">
        <v>440</v>
      </c>
      <c r="B30" s="370"/>
      <c r="C30" s="370"/>
      <c r="D30" s="370"/>
      <c r="E30" s="370"/>
      <c r="F30" s="370"/>
      <c r="G30" s="370"/>
      <c r="H30" s="370"/>
      <c r="I30" s="370"/>
      <c r="J30" s="370"/>
      <c r="K30" s="370"/>
      <c r="L30" s="370"/>
      <c r="M30" s="370"/>
      <c r="N30" s="371"/>
    </row>
    <row r="31" spans="1:14" s="308" customFormat="1" ht="13.5">
      <c r="A31" s="352" t="s">
        <v>444</v>
      </c>
      <c r="B31" s="353"/>
      <c r="C31" s="353"/>
      <c r="D31" s="353"/>
      <c r="E31" s="353"/>
      <c r="F31" s="353"/>
      <c r="G31" s="353"/>
      <c r="H31" s="353"/>
      <c r="I31" s="353"/>
      <c r="J31" s="353"/>
      <c r="K31" s="353"/>
      <c r="L31" s="353"/>
      <c r="M31" s="353"/>
      <c r="N31" s="354"/>
    </row>
    <row r="32" spans="1:14" s="308" customFormat="1" ht="14.25" thickBot="1">
      <c r="A32" s="358" t="s">
        <v>442</v>
      </c>
      <c r="B32" s="359"/>
      <c r="C32" s="359"/>
      <c r="D32" s="359"/>
      <c r="E32" s="359"/>
      <c r="F32" s="359"/>
      <c r="G32" s="359"/>
      <c r="H32" s="359"/>
      <c r="I32" s="359"/>
      <c r="J32" s="359"/>
      <c r="K32" s="359"/>
      <c r="L32" s="359"/>
      <c r="M32" s="359"/>
      <c r="N32" s="360"/>
    </row>
    <row r="33" spans="1:14" s="308" customFormat="1" ht="3.75" customHeight="1" thickBot="1"/>
    <row r="34" spans="1:14" s="308" customFormat="1" ht="15.75" customHeight="1">
      <c r="A34" s="372" t="s">
        <v>439</v>
      </c>
      <c r="B34" s="373"/>
      <c r="C34" s="373"/>
      <c r="D34" s="373"/>
      <c r="E34" s="373"/>
      <c r="F34" s="373"/>
      <c r="G34" s="373"/>
      <c r="H34" s="373"/>
      <c r="I34" s="373"/>
      <c r="J34" s="373"/>
      <c r="K34" s="373"/>
      <c r="L34" s="373"/>
      <c r="M34" s="373"/>
      <c r="N34" s="374"/>
    </row>
    <row r="35" spans="1:14" s="308" customFormat="1" ht="13.5">
      <c r="A35" s="361" t="s">
        <v>641</v>
      </c>
      <c r="B35" s="362"/>
      <c r="C35" s="362"/>
      <c r="D35" s="362"/>
      <c r="E35" s="362"/>
      <c r="F35" s="362"/>
      <c r="G35" s="362"/>
      <c r="H35" s="362"/>
      <c r="I35" s="362"/>
      <c r="J35" s="362"/>
      <c r="K35" s="362"/>
      <c r="L35" s="362"/>
      <c r="M35" s="362"/>
      <c r="N35" s="363"/>
    </row>
    <row r="36" spans="1:14" s="308" customFormat="1" ht="13.5">
      <c r="A36" s="361" t="s">
        <v>448</v>
      </c>
      <c r="B36" s="362"/>
      <c r="C36" s="362"/>
      <c r="D36" s="362"/>
      <c r="E36" s="362"/>
      <c r="F36" s="362"/>
      <c r="G36" s="362"/>
      <c r="H36" s="362"/>
      <c r="I36" s="362"/>
      <c r="J36" s="362"/>
      <c r="K36" s="362"/>
      <c r="L36" s="362"/>
      <c r="M36" s="362"/>
      <c r="N36" s="363"/>
    </row>
    <row r="37" spans="1:14" s="308" customFormat="1" ht="13.5">
      <c r="A37" s="352" t="s">
        <v>443</v>
      </c>
      <c r="B37" s="353"/>
      <c r="C37" s="353"/>
      <c r="D37" s="353"/>
      <c r="E37" s="353"/>
      <c r="F37" s="353"/>
      <c r="G37" s="353"/>
      <c r="H37" s="353"/>
      <c r="I37" s="353"/>
      <c r="J37" s="353"/>
      <c r="K37" s="353"/>
      <c r="L37" s="353"/>
      <c r="M37" s="353"/>
      <c r="N37" s="354"/>
    </row>
    <row r="38" spans="1:14" s="308" customFormat="1" ht="13.5">
      <c r="A38" s="352" t="s">
        <v>640</v>
      </c>
      <c r="B38" s="353"/>
      <c r="C38" s="353"/>
      <c r="D38" s="353"/>
      <c r="E38" s="353"/>
      <c r="F38" s="353"/>
      <c r="G38" s="353"/>
      <c r="H38" s="353"/>
      <c r="I38" s="353"/>
      <c r="J38" s="353"/>
      <c r="K38" s="353"/>
      <c r="L38" s="353"/>
      <c r="M38" s="353"/>
      <c r="N38" s="354"/>
    </row>
    <row r="39" spans="1:14" s="308" customFormat="1" ht="13.5">
      <c r="A39" s="361" t="s">
        <v>292</v>
      </c>
      <c r="B39" s="362"/>
      <c r="C39" s="362"/>
      <c r="D39" s="362"/>
      <c r="E39" s="362"/>
      <c r="F39" s="362"/>
      <c r="G39" s="362"/>
      <c r="H39" s="362"/>
      <c r="I39" s="362"/>
      <c r="J39" s="362"/>
      <c r="K39" s="362"/>
      <c r="L39" s="362"/>
      <c r="M39" s="362"/>
      <c r="N39" s="363"/>
    </row>
    <row r="40" spans="1:14" s="308" customFormat="1" ht="13.5">
      <c r="A40" s="361" t="s">
        <v>288</v>
      </c>
      <c r="B40" s="362"/>
      <c r="C40" s="362"/>
      <c r="D40" s="362"/>
      <c r="E40" s="362"/>
      <c r="F40" s="362"/>
      <c r="G40" s="362"/>
      <c r="H40" s="362"/>
      <c r="I40" s="362"/>
      <c r="J40" s="362"/>
      <c r="K40" s="362"/>
      <c r="L40" s="362"/>
      <c r="M40" s="362"/>
      <c r="N40" s="363"/>
    </row>
    <row r="41" spans="1:14" s="308" customFormat="1" ht="13.5">
      <c r="A41" s="352" t="s">
        <v>286</v>
      </c>
      <c r="B41" s="353"/>
      <c r="C41" s="353"/>
      <c r="D41" s="353"/>
      <c r="E41" s="353"/>
      <c r="F41" s="353"/>
      <c r="G41" s="353"/>
      <c r="H41" s="353"/>
      <c r="I41" s="353"/>
      <c r="J41" s="353"/>
      <c r="K41" s="353"/>
      <c r="L41" s="353"/>
      <c r="M41" s="353"/>
      <c r="N41" s="354"/>
    </row>
    <row r="42" spans="1:14" s="308" customFormat="1" ht="13.5">
      <c r="A42" s="352" t="s">
        <v>287</v>
      </c>
      <c r="B42" s="353"/>
      <c r="C42" s="353"/>
      <c r="D42" s="353"/>
      <c r="E42" s="353"/>
      <c r="F42" s="353"/>
      <c r="G42" s="353"/>
      <c r="H42" s="353"/>
      <c r="I42" s="353"/>
      <c r="J42" s="353"/>
      <c r="K42" s="353"/>
      <c r="L42" s="353"/>
      <c r="M42" s="353"/>
      <c r="N42" s="354"/>
    </row>
    <row r="43" spans="1:14" s="308" customFormat="1" ht="14.25" thickBot="1">
      <c r="A43" s="358" t="s">
        <v>639</v>
      </c>
      <c r="B43" s="359"/>
      <c r="C43" s="359"/>
      <c r="D43" s="359"/>
      <c r="E43" s="359"/>
      <c r="F43" s="359"/>
      <c r="G43" s="359"/>
      <c r="H43" s="359"/>
      <c r="I43" s="359"/>
      <c r="J43" s="359"/>
      <c r="K43" s="359"/>
      <c r="L43" s="359"/>
      <c r="M43" s="359"/>
      <c r="N43" s="360"/>
    </row>
    <row r="44" spans="1:14" s="308" customFormat="1" ht="3.75" customHeight="1" thickBot="1"/>
    <row r="45" spans="1:14" s="308" customFormat="1" ht="15.75" customHeight="1">
      <c r="A45" s="355" t="s">
        <v>445</v>
      </c>
      <c r="B45" s="356"/>
      <c r="C45" s="356"/>
      <c r="D45" s="356"/>
      <c r="E45" s="356"/>
      <c r="F45" s="356"/>
      <c r="G45" s="356"/>
      <c r="H45" s="356"/>
      <c r="I45" s="356"/>
      <c r="J45" s="356"/>
      <c r="K45" s="356"/>
      <c r="L45" s="356"/>
      <c r="M45" s="356"/>
      <c r="N45" s="357"/>
    </row>
    <row r="46" spans="1:14" s="308" customFormat="1" ht="13.5">
      <c r="A46" s="361" t="s">
        <v>283</v>
      </c>
      <c r="B46" s="362"/>
      <c r="C46" s="362"/>
      <c r="D46" s="362"/>
      <c r="E46" s="362"/>
      <c r="F46" s="362"/>
      <c r="G46" s="362"/>
      <c r="H46" s="362"/>
      <c r="I46" s="362"/>
      <c r="J46" s="362"/>
      <c r="K46" s="362"/>
      <c r="L46" s="362"/>
      <c r="M46" s="362"/>
      <c r="N46" s="363"/>
    </row>
    <row r="47" spans="1:14" s="308" customFormat="1" ht="13.5">
      <c r="A47" s="361" t="s">
        <v>638</v>
      </c>
      <c r="B47" s="362"/>
      <c r="C47" s="362"/>
      <c r="D47" s="362"/>
      <c r="E47" s="362"/>
      <c r="F47" s="362"/>
      <c r="G47" s="362"/>
      <c r="H47" s="362"/>
      <c r="I47" s="362"/>
      <c r="J47" s="362"/>
      <c r="K47" s="362"/>
      <c r="L47" s="362"/>
      <c r="M47" s="362"/>
      <c r="N47" s="363"/>
    </row>
    <row r="48" spans="1:14" s="308" customFormat="1" ht="13.5">
      <c r="A48" s="361" t="s">
        <v>637</v>
      </c>
      <c r="B48" s="362"/>
      <c r="C48" s="362"/>
      <c r="D48" s="362"/>
      <c r="E48" s="362"/>
      <c r="F48" s="362"/>
      <c r="G48" s="362"/>
      <c r="H48" s="362"/>
      <c r="I48" s="362"/>
      <c r="J48" s="362"/>
      <c r="K48" s="362"/>
      <c r="L48" s="362"/>
      <c r="M48" s="362"/>
      <c r="N48" s="363"/>
    </row>
    <row r="49" spans="1:14" s="308" customFormat="1" ht="13.5">
      <c r="A49" s="352" t="str">
        <f>"・機会攻撃に対して全ての防御値＋"&amp;基本!$C$9</f>
        <v>・機会攻撃に対して全ての防御値＋3</v>
      </c>
      <c r="B49" s="353"/>
      <c r="C49" s="353"/>
      <c r="D49" s="353"/>
      <c r="E49" s="353"/>
      <c r="F49" s="353"/>
      <c r="G49" s="353"/>
      <c r="H49" s="353"/>
      <c r="I49" s="353"/>
      <c r="J49" s="353"/>
      <c r="K49" s="353"/>
      <c r="L49" s="353"/>
      <c r="M49" s="353"/>
      <c r="N49" s="354"/>
    </row>
    <row r="50" spans="1:14" s="308" customFormat="1" ht="13.5">
      <c r="A50" s="352" t="str">
        <f>"・看破及び知覚に＋"&amp;2</f>
        <v>・看破及び知覚に＋2</v>
      </c>
      <c r="B50" s="353"/>
      <c r="C50" s="353"/>
      <c r="D50" s="353"/>
      <c r="E50" s="353"/>
      <c r="F50" s="353"/>
      <c r="G50" s="353"/>
      <c r="H50" s="353"/>
      <c r="I50" s="353"/>
      <c r="J50" s="353"/>
      <c r="K50" s="353"/>
      <c r="L50" s="353"/>
      <c r="M50" s="353"/>
      <c r="N50" s="354"/>
    </row>
    <row r="51" spans="1:14" s="308" customFormat="1" ht="13.5">
      <c r="A51" s="352" t="s">
        <v>473</v>
      </c>
      <c r="B51" s="353"/>
      <c r="C51" s="353"/>
      <c r="D51" s="353"/>
      <c r="E51" s="353"/>
      <c r="F51" s="353"/>
      <c r="G51" s="353"/>
      <c r="H51" s="353"/>
      <c r="I51" s="353"/>
      <c r="J51" s="353"/>
      <c r="K51" s="353"/>
      <c r="L51" s="353"/>
      <c r="M51" s="353"/>
      <c r="N51" s="354"/>
    </row>
    <row r="52" spans="1:14" s="308" customFormat="1" ht="13.5">
      <c r="A52" s="352" t="s">
        <v>700</v>
      </c>
      <c r="B52" s="353"/>
      <c r="C52" s="353"/>
      <c r="D52" s="353"/>
      <c r="E52" s="353"/>
      <c r="F52" s="353"/>
      <c r="G52" s="353"/>
      <c r="H52" s="353"/>
      <c r="I52" s="353"/>
      <c r="J52" s="353"/>
      <c r="K52" s="353"/>
      <c r="L52" s="353"/>
      <c r="M52" s="353"/>
      <c r="N52" s="354"/>
    </row>
    <row r="53" spans="1:14" s="308" customFormat="1" ht="14.25" thickBot="1">
      <c r="A53" s="358" t="s">
        <v>479</v>
      </c>
      <c r="B53" s="359"/>
      <c r="C53" s="359"/>
      <c r="D53" s="359"/>
      <c r="E53" s="359"/>
      <c r="F53" s="359"/>
      <c r="G53" s="359"/>
      <c r="H53" s="359"/>
      <c r="I53" s="359"/>
      <c r="J53" s="359"/>
      <c r="K53" s="359"/>
      <c r="L53" s="359"/>
      <c r="M53" s="359"/>
      <c r="N53" s="360"/>
    </row>
    <row r="54" spans="1:14" s="308" customFormat="1" ht="13.5"/>
    <row r="55" spans="1:14" s="308" customFormat="1" ht="13.5"/>
    <row r="56" spans="1:14" s="308" customFormat="1" ht="13.5"/>
    <row r="57" spans="1:14" s="308" customFormat="1" ht="13.5"/>
    <row r="58" spans="1:14" s="308" customFormat="1" ht="13.5"/>
    <row r="59" spans="1:14" s="308" customFormat="1" ht="13.5"/>
    <row r="60" spans="1:14" s="308" customFormat="1" ht="13.5"/>
    <row r="61" spans="1:14" s="308" customFormat="1" ht="13.5"/>
  </sheetData>
  <mergeCells count="62">
    <mergeCell ref="A1:D1"/>
    <mergeCell ref="F1:I1"/>
    <mergeCell ref="K1:N1"/>
    <mergeCell ref="A2:B2"/>
    <mergeCell ref="C2:D2"/>
    <mergeCell ref="F2:G2"/>
    <mergeCell ref="H2:I2"/>
    <mergeCell ref="K2:L2"/>
    <mergeCell ref="M2:N2"/>
    <mergeCell ref="A6:D6"/>
    <mergeCell ref="F6:I6"/>
    <mergeCell ref="K6:N6"/>
    <mergeCell ref="A7:B7"/>
    <mergeCell ref="C7:D7"/>
    <mergeCell ref="F7:G7"/>
    <mergeCell ref="H7:I7"/>
    <mergeCell ref="K7:L7"/>
    <mergeCell ref="M7:N7"/>
    <mergeCell ref="A11:D11"/>
    <mergeCell ref="F11:I11"/>
    <mergeCell ref="K11:N11"/>
    <mergeCell ref="A12:B12"/>
    <mergeCell ref="C12:D12"/>
    <mergeCell ref="F12:G12"/>
    <mergeCell ref="H12:I12"/>
    <mergeCell ref="K12:L12"/>
    <mergeCell ref="M12:N12"/>
    <mergeCell ref="A35:N35"/>
    <mergeCell ref="A36:N36"/>
    <mergeCell ref="A37:N37"/>
    <mergeCell ref="A32:N32"/>
    <mergeCell ref="A34:N34"/>
    <mergeCell ref="A31:N31"/>
    <mergeCell ref="A17:N17"/>
    <mergeCell ref="A18:N18"/>
    <mergeCell ref="A13:A14"/>
    <mergeCell ref="A16:N16"/>
    <mergeCell ref="A19:N19"/>
    <mergeCell ref="A20:N20"/>
    <mergeCell ref="A21:N21"/>
    <mergeCell ref="A22:N22"/>
    <mergeCell ref="A23:N23"/>
    <mergeCell ref="A26:N26"/>
    <mergeCell ref="A27:N27"/>
    <mergeCell ref="A28:N28"/>
    <mergeCell ref="A30:N30"/>
    <mergeCell ref="A38:N38"/>
    <mergeCell ref="A25:N25"/>
    <mergeCell ref="A51:N51"/>
    <mergeCell ref="A53:N53"/>
    <mergeCell ref="A52:N52"/>
    <mergeCell ref="A39:N39"/>
    <mergeCell ref="A40:N40"/>
    <mergeCell ref="A41:N41"/>
    <mergeCell ref="A50:N50"/>
    <mergeCell ref="A45:N45"/>
    <mergeCell ref="A46:N46"/>
    <mergeCell ref="A42:N42"/>
    <mergeCell ref="A43:N43"/>
    <mergeCell ref="A47:N47"/>
    <mergeCell ref="A48:N48"/>
    <mergeCell ref="A49:N49"/>
  </mergeCells>
  <phoneticPr fontId="1"/>
  <printOptions horizontalCentered="1"/>
  <pageMargins left="0.31496062992125984" right="0.31496062992125984" top="0.74803149606299213" bottom="0.74803149606299213" header="0.31496062992125984" footer="0.31496062992125984"/>
  <pageSetup paperSize="9" orientation="portrait" horizontalDpi="300" verticalDpi="300" r:id="rId1"/>
  <headerFooter>
    <oddHeader>&amp;C&amp;"-,太字"&amp;14PP　　１　　２　　３　　４　　５　　６　　７　　８　　９　　１０　　１１　　１２
　</oddHeader>
    <oddFooter>&amp;C&amp;"-,太字"&amp;14移動速度　　　１　　　２　　　３　　　４　　　５　　　&amp;KFF0000⑥　　　&amp;K01+000７　　　８　　　</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L55"/>
  <sheetViews>
    <sheetView zoomScaleNormal="100" workbookViewId="0">
      <selection activeCell="A48" sqref="A48:G48"/>
    </sheetView>
  </sheetViews>
  <sheetFormatPr defaultRowHeight="13.5"/>
  <cols>
    <col min="1" max="1" width="7.875" style="308" customWidth="1"/>
    <col min="2" max="2" width="8.5" style="308" customWidth="1"/>
    <col min="3" max="3" width="6.625" style="308" customWidth="1"/>
    <col min="4" max="4" width="15.75" style="308" customWidth="1"/>
    <col min="5" max="6" width="15.75" style="182" customWidth="1"/>
    <col min="7" max="7" width="18.25" style="182" customWidth="1"/>
    <col min="8" max="8" width="17.375" style="182" customWidth="1"/>
    <col min="9" max="9" width="14.625" style="182" customWidth="1"/>
    <col min="10" max="10" width="8.375" style="182" customWidth="1"/>
    <col min="11" max="11" width="7.5" style="182" customWidth="1"/>
    <col min="12" max="12" width="7.875" style="308" customWidth="1"/>
    <col min="13" max="13" width="9.25" style="308" customWidth="1"/>
    <col min="14" max="14" width="12.375" style="308" customWidth="1"/>
    <col min="15" max="16384" width="9" style="308"/>
  </cols>
  <sheetData>
    <row r="1" spans="1:12" ht="21">
      <c r="A1" s="108" t="s">
        <v>665</v>
      </c>
      <c r="B1" s="604">
        <v>9</v>
      </c>
      <c r="C1" s="605"/>
      <c r="D1" s="109" t="s">
        <v>40</v>
      </c>
      <c r="E1" s="110" t="s">
        <v>208</v>
      </c>
      <c r="F1" s="606"/>
      <c r="G1" s="607"/>
      <c r="H1" s="74" t="s">
        <v>55</v>
      </c>
    </row>
    <row r="2" spans="1:12" ht="24.75" customHeight="1">
      <c r="A2" s="109" t="s">
        <v>0</v>
      </c>
      <c r="B2" s="608" t="s">
        <v>741</v>
      </c>
      <c r="C2" s="608"/>
      <c r="D2" s="608"/>
      <c r="E2" s="608"/>
      <c r="F2" s="608"/>
      <c r="G2" s="608"/>
      <c r="H2" s="74" t="s">
        <v>56</v>
      </c>
    </row>
    <row r="3" spans="1:12" ht="19.5" customHeight="1">
      <c r="A3" s="79" t="s">
        <v>48</v>
      </c>
      <c r="B3" s="182"/>
      <c r="C3" s="182"/>
      <c r="D3" s="182"/>
      <c r="I3" s="74"/>
    </row>
    <row r="4" spans="1:12">
      <c r="A4" s="62" t="s">
        <v>46</v>
      </c>
      <c r="B4" s="470" t="s">
        <v>740</v>
      </c>
      <c r="C4" s="471"/>
      <c r="D4" s="471"/>
      <c r="E4" s="471"/>
      <c r="F4" s="471"/>
      <c r="G4" s="472"/>
      <c r="H4" s="404" t="s">
        <v>393</v>
      </c>
      <c r="I4" s="405"/>
      <c r="J4" s="405"/>
      <c r="K4" s="405"/>
      <c r="L4" s="406"/>
    </row>
    <row r="5" spans="1:12">
      <c r="A5" s="63" t="s">
        <v>697</v>
      </c>
      <c r="B5" s="470" t="s">
        <v>299</v>
      </c>
      <c r="C5" s="471"/>
      <c r="D5" s="471"/>
      <c r="E5" s="471"/>
      <c r="F5" s="471"/>
      <c r="G5" s="472"/>
      <c r="H5" s="313" t="s">
        <v>43</v>
      </c>
      <c r="I5" s="312" t="s">
        <v>69</v>
      </c>
      <c r="J5" s="312" t="s">
        <v>101</v>
      </c>
    </row>
    <row r="6" spans="1:12">
      <c r="A6" s="63" t="s">
        <v>696</v>
      </c>
      <c r="B6" s="470" t="s">
        <v>5</v>
      </c>
      <c r="C6" s="471"/>
      <c r="D6" s="472"/>
      <c r="E6" s="313" t="s">
        <v>43</v>
      </c>
      <c r="F6" s="314" t="str">
        <f>$I$5</f>
        <v>近接</v>
      </c>
      <c r="G6" s="314" t="str">
        <f>IF($J$5 = 0,"", $J$5)</f>
        <v>武器</v>
      </c>
      <c r="H6" s="313" t="s">
        <v>66</v>
      </c>
      <c r="I6" s="312"/>
      <c r="J6" s="312"/>
    </row>
    <row r="7" spans="1:12">
      <c r="A7" s="116" t="s">
        <v>6</v>
      </c>
      <c r="B7" s="609" t="s">
        <v>211</v>
      </c>
      <c r="C7" s="610"/>
      <c r="D7" s="611"/>
      <c r="E7" s="313" t="s">
        <v>66</v>
      </c>
      <c r="F7" s="314" t="str">
        <f>IF($I$6 = 0,"", $I$6)</f>
        <v/>
      </c>
      <c r="G7" s="314" t="str">
        <f>IF($J$6 = 0,"", $J$6)</f>
        <v/>
      </c>
      <c r="H7" s="313" t="s">
        <v>85</v>
      </c>
      <c r="I7" s="312" t="s">
        <v>121</v>
      </c>
      <c r="J7" s="74" t="s">
        <v>62</v>
      </c>
      <c r="L7" s="184" t="s">
        <v>394</v>
      </c>
    </row>
    <row r="8" spans="1:12">
      <c r="A8" s="116" t="s">
        <v>8</v>
      </c>
      <c r="B8" s="470" t="s">
        <v>300</v>
      </c>
      <c r="C8" s="471"/>
      <c r="D8" s="471"/>
      <c r="E8" s="471"/>
      <c r="F8" s="471"/>
      <c r="G8" s="472"/>
      <c r="H8" s="313" t="s">
        <v>51</v>
      </c>
      <c r="I8" s="312" t="s">
        <v>17</v>
      </c>
      <c r="J8" s="320">
        <f>IF(I8="",0,VLOOKUP(I8,基本!$A$5:'基本'!$C$10,3,FALSE))</f>
        <v>6</v>
      </c>
      <c r="K8" s="312" t="s">
        <v>21</v>
      </c>
      <c r="L8" s="185">
        <f>$J$8+$L$9+$I$9</f>
        <v>20</v>
      </c>
    </row>
    <row r="9" spans="1:12" ht="13.5" customHeight="1">
      <c r="A9" s="65" t="s">
        <v>714</v>
      </c>
      <c r="B9" s="473" t="s">
        <v>301</v>
      </c>
      <c r="C9" s="474"/>
      <c r="D9" s="474"/>
      <c r="E9" s="474"/>
      <c r="F9" s="474"/>
      <c r="G9" s="475"/>
      <c r="H9" s="313" t="s">
        <v>58</v>
      </c>
      <c r="I9" s="312">
        <v>0</v>
      </c>
      <c r="J9" s="404" t="s">
        <v>53</v>
      </c>
      <c r="K9" s="406"/>
      <c r="L9" s="320">
        <f>IF($I$7=基本!$F$4,基本!$P$7,IF($I$7=基本!$F$13,基本!$P$16,IF($I$7=基本!$F$22,基本!$P$25,IF($I$7=基本!$F$31,基本!$P$34,IF($I$7=基本!$F$40,基本!$P$43,0)))))</f>
        <v>14</v>
      </c>
    </row>
    <row r="10" spans="1:12" ht="13.5" customHeight="1">
      <c r="A10" s="67"/>
      <c r="B10" s="579"/>
      <c r="C10" s="560"/>
      <c r="D10" s="560"/>
      <c r="E10" s="560"/>
      <c r="F10" s="560"/>
      <c r="G10" s="561"/>
      <c r="H10" s="310" t="s">
        <v>52</v>
      </c>
      <c r="I10" s="312" t="s">
        <v>17</v>
      </c>
      <c r="J10" s="320">
        <f>IF(I10="",0,VLOOKUP(I10,基本!$A$5:'基本'!$C$10,3,FALSE))</f>
        <v>6</v>
      </c>
      <c r="L10" s="182"/>
    </row>
    <row r="11" spans="1:12" ht="13.5" customHeight="1">
      <c r="A11" s="66" t="s">
        <v>61</v>
      </c>
      <c r="B11" s="476" t="s">
        <v>315</v>
      </c>
      <c r="C11" s="477"/>
      <c r="D11" s="477"/>
      <c r="E11" s="477"/>
      <c r="F11" s="477"/>
      <c r="G11" s="478"/>
      <c r="H11" s="313" t="s">
        <v>59</v>
      </c>
      <c r="I11" s="312">
        <v>0</v>
      </c>
      <c r="J11" s="404" t="s">
        <v>693</v>
      </c>
      <c r="K11" s="406"/>
      <c r="L11" s="320">
        <f>IF($I$7=基本!$F$4,基本!$P$9,IF($I$7=基本!$F$13,基本!$P$18,IF($I$7=基本!$F$22,基本!$P$27,IF($I$7=基本!$F$31,基本!$P$36,IF($I$7=基本!$F$40,基本!$P$45,0)))))</f>
        <v>4</v>
      </c>
    </row>
    <row r="12" spans="1:12" ht="13.5" customHeight="1">
      <c r="A12" s="66"/>
      <c r="B12" s="476" t="s">
        <v>316</v>
      </c>
      <c r="C12" s="477"/>
      <c r="D12" s="477"/>
      <c r="E12" s="477"/>
      <c r="F12" s="477"/>
      <c r="G12" s="478"/>
      <c r="H12" s="311" t="s">
        <v>396</v>
      </c>
      <c r="I12" s="312">
        <v>3</v>
      </c>
      <c r="L12" s="184" t="s">
        <v>394</v>
      </c>
    </row>
    <row r="13" spans="1:12" ht="13.5" customHeight="1">
      <c r="A13" s="66"/>
      <c r="B13" s="485"/>
      <c r="C13" s="496"/>
      <c r="D13" s="496"/>
      <c r="E13" s="496"/>
      <c r="F13" s="496"/>
      <c r="G13" s="497"/>
      <c r="H13" s="313" t="s">
        <v>692</v>
      </c>
      <c r="I13" s="188">
        <f>IF($I$7=基本!$F$4,基本!$F$9,IF($I$7=基本!$F$13,基本!$F$18,IF($I$7=基本!$F$22,基本!$F$27,IF($I$7=基本!$F$31,基本!$F$36,IF($I$7=基本!$F$40,基本!$F$45,0)))))*$I$12</f>
        <v>3</v>
      </c>
      <c r="J13" s="321" t="s">
        <v>44</v>
      </c>
      <c r="K13" s="188">
        <f>IF($I$7=基本!$F$4,基本!$H$9,IF($I$7=基本!$F$13,基本!$H$18,IF($I$7=基本!$F$22,基本!$H$27,IF($I$7=基本!$F$31,基本!$H$36,IF($I$7=基本!$F$40,基本!$H$45,0)))))</f>
        <v>10</v>
      </c>
      <c r="L13" s="185">
        <f>$J$10+$L$11+$I$11</f>
        <v>10</v>
      </c>
    </row>
    <row r="14" spans="1:12" ht="13.5" customHeight="1">
      <c r="A14" s="118"/>
      <c r="B14" s="495"/>
      <c r="C14" s="496"/>
      <c r="D14" s="496"/>
      <c r="E14" s="496"/>
      <c r="F14" s="496"/>
      <c r="G14" s="497"/>
      <c r="H14" s="313" t="s">
        <v>50</v>
      </c>
      <c r="I14" s="188">
        <f>IF($I$7=基本!$F$4,基本!$L$11,IF($I$7=基本!$F$13,基本!$L$20,IF($I$7=基本!$F$22,基本!$L$29,IF($I$7=基本!$F$31,基本!$L$38,IF($I$7=基本!$F$40,基本!$L$47,0)))))</f>
        <v>2</v>
      </c>
      <c r="J14" s="321" t="s">
        <v>44</v>
      </c>
      <c r="K14" s="188">
        <f>IF($I$7=基本!$F$4,基本!$N$11,IF($I$7=基本!$F$13,基本!$N$20,IF($I$7=基本!$F$22,基本!$N$29,IF($I$7=基本!$F$31,基本!$N$38,IF($I$7=基本!$F$40,基本!$N$47,0)))))</f>
        <v>6</v>
      </c>
      <c r="L14" s="185">
        <f>$J$10+$L$11+$I$11+($I$13*$K$13)</f>
        <v>40</v>
      </c>
    </row>
    <row r="15" spans="1:12" ht="13.5" customHeight="1">
      <c r="A15" s="118"/>
      <c r="B15" s="485"/>
      <c r="C15" s="496"/>
      <c r="D15" s="496"/>
      <c r="E15" s="496"/>
      <c r="F15" s="496"/>
      <c r="G15" s="497"/>
      <c r="H15" s="313" t="s">
        <v>60</v>
      </c>
      <c r="I15" s="322"/>
      <c r="J15" s="321" t="s">
        <v>397</v>
      </c>
      <c r="K15" s="322" t="s">
        <v>17</v>
      </c>
      <c r="L15" s="320">
        <f>IF(K15="",0,VLOOKUP(K15,基本!$A$5:'基本'!$C$10,3,FALSE))</f>
        <v>6</v>
      </c>
    </row>
    <row r="16" spans="1:12" ht="13.5" customHeight="1">
      <c r="A16" s="67"/>
      <c r="B16" s="579"/>
      <c r="C16" s="560"/>
      <c r="D16" s="560"/>
      <c r="E16" s="560"/>
      <c r="F16" s="560"/>
      <c r="G16" s="561"/>
    </row>
    <row r="17" spans="1:12" ht="14.25" thickBot="1">
      <c r="A17" s="309" t="s">
        <v>47</v>
      </c>
      <c r="E17" s="70"/>
    </row>
    <row r="18" spans="1:12" ht="15" customHeight="1">
      <c r="A18" s="589" t="str">
        <f>$B$2</f>
        <v>フィースト・オヴ・ディスペディア</v>
      </c>
      <c r="B18" s="590"/>
      <c r="C18" s="591"/>
      <c r="D18" s="595" t="s">
        <v>2</v>
      </c>
      <c r="E18" s="596"/>
      <c r="F18" s="597" t="s">
        <v>739</v>
      </c>
      <c r="G18" s="598"/>
      <c r="H18" s="308"/>
      <c r="I18" s="308"/>
      <c r="J18" s="308"/>
      <c r="K18" s="308"/>
    </row>
    <row r="19" spans="1:12" ht="18.75" customHeight="1" thickBot="1">
      <c r="A19" s="592"/>
      <c r="B19" s="593"/>
      <c r="C19" s="594"/>
      <c r="D19" s="232" t="s">
        <v>2</v>
      </c>
      <c r="E19" s="233" t="s">
        <v>1</v>
      </c>
      <c r="F19" s="234" t="s">
        <v>2</v>
      </c>
      <c r="G19" s="235" t="s">
        <v>1</v>
      </c>
      <c r="H19" s="308"/>
      <c r="I19" s="308"/>
      <c r="J19" s="308"/>
      <c r="K19" s="308"/>
    </row>
    <row r="20" spans="1:12" ht="23.25" customHeight="1" thickBot="1">
      <c r="A20" s="599" t="s">
        <v>215</v>
      </c>
      <c r="B20" s="600"/>
      <c r="C20" s="93" t="str">
        <f>$K$8</f>
        <v>意志</v>
      </c>
      <c r="D20" s="209" t="str">
        <f>$L$8 &amp; "+1d20"</f>
        <v>20+1d20</v>
      </c>
      <c r="E20" s="211" t="str">
        <f>$L$8+2 &amp; "+1d20"</f>
        <v>22+1d20</v>
      </c>
      <c r="F20" s="236" t="str">
        <f>3+$L$8 &amp; "+1d20"</f>
        <v>23+1d20</v>
      </c>
      <c r="G20" s="237" t="str">
        <f>3+$L$8+2 &amp; "+1d20"</f>
        <v>25+1d20</v>
      </c>
      <c r="H20" s="308"/>
      <c r="I20" s="308"/>
      <c r="J20" s="308"/>
      <c r="K20" s="308"/>
    </row>
    <row r="21" spans="1:12" ht="21" customHeight="1">
      <c r="A21" s="530" t="s">
        <v>399</v>
      </c>
      <c r="B21" s="83" t="s">
        <v>688</v>
      </c>
      <c r="C21" s="111" t="str">
        <f>IF($I$15 = 0,"", $I$15)</f>
        <v/>
      </c>
      <c r="D21" s="86" t="str">
        <f>$L$13 &amp; "+" &amp; $I$13 &amp; "d" &amp; $K$13</f>
        <v>10+3d10</v>
      </c>
      <c r="E21" s="238" t="str">
        <f>$L$13 &amp; "+" &amp; $I$13 &amp; "d" &amp; $K$13</f>
        <v>10+3d10</v>
      </c>
      <c r="F21" s="86" t="str">
        <f>$L$13 &amp; "+" &amp; $I$13 &amp; "d" &amp; $K$13</f>
        <v>10+3d10</v>
      </c>
      <c r="G21" s="87" t="str">
        <f>$L$13 &amp; "+" &amp; $I$13 &amp; "d" &amp; $K$13</f>
        <v>10+3d10</v>
      </c>
      <c r="H21" s="308"/>
      <c r="I21" s="308"/>
      <c r="J21" s="308"/>
      <c r="K21" s="308"/>
    </row>
    <row r="22" spans="1:12" ht="21" customHeight="1" thickBot="1">
      <c r="A22" s="531"/>
      <c r="B22" s="81" t="s">
        <v>687</v>
      </c>
      <c r="C22" s="112" t="str">
        <f>IF($I$15 = 0,"", $I$15)</f>
        <v/>
      </c>
      <c r="D22" s="207" t="str">
        <f>$L$14 &amp; IF($I$14 = 0,"","+" &amp; $I$14 &amp; "d" &amp; $K$14)</f>
        <v>40+2d6</v>
      </c>
      <c r="E22" s="213" t="str">
        <f>$L$14 &amp; IF($I$14 = 0,"","+" &amp; $I$14 &amp; "d" &amp; $K$14)</f>
        <v>40+2d6</v>
      </c>
      <c r="F22" s="207" t="str">
        <f>$L$14 &amp; IF($I$14 = 0,"","+" &amp; $I$14 &amp; "d" &amp; $K$14)</f>
        <v>40+2d6</v>
      </c>
      <c r="G22" s="206" t="str">
        <f>$L$14 &amp; IF($I$14 = 0,"","+" &amp; $I$14 &amp; "d" &amp; $K$14)</f>
        <v>40+2d6</v>
      </c>
      <c r="H22" s="308"/>
      <c r="I22" s="308"/>
      <c r="J22" s="308"/>
      <c r="K22" s="308"/>
    </row>
    <row r="23" spans="1:12" s="105" customFormat="1" ht="9" customHeight="1">
      <c r="A23" s="465"/>
      <c r="B23" s="465"/>
      <c r="C23" s="465"/>
      <c r="D23" s="465"/>
      <c r="E23" s="465"/>
      <c r="F23" s="465"/>
      <c r="G23" s="465"/>
      <c r="L23" s="106"/>
    </row>
    <row r="24" spans="1:12" ht="18.75" customHeight="1">
      <c r="A24" s="465" t="s">
        <v>384</v>
      </c>
      <c r="B24" s="465"/>
      <c r="C24" s="465"/>
      <c r="D24" s="465"/>
      <c r="E24" s="465"/>
      <c r="F24" s="465"/>
      <c r="G24" s="465"/>
      <c r="I24" s="308"/>
      <c r="J24" s="308"/>
      <c r="K24" s="308"/>
    </row>
    <row r="25" spans="1:12" ht="13.5" customHeight="1">
      <c r="A25" s="466" t="s">
        <v>385</v>
      </c>
      <c r="B25" s="466"/>
      <c r="C25" s="466"/>
      <c r="D25" s="466"/>
      <c r="E25" s="466"/>
      <c r="F25" s="466"/>
      <c r="G25" s="466"/>
    </row>
    <row r="26" spans="1:12" ht="13.5" customHeight="1">
      <c r="A26" s="466" t="s">
        <v>386</v>
      </c>
      <c r="B26" s="466"/>
      <c r="C26" s="466"/>
      <c r="D26" s="466"/>
      <c r="E26" s="466"/>
      <c r="F26" s="466"/>
      <c r="G26" s="466"/>
    </row>
    <row r="27" spans="1:12" ht="18.75" customHeight="1">
      <c r="A27" s="465" t="s">
        <v>685</v>
      </c>
      <c r="B27" s="465"/>
      <c r="C27" s="465"/>
      <c r="D27" s="465"/>
      <c r="E27" s="465"/>
      <c r="F27" s="465"/>
      <c r="G27" s="465"/>
      <c r="I27" s="308"/>
      <c r="J27" s="308"/>
      <c r="K27" s="308"/>
    </row>
    <row r="28" spans="1:12" ht="13.5" customHeight="1">
      <c r="A28" s="494" t="s">
        <v>125</v>
      </c>
      <c r="B28" s="494"/>
      <c r="C28" s="494"/>
      <c r="D28" s="494"/>
      <c r="E28" s="494"/>
      <c r="F28" s="494"/>
      <c r="G28" s="494"/>
    </row>
    <row r="29" spans="1:12" ht="13.5" customHeight="1">
      <c r="A29" s="494" t="s">
        <v>224</v>
      </c>
      <c r="B29" s="494"/>
      <c r="C29" s="494"/>
      <c r="D29" s="494"/>
      <c r="E29" s="494"/>
      <c r="F29" s="494"/>
      <c r="G29" s="494"/>
    </row>
    <row r="30" spans="1:12" ht="13.5" customHeight="1">
      <c r="A30" s="494" t="s">
        <v>684</v>
      </c>
      <c r="B30" s="494"/>
      <c r="C30" s="494"/>
      <c r="D30" s="494"/>
      <c r="E30" s="494"/>
      <c r="F30" s="494"/>
      <c r="G30" s="494"/>
    </row>
    <row r="31" spans="1:12" ht="8.25" customHeight="1">
      <c r="A31" s="560"/>
      <c r="B31" s="560"/>
      <c r="C31" s="560"/>
      <c r="D31" s="560"/>
      <c r="E31" s="560"/>
      <c r="F31" s="560"/>
      <c r="G31" s="560"/>
    </row>
    <row r="32" spans="1:12" ht="13.5" customHeight="1">
      <c r="A32" s="501" t="s">
        <v>49</v>
      </c>
      <c r="B32" s="502"/>
      <c r="C32" s="502"/>
      <c r="D32" s="502"/>
      <c r="E32" s="502"/>
      <c r="F32" s="502"/>
      <c r="G32" s="503"/>
    </row>
    <row r="33" spans="1:12" s="106" customFormat="1" ht="12.75" customHeight="1">
      <c r="A33" s="476"/>
      <c r="B33" s="477"/>
      <c r="C33" s="477"/>
      <c r="D33" s="477"/>
      <c r="E33" s="477"/>
      <c r="F33" s="477"/>
      <c r="G33" s="478"/>
      <c r="H33" s="105"/>
      <c r="I33" s="105"/>
      <c r="J33" s="105"/>
      <c r="K33" s="105"/>
    </row>
    <row r="34" spans="1:12" s="105" customFormat="1" ht="13.5" customHeight="1">
      <c r="A34" s="476" t="s">
        <v>302</v>
      </c>
      <c r="B34" s="477"/>
      <c r="C34" s="477"/>
      <c r="D34" s="477"/>
      <c r="E34" s="477"/>
      <c r="F34" s="477"/>
      <c r="G34" s="478"/>
      <c r="L34" s="106"/>
    </row>
    <row r="35" spans="1:12" s="105" customFormat="1" ht="13.5" customHeight="1">
      <c r="A35" s="476" t="s">
        <v>303</v>
      </c>
      <c r="B35" s="477"/>
      <c r="C35" s="477"/>
      <c r="D35" s="477"/>
      <c r="E35" s="477"/>
      <c r="F35" s="477"/>
      <c r="G35" s="478"/>
      <c r="L35" s="106"/>
    </row>
    <row r="36" spans="1:12" s="105" customFormat="1" ht="13.5" customHeight="1">
      <c r="A36" s="476" t="s">
        <v>304</v>
      </c>
      <c r="B36" s="477"/>
      <c r="C36" s="477"/>
      <c r="D36" s="477"/>
      <c r="E36" s="477"/>
      <c r="F36" s="477"/>
      <c r="G36" s="478"/>
      <c r="L36" s="106"/>
    </row>
    <row r="37" spans="1:12" s="105" customFormat="1" ht="13.5" customHeight="1">
      <c r="A37" s="476" t="s">
        <v>305</v>
      </c>
      <c r="B37" s="477"/>
      <c r="C37" s="477"/>
      <c r="D37" s="477"/>
      <c r="E37" s="477"/>
      <c r="F37" s="477"/>
      <c r="G37" s="478"/>
      <c r="L37" s="106"/>
    </row>
    <row r="38" spans="1:12" s="105" customFormat="1" ht="13.5" customHeight="1">
      <c r="A38" s="476" t="s">
        <v>306</v>
      </c>
      <c r="B38" s="477"/>
      <c r="C38" s="477"/>
      <c r="D38" s="477"/>
      <c r="E38" s="477"/>
      <c r="F38" s="477"/>
      <c r="G38" s="478"/>
      <c r="L38" s="106"/>
    </row>
    <row r="39" spans="1:12" s="105" customFormat="1" ht="13.5" customHeight="1">
      <c r="A39" s="476"/>
      <c r="B39" s="477"/>
      <c r="C39" s="477"/>
      <c r="D39" s="477"/>
      <c r="E39" s="477"/>
      <c r="F39" s="477"/>
      <c r="G39" s="478"/>
      <c r="L39" s="106"/>
    </row>
    <row r="40" spans="1:12" s="105" customFormat="1" ht="13.5" customHeight="1">
      <c r="A40" s="476" t="s">
        <v>307</v>
      </c>
      <c r="B40" s="477"/>
      <c r="C40" s="477"/>
      <c r="D40" s="477"/>
      <c r="E40" s="477"/>
      <c r="F40" s="477"/>
      <c r="G40" s="478"/>
      <c r="L40" s="106"/>
    </row>
    <row r="41" spans="1:12" s="105" customFormat="1" ht="13.5" customHeight="1">
      <c r="A41" s="476" t="s">
        <v>308</v>
      </c>
      <c r="B41" s="477"/>
      <c r="C41" s="477"/>
      <c r="D41" s="477"/>
      <c r="E41" s="477"/>
      <c r="F41" s="477"/>
      <c r="G41" s="478"/>
      <c r="L41" s="106"/>
    </row>
    <row r="42" spans="1:12" s="105" customFormat="1" ht="13.5" customHeight="1">
      <c r="A42" s="476" t="s">
        <v>309</v>
      </c>
      <c r="B42" s="477"/>
      <c r="C42" s="477"/>
      <c r="D42" s="477"/>
      <c r="E42" s="477"/>
      <c r="F42" s="477"/>
      <c r="G42" s="478"/>
      <c r="L42" s="106"/>
    </row>
    <row r="43" spans="1:12" s="105" customFormat="1" ht="13.5" customHeight="1">
      <c r="A43" s="476" t="s">
        <v>310</v>
      </c>
      <c r="B43" s="477"/>
      <c r="C43" s="477"/>
      <c r="D43" s="477"/>
      <c r="E43" s="477"/>
      <c r="F43" s="477"/>
      <c r="G43" s="478"/>
      <c r="L43" s="106"/>
    </row>
    <row r="44" spans="1:12" s="105" customFormat="1" ht="13.5" customHeight="1">
      <c r="A44" s="476"/>
      <c r="B44" s="477"/>
      <c r="C44" s="477"/>
      <c r="D44" s="477"/>
      <c r="E44" s="477"/>
      <c r="F44" s="477"/>
      <c r="G44" s="478"/>
      <c r="L44" s="106"/>
    </row>
    <row r="45" spans="1:12" s="105" customFormat="1" ht="13.5" customHeight="1">
      <c r="A45" s="476" t="s">
        <v>311</v>
      </c>
      <c r="B45" s="477"/>
      <c r="C45" s="477"/>
      <c r="D45" s="477"/>
      <c r="E45" s="477"/>
      <c r="F45" s="477"/>
      <c r="G45" s="478"/>
      <c r="L45" s="106"/>
    </row>
    <row r="46" spans="1:12" s="105" customFormat="1" ht="13.5" customHeight="1">
      <c r="A46" s="476" t="s">
        <v>312</v>
      </c>
      <c r="B46" s="477"/>
      <c r="C46" s="477"/>
      <c r="D46" s="477"/>
      <c r="E46" s="477"/>
      <c r="F46" s="477"/>
      <c r="G46" s="478"/>
      <c r="L46" s="106"/>
    </row>
    <row r="47" spans="1:12" s="105" customFormat="1" ht="13.5" customHeight="1">
      <c r="A47" s="476" t="s">
        <v>313</v>
      </c>
      <c r="B47" s="477"/>
      <c r="C47" s="477"/>
      <c r="D47" s="477"/>
      <c r="E47" s="477"/>
      <c r="F47" s="477"/>
      <c r="G47" s="478"/>
      <c r="L47" s="106"/>
    </row>
    <row r="48" spans="1:12" s="106" customFormat="1" ht="13.5" customHeight="1">
      <c r="A48" s="612"/>
      <c r="B48" s="613"/>
      <c r="C48" s="613"/>
      <c r="D48" s="613"/>
      <c r="E48" s="613"/>
      <c r="F48" s="613"/>
      <c r="G48" s="614"/>
      <c r="H48" s="105"/>
      <c r="I48" s="105"/>
      <c r="J48" s="105"/>
      <c r="K48" s="105"/>
    </row>
    <row r="49" spans="1:12" s="105" customFormat="1" ht="13.5" customHeight="1">
      <c r="A49" s="476" t="s">
        <v>738</v>
      </c>
      <c r="B49" s="477"/>
      <c r="C49" s="477"/>
      <c r="D49" s="477"/>
      <c r="E49" s="477"/>
      <c r="F49" s="477"/>
      <c r="G49" s="478"/>
      <c r="L49" s="106"/>
    </row>
    <row r="50" spans="1:12" s="105" customFormat="1" ht="13.5" customHeight="1">
      <c r="A50" s="476" t="s">
        <v>498</v>
      </c>
      <c r="B50" s="477"/>
      <c r="C50" s="477"/>
      <c r="D50" s="477"/>
      <c r="E50" s="477"/>
      <c r="F50" s="477"/>
      <c r="G50" s="478"/>
      <c r="L50" s="106"/>
    </row>
    <row r="51" spans="1:12" s="105" customFormat="1" ht="13.5" customHeight="1">
      <c r="A51" s="476" t="s">
        <v>430</v>
      </c>
      <c r="B51" s="477"/>
      <c r="C51" s="477"/>
      <c r="D51" s="477"/>
      <c r="E51" s="477"/>
      <c r="F51" s="477"/>
      <c r="G51" s="478"/>
      <c r="L51" s="106"/>
    </row>
    <row r="52" spans="1:12" s="105" customFormat="1" ht="13.5" customHeight="1">
      <c r="A52" s="476"/>
      <c r="B52" s="477"/>
      <c r="C52" s="477"/>
      <c r="D52" s="477"/>
      <c r="E52" s="477"/>
      <c r="F52" s="477"/>
      <c r="G52" s="478"/>
      <c r="L52" s="106"/>
    </row>
    <row r="53" spans="1:12" s="105" customFormat="1" ht="13.5" customHeight="1">
      <c r="A53" s="476"/>
      <c r="B53" s="477"/>
      <c r="C53" s="477"/>
      <c r="D53" s="477"/>
      <c r="E53" s="477"/>
      <c r="F53" s="477"/>
      <c r="G53" s="478"/>
      <c r="L53" s="106"/>
    </row>
    <row r="54" spans="1:12" s="105" customFormat="1" ht="13.5" customHeight="1">
      <c r="A54" s="476"/>
      <c r="B54" s="477"/>
      <c r="C54" s="477"/>
      <c r="D54" s="477"/>
      <c r="E54" s="477"/>
      <c r="F54" s="477"/>
      <c r="G54" s="478"/>
      <c r="L54" s="106"/>
    </row>
    <row r="55" spans="1:12" s="182" customFormat="1" ht="21">
      <c r="A55" s="113" t="s">
        <v>665</v>
      </c>
      <c r="B55" s="319">
        <f>$B$1</f>
        <v>9</v>
      </c>
      <c r="C55" s="114" t="s">
        <v>40</v>
      </c>
      <c r="D55" s="115" t="str">
        <f>$E$1</f>
        <v>一日毎</v>
      </c>
      <c r="E55" s="601" t="str">
        <f>$B$2</f>
        <v>フィースト・オヴ・ディスペディア</v>
      </c>
      <c r="F55" s="602"/>
      <c r="G55" s="603"/>
      <c r="L55" s="308"/>
    </row>
  </sheetData>
  <mergeCells count="57">
    <mergeCell ref="B1:C1"/>
    <mergeCell ref="F1:G1"/>
    <mergeCell ref="B2:G2"/>
    <mergeCell ref="B4:G4"/>
    <mergeCell ref="B5:G5"/>
    <mergeCell ref="E55:G55"/>
    <mergeCell ref="A34:G34"/>
    <mergeCell ref="A35:G35"/>
    <mergeCell ref="A36:G36"/>
    <mergeCell ref="A37:G37"/>
    <mergeCell ref="A38:G38"/>
    <mergeCell ref="A48:G48"/>
    <mergeCell ref="A44:G44"/>
    <mergeCell ref="A52:G52"/>
    <mergeCell ref="A53:G53"/>
    <mergeCell ref="A54:G54"/>
    <mergeCell ref="A51:G51"/>
    <mergeCell ref="A46:G46"/>
    <mergeCell ref="A40:G40"/>
    <mergeCell ref="A47:G47"/>
    <mergeCell ref="A49:G49"/>
    <mergeCell ref="H4:L4"/>
    <mergeCell ref="A27:G27"/>
    <mergeCell ref="A28:G28"/>
    <mergeCell ref="A29:G29"/>
    <mergeCell ref="B6:D6"/>
    <mergeCell ref="B7:D7"/>
    <mergeCell ref="B8:G8"/>
    <mergeCell ref="A23:G23"/>
    <mergeCell ref="A24:G24"/>
    <mergeCell ref="A25:G25"/>
    <mergeCell ref="B12:G12"/>
    <mergeCell ref="A18:C19"/>
    <mergeCell ref="D18:E18"/>
    <mergeCell ref="F18:G18"/>
    <mergeCell ref="A20:B20"/>
    <mergeCell ref="A21:A22"/>
    <mergeCell ref="A50:G50"/>
    <mergeCell ref="A31:G31"/>
    <mergeCell ref="A32:G32"/>
    <mergeCell ref="A33:G33"/>
    <mergeCell ref="A41:G41"/>
    <mergeCell ref="A39:G39"/>
    <mergeCell ref="A30:G30"/>
    <mergeCell ref="A26:G26"/>
    <mergeCell ref="A42:G42"/>
    <mergeCell ref="A43:G43"/>
    <mergeCell ref="A45:G45"/>
    <mergeCell ref="J9:K9"/>
    <mergeCell ref="B16:G16"/>
    <mergeCell ref="J11:K11"/>
    <mergeCell ref="B13:G13"/>
    <mergeCell ref="B14:G14"/>
    <mergeCell ref="B15:G15"/>
    <mergeCell ref="B11:G11"/>
    <mergeCell ref="B9:G9"/>
    <mergeCell ref="B10:G1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&amp;Cシェリー&amp;R&amp;D</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L56"/>
  <sheetViews>
    <sheetView zoomScaleNormal="100" workbookViewId="0">
      <selection activeCell="A48" sqref="A48:G48"/>
    </sheetView>
  </sheetViews>
  <sheetFormatPr defaultRowHeight="13.5"/>
  <cols>
    <col min="1" max="1" width="7.875" style="308" customWidth="1"/>
    <col min="2" max="2" width="8.5" style="308" customWidth="1"/>
    <col min="3" max="3" width="6.625" style="308" customWidth="1"/>
    <col min="4" max="4" width="15.75" style="308" customWidth="1"/>
    <col min="5" max="6" width="15.75" style="182" customWidth="1"/>
    <col min="7" max="7" width="18.25" style="182" customWidth="1"/>
    <col min="8" max="8" width="17.375" style="182" customWidth="1"/>
    <col min="9" max="9" width="14.625" style="182" customWidth="1"/>
    <col min="10" max="10" width="8.375" style="182" customWidth="1"/>
    <col min="11" max="11" width="7.5" style="182" customWidth="1"/>
    <col min="12" max="12" width="7.875" style="308" customWidth="1"/>
    <col min="13" max="13" width="9.25" style="308" customWidth="1"/>
    <col min="14" max="14" width="12.375" style="308" customWidth="1"/>
    <col min="15" max="16384" width="9" style="308"/>
  </cols>
  <sheetData>
    <row r="1" spans="1:12" ht="21">
      <c r="A1" s="108" t="s">
        <v>665</v>
      </c>
      <c r="B1" s="604">
        <v>15</v>
      </c>
      <c r="C1" s="605"/>
      <c r="D1" s="109" t="s">
        <v>40</v>
      </c>
      <c r="E1" s="110" t="s">
        <v>208</v>
      </c>
      <c r="F1" s="606"/>
      <c r="G1" s="607"/>
      <c r="H1" s="74" t="s">
        <v>55</v>
      </c>
    </row>
    <row r="2" spans="1:12" ht="24.75" customHeight="1">
      <c r="A2" s="109" t="s">
        <v>0</v>
      </c>
      <c r="B2" s="608" t="s">
        <v>699</v>
      </c>
      <c r="C2" s="608"/>
      <c r="D2" s="608"/>
      <c r="E2" s="608"/>
      <c r="F2" s="608"/>
      <c r="G2" s="608"/>
      <c r="H2" s="74" t="s">
        <v>56</v>
      </c>
    </row>
    <row r="3" spans="1:12" ht="19.5" customHeight="1">
      <c r="A3" s="79" t="s">
        <v>48</v>
      </c>
      <c r="B3" s="182"/>
      <c r="C3" s="182"/>
      <c r="D3" s="182"/>
      <c r="I3" s="74"/>
    </row>
    <row r="4" spans="1:12">
      <c r="A4" s="62" t="s">
        <v>46</v>
      </c>
      <c r="B4" s="470" t="s">
        <v>698</v>
      </c>
      <c r="C4" s="471"/>
      <c r="D4" s="471"/>
      <c r="E4" s="471"/>
      <c r="F4" s="471"/>
      <c r="G4" s="472"/>
      <c r="H4" s="404" t="s">
        <v>393</v>
      </c>
      <c r="I4" s="405"/>
      <c r="J4" s="405"/>
      <c r="K4" s="405"/>
      <c r="L4" s="406"/>
    </row>
    <row r="5" spans="1:12">
      <c r="A5" s="63" t="s">
        <v>697</v>
      </c>
      <c r="B5" s="470" t="s">
        <v>600</v>
      </c>
      <c r="C5" s="471"/>
      <c r="D5" s="471"/>
      <c r="E5" s="471"/>
      <c r="F5" s="471"/>
      <c r="G5" s="472"/>
      <c r="H5" s="313" t="s">
        <v>43</v>
      </c>
      <c r="I5" s="312" t="s">
        <v>70</v>
      </c>
      <c r="J5" s="312"/>
    </row>
    <row r="6" spans="1:12">
      <c r="A6" s="63" t="s">
        <v>696</v>
      </c>
      <c r="B6" s="551" t="s">
        <v>695</v>
      </c>
      <c r="C6" s="552"/>
      <c r="D6" s="553"/>
      <c r="E6" s="313" t="s">
        <v>43</v>
      </c>
      <c r="F6" s="296" t="str">
        <f>$I$5</f>
        <v>近接範囲</v>
      </c>
      <c r="G6" s="314" t="str">
        <f>IF($J$5 = 0,"", $J$5)</f>
        <v/>
      </c>
      <c r="H6" s="313" t="s">
        <v>66</v>
      </c>
      <c r="I6" s="312" t="s">
        <v>67</v>
      </c>
      <c r="J6" s="312">
        <v>5</v>
      </c>
    </row>
    <row r="7" spans="1:12">
      <c r="A7" s="116"/>
      <c r="B7" s="609"/>
      <c r="C7" s="610"/>
      <c r="D7" s="611"/>
      <c r="E7" s="313" t="s">
        <v>66</v>
      </c>
      <c r="F7" s="296" t="str">
        <f>IF($I$6 = 0,"", $I$6)</f>
        <v>爆発</v>
      </c>
      <c r="G7" s="296">
        <f>IF($J$6 = 0,"", $J$6)</f>
        <v>5</v>
      </c>
      <c r="H7" s="313" t="s">
        <v>85</v>
      </c>
      <c r="I7" s="312" t="s">
        <v>121</v>
      </c>
      <c r="J7" s="74" t="s">
        <v>62</v>
      </c>
      <c r="L7" s="184" t="s">
        <v>394</v>
      </c>
    </row>
    <row r="8" spans="1:12">
      <c r="A8" s="117" t="s">
        <v>6</v>
      </c>
      <c r="B8" s="618" t="s">
        <v>598</v>
      </c>
      <c r="C8" s="619"/>
      <c r="D8" s="619"/>
      <c r="E8" s="619"/>
      <c r="F8" s="619"/>
      <c r="G8" s="620"/>
      <c r="H8" s="313" t="s">
        <v>51</v>
      </c>
      <c r="I8" s="312" t="s">
        <v>17</v>
      </c>
      <c r="J8" s="314">
        <f>IF(I8="",0,VLOOKUP(I8,基本!$A$5:'基本'!$C$10,3,FALSE))</f>
        <v>6</v>
      </c>
      <c r="K8" s="312" t="s">
        <v>145</v>
      </c>
      <c r="L8" s="185">
        <f>$J$8+$L$9+$I$9</f>
        <v>20</v>
      </c>
    </row>
    <row r="9" spans="1:12" ht="13.5" customHeight="1">
      <c r="A9" s="66"/>
      <c r="B9" s="557" t="s">
        <v>599</v>
      </c>
      <c r="C9" s="558"/>
      <c r="D9" s="558"/>
      <c r="E9" s="558"/>
      <c r="F9" s="558"/>
      <c r="G9" s="559"/>
      <c r="H9" s="313" t="s">
        <v>58</v>
      </c>
      <c r="I9" s="312">
        <v>0</v>
      </c>
      <c r="J9" s="404" t="s">
        <v>53</v>
      </c>
      <c r="K9" s="406"/>
      <c r="L9" s="314">
        <f>IF($I$7=基本!$F$4,基本!$P$7,IF($I$7=基本!$F$13,基本!$P$16,IF($I$7=基本!$F$22,基本!$P$25,IF($I$7=基本!$F$31,基本!$P$34,IF($I$7=基本!$F$40,基本!$P$43,0)))))</f>
        <v>14</v>
      </c>
    </row>
    <row r="10" spans="1:12" ht="13.5" customHeight="1">
      <c r="A10" s="65" t="s">
        <v>61</v>
      </c>
      <c r="B10" s="473" t="s">
        <v>607</v>
      </c>
      <c r="C10" s="474"/>
      <c r="D10" s="474"/>
      <c r="E10" s="474"/>
      <c r="F10" s="474"/>
      <c r="G10" s="475"/>
      <c r="H10" s="310" t="s">
        <v>52</v>
      </c>
      <c r="I10" s="312" t="s">
        <v>17</v>
      </c>
      <c r="J10" s="314">
        <f>IF(I10="",0,VLOOKUP(I10,基本!$A$5:'基本'!$C$10,3,FALSE))</f>
        <v>6</v>
      </c>
      <c r="L10" s="182"/>
    </row>
    <row r="11" spans="1:12" ht="13.5" customHeight="1">
      <c r="A11" s="66"/>
      <c r="B11" s="495" t="s">
        <v>694</v>
      </c>
      <c r="C11" s="496"/>
      <c r="D11" s="496"/>
      <c r="E11" s="496"/>
      <c r="F11" s="496"/>
      <c r="G11" s="497"/>
      <c r="H11" s="313" t="s">
        <v>59</v>
      </c>
      <c r="I11" s="312">
        <v>0</v>
      </c>
      <c r="J11" s="404" t="s">
        <v>693</v>
      </c>
      <c r="K11" s="406"/>
      <c r="L11" s="314">
        <f>IF($I$7=基本!$F$4,基本!$P$9,IF($I$7=基本!$F$13,基本!$P$18,IF($I$7=基本!$F$22,基本!$P$27,IF($I$7=基本!$F$31,基本!$P$36,IF($I$7=基本!$F$40,基本!$P$45,0)))))</f>
        <v>4</v>
      </c>
    </row>
    <row r="12" spans="1:12" ht="13.5" customHeight="1">
      <c r="A12" s="66"/>
      <c r="B12" s="495" t="s">
        <v>601</v>
      </c>
      <c r="C12" s="496"/>
      <c r="D12" s="496"/>
      <c r="E12" s="496"/>
      <c r="F12" s="496"/>
      <c r="G12" s="497"/>
      <c r="H12" s="311" t="s">
        <v>396</v>
      </c>
      <c r="I12" s="312">
        <v>1</v>
      </c>
      <c r="J12" s="308"/>
      <c r="K12" s="308"/>
      <c r="L12" s="184" t="s">
        <v>394</v>
      </c>
    </row>
    <row r="13" spans="1:12" ht="13.5" customHeight="1">
      <c r="A13" s="66"/>
      <c r="B13" s="476" t="s">
        <v>602</v>
      </c>
      <c r="C13" s="477"/>
      <c r="D13" s="477"/>
      <c r="E13" s="477"/>
      <c r="F13" s="477"/>
      <c r="G13" s="478"/>
      <c r="H13" s="313" t="s">
        <v>692</v>
      </c>
      <c r="I13" s="188">
        <f>IF($I$7=基本!$F$4,基本!$F$9,IF($I$7=基本!$F$13,基本!$F$18,IF($I$7=基本!$F$22,基本!$F$27,IF($I$7=基本!$F$31,基本!$F$36,IF($I$7=基本!$F$40,基本!$F$45,0)))))*$I$12</f>
        <v>1</v>
      </c>
      <c r="J13" s="313" t="s">
        <v>691</v>
      </c>
      <c r="K13" s="188">
        <f>IF($I$7=基本!$F$4,基本!$H$9,IF($I$7=基本!$F$13,基本!$H$18,IF($I$7=基本!$F$22,基本!$H$27,IF($I$7=基本!$F$31,基本!$H$36,IF($I$7=基本!$F$40,基本!$H$45,0)))))</f>
        <v>10</v>
      </c>
      <c r="L13" s="185">
        <f>$J$10+$L$11+$I$11</f>
        <v>10</v>
      </c>
    </row>
    <row r="14" spans="1:12" ht="18.75">
      <c r="A14" s="66"/>
      <c r="B14" s="615" t="str">
        <f>"　　　　　　　　　　FAで "&amp;L15&amp;" マス飛行"</f>
        <v>　　　　　　　　　　FAで 6 マス飛行</v>
      </c>
      <c r="C14" s="616"/>
      <c r="D14" s="616"/>
      <c r="E14" s="616"/>
      <c r="F14" s="616"/>
      <c r="G14" s="617"/>
      <c r="H14" s="313" t="s">
        <v>50</v>
      </c>
      <c r="I14" s="188">
        <f>IF($I$7=基本!$F$4,基本!$L$11,IF($I$7=基本!$F$13,基本!$L$20,IF($I$7=基本!$F$22,基本!$L$29,IF($I$7=基本!$F$31,基本!$L$38,IF($I$7=基本!$F$40,基本!$L$47,0)))))</f>
        <v>2</v>
      </c>
      <c r="J14" s="313" t="s">
        <v>691</v>
      </c>
      <c r="K14" s="188">
        <f>IF($I$7=基本!$F$4,基本!$N$11,IF($I$7=基本!$F$13,基本!$N$20,IF($I$7=基本!$F$22,基本!$N$29,IF($I$7=基本!$F$31,基本!$N$38,IF($I$7=基本!$F$40,基本!$N$47,0)))))</f>
        <v>6</v>
      </c>
      <c r="L14" s="185">
        <f>$J$10+$L$11+$I$11+($I$13*$K$13)</f>
        <v>20</v>
      </c>
    </row>
    <row r="15" spans="1:12" ht="13.5" customHeight="1">
      <c r="A15" s="118"/>
      <c r="B15" s="476" t="s">
        <v>603</v>
      </c>
      <c r="C15" s="477"/>
      <c r="D15" s="477"/>
      <c r="E15" s="477"/>
      <c r="F15" s="477"/>
      <c r="G15" s="478"/>
      <c r="H15" s="313" t="s">
        <v>60</v>
      </c>
      <c r="I15" s="312"/>
      <c r="J15" s="313" t="s">
        <v>397</v>
      </c>
      <c r="K15" s="312" t="s">
        <v>17</v>
      </c>
      <c r="L15" s="314">
        <f>IF(K15="",0,VLOOKUP(K15,基本!$A$5:'基本'!$C$10,3,FALSE))</f>
        <v>6</v>
      </c>
    </row>
    <row r="16" spans="1:12" ht="13.5" customHeight="1">
      <c r="A16" s="66"/>
      <c r="B16" s="495" t="s">
        <v>604</v>
      </c>
      <c r="C16" s="496"/>
      <c r="D16" s="496"/>
      <c r="E16" s="496"/>
      <c r="F16" s="496"/>
      <c r="G16" s="497"/>
    </row>
    <row r="17" spans="1:11" ht="17.25">
      <c r="A17" s="66"/>
      <c r="B17" s="479" t="s">
        <v>690</v>
      </c>
      <c r="C17" s="480"/>
      <c r="D17" s="480"/>
      <c r="E17" s="480"/>
      <c r="F17" s="480"/>
      <c r="G17" s="481"/>
    </row>
    <row r="18" spans="1:11" ht="13.5" customHeight="1">
      <c r="A18" s="66"/>
      <c r="B18" s="495" t="s">
        <v>605</v>
      </c>
      <c r="C18" s="496"/>
      <c r="D18" s="496"/>
      <c r="E18" s="496"/>
      <c r="F18" s="496"/>
      <c r="G18" s="497"/>
    </row>
    <row r="19" spans="1:11" ht="13.5" customHeight="1">
      <c r="A19" s="66"/>
      <c r="B19" s="495" t="s">
        <v>606</v>
      </c>
      <c r="C19" s="496"/>
      <c r="D19" s="496"/>
      <c r="E19" s="496"/>
      <c r="F19" s="496"/>
      <c r="G19" s="497"/>
    </row>
    <row r="20" spans="1:11" ht="7.5" customHeight="1">
      <c r="A20" s="67"/>
      <c r="B20" s="579"/>
      <c r="C20" s="560"/>
      <c r="D20" s="560"/>
      <c r="E20" s="560"/>
      <c r="F20" s="560"/>
      <c r="G20" s="561"/>
    </row>
    <row r="21" spans="1:11" ht="14.25" thickBot="1">
      <c r="A21" s="309" t="s">
        <v>47</v>
      </c>
      <c r="E21" s="70"/>
      <c r="H21" s="308"/>
      <c r="I21" s="308"/>
      <c r="J21" s="308"/>
      <c r="K21" s="308"/>
    </row>
    <row r="22" spans="1:11" ht="18.75" customHeight="1" thickBot="1">
      <c r="A22" s="528" t="str">
        <f>無03!B2</f>
        <v>インテント・レイド・ベア</v>
      </c>
      <c r="B22" s="529"/>
      <c r="C22" s="529"/>
      <c r="D22" s="61" t="s">
        <v>2</v>
      </c>
      <c r="E22" s="210" t="s">
        <v>1</v>
      </c>
      <c r="F22" s="94" t="s">
        <v>103</v>
      </c>
      <c r="G22" s="95" t="s">
        <v>146</v>
      </c>
      <c r="H22" s="308"/>
      <c r="I22" s="308"/>
      <c r="J22" s="308"/>
      <c r="K22" s="308"/>
    </row>
    <row r="23" spans="1:11" ht="24" customHeight="1">
      <c r="A23" s="524" t="s">
        <v>42</v>
      </c>
      <c r="B23" s="224" t="s">
        <v>124</v>
      </c>
      <c r="C23" s="526" t="str">
        <f>$K$8</f>
        <v>ＡＣ</v>
      </c>
      <c r="D23" s="225" t="str">
        <f>$L$8 &amp; "+1d20"</f>
        <v>20+1d20</v>
      </c>
      <c r="E23" s="226" t="str">
        <f>$L$8+2 &amp; "+1d20"</f>
        <v>22+1d20</v>
      </c>
      <c r="F23" s="225" t="str">
        <f>$L$8+1 &amp; "+1d20"</f>
        <v>21+1d20</v>
      </c>
      <c r="G23" s="227" t="str">
        <f>$L$8+1+2 &amp; "+1d20"</f>
        <v>23+1d20</v>
      </c>
      <c r="H23" s="308"/>
      <c r="I23" s="308"/>
      <c r="J23" s="308"/>
      <c r="K23" s="308"/>
    </row>
    <row r="24" spans="1:11" ht="24" customHeight="1" thickBot="1">
      <c r="A24" s="525"/>
      <c r="B24" s="228" t="s">
        <v>689</v>
      </c>
      <c r="C24" s="527"/>
      <c r="D24" s="229" t="str">
        <f>3+$L$8 &amp; "+1d20"</f>
        <v>23+1d20</v>
      </c>
      <c r="E24" s="230" t="str">
        <f>3+$L$8+2 &amp; "+1d20"</f>
        <v>25+1d20</v>
      </c>
      <c r="F24" s="229" t="str">
        <f>3+$L$8+1 &amp; "+1d20"</f>
        <v>24+1d20</v>
      </c>
      <c r="G24" s="231" t="str">
        <f>3+$L$8+1+2 &amp; "+1d20"</f>
        <v>26+1d20</v>
      </c>
      <c r="H24" s="308"/>
      <c r="I24" s="308"/>
      <c r="J24" s="308"/>
      <c r="K24" s="308"/>
    </row>
    <row r="25" spans="1:11" ht="23.25" customHeight="1">
      <c r="A25" s="530" t="s">
        <v>399</v>
      </c>
      <c r="B25" s="83" t="s">
        <v>688</v>
      </c>
      <c r="C25" s="91" t="str">
        <f>IF($I$15 = 0,"", $I$15)</f>
        <v/>
      </c>
      <c r="D25" s="208" t="str">
        <f>$L$13 &amp; "+" &amp; $I$13 &amp; "d" &amp; $K$13</f>
        <v>10+1d10</v>
      </c>
      <c r="E25" s="212" t="str">
        <f>$L$13 &amp; "+" &amp; $I$13 &amp; "d" &amp; $K$13</f>
        <v>10+1d10</v>
      </c>
      <c r="F25" s="208" t="str">
        <f>$L$13 &amp; "+" &amp; $I$13 &amp; "d" &amp; $K$13</f>
        <v>10+1d10</v>
      </c>
      <c r="G25" s="92" t="str">
        <f>$L$13 &amp; "+" &amp; $I$13 &amp; "d" &amp; $K$13</f>
        <v>10+1d10</v>
      </c>
      <c r="H25" s="308"/>
      <c r="I25" s="308"/>
      <c r="J25" s="308"/>
      <c r="K25" s="308"/>
    </row>
    <row r="26" spans="1:11" ht="23.25" customHeight="1" thickBot="1">
      <c r="A26" s="531"/>
      <c r="B26" s="81" t="s">
        <v>687</v>
      </c>
      <c r="C26" s="84" t="str">
        <f>IF($I$15 = 0,"", $I$15)</f>
        <v/>
      </c>
      <c r="D26" s="207" t="str">
        <f>$L$14 &amp; IF($I$14 = 0,"","+" &amp; $I$14 &amp; "d" &amp; $K$14)</f>
        <v>20+2d6</v>
      </c>
      <c r="E26" s="213" t="str">
        <f>$L$14 &amp; IF($I$14 = 0,"","+" &amp; $I$14 &amp; "d" &amp; $K$14)</f>
        <v>20+2d6</v>
      </c>
      <c r="F26" s="207" t="str">
        <f>$L$14 &amp; IF($I$14 = 0,"","+" &amp; $I$14 &amp; "d" &amp; $K$14)</f>
        <v>20+2d6</v>
      </c>
      <c r="G26" s="206" t="str">
        <f>$L$14&amp; IF($I$14 = 0,"","+" &amp; $I$14 &amp; "d" &amp; $K$14)</f>
        <v>20+2d6</v>
      </c>
      <c r="H26" s="308"/>
      <c r="I26" s="308"/>
      <c r="J26" s="308"/>
      <c r="K26" s="308"/>
    </row>
    <row r="27" spans="1:11" ht="9" customHeight="1">
      <c r="A27" s="80"/>
      <c r="B27" s="80"/>
      <c r="C27" s="80"/>
      <c r="D27" s="80"/>
      <c r="E27" s="80"/>
      <c r="F27" s="80"/>
      <c r="G27" s="80"/>
    </row>
    <row r="28" spans="1:11" ht="18.75" customHeight="1">
      <c r="A28" s="465" t="s">
        <v>685</v>
      </c>
      <c r="B28" s="465"/>
      <c r="C28" s="465"/>
      <c r="D28" s="465"/>
      <c r="E28" s="465"/>
      <c r="F28" s="465"/>
      <c r="G28" s="465"/>
      <c r="I28" s="308"/>
      <c r="J28" s="308"/>
      <c r="K28" s="308"/>
    </row>
    <row r="29" spans="1:11" ht="13.5" customHeight="1">
      <c r="A29" s="494" t="s">
        <v>125</v>
      </c>
      <c r="B29" s="494"/>
      <c r="C29" s="494"/>
      <c r="D29" s="494"/>
      <c r="E29" s="494"/>
      <c r="F29" s="494"/>
      <c r="G29" s="494"/>
    </row>
    <row r="30" spans="1:11" ht="13.5" customHeight="1">
      <c r="A30" s="494" t="s">
        <v>224</v>
      </c>
      <c r="B30" s="494"/>
      <c r="C30" s="494"/>
      <c r="D30" s="494"/>
      <c r="E30" s="494"/>
      <c r="F30" s="494"/>
      <c r="G30" s="494"/>
    </row>
    <row r="31" spans="1:11">
      <c r="A31" s="494" t="s">
        <v>684</v>
      </c>
      <c r="B31" s="494"/>
      <c r="C31" s="494"/>
      <c r="D31" s="494"/>
      <c r="E31" s="494"/>
      <c r="F31" s="494"/>
      <c r="G31" s="494"/>
    </row>
    <row r="32" spans="1:11" ht="9" customHeight="1">
      <c r="A32" s="80"/>
      <c r="B32" s="80"/>
      <c r="C32" s="80"/>
      <c r="D32" s="80"/>
      <c r="E32" s="80"/>
      <c r="F32" s="80"/>
      <c r="G32" s="80"/>
    </row>
    <row r="33" spans="1:12" ht="13.5" customHeight="1">
      <c r="A33" s="501" t="s">
        <v>49</v>
      </c>
      <c r="B33" s="502"/>
      <c r="C33" s="502"/>
      <c r="D33" s="502"/>
      <c r="E33" s="502"/>
      <c r="F33" s="502"/>
      <c r="G33" s="503"/>
    </row>
    <row r="34" spans="1:12" s="106" customFormat="1" ht="12.75" customHeight="1">
      <c r="A34" s="476"/>
      <c r="B34" s="477"/>
      <c r="C34" s="477"/>
      <c r="D34" s="477"/>
      <c r="E34" s="477"/>
      <c r="F34" s="477"/>
      <c r="G34" s="478"/>
      <c r="H34" s="105"/>
      <c r="I34" s="105"/>
      <c r="J34" s="105"/>
      <c r="K34" s="105"/>
    </row>
    <row r="35" spans="1:12" s="105" customFormat="1" ht="13.5" customHeight="1">
      <c r="A35" s="476" t="s">
        <v>682</v>
      </c>
      <c r="B35" s="477"/>
      <c r="C35" s="477"/>
      <c r="D35" s="477"/>
      <c r="E35" s="477"/>
      <c r="F35" s="477"/>
      <c r="G35" s="478"/>
      <c r="L35" s="106"/>
    </row>
    <row r="36" spans="1:12" s="105" customFormat="1" ht="13.5" customHeight="1">
      <c r="A36" s="476" t="s">
        <v>681</v>
      </c>
      <c r="B36" s="477"/>
      <c r="C36" s="477"/>
      <c r="D36" s="477"/>
      <c r="E36" s="477"/>
      <c r="F36" s="477"/>
      <c r="G36" s="478"/>
      <c r="L36" s="106"/>
    </row>
    <row r="37" spans="1:12" s="105" customFormat="1" ht="13.5" customHeight="1">
      <c r="A37" s="476" t="s">
        <v>680</v>
      </c>
      <c r="B37" s="477"/>
      <c r="C37" s="477"/>
      <c r="D37" s="477"/>
      <c r="E37" s="477"/>
      <c r="F37" s="477"/>
      <c r="G37" s="478"/>
      <c r="L37" s="106"/>
    </row>
    <row r="38" spans="1:12" s="105" customFormat="1" ht="13.5" customHeight="1">
      <c r="A38" s="476" t="s">
        <v>679</v>
      </c>
      <c r="B38" s="477"/>
      <c r="C38" s="477"/>
      <c r="D38" s="477"/>
      <c r="E38" s="477"/>
      <c r="F38" s="477"/>
      <c r="G38" s="478"/>
      <c r="L38" s="106"/>
    </row>
    <row r="39" spans="1:12" s="105" customFormat="1" ht="13.5" customHeight="1">
      <c r="A39" s="476" t="s">
        <v>678</v>
      </c>
      <c r="B39" s="477"/>
      <c r="C39" s="477"/>
      <c r="D39" s="477"/>
      <c r="E39" s="477"/>
      <c r="F39" s="477"/>
      <c r="G39" s="478"/>
      <c r="L39" s="106"/>
    </row>
    <row r="40" spans="1:12" s="105" customFormat="1" ht="13.5" customHeight="1">
      <c r="A40" s="476" t="s">
        <v>677</v>
      </c>
      <c r="B40" s="477"/>
      <c r="C40" s="477"/>
      <c r="D40" s="477"/>
      <c r="E40" s="477"/>
      <c r="F40" s="477"/>
      <c r="G40" s="478"/>
      <c r="L40" s="106"/>
    </row>
    <row r="41" spans="1:12" s="105" customFormat="1" ht="13.5" customHeight="1">
      <c r="A41" s="476"/>
      <c r="B41" s="477"/>
      <c r="C41" s="477"/>
      <c r="D41" s="477"/>
      <c r="E41" s="477"/>
      <c r="F41" s="477"/>
      <c r="G41" s="478"/>
      <c r="L41" s="106"/>
    </row>
    <row r="42" spans="1:12" s="105" customFormat="1" ht="13.5" customHeight="1">
      <c r="A42" s="476" t="s">
        <v>676</v>
      </c>
      <c r="B42" s="477"/>
      <c r="C42" s="477"/>
      <c r="D42" s="477"/>
      <c r="E42" s="477"/>
      <c r="F42" s="477"/>
      <c r="G42" s="478"/>
      <c r="L42" s="106"/>
    </row>
    <row r="43" spans="1:12" s="105" customFormat="1" ht="13.5" customHeight="1">
      <c r="A43" s="476" t="s">
        <v>675</v>
      </c>
      <c r="B43" s="477"/>
      <c r="C43" s="477"/>
      <c r="D43" s="477"/>
      <c r="E43" s="477"/>
      <c r="F43" s="477"/>
      <c r="G43" s="478"/>
      <c r="L43" s="106"/>
    </row>
    <row r="44" spans="1:12" s="105" customFormat="1" ht="13.5" customHeight="1">
      <c r="A44" s="476" t="s">
        <v>674</v>
      </c>
      <c r="B44" s="477"/>
      <c r="C44" s="477"/>
      <c r="D44" s="477"/>
      <c r="E44" s="477"/>
      <c r="F44" s="477"/>
      <c r="G44" s="478"/>
      <c r="L44" s="106"/>
    </row>
    <row r="45" spans="1:12" s="105" customFormat="1" ht="13.5" customHeight="1">
      <c r="A45" s="476" t="s">
        <v>673</v>
      </c>
      <c r="B45" s="477"/>
      <c r="C45" s="477"/>
      <c r="D45" s="477"/>
      <c r="E45" s="477"/>
      <c r="F45" s="477"/>
      <c r="G45" s="478"/>
      <c r="L45" s="106"/>
    </row>
    <row r="46" spans="1:12" s="105" customFormat="1" ht="13.5" customHeight="1">
      <c r="A46" s="476" t="s">
        <v>672</v>
      </c>
      <c r="B46" s="477"/>
      <c r="C46" s="477"/>
      <c r="D46" s="477"/>
      <c r="E46" s="477"/>
      <c r="F46" s="477"/>
      <c r="G46" s="478"/>
      <c r="L46" s="106"/>
    </row>
    <row r="47" spans="1:12" s="105" customFormat="1" ht="13.5" customHeight="1">
      <c r="A47" s="476"/>
      <c r="B47" s="477"/>
      <c r="C47" s="477"/>
      <c r="D47" s="477"/>
      <c r="E47" s="477"/>
      <c r="F47" s="477"/>
      <c r="G47" s="478"/>
      <c r="L47" s="106"/>
    </row>
    <row r="48" spans="1:12" s="105" customFormat="1" ht="13.5" customHeight="1">
      <c r="A48" s="476" t="s">
        <v>671</v>
      </c>
      <c r="B48" s="477"/>
      <c r="C48" s="477"/>
      <c r="D48" s="477"/>
      <c r="E48" s="477"/>
      <c r="F48" s="477"/>
      <c r="G48" s="478"/>
      <c r="L48" s="106"/>
    </row>
    <row r="49" spans="1:12" s="105" customFormat="1" ht="13.5" customHeight="1">
      <c r="A49" s="476" t="s">
        <v>670</v>
      </c>
      <c r="B49" s="477"/>
      <c r="C49" s="477"/>
      <c r="D49" s="477"/>
      <c r="E49" s="477"/>
      <c r="F49" s="477"/>
      <c r="G49" s="478"/>
      <c r="L49" s="106"/>
    </row>
    <row r="50" spans="1:12" s="106" customFormat="1" ht="13.5" customHeight="1">
      <c r="A50" s="476" t="s">
        <v>669</v>
      </c>
      <c r="B50" s="477"/>
      <c r="C50" s="477"/>
      <c r="D50" s="477"/>
      <c r="E50" s="477"/>
      <c r="F50" s="477"/>
      <c r="G50" s="478"/>
      <c r="H50" s="105"/>
      <c r="I50" s="105"/>
      <c r="J50" s="105"/>
      <c r="K50" s="105"/>
    </row>
    <row r="51" spans="1:12" s="105" customFormat="1" ht="13.5" customHeight="1">
      <c r="A51" s="476" t="s">
        <v>668</v>
      </c>
      <c r="B51" s="477"/>
      <c r="C51" s="477"/>
      <c r="D51" s="477"/>
      <c r="E51" s="477"/>
      <c r="F51" s="477"/>
      <c r="G51" s="478"/>
      <c r="L51" s="106"/>
    </row>
    <row r="52" spans="1:12" s="105" customFormat="1" ht="13.5" customHeight="1">
      <c r="A52" s="476" t="s">
        <v>667</v>
      </c>
      <c r="B52" s="477"/>
      <c r="C52" s="477"/>
      <c r="D52" s="477"/>
      <c r="E52" s="477"/>
      <c r="F52" s="477"/>
      <c r="G52" s="478"/>
      <c r="L52" s="106"/>
    </row>
    <row r="53" spans="1:12" s="105" customFormat="1" ht="13.5" customHeight="1">
      <c r="A53" s="476"/>
      <c r="B53" s="477"/>
      <c r="C53" s="477"/>
      <c r="D53" s="477"/>
      <c r="E53" s="477"/>
      <c r="F53" s="477"/>
      <c r="G53" s="478"/>
      <c r="L53" s="106"/>
    </row>
    <row r="54" spans="1:12" s="105" customFormat="1" ht="13.5" customHeight="1">
      <c r="A54" s="476" t="s">
        <v>666</v>
      </c>
      <c r="B54" s="477"/>
      <c r="C54" s="477"/>
      <c r="D54" s="477"/>
      <c r="E54" s="477"/>
      <c r="F54" s="477"/>
      <c r="G54" s="478"/>
      <c r="L54" s="106"/>
    </row>
    <row r="55" spans="1:12" s="105" customFormat="1" ht="13.5" customHeight="1">
      <c r="A55" s="476"/>
      <c r="B55" s="477"/>
      <c r="C55" s="477"/>
      <c r="D55" s="477"/>
      <c r="E55" s="477"/>
      <c r="F55" s="477"/>
      <c r="G55" s="478"/>
      <c r="L55" s="106"/>
    </row>
    <row r="56" spans="1:12" s="182" customFormat="1" ht="21">
      <c r="A56" s="113" t="s">
        <v>665</v>
      </c>
      <c r="B56" s="319">
        <f>$B$1</f>
        <v>15</v>
      </c>
      <c r="C56" s="114" t="s">
        <v>40</v>
      </c>
      <c r="D56" s="115" t="str">
        <f>$E$1</f>
        <v>一日毎</v>
      </c>
      <c r="E56" s="601" t="str">
        <f>$B$2</f>
        <v>コーディネイテッド･エフォート</v>
      </c>
      <c r="F56" s="602"/>
      <c r="G56" s="603"/>
      <c r="L56" s="308"/>
    </row>
  </sheetData>
  <mergeCells count="55">
    <mergeCell ref="A33:G33"/>
    <mergeCell ref="A34:G34"/>
    <mergeCell ref="A28:G28"/>
    <mergeCell ref="A29:G29"/>
    <mergeCell ref="A36:G36"/>
    <mergeCell ref="A48:G48"/>
    <mergeCell ref="A35:G35"/>
    <mergeCell ref="E56:G56"/>
    <mergeCell ref="A49:G49"/>
    <mergeCell ref="A50:G50"/>
    <mergeCell ref="A51:G51"/>
    <mergeCell ref="A52:G52"/>
    <mergeCell ref="A54:G54"/>
    <mergeCell ref="A53:G53"/>
    <mergeCell ref="A55:G55"/>
    <mergeCell ref="A41:G41"/>
    <mergeCell ref="A39:G39"/>
    <mergeCell ref="A37:G37"/>
    <mergeCell ref="A38:G38"/>
    <mergeCell ref="A40:G40"/>
    <mergeCell ref="A42:G42"/>
    <mergeCell ref="A46:G46"/>
    <mergeCell ref="A45:G45"/>
    <mergeCell ref="A43:G43"/>
    <mergeCell ref="A47:G47"/>
    <mergeCell ref="A44:G44"/>
    <mergeCell ref="B10:G10"/>
    <mergeCell ref="B8:G8"/>
    <mergeCell ref="B9:G9"/>
    <mergeCell ref="A30:G30"/>
    <mergeCell ref="A31:G31"/>
    <mergeCell ref="A22:C22"/>
    <mergeCell ref="A23:A24"/>
    <mergeCell ref="C23:C24"/>
    <mergeCell ref="A25:A26"/>
    <mergeCell ref="B20:G20"/>
    <mergeCell ref="B11:G11"/>
    <mergeCell ref="B16:G16"/>
    <mergeCell ref="B17:G17"/>
    <mergeCell ref="B18:G18"/>
    <mergeCell ref="B19:G19"/>
    <mergeCell ref="J11:K11"/>
    <mergeCell ref="B12:G12"/>
    <mergeCell ref="B13:G13"/>
    <mergeCell ref="B14:G14"/>
    <mergeCell ref="B15:G15"/>
    <mergeCell ref="J9:K9"/>
    <mergeCell ref="B1:C1"/>
    <mergeCell ref="F1:G1"/>
    <mergeCell ref="B2:G2"/>
    <mergeCell ref="B4:G4"/>
    <mergeCell ref="B6:D6"/>
    <mergeCell ref="B7:D7"/>
    <mergeCell ref="H4:L4"/>
    <mergeCell ref="B5:G5"/>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&amp;Cシェリー&amp;R&amp;D</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34998626667073579"/>
  </sheetPr>
  <dimension ref="A1:L60"/>
  <sheetViews>
    <sheetView zoomScaleNormal="100" workbookViewId="0">
      <selection activeCell="A48" sqref="A48:G48"/>
    </sheetView>
  </sheetViews>
  <sheetFormatPr defaultRowHeight="13.5"/>
  <cols>
    <col min="1" max="1" width="7.875" style="308" customWidth="1"/>
    <col min="2" max="2" width="8.5" style="308" customWidth="1"/>
    <col min="3" max="3" width="6.625" style="308" customWidth="1"/>
    <col min="4" max="4" width="15.75" style="308" customWidth="1"/>
    <col min="5" max="6" width="15.75" style="182" customWidth="1"/>
    <col min="7" max="7" width="18.25" style="182" customWidth="1"/>
    <col min="8" max="8" width="17.375" style="182" customWidth="1"/>
    <col min="9" max="9" width="14.625" style="182" customWidth="1"/>
    <col min="10" max="10" width="8.375" style="182" customWidth="1"/>
    <col min="11" max="11" width="7.5" style="182" customWidth="1"/>
    <col min="12" max="12" width="7.875" style="308" customWidth="1"/>
    <col min="13" max="13" width="9.25" style="308" customWidth="1"/>
    <col min="14" max="14" width="12.375" style="308" customWidth="1"/>
    <col min="15" max="16384" width="9" style="308"/>
  </cols>
  <sheetData>
    <row r="1" spans="1:12" ht="21">
      <c r="A1" s="108"/>
      <c r="B1" s="604" t="s">
        <v>701</v>
      </c>
      <c r="C1" s="605"/>
      <c r="D1" s="109" t="s">
        <v>40</v>
      </c>
      <c r="E1" s="110" t="s">
        <v>208</v>
      </c>
      <c r="F1" s="606"/>
      <c r="G1" s="607"/>
      <c r="H1" s="74" t="s">
        <v>55</v>
      </c>
    </row>
    <row r="2" spans="1:12" ht="24.75" customHeight="1">
      <c r="A2" s="109" t="s">
        <v>0</v>
      </c>
      <c r="B2" s="608" t="s">
        <v>751</v>
      </c>
      <c r="C2" s="608"/>
      <c r="D2" s="608"/>
      <c r="E2" s="608"/>
      <c r="F2" s="608"/>
      <c r="G2" s="608"/>
      <c r="H2" s="74" t="s">
        <v>56</v>
      </c>
    </row>
    <row r="3" spans="1:12" ht="19.5" customHeight="1">
      <c r="A3" s="79" t="s">
        <v>48</v>
      </c>
      <c r="B3" s="182"/>
      <c r="C3" s="182"/>
      <c r="D3" s="182"/>
      <c r="I3" s="74"/>
    </row>
    <row r="4" spans="1:12">
      <c r="A4" s="62" t="s">
        <v>46</v>
      </c>
      <c r="B4" s="470" t="s">
        <v>505</v>
      </c>
      <c r="C4" s="471"/>
      <c r="D4" s="471"/>
      <c r="E4" s="471"/>
      <c r="F4" s="471"/>
      <c r="G4" s="472"/>
      <c r="H4" s="308"/>
      <c r="I4" s="308"/>
      <c r="J4" s="308"/>
      <c r="K4" s="308"/>
    </row>
    <row r="5" spans="1:12">
      <c r="A5" s="63" t="s">
        <v>697</v>
      </c>
      <c r="B5" s="470" t="s">
        <v>750</v>
      </c>
      <c r="C5" s="471"/>
      <c r="D5" s="471"/>
      <c r="E5" s="471"/>
      <c r="F5" s="471"/>
      <c r="G5" s="472"/>
      <c r="H5" s="308"/>
      <c r="I5" s="308"/>
      <c r="J5" s="308"/>
      <c r="K5" s="308"/>
    </row>
    <row r="6" spans="1:12">
      <c r="A6" s="63" t="s">
        <v>696</v>
      </c>
      <c r="B6" s="470" t="s">
        <v>749</v>
      </c>
      <c r="C6" s="471"/>
      <c r="D6" s="471"/>
      <c r="E6" s="471"/>
      <c r="F6" s="471"/>
      <c r="G6" s="472"/>
      <c r="H6" s="308"/>
      <c r="I6" s="308"/>
      <c r="J6" s="308"/>
      <c r="K6" s="308"/>
    </row>
    <row r="7" spans="1:12" ht="13.5" customHeight="1">
      <c r="A7" s="221" t="s">
        <v>61</v>
      </c>
      <c r="B7" s="626" t="s">
        <v>748</v>
      </c>
      <c r="C7" s="627"/>
      <c r="D7" s="627"/>
      <c r="E7" s="627"/>
      <c r="F7" s="627"/>
      <c r="G7" s="628"/>
      <c r="H7" s="308"/>
      <c r="I7" s="308"/>
      <c r="J7" s="308"/>
      <c r="K7" s="308"/>
    </row>
    <row r="8" spans="1:12" ht="13.5" customHeight="1">
      <c r="A8" s="221"/>
      <c r="B8" s="629" t="s">
        <v>747</v>
      </c>
      <c r="C8" s="353"/>
      <c r="D8" s="353"/>
      <c r="E8" s="353"/>
      <c r="F8" s="353"/>
      <c r="G8" s="630"/>
      <c r="H8" s="308"/>
      <c r="I8" s="308"/>
      <c r="J8" s="308"/>
      <c r="K8" s="308"/>
    </row>
    <row r="9" spans="1:12" ht="13.5" customHeight="1">
      <c r="A9" s="221"/>
      <c r="B9" s="629" t="s">
        <v>746</v>
      </c>
      <c r="C9" s="353"/>
      <c r="D9" s="353"/>
      <c r="E9" s="353"/>
      <c r="F9" s="353"/>
      <c r="G9" s="630"/>
      <c r="H9" s="308"/>
      <c r="I9" s="308"/>
      <c r="J9" s="308"/>
      <c r="K9" s="308"/>
    </row>
    <row r="10" spans="1:12" ht="25.5" customHeight="1">
      <c r="A10" s="221"/>
      <c r="B10" s="631" t="s">
        <v>529</v>
      </c>
      <c r="C10" s="632"/>
      <c r="D10" s="632"/>
      <c r="E10" s="632"/>
      <c r="F10" s="632"/>
      <c r="G10" s="633"/>
      <c r="H10" s="308"/>
      <c r="I10" s="308"/>
      <c r="J10" s="308"/>
      <c r="K10" s="308"/>
    </row>
    <row r="11" spans="1:12" ht="6.75" customHeight="1">
      <c r="A11" s="222"/>
      <c r="B11" s="579"/>
      <c r="C11" s="560"/>
      <c r="D11" s="560"/>
      <c r="E11" s="560"/>
      <c r="F11" s="560"/>
      <c r="G11" s="561"/>
    </row>
    <row r="12" spans="1:12" s="105" customFormat="1" ht="9" customHeight="1">
      <c r="A12" s="476"/>
      <c r="B12" s="477"/>
      <c r="C12" s="477"/>
      <c r="D12" s="477"/>
      <c r="E12" s="477"/>
      <c r="F12" s="477"/>
      <c r="G12" s="478"/>
      <c r="L12" s="106"/>
    </row>
    <row r="13" spans="1:12" ht="14.25">
      <c r="A13" s="465" t="s">
        <v>384</v>
      </c>
      <c r="B13" s="465"/>
      <c r="C13" s="465"/>
      <c r="D13" s="465"/>
      <c r="E13" s="465"/>
      <c r="F13" s="465"/>
      <c r="G13" s="465"/>
      <c r="I13" s="308"/>
      <c r="J13" s="308"/>
      <c r="K13" s="308"/>
    </row>
    <row r="14" spans="1:12" ht="13.5" customHeight="1">
      <c r="A14" s="466" t="s">
        <v>385</v>
      </c>
      <c r="B14" s="466"/>
      <c r="C14" s="466"/>
      <c r="D14" s="466"/>
      <c r="E14" s="466"/>
      <c r="F14" s="466"/>
      <c r="G14" s="466"/>
    </row>
    <row r="15" spans="1:12" ht="13.5" customHeight="1">
      <c r="A15" s="466" t="s">
        <v>386</v>
      </c>
      <c r="B15" s="466"/>
      <c r="C15" s="466"/>
      <c r="D15" s="466"/>
      <c r="E15" s="466"/>
      <c r="F15" s="466"/>
      <c r="G15" s="466"/>
    </row>
    <row r="16" spans="1:12" ht="8.25" customHeight="1">
      <c r="A16" s="560"/>
      <c r="B16" s="560"/>
      <c r="C16" s="560"/>
      <c r="D16" s="560"/>
      <c r="E16" s="560"/>
      <c r="F16" s="560"/>
      <c r="G16" s="560"/>
    </row>
    <row r="17" spans="1:12" ht="13.5" customHeight="1">
      <c r="A17" s="501" t="s">
        <v>49</v>
      </c>
      <c r="B17" s="502"/>
      <c r="C17" s="502"/>
      <c r="D17" s="502"/>
      <c r="E17" s="502"/>
      <c r="F17" s="502"/>
      <c r="G17" s="503"/>
    </row>
    <row r="18" spans="1:12" s="106" customFormat="1" ht="8.25" customHeight="1">
      <c r="A18" s="476"/>
      <c r="B18" s="477"/>
      <c r="C18" s="477"/>
      <c r="D18" s="477"/>
      <c r="E18" s="477"/>
      <c r="F18" s="477"/>
      <c r="G18" s="478"/>
      <c r="H18" s="105"/>
      <c r="I18" s="105"/>
      <c r="J18" s="105"/>
      <c r="K18" s="105"/>
    </row>
    <row r="19" spans="1:12" s="105" customFormat="1" ht="15" customHeight="1">
      <c r="A19" s="623" t="s">
        <v>506</v>
      </c>
      <c r="B19" s="624"/>
      <c r="C19" s="624"/>
      <c r="D19" s="624"/>
      <c r="E19" s="624"/>
      <c r="F19" s="624"/>
      <c r="G19" s="625"/>
      <c r="L19" s="106"/>
    </row>
    <row r="20" spans="1:12" s="105" customFormat="1" ht="13.5" customHeight="1">
      <c r="A20" s="476"/>
      <c r="B20" s="477"/>
      <c r="C20" s="477"/>
      <c r="D20" s="477"/>
      <c r="E20" s="477"/>
      <c r="F20" s="477"/>
      <c r="G20" s="478"/>
      <c r="L20" s="106"/>
    </row>
    <row r="21" spans="1:12" s="105" customFormat="1" ht="13.5" customHeight="1">
      <c r="A21" s="548" t="s">
        <v>508</v>
      </c>
      <c r="B21" s="549"/>
      <c r="C21" s="549"/>
      <c r="D21" s="549"/>
      <c r="E21" s="549"/>
      <c r="F21" s="549"/>
      <c r="G21" s="550"/>
      <c r="L21" s="106"/>
    </row>
    <row r="22" spans="1:12" s="105" customFormat="1" ht="13.5" customHeight="1">
      <c r="A22" s="476" t="s">
        <v>480</v>
      </c>
      <c r="B22" s="477"/>
      <c r="C22" s="477"/>
      <c r="D22" s="477"/>
      <c r="E22" s="477"/>
      <c r="F22" s="477"/>
      <c r="G22" s="478"/>
      <c r="L22" s="106"/>
    </row>
    <row r="23" spans="1:12" s="105" customFormat="1" ht="13.5" customHeight="1">
      <c r="A23" s="476" t="s">
        <v>502</v>
      </c>
      <c r="B23" s="477"/>
      <c r="C23" s="477"/>
      <c r="D23" s="477"/>
      <c r="E23" s="477"/>
      <c r="F23" s="477"/>
      <c r="G23" s="478"/>
      <c r="L23" s="106"/>
    </row>
    <row r="24" spans="1:12" s="105" customFormat="1" ht="13.5" customHeight="1">
      <c r="A24" s="548" t="s">
        <v>477</v>
      </c>
      <c r="B24" s="549"/>
      <c r="C24" s="549"/>
      <c r="D24" s="549"/>
      <c r="E24" s="549"/>
      <c r="F24" s="549"/>
      <c r="G24" s="550"/>
      <c r="L24" s="106"/>
    </row>
    <row r="25" spans="1:12" s="105" customFormat="1" ht="13.5" customHeight="1">
      <c r="A25" s="476" t="s">
        <v>503</v>
      </c>
      <c r="B25" s="477"/>
      <c r="C25" s="477"/>
      <c r="D25" s="477"/>
      <c r="E25" s="477"/>
      <c r="F25" s="477"/>
      <c r="G25" s="478"/>
      <c r="L25" s="106"/>
    </row>
    <row r="26" spans="1:12" s="105" customFormat="1" ht="13.5" customHeight="1">
      <c r="A26" s="476" t="s">
        <v>483</v>
      </c>
      <c r="B26" s="477"/>
      <c r="C26" s="477"/>
      <c r="D26" s="477"/>
      <c r="E26" s="477"/>
      <c r="F26" s="477"/>
      <c r="G26" s="478"/>
      <c r="L26" s="106"/>
    </row>
    <row r="27" spans="1:12" s="105" customFormat="1" ht="13.5" customHeight="1">
      <c r="A27" s="548" t="s">
        <v>482</v>
      </c>
      <c r="B27" s="549"/>
      <c r="C27" s="549"/>
      <c r="D27" s="549"/>
      <c r="E27" s="549"/>
      <c r="F27" s="549"/>
      <c r="G27" s="550"/>
      <c r="L27" s="106"/>
    </row>
    <row r="28" spans="1:12" s="105" customFormat="1" ht="13.5" customHeight="1">
      <c r="A28" s="476" t="s">
        <v>478</v>
      </c>
      <c r="B28" s="477"/>
      <c r="C28" s="477"/>
      <c r="D28" s="477"/>
      <c r="E28" s="477"/>
      <c r="F28" s="477"/>
      <c r="G28" s="478"/>
      <c r="L28" s="106"/>
    </row>
    <row r="29" spans="1:12" s="105" customFormat="1" ht="7.5" customHeight="1">
      <c r="A29" s="476"/>
      <c r="B29" s="477"/>
      <c r="C29" s="477"/>
      <c r="D29" s="477"/>
      <c r="E29" s="477"/>
      <c r="F29" s="477"/>
      <c r="G29" s="478"/>
      <c r="L29" s="106"/>
    </row>
    <row r="30" spans="1:12" s="105" customFormat="1" ht="13.5" customHeight="1">
      <c r="A30" s="476"/>
      <c r="B30" s="477"/>
      <c r="C30" s="477"/>
      <c r="D30" s="477"/>
      <c r="E30" s="477"/>
      <c r="F30" s="477"/>
      <c r="G30" s="478"/>
      <c r="L30" s="106"/>
    </row>
    <row r="31" spans="1:12" s="105" customFormat="1" ht="15" customHeight="1">
      <c r="A31" s="623" t="s">
        <v>507</v>
      </c>
      <c r="B31" s="624"/>
      <c r="C31" s="624"/>
      <c r="D31" s="624"/>
      <c r="E31" s="624"/>
      <c r="F31" s="624"/>
      <c r="G31" s="625"/>
      <c r="L31" s="106"/>
    </row>
    <row r="32" spans="1:12" s="105" customFormat="1" ht="13.5" customHeight="1">
      <c r="A32" s="476"/>
      <c r="B32" s="477"/>
      <c r="C32" s="477"/>
      <c r="D32" s="477"/>
      <c r="E32" s="477"/>
      <c r="F32" s="477"/>
      <c r="G32" s="478"/>
      <c r="L32" s="106"/>
    </row>
    <row r="33" spans="1:12" s="105" customFormat="1" ht="13.5" customHeight="1">
      <c r="A33" s="548" t="s">
        <v>745</v>
      </c>
      <c r="B33" s="549"/>
      <c r="C33" s="549"/>
      <c r="D33" s="549"/>
      <c r="E33" s="549"/>
      <c r="F33" s="549"/>
      <c r="G33" s="550"/>
      <c r="L33" s="106"/>
    </row>
    <row r="34" spans="1:12" s="105" customFormat="1" ht="13.5" customHeight="1">
      <c r="A34" s="476" t="s">
        <v>510</v>
      </c>
      <c r="B34" s="477"/>
      <c r="C34" s="477"/>
      <c r="D34" s="477"/>
      <c r="E34" s="477"/>
      <c r="F34" s="477"/>
      <c r="G34" s="478"/>
      <c r="L34" s="106"/>
    </row>
    <row r="35" spans="1:12" s="105" customFormat="1" ht="13.5" customHeight="1">
      <c r="A35" s="476" t="s">
        <v>484</v>
      </c>
      <c r="B35" s="477"/>
      <c r="C35" s="477"/>
      <c r="D35" s="477"/>
      <c r="E35" s="477"/>
      <c r="F35" s="477"/>
      <c r="G35" s="478"/>
      <c r="L35" s="106"/>
    </row>
    <row r="36" spans="1:12" s="105" customFormat="1" ht="13.5" customHeight="1">
      <c r="A36" s="476" t="s">
        <v>522</v>
      </c>
      <c r="B36" s="477"/>
      <c r="C36" s="477"/>
      <c r="D36" s="477"/>
      <c r="E36" s="477"/>
      <c r="F36" s="477"/>
      <c r="G36" s="478"/>
      <c r="L36" s="106"/>
    </row>
    <row r="37" spans="1:12" s="105" customFormat="1" ht="13.5" customHeight="1">
      <c r="A37" s="476" t="s">
        <v>485</v>
      </c>
      <c r="B37" s="477"/>
      <c r="C37" s="477"/>
      <c r="D37" s="477"/>
      <c r="E37" s="477"/>
      <c r="F37" s="477"/>
      <c r="G37" s="478"/>
      <c r="L37" s="106"/>
    </row>
    <row r="38" spans="1:12" s="105" customFormat="1" ht="13.5" customHeight="1">
      <c r="A38" s="476" t="s">
        <v>476</v>
      </c>
      <c r="B38" s="477"/>
      <c r="C38" s="477"/>
      <c r="D38" s="477"/>
      <c r="E38" s="477"/>
      <c r="F38" s="477"/>
      <c r="G38" s="478"/>
      <c r="L38" s="106"/>
    </row>
    <row r="39" spans="1:12" s="105" customFormat="1" ht="13.5" customHeight="1">
      <c r="A39" s="476" t="s">
        <v>486</v>
      </c>
      <c r="B39" s="477"/>
      <c r="C39" s="477"/>
      <c r="D39" s="477"/>
      <c r="E39" s="477"/>
      <c r="F39" s="477"/>
      <c r="G39" s="478"/>
      <c r="L39" s="106"/>
    </row>
    <row r="40" spans="1:12" s="105" customFormat="1" ht="13.5" customHeight="1">
      <c r="A40" s="476" t="s">
        <v>511</v>
      </c>
      <c r="B40" s="477"/>
      <c r="C40" s="477"/>
      <c r="D40" s="477"/>
      <c r="E40" s="477"/>
      <c r="F40" s="477"/>
      <c r="G40" s="478"/>
      <c r="L40" s="106"/>
    </row>
    <row r="41" spans="1:12" s="105" customFormat="1" ht="13.5" customHeight="1">
      <c r="A41" s="476" t="s">
        <v>512</v>
      </c>
      <c r="B41" s="477"/>
      <c r="C41" s="477"/>
      <c r="D41" s="477"/>
      <c r="E41" s="477"/>
      <c r="F41" s="477"/>
      <c r="G41" s="478"/>
      <c r="L41" s="106"/>
    </row>
    <row r="42" spans="1:12" s="105" customFormat="1" ht="13.5" customHeight="1">
      <c r="A42" s="476" t="s">
        <v>523</v>
      </c>
      <c r="B42" s="477"/>
      <c r="C42" s="477"/>
      <c r="D42" s="477"/>
      <c r="E42" s="477"/>
      <c r="F42" s="477"/>
      <c r="G42" s="478"/>
      <c r="L42" s="106"/>
    </row>
    <row r="43" spans="1:12" s="105" customFormat="1" ht="13.5" customHeight="1">
      <c r="A43" s="476" t="s">
        <v>528</v>
      </c>
      <c r="B43" s="477"/>
      <c r="C43" s="477"/>
      <c r="D43" s="477"/>
      <c r="E43" s="477"/>
      <c r="F43" s="477"/>
      <c r="G43" s="478"/>
      <c r="L43" s="106"/>
    </row>
    <row r="44" spans="1:12" s="105" customFormat="1" ht="13.5" customHeight="1">
      <c r="A44" s="476" t="s">
        <v>513</v>
      </c>
      <c r="B44" s="477"/>
      <c r="C44" s="477"/>
      <c r="D44" s="477"/>
      <c r="E44" s="477"/>
      <c r="F44" s="477"/>
      <c r="G44" s="478"/>
      <c r="L44" s="106"/>
    </row>
    <row r="45" spans="1:12" s="105" customFormat="1" ht="13.5" customHeight="1">
      <c r="A45" s="548" t="s">
        <v>514</v>
      </c>
      <c r="B45" s="549"/>
      <c r="C45" s="549"/>
      <c r="D45" s="549"/>
      <c r="E45" s="549"/>
      <c r="F45" s="549"/>
      <c r="G45" s="550"/>
      <c r="L45" s="106"/>
    </row>
    <row r="46" spans="1:12" s="105" customFormat="1" ht="13.5" customHeight="1">
      <c r="A46" s="476" t="s">
        <v>515</v>
      </c>
      <c r="B46" s="477"/>
      <c r="C46" s="477"/>
      <c r="D46" s="477"/>
      <c r="E46" s="477"/>
      <c r="F46" s="477"/>
      <c r="G46" s="478"/>
      <c r="L46" s="106"/>
    </row>
    <row r="47" spans="1:12" s="105" customFormat="1" ht="13.5" customHeight="1">
      <c r="A47" s="476" t="s">
        <v>516</v>
      </c>
      <c r="B47" s="477"/>
      <c r="C47" s="477"/>
      <c r="D47" s="477"/>
      <c r="E47" s="477"/>
      <c r="F47" s="477"/>
      <c r="G47" s="478"/>
      <c r="L47" s="106"/>
    </row>
    <row r="48" spans="1:12" s="105" customFormat="1" ht="13.5" customHeight="1">
      <c r="A48" s="476" t="s">
        <v>517</v>
      </c>
      <c r="B48" s="477"/>
      <c r="C48" s="477"/>
      <c r="D48" s="477"/>
      <c r="E48" s="477"/>
      <c r="F48" s="477"/>
      <c r="G48" s="478"/>
      <c r="L48" s="106"/>
    </row>
    <row r="49" spans="1:12" s="105" customFormat="1" ht="13.5" customHeight="1">
      <c r="A49" s="476" t="s">
        <v>518</v>
      </c>
      <c r="B49" s="477"/>
      <c r="C49" s="477"/>
      <c r="D49" s="477"/>
      <c r="E49" s="477"/>
      <c r="F49" s="477"/>
      <c r="G49" s="478"/>
      <c r="L49" s="106"/>
    </row>
    <row r="50" spans="1:12" s="106" customFormat="1" ht="13.5" customHeight="1">
      <c r="A50" s="476" t="s">
        <v>519</v>
      </c>
      <c r="B50" s="477"/>
      <c r="C50" s="477"/>
      <c r="D50" s="477"/>
      <c r="E50" s="477"/>
      <c r="F50" s="477"/>
      <c r="G50" s="478"/>
      <c r="H50" s="105"/>
      <c r="I50" s="105"/>
      <c r="J50" s="105"/>
      <c r="K50" s="105"/>
    </row>
    <row r="51" spans="1:12" s="105" customFormat="1" ht="13.5" customHeight="1">
      <c r="A51" s="476" t="s">
        <v>520</v>
      </c>
      <c r="B51" s="477"/>
      <c r="C51" s="477"/>
      <c r="D51" s="477"/>
      <c r="E51" s="477"/>
      <c r="F51" s="477"/>
      <c r="G51" s="478"/>
      <c r="L51" s="106"/>
    </row>
    <row r="52" spans="1:12" s="105" customFormat="1" ht="13.5" customHeight="1">
      <c r="A52" s="476" t="s">
        <v>521</v>
      </c>
      <c r="B52" s="477"/>
      <c r="C52" s="477"/>
      <c r="D52" s="477"/>
      <c r="E52" s="477"/>
      <c r="F52" s="477"/>
      <c r="G52" s="478"/>
      <c r="L52" s="106"/>
    </row>
    <row r="53" spans="1:12" s="105" customFormat="1" ht="13.5" customHeight="1">
      <c r="A53" s="476" t="s">
        <v>524</v>
      </c>
      <c r="B53" s="477"/>
      <c r="C53" s="477"/>
      <c r="D53" s="477"/>
      <c r="E53" s="477"/>
      <c r="F53" s="477"/>
      <c r="G53" s="478"/>
      <c r="L53" s="106"/>
    </row>
    <row r="54" spans="1:12" s="105" customFormat="1" ht="13.5" customHeight="1">
      <c r="A54" s="548" t="s">
        <v>744</v>
      </c>
      <c r="B54" s="549"/>
      <c r="C54" s="549"/>
      <c r="D54" s="549"/>
      <c r="E54" s="549"/>
      <c r="F54" s="549"/>
      <c r="G54" s="550"/>
      <c r="L54" s="106"/>
    </row>
    <row r="55" spans="1:12" s="105" customFormat="1" ht="13.5" customHeight="1">
      <c r="A55" s="476" t="s">
        <v>743</v>
      </c>
      <c r="B55" s="477"/>
      <c r="C55" s="477"/>
      <c r="D55" s="477"/>
      <c r="E55" s="477"/>
      <c r="F55" s="477"/>
      <c r="G55" s="478"/>
      <c r="L55" s="106"/>
    </row>
    <row r="56" spans="1:12" s="105" customFormat="1" ht="13.5" customHeight="1">
      <c r="A56" s="476" t="s">
        <v>527</v>
      </c>
      <c r="B56" s="477"/>
      <c r="C56" s="477"/>
      <c r="D56" s="477"/>
      <c r="E56" s="477"/>
      <c r="F56" s="477"/>
      <c r="G56" s="478"/>
      <c r="L56" s="106"/>
    </row>
    <row r="57" spans="1:12" s="105" customFormat="1" ht="13.5" customHeight="1">
      <c r="A57" s="476" t="s">
        <v>742</v>
      </c>
      <c r="B57" s="477"/>
      <c r="C57" s="477"/>
      <c r="D57" s="477"/>
      <c r="E57" s="477"/>
      <c r="F57" s="477"/>
      <c r="G57" s="478"/>
      <c r="L57" s="106"/>
    </row>
    <row r="58" spans="1:12" s="105" customFormat="1" ht="13.5" customHeight="1">
      <c r="A58" s="476" t="s">
        <v>526</v>
      </c>
      <c r="B58" s="477"/>
      <c r="C58" s="477"/>
      <c r="D58" s="477"/>
      <c r="E58" s="477"/>
      <c r="F58" s="477"/>
      <c r="G58" s="478"/>
      <c r="L58" s="106"/>
    </row>
    <row r="59" spans="1:12" s="105" customFormat="1" ht="8.25" customHeight="1">
      <c r="A59" s="476"/>
      <c r="B59" s="477"/>
      <c r="C59" s="477"/>
      <c r="D59" s="477"/>
      <c r="E59" s="477"/>
      <c r="F59" s="477"/>
      <c r="G59" s="478"/>
      <c r="L59" s="106"/>
    </row>
    <row r="60" spans="1:12" s="182" customFormat="1" ht="21">
      <c r="A60" s="621" t="str">
        <f>$B$1</f>
        <v>アイテム</v>
      </c>
      <c r="B60" s="622"/>
      <c r="C60" s="114" t="s">
        <v>40</v>
      </c>
      <c r="D60" s="115" t="str">
        <f>$E$1</f>
        <v>一日毎</v>
      </c>
      <c r="E60" s="601" t="str">
        <f>$B$2</f>
        <v>ヘルム・オヴ・ヒーローズ</v>
      </c>
      <c r="F60" s="602"/>
      <c r="G60" s="603"/>
      <c r="L60" s="308"/>
    </row>
  </sheetData>
  <mergeCells count="61">
    <mergeCell ref="A13:G13"/>
    <mergeCell ref="B1:C1"/>
    <mergeCell ref="F1:G1"/>
    <mergeCell ref="B2:G2"/>
    <mergeCell ref="B4:G4"/>
    <mergeCell ref="B5:G5"/>
    <mergeCell ref="B11:G11"/>
    <mergeCell ref="B6:G6"/>
    <mergeCell ref="A12:G12"/>
    <mergeCell ref="B7:G7"/>
    <mergeCell ref="B8:G8"/>
    <mergeCell ref="B10:G10"/>
    <mergeCell ref="B9:G9"/>
    <mergeCell ref="A41:G41"/>
    <mergeCell ref="A32:G32"/>
    <mergeCell ref="A19:G19"/>
    <mergeCell ref="A20:G20"/>
    <mergeCell ref="A26:G26"/>
    <mergeCell ref="A40:G40"/>
    <mergeCell ref="A37:G37"/>
    <mergeCell ref="A38:G38"/>
    <mergeCell ref="A39:G39"/>
    <mergeCell ref="A36:G36"/>
    <mergeCell ref="A16:G16"/>
    <mergeCell ref="A17:G17"/>
    <mergeCell ref="A18:G18"/>
    <mergeCell ref="A33:G33"/>
    <mergeCell ref="A35:G35"/>
    <mergeCell ref="A24:G24"/>
    <mergeCell ref="A27:G27"/>
    <mergeCell ref="A28:G28"/>
    <mergeCell ref="A21:G21"/>
    <mergeCell ref="A22:G22"/>
    <mergeCell ref="A23:G23"/>
    <mergeCell ref="A25:G25"/>
    <mergeCell ref="A34:G34"/>
    <mergeCell ref="A30:G30"/>
    <mergeCell ref="A31:G31"/>
    <mergeCell ref="A29:G29"/>
    <mergeCell ref="A14:G14"/>
    <mergeCell ref="A15:G15"/>
    <mergeCell ref="E60:G60"/>
    <mergeCell ref="A60:B60"/>
    <mergeCell ref="A50:G50"/>
    <mergeCell ref="A51:G51"/>
    <mergeCell ref="A52:G52"/>
    <mergeCell ref="A54:G54"/>
    <mergeCell ref="A55:G55"/>
    <mergeCell ref="A57:G57"/>
    <mergeCell ref="A53:G53"/>
    <mergeCell ref="A56:G56"/>
    <mergeCell ref="A59:G59"/>
    <mergeCell ref="A58:G58"/>
    <mergeCell ref="A44:G44"/>
    <mergeCell ref="A45:G45"/>
    <mergeCell ref="A46:G46"/>
    <mergeCell ref="A47:G47"/>
    <mergeCell ref="A48:G48"/>
    <mergeCell ref="A49:G49"/>
    <mergeCell ref="A42:G42"/>
    <mergeCell ref="A43:G43"/>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&amp;Cシェリー&amp;R&amp;D</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52"/>
  <sheetViews>
    <sheetView topLeftCell="A33" zoomScaleNormal="100" workbookViewId="0">
      <selection activeCell="A48" sqref="A48:G48"/>
    </sheetView>
  </sheetViews>
  <sheetFormatPr defaultRowHeight="13.5"/>
  <cols>
    <col min="1" max="1" width="7.875" style="104" customWidth="1"/>
    <col min="2" max="2" width="8.5" style="104" customWidth="1"/>
    <col min="3" max="3" width="6.625" style="104" customWidth="1"/>
    <col min="4" max="4" width="15.75" style="104" customWidth="1"/>
    <col min="5" max="6" width="15.75" style="69" customWidth="1"/>
    <col min="7" max="7" width="18.25" style="69" customWidth="1"/>
    <col min="8" max="8" width="17.375" style="69" customWidth="1"/>
    <col min="9" max="9" width="14.625" style="69" customWidth="1"/>
    <col min="10" max="10" width="8.375" style="69" customWidth="1"/>
    <col min="11" max="11" width="7.5" style="69" customWidth="1"/>
    <col min="12" max="12" width="7.875" style="104" customWidth="1"/>
    <col min="13" max="13" width="9.25" style="104" customWidth="1"/>
    <col min="14" max="14" width="12.375" style="104" customWidth="1"/>
    <col min="15" max="16384" width="9" style="104"/>
  </cols>
  <sheetData>
    <row r="1" spans="1:12" ht="21">
      <c r="A1" s="34"/>
      <c r="B1" s="571" t="s">
        <v>181</v>
      </c>
      <c r="C1" s="572"/>
      <c r="D1" s="35" t="s">
        <v>40</v>
      </c>
      <c r="E1" s="36" t="s">
        <v>57</v>
      </c>
      <c r="F1" s="573"/>
      <c r="G1" s="574"/>
      <c r="H1" s="74" t="s">
        <v>55</v>
      </c>
    </row>
    <row r="2" spans="1:12" ht="24.75" customHeight="1">
      <c r="A2" s="35" t="s">
        <v>0</v>
      </c>
      <c r="B2" s="575" t="s">
        <v>323</v>
      </c>
      <c r="C2" s="575"/>
      <c r="D2" s="575"/>
      <c r="E2" s="575"/>
      <c r="F2" s="575"/>
      <c r="G2" s="575"/>
      <c r="H2" s="74" t="s">
        <v>56</v>
      </c>
    </row>
    <row r="3" spans="1:12" ht="19.5" customHeight="1">
      <c r="A3" s="79" t="s">
        <v>48</v>
      </c>
      <c r="B3" s="69"/>
      <c r="C3" s="69"/>
      <c r="D3" s="69"/>
      <c r="I3" s="74"/>
    </row>
    <row r="4" spans="1:12">
      <c r="A4" s="62" t="s">
        <v>46</v>
      </c>
      <c r="B4" s="470" t="s">
        <v>194</v>
      </c>
      <c r="C4" s="471"/>
      <c r="D4" s="471"/>
      <c r="E4" s="471"/>
      <c r="F4" s="471"/>
      <c r="G4" s="472"/>
      <c r="H4" s="404" t="s">
        <v>395</v>
      </c>
      <c r="I4" s="405"/>
      <c r="J4" s="405"/>
      <c r="K4" s="405"/>
      <c r="L4" s="406"/>
    </row>
    <row r="5" spans="1:12">
      <c r="A5" s="63" t="s">
        <v>182</v>
      </c>
      <c r="B5" s="470" t="s">
        <v>202</v>
      </c>
      <c r="C5" s="471"/>
      <c r="D5" s="471"/>
      <c r="E5" s="471"/>
      <c r="F5" s="471"/>
      <c r="G5" s="472"/>
      <c r="H5" s="101" t="s">
        <v>43</v>
      </c>
      <c r="I5" s="103" t="s">
        <v>70</v>
      </c>
      <c r="J5" s="103"/>
    </row>
    <row r="6" spans="1:12">
      <c r="A6" s="63" t="s">
        <v>183</v>
      </c>
      <c r="B6" s="470" t="s">
        <v>184</v>
      </c>
      <c r="C6" s="471"/>
      <c r="D6" s="472"/>
      <c r="E6" s="101" t="s">
        <v>43</v>
      </c>
      <c r="F6" s="102" t="str">
        <f>IF($I$5 = 0,"", $I$5)</f>
        <v>近接範囲</v>
      </c>
      <c r="G6" s="102" t="str">
        <f>IF($J$5 = 0,"", $J$5)</f>
        <v/>
      </c>
      <c r="H6" s="101" t="s">
        <v>66</v>
      </c>
      <c r="I6" s="103" t="s">
        <v>67</v>
      </c>
      <c r="J6" s="103">
        <v>10</v>
      </c>
    </row>
    <row r="7" spans="1:12">
      <c r="A7" s="64" t="s">
        <v>6</v>
      </c>
      <c r="B7" s="470" t="s">
        <v>185</v>
      </c>
      <c r="C7" s="471"/>
      <c r="D7" s="472"/>
      <c r="E7" s="101" t="s">
        <v>66</v>
      </c>
      <c r="F7" s="296" t="str">
        <f>IF($I$6 = 0,"", $I$6)</f>
        <v>爆発</v>
      </c>
      <c r="G7" s="296">
        <f>IF($J$6 = 0,"", $J$6)</f>
        <v>10</v>
      </c>
      <c r="H7" s="101" t="s">
        <v>85</v>
      </c>
      <c r="I7" s="103" t="s">
        <v>121</v>
      </c>
      <c r="J7" s="74" t="s">
        <v>62</v>
      </c>
      <c r="L7" s="164" t="s">
        <v>394</v>
      </c>
    </row>
    <row r="8" spans="1:12">
      <c r="A8" s="65" t="s">
        <v>61</v>
      </c>
      <c r="B8" s="473" t="s">
        <v>186</v>
      </c>
      <c r="C8" s="474"/>
      <c r="D8" s="474"/>
      <c r="E8" s="474"/>
      <c r="F8" s="474"/>
      <c r="G8" s="475"/>
      <c r="H8" s="101" t="s">
        <v>51</v>
      </c>
      <c r="I8" s="103" t="s">
        <v>17</v>
      </c>
      <c r="J8" s="135">
        <f>IF(I8="",0,VLOOKUP(I8,基本!$A$5:'基本'!$C$10,3,FALSE))</f>
        <v>6</v>
      </c>
      <c r="K8" s="103" t="s">
        <v>145</v>
      </c>
      <c r="L8" s="165">
        <f>$J$8+$L$9+$I$9</f>
        <v>20</v>
      </c>
    </row>
    <row r="9" spans="1:12">
      <c r="A9" s="66"/>
      <c r="B9" s="495" t="s">
        <v>187</v>
      </c>
      <c r="C9" s="496"/>
      <c r="D9" s="496"/>
      <c r="E9" s="496"/>
      <c r="F9" s="496"/>
      <c r="G9" s="497"/>
      <c r="H9" s="101" t="s">
        <v>58</v>
      </c>
      <c r="I9" s="103">
        <v>0</v>
      </c>
      <c r="J9" s="404" t="s">
        <v>53</v>
      </c>
      <c r="K9" s="406"/>
      <c r="L9" s="102">
        <f>IF($I$7=基本!$F$4,基本!$P$7,IF($I$7=基本!$F$13,基本!$P$16,IF($I$7=基本!$F$22,基本!$P$25,IF($I$7=基本!$F$31,基本!$P$34,IF($I$7=基本!$F$40,基本!$P$43,0)))))</f>
        <v>14</v>
      </c>
    </row>
    <row r="10" spans="1:12" ht="13.5" customHeight="1">
      <c r="A10" s="119"/>
      <c r="B10" s="485" t="s">
        <v>195</v>
      </c>
      <c r="C10" s="496"/>
      <c r="D10" s="496"/>
      <c r="E10" s="496"/>
      <c r="F10" s="496"/>
      <c r="G10" s="497"/>
      <c r="H10" s="78" t="s">
        <v>52</v>
      </c>
      <c r="I10" s="103" t="s">
        <v>17</v>
      </c>
      <c r="J10" s="135">
        <f>IF(I10="",0,VLOOKUP(I10,基本!$A$5:'基本'!$C$10,3,FALSE))</f>
        <v>6</v>
      </c>
      <c r="L10" s="69"/>
    </row>
    <row r="11" spans="1:12" ht="13.5" customHeight="1">
      <c r="A11" s="120"/>
      <c r="B11" s="579"/>
      <c r="C11" s="560"/>
      <c r="D11" s="560"/>
      <c r="E11" s="560"/>
      <c r="F11" s="560"/>
      <c r="G11" s="561"/>
      <c r="H11" s="101" t="s">
        <v>59</v>
      </c>
      <c r="I11" s="103">
        <v>0</v>
      </c>
      <c r="J11" s="404" t="s">
        <v>54</v>
      </c>
      <c r="K11" s="406"/>
      <c r="L11" s="102">
        <f>IF($I$7=基本!$F$4,基本!$P$9,IF($I$7=基本!$F$13,基本!$P$18,IF($I$7=基本!$F$22,基本!$P$27,IF($I$7=基本!$F$31,基本!$P$36,IF($I$7=基本!$F$40,基本!$P$45,0)))))</f>
        <v>4</v>
      </c>
    </row>
    <row r="12" spans="1:12">
      <c r="A12" s="66" t="s">
        <v>147</v>
      </c>
      <c r="B12" s="495" t="s">
        <v>188</v>
      </c>
      <c r="C12" s="496"/>
      <c r="D12" s="496"/>
      <c r="E12" s="496"/>
      <c r="F12" s="496"/>
      <c r="G12" s="497"/>
      <c r="H12" s="182"/>
      <c r="I12" s="182"/>
      <c r="J12" s="149"/>
      <c r="K12" s="149"/>
      <c r="L12" s="180" t="s">
        <v>394</v>
      </c>
    </row>
    <row r="13" spans="1:12">
      <c r="A13" s="66"/>
      <c r="B13" s="495" t="s">
        <v>189</v>
      </c>
      <c r="C13" s="496"/>
      <c r="D13" s="496"/>
      <c r="E13" s="496"/>
      <c r="F13" s="496"/>
      <c r="G13" s="497"/>
      <c r="H13" s="183" t="s">
        <v>86</v>
      </c>
      <c r="I13" s="103">
        <v>4</v>
      </c>
      <c r="J13" s="101" t="s">
        <v>44</v>
      </c>
      <c r="K13" s="103">
        <v>6</v>
      </c>
      <c r="L13" s="181">
        <f>$J$10+$L$11+$I$11</f>
        <v>10</v>
      </c>
    </row>
    <row r="14" spans="1:12">
      <c r="A14" s="66"/>
      <c r="B14" s="495"/>
      <c r="C14" s="496"/>
      <c r="D14" s="496"/>
      <c r="E14" s="496"/>
      <c r="F14" s="496"/>
      <c r="G14" s="497"/>
      <c r="H14" s="101" t="s">
        <v>50</v>
      </c>
      <c r="I14" s="188">
        <f>IF($I$7=基本!$F$4,基本!$L$11,IF($I$7=基本!$F$13,基本!$L$20,IF($I$7=基本!$F$22,基本!$L$29,IF($I$7=基本!$F$31,基本!$L$38,IF($I$7=基本!$F$40,基本!$L$47,0)))))</f>
        <v>2</v>
      </c>
      <c r="J14" s="101" t="s">
        <v>44</v>
      </c>
      <c r="K14" s="188">
        <f>IF($I$7=基本!$F$4,基本!$N$11,IF($I$7=基本!$F$13,基本!$N$20,IF($I$7=基本!$F$22,基本!$N$29,IF($I$7=基本!$F$31,基本!$N$38,IF($I$7=基本!$F$40,基本!$N$47,0)))))</f>
        <v>6</v>
      </c>
      <c r="L14" s="181">
        <f>$J$10+$L$11+$I$11+($I$13*$K$13)</f>
        <v>34</v>
      </c>
    </row>
    <row r="15" spans="1:12" ht="17.25">
      <c r="A15" s="66"/>
      <c r="B15" s="479" t="s">
        <v>609</v>
      </c>
      <c r="C15" s="480"/>
      <c r="D15" s="480"/>
      <c r="E15" s="480"/>
      <c r="F15" s="480"/>
      <c r="G15" s="481"/>
      <c r="H15" s="101" t="s">
        <v>60</v>
      </c>
      <c r="I15" s="103"/>
      <c r="J15" s="204" t="s">
        <v>397</v>
      </c>
      <c r="K15" s="205" t="s">
        <v>17</v>
      </c>
      <c r="L15" s="203">
        <f>IF(K15="",0,VLOOKUP(K15,基本!$A$5:'基本'!$C$10,3,FALSE))</f>
        <v>6</v>
      </c>
    </row>
    <row r="16" spans="1:12">
      <c r="A16" s="67"/>
      <c r="B16" s="579"/>
      <c r="C16" s="560"/>
      <c r="D16" s="560"/>
      <c r="E16" s="560"/>
      <c r="F16" s="560"/>
      <c r="G16" s="561"/>
    </row>
    <row r="17" spans="1:12">
      <c r="A17" s="66"/>
      <c r="B17" s="476"/>
      <c r="C17" s="477"/>
      <c r="D17" s="477"/>
      <c r="E17" s="477"/>
      <c r="F17" s="477"/>
      <c r="G17" s="478"/>
    </row>
    <row r="18" spans="1:12" ht="21">
      <c r="A18" s="66"/>
      <c r="B18" s="638" t="str">
        <f>"回復力値＋"&amp;$I$13&amp;"ｄ"&amp;$K$13&amp;" HP回復"</f>
        <v>回復力値＋4ｄ6 HP回復</v>
      </c>
      <c r="C18" s="639"/>
      <c r="D18" s="639"/>
      <c r="E18" s="639"/>
      <c r="F18" s="639"/>
      <c r="G18" s="640"/>
    </row>
    <row r="19" spans="1:12" s="107" customFormat="1" ht="21">
      <c r="A19" s="66"/>
      <c r="B19" s="586" t="s">
        <v>428</v>
      </c>
      <c r="C19" s="639"/>
      <c r="D19" s="639"/>
      <c r="E19" s="639"/>
      <c r="F19" s="639"/>
      <c r="G19" s="640"/>
      <c r="H19" s="69"/>
      <c r="I19" s="69"/>
    </row>
    <row r="20" spans="1:12" ht="21">
      <c r="A20" s="66"/>
      <c r="B20" s="635" t="s">
        <v>429</v>
      </c>
      <c r="C20" s="636"/>
      <c r="D20" s="636"/>
      <c r="E20" s="636"/>
      <c r="F20" s="636"/>
      <c r="G20" s="637"/>
      <c r="J20" s="104"/>
      <c r="K20" s="104"/>
    </row>
    <row r="21" spans="1:12" s="297" customFormat="1" ht="21">
      <c r="A21" s="66"/>
      <c r="B21" s="641" t="s">
        <v>610</v>
      </c>
      <c r="C21" s="642"/>
      <c r="D21" s="642"/>
      <c r="E21" s="642"/>
      <c r="F21" s="642"/>
      <c r="G21" s="643"/>
      <c r="H21" s="182"/>
      <c r="I21" s="182"/>
    </row>
    <row r="22" spans="1:12">
      <c r="A22" s="67"/>
      <c r="B22" s="579"/>
      <c r="C22" s="560"/>
      <c r="D22" s="560"/>
      <c r="E22" s="560"/>
      <c r="F22" s="560"/>
      <c r="G22" s="561"/>
      <c r="J22" s="104"/>
      <c r="K22" s="104"/>
    </row>
    <row r="23" spans="1:12" s="105" customFormat="1" ht="9" customHeight="1">
      <c r="A23" s="476"/>
      <c r="B23" s="477"/>
      <c r="C23" s="477"/>
      <c r="D23" s="477"/>
      <c r="E23" s="477"/>
      <c r="F23" s="477"/>
      <c r="G23" s="478"/>
      <c r="L23" s="106"/>
    </row>
    <row r="24" spans="1:12" s="107" customFormat="1" ht="18.75" customHeight="1">
      <c r="A24" s="465" t="s">
        <v>201</v>
      </c>
      <c r="B24" s="465"/>
      <c r="C24" s="465"/>
      <c r="D24" s="465"/>
      <c r="E24" s="465"/>
      <c r="F24" s="465"/>
      <c r="G24" s="465"/>
      <c r="H24" s="69"/>
    </row>
    <row r="25" spans="1:12" s="107" customFormat="1" ht="13.5" customHeight="1">
      <c r="A25" s="494" t="s">
        <v>225</v>
      </c>
      <c r="B25" s="494"/>
      <c r="C25" s="494"/>
      <c r="D25" s="494"/>
      <c r="E25" s="494"/>
      <c r="F25" s="494"/>
      <c r="G25" s="494"/>
      <c r="H25" s="69"/>
      <c r="I25" s="69"/>
      <c r="J25" s="69"/>
      <c r="K25" s="69"/>
    </row>
    <row r="26" spans="1:12" s="107" customFormat="1" ht="13.5" customHeight="1">
      <c r="A26" s="494" t="s">
        <v>196</v>
      </c>
      <c r="B26" s="494"/>
      <c r="C26" s="494"/>
      <c r="D26" s="494"/>
      <c r="E26" s="494"/>
      <c r="F26" s="494"/>
      <c r="G26" s="494"/>
      <c r="H26" s="69"/>
      <c r="I26" s="69"/>
      <c r="J26" s="69"/>
      <c r="K26" s="69"/>
    </row>
    <row r="27" spans="1:12" s="107" customFormat="1" ht="13.5" customHeight="1">
      <c r="A27" s="494" t="s">
        <v>197</v>
      </c>
      <c r="B27" s="494"/>
      <c r="C27" s="494"/>
      <c r="D27" s="494"/>
      <c r="E27" s="494"/>
      <c r="F27" s="494"/>
      <c r="G27" s="494"/>
      <c r="H27" s="69"/>
      <c r="I27" s="69"/>
      <c r="J27" s="69"/>
      <c r="K27" s="69"/>
    </row>
    <row r="28" spans="1:12" s="107" customFormat="1" ht="18.75" customHeight="1">
      <c r="A28" s="465" t="s">
        <v>198</v>
      </c>
      <c r="B28" s="465"/>
      <c r="C28" s="465"/>
      <c r="D28" s="465"/>
      <c r="E28" s="465"/>
      <c r="F28" s="465"/>
      <c r="G28" s="465"/>
      <c r="H28" s="69"/>
    </row>
    <row r="29" spans="1:12" s="107" customFormat="1" ht="13.5" customHeight="1">
      <c r="A29" s="494" t="s">
        <v>199</v>
      </c>
      <c r="B29" s="494"/>
      <c r="C29" s="494"/>
      <c r="D29" s="494"/>
      <c r="E29" s="494"/>
      <c r="F29" s="494"/>
      <c r="G29" s="494"/>
      <c r="H29" s="69"/>
      <c r="I29" s="69"/>
      <c r="J29" s="69"/>
      <c r="K29" s="69"/>
    </row>
    <row r="30" spans="1:12" s="107" customFormat="1" ht="13.5" customHeight="1">
      <c r="A30" s="494" t="s">
        <v>224</v>
      </c>
      <c r="B30" s="494"/>
      <c r="C30" s="494"/>
      <c r="D30" s="494"/>
      <c r="E30" s="494"/>
      <c r="F30" s="494"/>
      <c r="G30" s="494"/>
      <c r="H30" s="69"/>
      <c r="I30" s="69"/>
      <c r="J30" s="69"/>
      <c r="K30" s="69"/>
    </row>
    <row r="31" spans="1:12" s="107" customFormat="1" ht="13.5" customHeight="1">
      <c r="A31" s="494" t="s">
        <v>200</v>
      </c>
      <c r="B31" s="494"/>
      <c r="C31" s="494"/>
      <c r="D31" s="494"/>
      <c r="E31" s="494"/>
      <c r="F31" s="494"/>
      <c r="G31" s="494"/>
      <c r="H31" s="69"/>
      <c r="I31" s="69"/>
      <c r="J31" s="69"/>
      <c r="K31" s="69"/>
    </row>
    <row r="32" spans="1:12" s="138" customFormat="1" ht="18.75" customHeight="1">
      <c r="A32" s="465" t="s">
        <v>383</v>
      </c>
      <c r="B32" s="465"/>
      <c r="C32" s="465"/>
      <c r="D32" s="465"/>
      <c r="E32" s="465"/>
      <c r="F32" s="465"/>
      <c r="G32" s="465"/>
      <c r="H32" s="69"/>
    </row>
    <row r="33" spans="1:12" s="138" customFormat="1" ht="13.5" customHeight="1">
      <c r="A33" s="466" t="s">
        <v>381</v>
      </c>
      <c r="B33" s="466"/>
      <c r="C33" s="466"/>
      <c r="D33" s="466"/>
      <c r="E33" s="466"/>
      <c r="F33" s="466"/>
      <c r="G33" s="466"/>
      <c r="H33" s="69"/>
      <c r="I33" s="69"/>
      <c r="J33" s="69"/>
      <c r="K33" s="69"/>
    </row>
    <row r="34" spans="1:12" s="138" customFormat="1" ht="13.5" customHeight="1">
      <c r="A34" s="466" t="s">
        <v>382</v>
      </c>
      <c r="B34" s="466"/>
      <c r="C34" s="466"/>
      <c r="D34" s="466"/>
      <c r="E34" s="466"/>
      <c r="F34" s="466"/>
      <c r="G34" s="466"/>
      <c r="H34" s="69"/>
      <c r="I34" s="69"/>
      <c r="J34" s="69"/>
      <c r="K34" s="69"/>
    </row>
    <row r="35" spans="1:12">
      <c r="A35" s="560"/>
      <c r="B35" s="560"/>
      <c r="C35" s="560"/>
      <c r="D35" s="560"/>
      <c r="E35" s="560"/>
      <c r="F35" s="560"/>
      <c r="G35" s="560"/>
    </row>
    <row r="36" spans="1:12">
      <c r="A36" s="501" t="s">
        <v>49</v>
      </c>
      <c r="B36" s="502"/>
      <c r="C36" s="502"/>
      <c r="D36" s="502"/>
      <c r="E36" s="502"/>
      <c r="F36" s="502"/>
      <c r="G36" s="503"/>
    </row>
    <row r="37" spans="1:12" s="69" customFormat="1">
      <c r="A37" s="495"/>
      <c r="B37" s="496"/>
      <c r="C37" s="496"/>
      <c r="D37" s="496"/>
      <c r="E37" s="496"/>
      <c r="F37" s="496"/>
      <c r="G37" s="497"/>
      <c r="L37" s="104"/>
    </row>
    <row r="38" spans="1:12" s="69" customFormat="1">
      <c r="A38" s="495" t="s">
        <v>234</v>
      </c>
      <c r="B38" s="496"/>
      <c r="C38" s="496"/>
      <c r="D38" s="496"/>
      <c r="E38" s="496"/>
      <c r="F38" s="496"/>
      <c r="G38" s="497"/>
      <c r="L38" s="107"/>
    </row>
    <row r="39" spans="1:12" s="69" customFormat="1">
      <c r="A39" s="495" t="s">
        <v>590</v>
      </c>
      <c r="B39" s="496"/>
      <c r="C39" s="496"/>
      <c r="D39" s="496"/>
      <c r="E39" s="496"/>
      <c r="F39" s="496"/>
      <c r="G39" s="497"/>
      <c r="L39" s="107"/>
    </row>
    <row r="40" spans="1:12" s="107" customFormat="1">
      <c r="A40" s="495" t="s">
        <v>591</v>
      </c>
      <c r="B40" s="496"/>
      <c r="C40" s="496"/>
      <c r="D40" s="496"/>
      <c r="E40" s="496"/>
      <c r="F40" s="496"/>
      <c r="G40" s="497"/>
      <c r="H40" s="69"/>
      <c r="I40" s="69"/>
      <c r="J40" s="69"/>
      <c r="K40" s="69"/>
    </row>
    <row r="41" spans="1:12" s="69" customFormat="1">
      <c r="A41" s="495"/>
      <c r="B41" s="496"/>
      <c r="C41" s="496"/>
      <c r="D41" s="496"/>
      <c r="E41" s="496"/>
      <c r="F41" s="496"/>
      <c r="G41" s="497"/>
      <c r="L41" s="107"/>
    </row>
    <row r="42" spans="1:12" s="69" customFormat="1" ht="25.5" customHeight="1">
      <c r="A42" s="485" t="s">
        <v>752</v>
      </c>
      <c r="B42" s="496"/>
      <c r="C42" s="496"/>
      <c r="D42" s="496"/>
      <c r="E42" s="496"/>
      <c r="F42" s="496"/>
      <c r="G42" s="497"/>
      <c r="L42" s="107"/>
    </row>
    <row r="43" spans="1:12" s="69" customFormat="1" ht="25.5" customHeight="1">
      <c r="A43" s="495" t="s">
        <v>753</v>
      </c>
      <c r="B43" s="496"/>
      <c r="C43" s="496"/>
      <c r="D43" s="496"/>
      <c r="E43" s="496"/>
      <c r="F43" s="496"/>
      <c r="G43" s="497"/>
      <c r="L43" s="107"/>
    </row>
    <row r="44" spans="1:12" s="182" customFormat="1" ht="25.5" customHeight="1">
      <c r="A44" s="485" t="s">
        <v>754</v>
      </c>
      <c r="B44" s="496"/>
      <c r="C44" s="496"/>
      <c r="D44" s="496"/>
      <c r="E44" s="496"/>
      <c r="F44" s="496"/>
      <c r="G44" s="497"/>
      <c r="L44" s="308"/>
    </row>
    <row r="45" spans="1:12" s="69" customFormat="1">
      <c r="A45" s="634"/>
      <c r="B45" s="486"/>
      <c r="C45" s="486"/>
      <c r="D45" s="486"/>
      <c r="E45" s="486"/>
      <c r="F45" s="486"/>
      <c r="G45" s="487"/>
      <c r="L45" s="107"/>
    </row>
    <row r="46" spans="1:12" s="69" customFormat="1">
      <c r="A46" s="495"/>
      <c r="B46" s="496"/>
      <c r="C46" s="496"/>
      <c r="D46" s="496"/>
      <c r="E46" s="496"/>
      <c r="F46" s="496"/>
      <c r="G46" s="497"/>
      <c r="L46" s="107"/>
    </row>
    <row r="47" spans="1:12" s="107" customFormat="1">
      <c r="A47" s="495"/>
      <c r="B47" s="496"/>
      <c r="C47" s="496"/>
      <c r="D47" s="496"/>
      <c r="E47" s="496"/>
      <c r="F47" s="496"/>
      <c r="G47" s="497"/>
      <c r="H47" s="69"/>
      <c r="I47" s="69"/>
      <c r="J47" s="69"/>
      <c r="K47" s="69"/>
    </row>
    <row r="48" spans="1:12" s="69" customFormat="1">
      <c r="A48" s="495"/>
      <c r="B48" s="496"/>
      <c r="C48" s="496"/>
      <c r="D48" s="496"/>
      <c r="E48" s="496"/>
      <c r="F48" s="496"/>
      <c r="G48" s="497"/>
      <c r="L48" s="107"/>
    </row>
    <row r="49" spans="1:12" s="69" customFormat="1">
      <c r="A49" s="495"/>
      <c r="B49" s="496"/>
      <c r="C49" s="496"/>
      <c r="D49" s="496"/>
      <c r="E49" s="496"/>
      <c r="F49" s="496"/>
      <c r="G49" s="497"/>
      <c r="L49" s="107"/>
    </row>
    <row r="50" spans="1:12" s="69" customFormat="1">
      <c r="A50" s="495"/>
      <c r="B50" s="496"/>
      <c r="C50" s="496"/>
      <c r="D50" s="496"/>
      <c r="E50" s="496"/>
      <c r="F50" s="496"/>
      <c r="G50" s="497"/>
      <c r="L50" s="104"/>
    </row>
    <row r="51" spans="1:12" s="69" customFormat="1">
      <c r="A51" s="495"/>
      <c r="B51" s="496"/>
      <c r="C51" s="496"/>
      <c r="D51" s="496"/>
      <c r="E51" s="496"/>
      <c r="F51" s="496"/>
      <c r="G51" s="497"/>
      <c r="L51" s="104"/>
    </row>
    <row r="52" spans="1:12" s="69" customFormat="1" ht="21">
      <c r="A52" s="644" t="str">
        <f>$B$1</f>
        <v>クラス特徴</v>
      </c>
      <c r="B52" s="645"/>
      <c r="C52" s="32" t="s">
        <v>40</v>
      </c>
      <c r="D52" s="33" t="str">
        <f>$E$1</f>
        <v>遭遇毎</v>
      </c>
      <c r="E52" s="580" t="str">
        <f>$B$2</f>
        <v>アーデント・サージ</v>
      </c>
      <c r="F52" s="581"/>
      <c r="G52" s="582"/>
      <c r="L52" s="104"/>
    </row>
  </sheetData>
  <mergeCells count="56">
    <mergeCell ref="B7:D7"/>
    <mergeCell ref="B8:G8"/>
    <mergeCell ref="B9:G9"/>
    <mergeCell ref="B10:G10"/>
    <mergeCell ref="B1:C1"/>
    <mergeCell ref="F1:G1"/>
    <mergeCell ref="B2:G2"/>
    <mergeCell ref="B4:G4"/>
    <mergeCell ref="B5:G5"/>
    <mergeCell ref="E52:G52"/>
    <mergeCell ref="A36:G36"/>
    <mergeCell ref="A37:G37"/>
    <mergeCell ref="A50:G50"/>
    <mergeCell ref="A51:G51"/>
    <mergeCell ref="A39:G39"/>
    <mergeCell ref="A42:G42"/>
    <mergeCell ref="A43:G43"/>
    <mergeCell ref="A41:G41"/>
    <mergeCell ref="A44:G44"/>
    <mergeCell ref="A40:G40"/>
    <mergeCell ref="A47:G47"/>
    <mergeCell ref="A49:G49"/>
    <mergeCell ref="A48:G48"/>
    <mergeCell ref="A46:G46"/>
    <mergeCell ref="A52:B52"/>
    <mergeCell ref="H4:L4"/>
    <mergeCell ref="A34:G34"/>
    <mergeCell ref="A24:G24"/>
    <mergeCell ref="A25:G25"/>
    <mergeCell ref="A27:G27"/>
    <mergeCell ref="A28:G28"/>
    <mergeCell ref="A26:G26"/>
    <mergeCell ref="J9:K9"/>
    <mergeCell ref="B22:G22"/>
    <mergeCell ref="B12:G12"/>
    <mergeCell ref="J11:K11"/>
    <mergeCell ref="B13:G13"/>
    <mergeCell ref="B16:G16"/>
    <mergeCell ref="B15:G15"/>
    <mergeCell ref="B11:G11"/>
    <mergeCell ref="B6:D6"/>
    <mergeCell ref="A35:G35"/>
    <mergeCell ref="B14:G14"/>
    <mergeCell ref="A32:G32"/>
    <mergeCell ref="A45:G45"/>
    <mergeCell ref="A29:G29"/>
    <mergeCell ref="A30:G30"/>
    <mergeCell ref="A31:G31"/>
    <mergeCell ref="A38:G38"/>
    <mergeCell ref="A33:G33"/>
    <mergeCell ref="B20:G20"/>
    <mergeCell ref="B17:G17"/>
    <mergeCell ref="B18:G18"/>
    <mergeCell ref="B19:G19"/>
    <mergeCell ref="A23:G23"/>
    <mergeCell ref="B21:G21"/>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&amp;Cシェリー&amp;R&amp;D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I5</xm:sqref>
        </x14:dataValidation>
        <x14:dataValidation type="list" allowBlank="1" showInputMessage="1" showErrorMessage="1">
          <x14:formula1>
            <xm:f>基本!$B$27:$B$31</xm:f>
          </x14:formula1>
          <xm:sqref>I6</xm:sqref>
        </x14:dataValidation>
        <x14:dataValidation type="list" allowBlank="1" showInputMessage="1" showErrorMessage="1">
          <x14:formula1>
            <xm:f>基本!$A$5:$A$10</xm:f>
          </x14:formula1>
          <xm:sqref>I8 I10 K15</xm:sqref>
        </x14:dataValidation>
        <x14:dataValidation type="list" allowBlank="1" showInputMessage="1" showErrorMessage="1">
          <x14:formula1>
            <xm:f>基本!$D$27:$D$31</xm:f>
          </x14:formula1>
          <xm:sqref>I7</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59"/>
  <sheetViews>
    <sheetView zoomScaleNormal="100" workbookViewId="0">
      <selection activeCell="A48" sqref="A48:G48"/>
    </sheetView>
  </sheetViews>
  <sheetFormatPr defaultRowHeight="13.5"/>
  <cols>
    <col min="1" max="1" width="7.875" style="104" customWidth="1"/>
    <col min="2" max="2" width="8.5" style="104" customWidth="1"/>
    <col min="3" max="3" width="6.625" style="104" customWidth="1"/>
    <col min="4" max="4" width="15.75" style="104" customWidth="1"/>
    <col min="5" max="6" width="15.75" style="69" customWidth="1"/>
    <col min="7" max="7" width="18.25" style="69" customWidth="1"/>
    <col min="8" max="8" width="17.375" style="69" customWidth="1"/>
    <col min="9" max="9" width="14.625" style="69" customWidth="1"/>
    <col min="10" max="10" width="8.375" style="69" customWidth="1"/>
    <col min="11" max="11" width="7.5" style="69" customWidth="1"/>
    <col min="12" max="12" width="7.875" style="104" customWidth="1"/>
    <col min="13" max="13" width="9.25" style="104" customWidth="1"/>
    <col min="14" max="14" width="12.375" style="104" customWidth="1"/>
    <col min="15" max="16384" width="9" style="104"/>
  </cols>
  <sheetData>
    <row r="1" spans="1:12" ht="21">
      <c r="A1" s="34"/>
      <c r="B1" s="571" t="s">
        <v>181</v>
      </c>
      <c r="C1" s="572"/>
      <c r="D1" s="35" t="s">
        <v>40</v>
      </c>
      <c r="E1" s="36" t="s">
        <v>57</v>
      </c>
      <c r="F1" s="573"/>
      <c r="G1" s="574"/>
      <c r="H1" s="74" t="s">
        <v>55</v>
      </c>
    </row>
    <row r="2" spans="1:12" ht="24.75" customHeight="1">
      <c r="A2" s="35" t="s">
        <v>0</v>
      </c>
      <c r="B2" s="575" t="s">
        <v>193</v>
      </c>
      <c r="C2" s="575"/>
      <c r="D2" s="575"/>
      <c r="E2" s="575"/>
      <c r="F2" s="575"/>
      <c r="G2" s="575"/>
      <c r="H2" s="74" t="s">
        <v>56</v>
      </c>
    </row>
    <row r="3" spans="1:12" ht="19.5" customHeight="1">
      <c r="A3" s="79" t="s">
        <v>48</v>
      </c>
      <c r="B3" s="69"/>
      <c r="C3" s="69"/>
      <c r="D3" s="69"/>
      <c r="I3" s="74"/>
    </row>
    <row r="4" spans="1:12">
      <c r="A4" s="62" t="s">
        <v>46</v>
      </c>
      <c r="B4" s="470" t="s">
        <v>194</v>
      </c>
      <c r="C4" s="471"/>
      <c r="D4" s="471"/>
      <c r="E4" s="471"/>
      <c r="F4" s="471"/>
      <c r="G4" s="472"/>
      <c r="H4" s="404" t="s">
        <v>395</v>
      </c>
      <c r="I4" s="405"/>
      <c r="J4" s="405"/>
      <c r="K4" s="405"/>
      <c r="L4" s="406"/>
    </row>
    <row r="5" spans="1:12">
      <c r="A5" s="63" t="s">
        <v>190</v>
      </c>
      <c r="B5" s="470" t="s">
        <v>178</v>
      </c>
      <c r="C5" s="471"/>
      <c r="D5" s="471"/>
      <c r="E5" s="471"/>
      <c r="F5" s="471"/>
      <c r="G5" s="472"/>
      <c r="H5" s="101" t="s">
        <v>43</v>
      </c>
      <c r="I5" s="103" t="s">
        <v>70</v>
      </c>
      <c r="J5" s="103"/>
    </row>
    <row r="6" spans="1:12">
      <c r="A6" s="63" t="s">
        <v>191</v>
      </c>
      <c r="B6" s="652" t="s">
        <v>104</v>
      </c>
      <c r="C6" s="653"/>
      <c r="D6" s="654"/>
      <c r="E6" s="101" t="s">
        <v>43</v>
      </c>
      <c r="F6" s="102" t="str">
        <f>IF($I$5 = 0,"", $I$5)</f>
        <v>近接範囲</v>
      </c>
      <c r="G6" s="102" t="str">
        <f>IF($J$5 = 0,"", $J$5)</f>
        <v/>
      </c>
      <c r="H6" s="101" t="s">
        <v>66</v>
      </c>
      <c r="I6" s="103" t="s">
        <v>67</v>
      </c>
      <c r="J6" s="103">
        <v>5</v>
      </c>
    </row>
    <row r="7" spans="1:12">
      <c r="A7" s="64" t="s">
        <v>6</v>
      </c>
      <c r="B7" s="534" t="s">
        <v>203</v>
      </c>
      <c r="C7" s="535"/>
      <c r="D7" s="536"/>
      <c r="E7" s="101" t="s">
        <v>66</v>
      </c>
      <c r="F7" s="218" t="str">
        <f>IF($I$6 = 0,"", $I$6)</f>
        <v>爆発</v>
      </c>
      <c r="G7" s="218">
        <f>IF($J$6 = 0,"", $J$6)</f>
        <v>5</v>
      </c>
      <c r="H7" s="101" t="s">
        <v>85</v>
      </c>
      <c r="I7" s="103" t="s">
        <v>121</v>
      </c>
      <c r="J7" s="74" t="s">
        <v>62</v>
      </c>
      <c r="L7" s="162" t="s">
        <v>394</v>
      </c>
    </row>
    <row r="8" spans="1:12">
      <c r="A8" s="65" t="s">
        <v>192</v>
      </c>
      <c r="B8" s="473" t="s">
        <v>204</v>
      </c>
      <c r="C8" s="474"/>
      <c r="D8" s="474"/>
      <c r="E8" s="474"/>
      <c r="F8" s="474"/>
      <c r="G8" s="475"/>
      <c r="H8" s="101" t="s">
        <v>51</v>
      </c>
      <c r="I8" s="103" t="s">
        <v>17</v>
      </c>
      <c r="J8" s="135">
        <f>IF(I8="",0,VLOOKUP(I8,基本!$A$5:'基本'!$C$10,3,FALSE))</f>
        <v>6</v>
      </c>
      <c r="K8" s="103" t="s">
        <v>145</v>
      </c>
      <c r="L8" s="163">
        <f>$J$8+$L$9+$I$9</f>
        <v>20</v>
      </c>
    </row>
    <row r="9" spans="1:12" ht="13.5" customHeight="1">
      <c r="A9" s="65" t="s">
        <v>61</v>
      </c>
      <c r="B9" s="473" t="s">
        <v>205</v>
      </c>
      <c r="C9" s="474"/>
      <c r="D9" s="474"/>
      <c r="E9" s="474"/>
      <c r="F9" s="474"/>
      <c r="G9" s="475"/>
      <c r="H9" s="101" t="s">
        <v>58</v>
      </c>
      <c r="I9" s="103">
        <v>0</v>
      </c>
      <c r="J9" s="404" t="s">
        <v>53</v>
      </c>
      <c r="K9" s="406"/>
      <c r="L9" s="102">
        <f>IF($I$7=基本!$F$4,基本!$P$7,IF($I$7=基本!$F$13,基本!$P$16,IF($I$7=基本!$F$22,基本!$P$25,IF($I$7=基本!$F$31,基本!$P$34,IF($I$7=基本!$F$40,基本!$P$43,0)))))</f>
        <v>14</v>
      </c>
    </row>
    <row r="10" spans="1:12" ht="13.5" customHeight="1">
      <c r="A10" s="66"/>
      <c r="B10" s="495" t="s">
        <v>206</v>
      </c>
      <c r="C10" s="496"/>
      <c r="D10" s="496"/>
      <c r="E10" s="496"/>
      <c r="F10" s="496"/>
      <c r="G10" s="497"/>
      <c r="H10" s="78" t="s">
        <v>52</v>
      </c>
      <c r="I10" s="103" t="s">
        <v>17</v>
      </c>
      <c r="J10" s="135">
        <f>IF(I10="",0,VLOOKUP(I10,基本!$A$5:'基本'!$C$10,3,FALSE))</f>
        <v>6</v>
      </c>
      <c r="L10" s="69"/>
    </row>
    <row r="11" spans="1:12" ht="13.5" customHeight="1">
      <c r="A11" s="66"/>
      <c r="B11" s="495"/>
      <c r="C11" s="496"/>
      <c r="D11" s="496"/>
      <c r="E11" s="496"/>
      <c r="F11" s="496"/>
      <c r="G11" s="497"/>
      <c r="H11" s="101" t="s">
        <v>59</v>
      </c>
      <c r="I11" s="103">
        <v>0</v>
      </c>
      <c r="J11" s="404" t="s">
        <v>54</v>
      </c>
      <c r="K11" s="406"/>
      <c r="L11" s="102">
        <f>IF($I$7=基本!$F$4,基本!$P$9,IF($I$7=基本!$F$13,基本!$P$18,IF($I$7=基本!$F$22,基本!$P$27,IF($I$7=基本!$F$31,基本!$P$36,IF($I$7=基本!$F$40,基本!$P$45,0)))))</f>
        <v>4</v>
      </c>
    </row>
    <row r="12" spans="1:12" ht="13.5" customHeight="1">
      <c r="A12" s="66"/>
      <c r="B12" s="495"/>
      <c r="C12" s="496"/>
      <c r="D12" s="496"/>
      <c r="E12" s="496"/>
      <c r="F12" s="496"/>
      <c r="G12" s="497"/>
      <c r="H12" s="182"/>
      <c r="I12" s="182"/>
      <c r="J12" s="149"/>
      <c r="K12" s="149"/>
      <c r="L12" s="178" t="s">
        <v>394</v>
      </c>
    </row>
    <row r="13" spans="1:12" ht="13.5" customHeight="1">
      <c r="A13" s="66"/>
      <c r="B13" s="495"/>
      <c r="C13" s="496"/>
      <c r="D13" s="496"/>
      <c r="E13" s="496"/>
      <c r="F13" s="496"/>
      <c r="G13" s="497"/>
      <c r="H13" s="183" t="s">
        <v>86</v>
      </c>
      <c r="I13" s="103">
        <v>1</v>
      </c>
      <c r="J13" s="101" t="s">
        <v>44</v>
      </c>
      <c r="K13" s="103">
        <v>10</v>
      </c>
      <c r="L13" s="179">
        <f>$J$10+$L$11+$I$11</f>
        <v>10</v>
      </c>
    </row>
    <row r="14" spans="1:12" ht="13.5" customHeight="1">
      <c r="A14" s="66"/>
      <c r="B14" s="495"/>
      <c r="C14" s="496"/>
      <c r="D14" s="496"/>
      <c r="E14" s="496"/>
      <c r="F14" s="496"/>
      <c r="G14" s="497"/>
      <c r="H14" s="101" t="s">
        <v>50</v>
      </c>
      <c r="I14" s="188">
        <f>IF($I$7=基本!$F$4,基本!$L$11,IF($I$7=基本!$F$13,基本!$L$20,IF($I$7=基本!$F$22,基本!$L$29,IF($I$7=基本!$F$31,基本!$L$38,IF($I$7=基本!$F$40,基本!$L$47,0)))))</f>
        <v>2</v>
      </c>
      <c r="J14" s="101" t="s">
        <v>44</v>
      </c>
      <c r="K14" s="188">
        <f>IF($I$7=基本!$F$4,基本!$N$11,IF($I$7=基本!$F$13,基本!$N$20,IF($I$7=基本!$F$22,基本!$N$29,IF($I$7=基本!$F$31,基本!$N$38,IF($I$7=基本!$F$40,基本!$N$47,0)))))</f>
        <v>6</v>
      </c>
      <c r="L14" s="179">
        <f>$J$10+$L$11+$I$11+($I$13*$K$13)</f>
        <v>20</v>
      </c>
    </row>
    <row r="15" spans="1:12" ht="13.5" customHeight="1">
      <c r="A15" s="66"/>
      <c r="B15" s="495"/>
      <c r="C15" s="496"/>
      <c r="D15" s="496"/>
      <c r="E15" s="496"/>
      <c r="F15" s="496"/>
      <c r="G15" s="497"/>
      <c r="H15" s="101" t="s">
        <v>60</v>
      </c>
      <c r="I15" s="103"/>
      <c r="J15" s="202" t="s">
        <v>397</v>
      </c>
      <c r="K15" s="205" t="s">
        <v>17</v>
      </c>
      <c r="L15" s="201">
        <f>IF(K15="",0,VLOOKUP(K15,基本!$A$5:'基本'!$C$10,3,FALSE))</f>
        <v>6</v>
      </c>
    </row>
    <row r="16" spans="1:12" ht="13.5" customHeight="1">
      <c r="A16" s="66"/>
      <c r="B16" s="495"/>
      <c r="C16" s="496"/>
      <c r="D16" s="496"/>
      <c r="E16" s="496"/>
      <c r="F16" s="496"/>
      <c r="G16" s="497"/>
    </row>
    <row r="17" spans="1:12" ht="13.5" customHeight="1">
      <c r="A17" s="66"/>
      <c r="B17" s="495"/>
      <c r="C17" s="496"/>
      <c r="D17" s="496"/>
      <c r="E17" s="496"/>
      <c r="F17" s="496"/>
      <c r="G17" s="497"/>
    </row>
    <row r="18" spans="1:12" ht="5.25" customHeight="1">
      <c r="A18" s="66"/>
      <c r="B18" s="495"/>
      <c r="C18" s="496"/>
      <c r="D18" s="496"/>
      <c r="E18" s="496"/>
      <c r="F18" s="496"/>
      <c r="G18" s="497"/>
    </row>
    <row r="19" spans="1:12" ht="3.75" customHeight="1">
      <c r="A19" s="66"/>
      <c r="B19" s="495"/>
      <c r="C19" s="496"/>
      <c r="D19" s="496"/>
      <c r="E19" s="496"/>
      <c r="F19" s="496"/>
      <c r="G19" s="497"/>
      <c r="K19" s="104"/>
    </row>
    <row r="20" spans="1:12" ht="3.75" customHeight="1">
      <c r="A20" s="66"/>
      <c r="B20" s="495"/>
      <c r="C20" s="496"/>
      <c r="D20" s="496"/>
      <c r="E20" s="496"/>
      <c r="F20" s="496"/>
      <c r="G20" s="497"/>
      <c r="J20" s="104"/>
      <c r="K20" s="104"/>
    </row>
    <row r="21" spans="1:12" ht="3.75" customHeight="1">
      <c r="A21" s="66"/>
      <c r="B21" s="495"/>
      <c r="C21" s="496"/>
      <c r="D21" s="496"/>
      <c r="E21" s="496"/>
      <c r="F21" s="496"/>
      <c r="G21" s="497"/>
      <c r="J21" s="104"/>
      <c r="K21" s="104"/>
    </row>
    <row r="22" spans="1:12" ht="13.5" customHeight="1">
      <c r="A22" s="67"/>
      <c r="B22" s="579"/>
      <c r="C22" s="560"/>
      <c r="D22" s="560"/>
      <c r="E22" s="560"/>
      <c r="F22" s="560"/>
      <c r="G22" s="561"/>
      <c r="J22" s="104"/>
      <c r="K22" s="104"/>
    </row>
    <row r="23" spans="1:12">
      <c r="A23" s="560"/>
      <c r="B23" s="560"/>
      <c r="C23" s="560"/>
      <c r="D23" s="560"/>
      <c r="E23" s="560"/>
      <c r="F23" s="560"/>
      <c r="G23" s="560"/>
    </row>
    <row r="24" spans="1:12" ht="13.5" customHeight="1">
      <c r="A24" s="501" t="s">
        <v>49</v>
      </c>
      <c r="B24" s="502"/>
      <c r="C24" s="502"/>
      <c r="D24" s="502"/>
      <c r="E24" s="502"/>
      <c r="F24" s="502"/>
      <c r="G24" s="503"/>
    </row>
    <row r="25" spans="1:12" s="105" customFormat="1" ht="13.5" customHeight="1">
      <c r="A25" s="476"/>
      <c r="B25" s="477"/>
      <c r="C25" s="477"/>
      <c r="D25" s="477"/>
      <c r="E25" s="477"/>
      <c r="F25" s="477"/>
      <c r="G25" s="478"/>
      <c r="L25" s="106"/>
    </row>
    <row r="26" spans="1:12" s="105" customFormat="1" ht="23.25" customHeight="1">
      <c r="A26" s="649" t="s">
        <v>256</v>
      </c>
      <c r="B26" s="650"/>
      <c r="C26" s="650"/>
      <c r="D26" s="650"/>
      <c r="E26" s="650"/>
      <c r="F26" s="650"/>
      <c r="G26" s="651"/>
      <c r="L26" s="106"/>
    </row>
    <row r="27" spans="1:12" s="69" customFormat="1" ht="13.5" customHeight="1">
      <c r="A27" s="545"/>
      <c r="B27" s="546"/>
      <c r="C27" s="546"/>
      <c r="D27" s="546"/>
      <c r="E27" s="546"/>
      <c r="F27" s="546"/>
      <c r="G27" s="547"/>
      <c r="L27" s="104"/>
    </row>
    <row r="28" spans="1:12" s="105" customFormat="1" ht="38.25" customHeight="1">
      <c r="A28" s="646" t="s">
        <v>426</v>
      </c>
      <c r="B28" s="647"/>
      <c r="C28" s="647"/>
      <c r="D28" s="647"/>
      <c r="E28" s="647"/>
      <c r="F28" s="647"/>
      <c r="G28" s="648"/>
      <c r="L28" s="106"/>
    </row>
    <row r="29" spans="1:12" s="182" customFormat="1" ht="13.5" customHeight="1">
      <c r="A29" s="476"/>
      <c r="B29" s="477"/>
      <c r="C29" s="477"/>
      <c r="D29" s="477"/>
      <c r="E29" s="477"/>
      <c r="F29" s="477"/>
      <c r="G29" s="478"/>
      <c r="L29" s="216"/>
    </row>
    <row r="30" spans="1:12" s="69" customFormat="1" ht="13.5" customHeight="1">
      <c r="A30" s="476" t="s">
        <v>235</v>
      </c>
      <c r="B30" s="477"/>
      <c r="C30" s="477"/>
      <c r="D30" s="477"/>
      <c r="E30" s="477"/>
      <c r="F30" s="477"/>
      <c r="G30" s="478"/>
      <c r="L30" s="104"/>
    </row>
    <row r="31" spans="1:12" s="69" customFormat="1" ht="13.5" customHeight="1">
      <c r="A31" s="545" t="s">
        <v>236</v>
      </c>
      <c r="B31" s="546"/>
      <c r="C31" s="546"/>
      <c r="D31" s="546"/>
      <c r="E31" s="546"/>
      <c r="F31" s="546"/>
      <c r="G31" s="547"/>
      <c r="L31" s="104"/>
    </row>
    <row r="32" spans="1:12" s="69" customFormat="1" ht="13.5" customHeight="1">
      <c r="A32" s="545" t="s">
        <v>422</v>
      </c>
      <c r="B32" s="546"/>
      <c r="C32" s="546"/>
      <c r="D32" s="546"/>
      <c r="E32" s="546"/>
      <c r="F32" s="546"/>
      <c r="G32" s="547"/>
      <c r="L32" s="104"/>
    </row>
    <row r="33" spans="1:12" s="69" customFormat="1" ht="13.5" customHeight="1">
      <c r="A33" s="545" t="s">
        <v>237</v>
      </c>
      <c r="B33" s="546"/>
      <c r="C33" s="546"/>
      <c r="D33" s="546"/>
      <c r="E33" s="546"/>
      <c r="F33" s="546"/>
      <c r="G33" s="547"/>
      <c r="L33" s="104"/>
    </row>
    <row r="34" spans="1:12" s="69" customFormat="1" ht="13.5" customHeight="1">
      <c r="A34" s="476" t="s">
        <v>238</v>
      </c>
      <c r="B34" s="477"/>
      <c r="C34" s="477"/>
      <c r="D34" s="477"/>
      <c r="E34" s="477"/>
      <c r="F34" s="477"/>
      <c r="G34" s="478"/>
      <c r="L34" s="104"/>
    </row>
    <row r="35" spans="1:12" s="69" customFormat="1" ht="13.5" customHeight="1">
      <c r="A35" s="476"/>
      <c r="B35" s="477"/>
      <c r="C35" s="477"/>
      <c r="D35" s="477"/>
      <c r="E35" s="477"/>
      <c r="F35" s="477"/>
      <c r="G35" s="478"/>
      <c r="L35" s="104"/>
    </row>
    <row r="36" spans="1:12" s="69" customFormat="1" ht="13.5" customHeight="1">
      <c r="A36" s="476" t="s">
        <v>239</v>
      </c>
      <c r="B36" s="477"/>
      <c r="C36" s="477"/>
      <c r="D36" s="477"/>
      <c r="E36" s="477"/>
      <c r="F36" s="477"/>
      <c r="G36" s="478"/>
      <c r="L36" s="104"/>
    </row>
    <row r="37" spans="1:12" ht="13.5" customHeight="1">
      <c r="A37" s="545" t="s">
        <v>240</v>
      </c>
      <c r="B37" s="546"/>
      <c r="C37" s="546"/>
      <c r="D37" s="546"/>
      <c r="E37" s="546"/>
      <c r="F37" s="546"/>
      <c r="G37" s="547"/>
    </row>
    <row r="38" spans="1:12" s="69" customFormat="1" ht="13.5" customHeight="1">
      <c r="A38" s="476" t="s">
        <v>241</v>
      </c>
      <c r="B38" s="477"/>
      <c r="C38" s="477"/>
      <c r="D38" s="477"/>
      <c r="E38" s="477"/>
      <c r="F38" s="477"/>
      <c r="G38" s="478"/>
      <c r="L38" s="104"/>
    </row>
    <row r="39" spans="1:12" s="69" customFormat="1" ht="13.5" customHeight="1">
      <c r="A39" s="476" t="s">
        <v>242</v>
      </c>
      <c r="B39" s="477"/>
      <c r="C39" s="477"/>
      <c r="D39" s="477"/>
      <c r="E39" s="477"/>
      <c r="F39" s="477"/>
      <c r="G39" s="478"/>
      <c r="L39" s="104"/>
    </row>
    <row r="40" spans="1:12" s="69" customFormat="1" ht="13.5" customHeight="1">
      <c r="A40" s="545" t="s">
        <v>423</v>
      </c>
      <c r="B40" s="546"/>
      <c r="C40" s="546"/>
      <c r="D40" s="546"/>
      <c r="E40" s="546"/>
      <c r="F40" s="546"/>
      <c r="G40" s="547"/>
      <c r="L40" s="104"/>
    </row>
    <row r="41" spans="1:12" s="69" customFormat="1" ht="13.5" customHeight="1">
      <c r="A41" s="545"/>
      <c r="B41" s="546"/>
      <c r="C41" s="546"/>
      <c r="D41" s="546"/>
      <c r="E41" s="546"/>
      <c r="F41" s="546"/>
      <c r="G41" s="547"/>
      <c r="L41" s="104"/>
    </row>
    <row r="42" spans="1:12" s="69" customFormat="1" ht="13.5" customHeight="1">
      <c r="A42" s="545" t="s">
        <v>424</v>
      </c>
      <c r="B42" s="546"/>
      <c r="C42" s="546"/>
      <c r="D42" s="546"/>
      <c r="E42" s="546"/>
      <c r="F42" s="546"/>
      <c r="G42" s="547"/>
      <c r="L42" s="104"/>
    </row>
    <row r="43" spans="1:12" s="69" customFormat="1" ht="13.5" customHeight="1">
      <c r="A43" s="476" t="s">
        <v>425</v>
      </c>
      <c r="B43" s="477"/>
      <c r="C43" s="477"/>
      <c r="D43" s="477"/>
      <c r="E43" s="477"/>
      <c r="F43" s="477"/>
      <c r="G43" s="478"/>
      <c r="L43" s="104"/>
    </row>
    <row r="44" spans="1:12" ht="13.5" customHeight="1">
      <c r="A44" s="545" t="s">
        <v>427</v>
      </c>
      <c r="B44" s="546"/>
      <c r="C44" s="546"/>
      <c r="D44" s="546"/>
      <c r="E44" s="546"/>
      <c r="F44" s="546"/>
      <c r="G44" s="547"/>
    </row>
    <row r="45" spans="1:12" s="69" customFormat="1" ht="13.5" customHeight="1">
      <c r="A45" s="545"/>
      <c r="B45" s="546"/>
      <c r="C45" s="546"/>
      <c r="D45" s="546"/>
      <c r="E45" s="546"/>
      <c r="F45" s="546"/>
      <c r="G45" s="547"/>
      <c r="L45" s="104"/>
    </row>
    <row r="46" spans="1:12" s="69" customFormat="1" ht="13.5" customHeight="1">
      <c r="A46" s="545" t="s">
        <v>532</v>
      </c>
      <c r="B46" s="546"/>
      <c r="C46" s="546"/>
      <c r="D46" s="546"/>
      <c r="E46" s="546"/>
      <c r="F46" s="546"/>
      <c r="G46" s="547"/>
      <c r="L46" s="104"/>
    </row>
    <row r="47" spans="1:12" s="69" customFormat="1" ht="13.5" customHeight="1">
      <c r="A47" s="476" t="s">
        <v>533</v>
      </c>
      <c r="B47" s="477"/>
      <c r="C47" s="477"/>
      <c r="D47" s="477"/>
      <c r="E47" s="477"/>
      <c r="F47" s="477"/>
      <c r="G47" s="478"/>
      <c r="L47" s="104"/>
    </row>
    <row r="48" spans="1:12" ht="13.5" customHeight="1">
      <c r="A48" s="545" t="s">
        <v>534</v>
      </c>
      <c r="B48" s="546"/>
      <c r="C48" s="546"/>
      <c r="D48" s="546"/>
      <c r="E48" s="546"/>
      <c r="F48" s="546"/>
      <c r="G48" s="547"/>
    </row>
    <row r="49" spans="1:12" s="69" customFormat="1" ht="13.5" customHeight="1">
      <c r="A49" s="545"/>
      <c r="B49" s="546"/>
      <c r="C49" s="546"/>
      <c r="D49" s="546"/>
      <c r="E49" s="546"/>
      <c r="F49" s="546"/>
      <c r="G49" s="547"/>
      <c r="L49" s="104"/>
    </row>
    <row r="50" spans="1:12" s="69" customFormat="1" ht="13.5" customHeight="1">
      <c r="A50" s="545"/>
      <c r="B50" s="546"/>
      <c r="C50" s="546"/>
      <c r="D50" s="546"/>
      <c r="E50" s="546"/>
      <c r="F50" s="546"/>
      <c r="G50" s="547"/>
      <c r="L50" s="104"/>
    </row>
    <row r="51" spans="1:12" s="69" customFormat="1" ht="13.5" customHeight="1">
      <c r="A51" s="545"/>
      <c r="B51" s="546"/>
      <c r="C51" s="546"/>
      <c r="D51" s="546"/>
      <c r="E51" s="546"/>
      <c r="F51" s="546"/>
      <c r="G51" s="547"/>
      <c r="L51" s="104"/>
    </row>
    <row r="52" spans="1:12" s="69" customFormat="1" ht="13.5" customHeight="1">
      <c r="A52" s="545"/>
      <c r="B52" s="546"/>
      <c r="C52" s="546"/>
      <c r="D52" s="546"/>
      <c r="E52" s="546"/>
      <c r="F52" s="546"/>
      <c r="G52" s="547"/>
      <c r="L52" s="104"/>
    </row>
    <row r="53" spans="1:12" s="69" customFormat="1" ht="13.5" customHeight="1">
      <c r="A53" s="476"/>
      <c r="B53" s="477"/>
      <c r="C53" s="477"/>
      <c r="D53" s="477"/>
      <c r="E53" s="477"/>
      <c r="F53" s="477"/>
      <c r="G53" s="478"/>
      <c r="L53" s="104"/>
    </row>
    <row r="54" spans="1:12" s="69" customFormat="1" ht="13.5" customHeight="1">
      <c r="A54" s="545"/>
      <c r="B54" s="546"/>
      <c r="C54" s="546"/>
      <c r="D54" s="546"/>
      <c r="E54" s="546"/>
      <c r="F54" s="546"/>
      <c r="G54" s="547"/>
      <c r="L54" s="104"/>
    </row>
    <row r="55" spans="1:12" s="69" customFormat="1" ht="13.5" customHeight="1">
      <c r="A55" s="545"/>
      <c r="B55" s="546"/>
      <c r="C55" s="546"/>
      <c r="D55" s="546"/>
      <c r="E55" s="546"/>
      <c r="F55" s="546"/>
      <c r="G55" s="547"/>
      <c r="L55" s="104"/>
    </row>
    <row r="56" spans="1:12" s="69" customFormat="1" ht="13.5" customHeight="1">
      <c r="A56" s="545"/>
      <c r="B56" s="546"/>
      <c r="C56" s="546"/>
      <c r="D56" s="546"/>
      <c r="E56" s="546"/>
      <c r="F56" s="546"/>
      <c r="G56" s="547"/>
      <c r="L56" s="104"/>
    </row>
    <row r="57" spans="1:12" ht="13.5" customHeight="1">
      <c r="A57" s="545"/>
      <c r="B57" s="546"/>
      <c r="C57" s="546"/>
      <c r="D57" s="546"/>
      <c r="E57" s="546"/>
      <c r="F57" s="546"/>
      <c r="G57" s="547"/>
    </row>
    <row r="58" spans="1:12" s="69" customFormat="1" ht="13.5" customHeight="1">
      <c r="A58" s="545"/>
      <c r="B58" s="546"/>
      <c r="C58" s="546"/>
      <c r="D58" s="546"/>
      <c r="E58" s="546"/>
      <c r="F58" s="546"/>
      <c r="G58" s="547"/>
      <c r="L58" s="104"/>
    </row>
    <row r="59" spans="1:12" ht="21">
      <c r="A59" s="644" t="str">
        <f>$B$1</f>
        <v>クラス特徴</v>
      </c>
      <c r="B59" s="645"/>
      <c r="C59" s="32" t="s">
        <v>40</v>
      </c>
      <c r="D59" s="33" t="str">
        <f>$E$1</f>
        <v>遭遇毎</v>
      </c>
      <c r="E59" s="580" t="str">
        <f>$B$2</f>
        <v>アーデント・アラクリティ</v>
      </c>
      <c r="F59" s="581"/>
      <c r="G59" s="582"/>
    </row>
  </sheetData>
  <mergeCells count="63">
    <mergeCell ref="J9:K9"/>
    <mergeCell ref="B11:G11"/>
    <mergeCell ref="B1:C1"/>
    <mergeCell ref="F1:G1"/>
    <mergeCell ref="B2:G2"/>
    <mergeCell ref="B4:G4"/>
    <mergeCell ref="B5:G5"/>
    <mergeCell ref="B6:D6"/>
    <mergeCell ref="H4:L4"/>
    <mergeCell ref="J11:K11"/>
    <mergeCell ref="B16:G16"/>
    <mergeCell ref="B7:D7"/>
    <mergeCell ref="B8:G8"/>
    <mergeCell ref="B9:G9"/>
    <mergeCell ref="B10:G10"/>
    <mergeCell ref="B12:G12"/>
    <mergeCell ref="B13:G13"/>
    <mergeCell ref="B14:G14"/>
    <mergeCell ref="B15:G15"/>
    <mergeCell ref="A32:G32"/>
    <mergeCell ref="B17:G17"/>
    <mergeCell ref="B18:G18"/>
    <mergeCell ref="B19:G19"/>
    <mergeCell ref="B20:G20"/>
    <mergeCell ref="B21:G21"/>
    <mergeCell ref="B22:G22"/>
    <mergeCell ref="A23:G23"/>
    <mergeCell ref="A24:G24"/>
    <mergeCell ref="A27:G27"/>
    <mergeCell ref="A30:G30"/>
    <mergeCell ref="A31:G31"/>
    <mergeCell ref="A28:G28"/>
    <mergeCell ref="A29:G29"/>
    <mergeCell ref="A25:G25"/>
    <mergeCell ref="A26:G26"/>
    <mergeCell ref="A54:G54"/>
    <mergeCell ref="A43:G43"/>
    <mergeCell ref="A33:G33"/>
    <mergeCell ref="A34:G34"/>
    <mergeCell ref="A35:G35"/>
    <mergeCell ref="A36:G36"/>
    <mergeCell ref="A37:G37"/>
    <mergeCell ref="A38:G38"/>
    <mergeCell ref="A39:G39"/>
    <mergeCell ref="A40:G40"/>
    <mergeCell ref="A41:G41"/>
    <mergeCell ref="A42:G42"/>
    <mergeCell ref="A49:G49"/>
    <mergeCell ref="A50:G50"/>
    <mergeCell ref="A51:G51"/>
    <mergeCell ref="A52:G52"/>
    <mergeCell ref="A53:G53"/>
    <mergeCell ref="A44:G44"/>
    <mergeCell ref="A45:G45"/>
    <mergeCell ref="A46:G46"/>
    <mergeCell ref="A47:G47"/>
    <mergeCell ref="A48:G48"/>
    <mergeCell ref="E59:G59"/>
    <mergeCell ref="A55:G55"/>
    <mergeCell ref="A56:G56"/>
    <mergeCell ref="A57:G57"/>
    <mergeCell ref="A58:G58"/>
    <mergeCell ref="A59:B59"/>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&amp;Cシェリー&amp;R&amp;D</oddHeader>
  </headerFooter>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基本!$A$27:$A$33</xm:f>
          </x14:formula1>
          <xm:sqref>I5</xm:sqref>
        </x14:dataValidation>
        <x14:dataValidation type="list" allowBlank="1" showInputMessage="1" showErrorMessage="1">
          <x14:formula1>
            <xm:f>基本!$B$27:$B$31</xm:f>
          </x14:formula1>
          <xm:sqref>I6</xm:sqref>
        </x14:dataValidation>
        <x14:dataValidation type="list" allowBlank="1" showInputMessage="1" showErrorMessage="1">
          <x14:formula1>
            <xm:f>基本!$A$5:$A$10</xm:f>
          </x14:formula1>
          <xm:sqref>I8 I10 K15</xm:sqref>
        </x14:dataValidation>
        <x14:dataValidation type="list" allowBlank="1" showInputMessage="1" showErrorMessage="1">
          <x14:formula1>
            <xm:f>基本!$D$27:$D$31</xm:f>
          </x14:formula1>
          <xm:sqref>I7</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60"/>
  <sheetViews>
    <sheetView zoomScaleNormal="100" workbookViewId="0">
      <selection activeCell="A48" sqref="A48:G48"/>
    </sheetView>
  </sheetViews>
  <sheetFormatPr defaultRowHeight="13.5"/>
  <cols>
    <col min="1" max="1" width="7.875" style="42" customWidth="1"/>
    <col min="2" max="2" width="8.5" style="42" customWidth="1"/>
    <col min="3" max="3" width="6.625" style="42" customWidth="1"/>
    <col min="4" max="4" width="15.75" style="42" customWidth="1"/>
    <col min="5" max="6" width="15.75" style="24" customWidth="1"/>
    <col min="7" max="7" width="18.25" style="24" customWidth="1"/>
    <col min="8" max="8" width="17.375" style="24" customWidth="1"/>
    <col min="9" max="9" width="14.625" style="24" customWidth="1"/>
    <col min="10" max="10" width="8.375" style="24" customWidth="1"/>
    <col min="11" max="11" width="7.5" style="24" customWidth="1"/>
    <col min="12" max="12" width="7.875" style="42" customWidth="1"/>
    <col min="13" max="13" width="9.25" style="42" customWidth="1"/>
    <col min="14" max="14" width="12.375" style="42" customWidth="1"/>
    <col min="15" max="16384" width="9" style="42"/>
  </cols>
  <sheetData>
    <row r="1" spans="1:13" ht="21">
      <c r="A1" s="34"/>
      <c r="B1" s="660" t="s">
        <v>118</v>
      </c>
      <c r="C1" s="661"/>
      <c r="D1" s="35" t="s">
        <v>40</v>
      </c>
      <c r="E1" s="36" t="s">
        <v>57</v>
      </c>
      <c r="F1" s="573"/>
      <c r="G1" s="574"/>
      <c r="H1" s="28" t="s">
        <v>55</v>
      </c>
    </row>
    <row r="2" spans="1:13" ht="24.75" customHeight="1">
      <c r="A2" s="35" t="s">
        <v>0</v>
      </c>
      <c r="B2" s="575" t="s">
        <v>321</v>
      </c>
      <c r="C2" s="575"/>
      <c r="D2" s="575"/>
      <c r="E2" s="575"/>
      <c r="F2" s="575"/>
      <c r="G2" s="575"/>
      <c r="H2" s="28" t="s">
        <v>56</v>
      </c>
    </row>
    <row r="3" spans="1:13" ht="19.5" customHeight="1">
      <c r="A3" s="27" t="s">
        <v>48</v>
      </c>
      <c r="B3" s="24"/>
      <c r="C3" s="24"/>
      <c r="D3" s="24"/>
      <c r="I3" s="28"/>
    </row>
    <row r="4" spans="1:13">
      <c r="A4" s="62" t="s">
        <v>46</v>
      </c>
      <c r="B4" s="470" t="s">
        <v>163</v>
      </c>
      <c r="C4" s="471"/>
      <c r="D4" s="471"/>
      <c r="E4" s="471"/>
      <c r="F4" s="471"/>
      <c r="G4" s="472"/>
      <c r="H4" s="404" t="s">
        <v>395</v>
      </c>
      <c r="I4" s="405"/>
      <c r="J4" s="405"/>
      <c r="K4" s="405"/>
      <c r="L4" s="406"/>
    </row>
    <row r="5" spans="1:13">
      <c r="A5" s="63" t="s">
        <v>39</v>
      </c>
      <c r="B5" s="470" t="s">
        <v>162</v>
      </c>
      <c r="C5" s="471"/>
      <c r="D5" s="471"/>
      <c r="E5" s="471"/>
      <c r="F5" s="471"/>
      <c r="G5" s="472"/>
      <c r="H5" s="47" t="s">
        <v>43</v>
      </c>
      <c r="I5" s="49" t="s">
        <v>88</v>
      </c>
      <c r="J5" s="49"/>
    </row>
    <row r="6" spans="1:13">
      <c r="A6" s="63" t="s">
        <v>7</v>
      </c>
      <c r="B6" s="551" t="s">
        <v>164</v>
      </c>
      <c r="C6" s="552"/>
      <c r="D6" s="553"/>
      <c r="E6" s="47" t="s">
        <v>43</v>
      </c>
      <c r="F6" s="40" t="str">
        <f>$I$5</f>
        <v>使用者</v>
      </c>
      <c r="G6" s="48" t="str">
        <f>IF($J$5 = 0,"", $J$5)</f>
        <v/>
      </c>
      <c r="H6" s="47" t="s">
        <v>66</v>
      </c>
      <c r="I6" s="49"/>
      <c r="J6" s="49"/>
    </row>
    <row r="7" spans="1:13">
      <c r="A7" s="64" t="s">
        <v>6</v>
      </c>
      <c r="B7" s="609"/>
      <c r="C7" s="610"/>
      <c r="D7" s="611"/>
      <c r="E7" s="47" t="s">
        <v>66</v>
      </c>
      <c r="F7" s="48" t="str">
        <f>IF($I$6 = 0,"", $I$6)</f>
        <v/>
      </c>
      <c r="G7" s="48" t="str">
        <f>IF($J$6 = 0,"", $J$6)</f>
        <v/>
      </c>
      <c r="H7" s="47" t="s">
        <v>85</v>
      </c>
      <c r="I7" s="49" t="s">
        <v>121</v>
      </c>
      <c r="J7" s="28" t="s">
        <v>62</v>
      </c>
      <c r="L7" s="160" t="s">
        <v>394</v>
      </c>
    </row>
    <row r="8" spans="1:13">
      <c r="A8" s="65" t="s">
        <v>100</v>
      </c>
      <c r="B8" s="473" t="s">
        <v>165</v>
      </c>
      <c r="C8" s="474"/>
      <c r="D8" s="474"/>
      <c r="E8" s="474"/>
      <c r="F8" s="474"/>
      <c r="G8" s="475"/>
      <c r="H8" s="47" t="s">
        <v>51</v>
      </c>
      <c r="I8" s="49" t="s">
        <v>12</v>
      </c>
      <c r="J8" s="135">
        <f>IF(I8="",0,VLOOKUP(I8,基本!$A$5:'基本'!$C$10,3,FALSE))</f>
        <v>0</v>
      </c>
      <c r="K8" s="49" t="s">
        <v>90</v>
      </c>
      <c r="L8" s="161">
        <f>$J$8+$L$9+$I$9</f>
        <v>14</v>
      </c>
    </row>
    <row r="9" spans="1:13" ht="13.5" customHeight="1">
      <c r="A9" s="65" t="s">
        <v>166</v>
      </c>
      <c r="B9" s="473" t="s">
        <v>243</v>
      </c>
      <c r="C9" s="474"/>
      <c r="D9" s="474"/>
      <c r="E9" s="474"/>
      <c r="F9" s="474"/>
      <c r="G9" s="475"/>
      <c r="H9" s="47" t="s">
        <v>58</v>
      </c>
      <c r="I9" s="49">
        <v>0</v>
      </c>
      <c r="J9" s="404" t="s">
        <v>53</v>
      </c>
      <c r="K9" s="406"/>
      <c r="L9" s="48">
        <f>IF($I$7=基本!$F$4,基本!$P$7,IF($I$7=基本!$F$13,基本!$P$16,IF($I$7=基本!$F$22,基本!$P$25,IF($I$7=基本!$F$31,基本!$P$34,IF($I$7=基本!$F$40,基本!$P$43,0)))))</f>
        <v>14</v>
      </c>
    </row>
    <row r="10" spans="1:13" ht="13.5" customHeight="1">
      <c r="A10" s="66"/>
      <c r="B10" s="495" t="s">
        <v>167</v>
      </c>
      <c r="C10" s="496"/>
      <c r="D10" s="496"/>
      <c r="E10" s="496"/>
      <c r="F10" s="496"/>
      <c r="G10" s="497"/>
      <c r="H10" s="30" t="s">
        <v>52</v>
      </c>
      <c r="I10" s="49" t="s">
        <v>12</v>
      </c>
      <c r="J10" s="135">
        <f>IF(I10="",0,VLOOKUP(I10,基本!$A$5:'基本'!$C$10,3,FALSE))</f>
        <v>0</v>
      </c>
      <c r="L10" s="24"/>
    </row>
    <row r="11" spans="1:13" ht="13.5" customHeight="1">
      <c r="A11" s="66"/>
      <c r="B11" s="476"/>
      <c r="C11" s="477"/>
      <c r="D11" s="477"/>
      <c r="E11" s="477"/>
      <c r="F11" s="477"/>
      <c r="G11" s="478"/>
      <c r="H11" s="47" t="s">
        <v>59</v>
      </c>
      <c r="I11" s="49">
        <v>0</v>
      </c>
      <c r="J11" s="404" t="s">
        <v>54</v>
      </c>
      <c r="K11" s="406"/>
      <c r="L11" s="48">
        <f>IF($I$7=基本!$F$4,基本!$P$9,IF($I$7=基本!$F$13,基本!$P$18,IF($I$7=基本!$F$22,基本!$P$27,IF($I$7=基本!$F$31,基本!$P$36,IF($I$7=基本!$F$40,基本!$P$45,0)))))</f>
        <v>4</v>
      </c>
    </row>
    <row r="12" spans="1:13" ht="13.5" customHeight="1">
      <c r="A12" s="65" t="s">
        <v>168</v>
      </c>
      <c r="B12" s="473" t="s">
        <v>169</v>
      </c>
      <c r="C12" s="474"/>
      <c r="D12" s="474"/>
      <c r="E12" s="474"/>
      <c r="F12" s="474"/>
      <c r="G12" s="475"/>
      <c r="H12" s="182"/>
      <c r="I12" s="182"/>
      <c r="J12" s="149"/>
      <c r="K12" s="149"/>
      <c r="L12" s="176" t="s">
        <v>394</v>
      </c>
    </row>
    <row r="13" spans="1:13" ht="13.5" customHeight="1">
      <c r="A13" s="66"/>
      <c r="B13" s="476" t="s">
        <v>170</v>
      </c>
      <c r="C13" s="477"/>
      <c r="D13" s="477"/>
      <c r="E13" s="477"/>
      <c r="F13" s="477"/>
      <c r="G13" s="478"/>
      <c r="H13" s="183" t="s">
        <v>86</v>
      </c>
      <c r="I13" s="59">
        <v>1</v>
      </c>
      <c r="J13" s="58" t="s">
        <v>44</v>
      </c>
      <c r="K13" s="59">
        <v>10</v>
      </c>
      <c r="L13" s="177">
        <f>$J$10+$L$11+$I$11</f>
        <v>4</v>
      </c>
      <c r="M13" s="44" t="s">
        <v>115</v>
      </c>
    </row>
    <row r="14" spans="1:13" ht="13.5" customHeight="1">
      <c r="A14" s="66"/>
      <c r="B14" s="521"/>
      <c r="C14" s="522"/>
      <c r="D14" s="522"/>
      <c r="E14" s="522"/>
      <c r="F14" s="522"/>
      <c r="G14" s="523"/>
      <c r="H14" s="47" t="s">
        <v>50</v>
      </c>
      <c r="I14" s="188">
        <f>IF($I$7=基本!$F$4,基本!$L$11,IF($I$7=基本!$F$13,基本!$L$20,IF($I$7=基本!$F$22,基本!$L$29,IF($I$7=基本!$F$31,基本!$L$38,IF($I$7=基本!$F$40,基本!$L$47,0)))))</f>
        <v>2</v>
      </c>
      <c r="J14" s="58" t="s">
        <v>44</v>
      </c>
      <c r="K14" s="188">
        <f>IF($I$7=基本!$F$4,基本!$N$11,IF($I$7=基本!$F$13,基本!$N$20,IF($I$7=基本!$F$22,基本!$N$29,IF($I$7=基本!$F$31,基本!$N$38,IF($I$7=基本!$F$40,基本!$N$47,0)))))</f>
        <v>6</v>
      </c>
      <c r="L14" s="177">
        <f>$J$10+$L$11+$I$11+($I$13*$K$13)</f>
        <v>14</v>
      </c>
      <c r="M14" s="44" t="s">
        <v>115</v>
      </c>
    </row>
    <row r="15" spans="1:13" ht="13.5" customHeight="1">
      <c r="A15" s="67"/>
      <c r="B15" s="657"/>
      <c r="C15" s="658"/>
      <c r="D15" s="658"/>
      <c r="E15" s="658"/>
      <c r="F15" s="658"/>
      <c r="G15" s="659"/>
      <c r="H15" s="47" t="s">
        <v>60</v>
      </c>
      <c r="I15" s="49"/>
      <c r="J15" s="200" t="s">
        <v>397</v>
      </c>
      <c r="K15" s="205" t="s">
        <v>17</v>
      </c>
      <c r="L15" s="199">
        <f>IF(K15="",0,VLOOKUP(K15,基本!$A$5:'基本'!$C$10,3,FALSE))</f>
        <v>6</v>
      </c>
    </row>
    <row r="16" spans="1:13" ht="6.75" customHeight="1">
      <c r="A16" s="10"/>
      <c r="E16" s="3"/>
      <c r="H16" s="42"/>
      <c r="I16" s="42"/>
      <c r="J16" s="42"/>
      <c r="K16" s="42"/>
    </row>
    <row r="17" spans="1:12" ht="6.75" customHeight="1">
      <c r="A17" s="50"/>
      <c r="B17" s="50"/>
      <c r="C17" s="50"/>
      <c r="D17" s="50"/>
      <c r="E17" s="50"/>
      <c r="F17" s="50"/>
      <c r="G17" s="50"/>
    </row>
    <row r="18" spans="1:12" ht="13.5" customHeight="1">
      <c r="A18" s="501" t="s">
        <v>49</v>
      </c>
      <c r="B18" s="502"/>
      <c r="C18" s="502"/>
      <c r="D18" s="502"/>
      <c r="E18" s="502"/>
      <c r="F18" s="502"/>
      <c r="G18" s="503"/>
    </row>
    <row r="19" spans="1:12" s="24" customFormat="1" ht="13.5" customHeight="1">
      <c r="A19" s="476"/>
      <c r="B19" s="477"/>
      <c r="C19" s="477"/>
      <c r="D19" s="477"/>
      <c r="E19" s="477"/>
      <c r="F19" s="477"/>
      <c r="G19" s="478"/>
      <c r="L19" s="42"/>
    </row>
    <row r="20" spans="1:12" s="24" customFormat="1" ht="13.5" customHeight="1">
      <c r="A20" s="504" t="s">
        <v>227</v>
      </c>
      <c r="B20" s="505"/>
      <c r="C20" s="505"/>
      <c r="D20" s="505"/>
      <c r="E20" s="505"/>
      <c r="F20" s="505"/>
      <c r="G20" s="506"/>
      <c r="L20" s="42"/>
    </row>
    <row r="21" spans="1:12" s="69" customFormat="1" ht="13.5" customHeight="1">
      <c r="A21" s="476" t="s">
        <v>244</v>
      </c>
      <c r="B21" s="477"/>
      <c r="C21" s="477"/>
      <c r="D21" s="477"/>
      <c r="E21" s="477"/>
      <c r="F21" s="477"/>
      <c r="G21" s="478"/>
      <c r="L21" s="127"/>
    </row>
    <row r="22" spans="1:12" s="24" customFormat="1" ht="13.5" customHeight="1">
      <c r="A22" s="476" t="s">
        <v>327</v>
      </c>
      <c r="B22" s="477"/>
      <c r="C22" s="477"/>
      <c r="D22" s="477"/>
      <c r="E22" s="477"/>
      <c r="F22" s="477"/>
      <c r="G22" s="478"/>
      <c r="L22" s="42"/>
    </row>
    <row r="23" spans="1:12" s="24" customFormat="1" ht="13.5" customHeight="1">
      <c r="A23" s="476" t="s">
        <v>355</v>
      </c>
      <c r="B23" s="477"/>
      <c r="C23" s="477"/>
      <c r="D23" s="477"/>
      <c r="E23" s="477"/>
      <c r="F23" s="477"/>
      <c r="G23" s="478"/>
      <c r="L23" s="42"/>
    </row>
    <row r="24" spans="1:12" s="24" customFormat="1" ht="13.5" customHeight="1">
      <c r="A24" s="476"/>
      <c r="B24" s="477"/>
      <c r="C24" s="477"/>
      <c r="D24" s="477"/>
      <c r="E24" s="477"/>
      <c r="F24" s="477"/>
      <c r="G24" s="478"/>
      <c r="L24" s="42"/>
    </row>
    <row r="25" spans="1:12" s="24" customFormat="1" ht="13.5" customHeight="1">
      <c r="A25" s="504" t="s">
        <v>228</v>
      </c>
      <c r="B25" s="505"/>
      <c r="C25" s="505"/>
      <c r="D25" s="505"/>
      <c r="E25" s="505"/>
      <c r="F25" s="505"/>
      <c r="G25" s="506"/>
      <c r="L25" s="42"/>
    </row>
    <row r="26" spans="1:12" s="24" customFormat="1" ht="13.5" customHeight="1">
      <c r="A26" s="476" t="s">
        <v>260</v>
      </c>
      <c r="B26" s="477"/>
      <c r="C26" s="477"/>
      <c r="D26" s="477"/>
      <c r="E26" s="477"/>
      <c r="F26" s="477"/>
      <c r="G26" s="478"/>
      <c r="L26" s="42"/>
    </row>
    <row r="27" spans="1:12" s="24" customFormat="1" ht="13.5" customHeight="1">
      <c r="A27" s="476" t="s">
        <v>328</v>
      </c>
      <c r="B27" s="477"/>
      <c r="C27" s="477"/>
      <c r="D27" s="477"/>
      <c r="E27" s="477"/>
      <c r="F27" s="477"/>
      <c r="G27" s="478"/>
      <c r="L27" s="42"/>
    </row>
    <row r="28" spans="1:12" s="24" customFormat="1" ht="13.5" customHeight="1">
      <c r="A28" s="476"/>
      <c r="B28" s="477"/>
      <c r="C28" s="477"/>
      <c r="D28" s="477"/>
      <c r="E28" s="477"/>
      <c r="F28" s="477"/>
      <c r="G28" s="478"/>
      <c r="L28" s="42"/>
    </row>
    <row r="29" spans="1:12" s="69" customFormat="1" ht="13.5" customHeight="1">
      <c r="A29" s="476"/>
      <c r="B29" s="477"/>
      <c r="C29" s="477"/>
      <c r="D29" s="477"/>
      <c r="E29" s="477"/>
      <c r="F29" s="477"/>
      <c r="G29" s="478"/>
      <c r="L29" s="99"/>
    </row>
    <row r="30" spans="1:12" s="69" customFormat="1" ht="13.5" customHeight="1">
      <c r="A30" s="476"/>
      <c r="B30" s="477"/>
      <c r="C30" s="477"/>
      <c r="D30" s="477"/>
      <c r="E30" s="477"/>
      <c r="F30" s="477"/>
      <c r="G30" s="478"/>
      <c r="L30" s="99"/>
    </row>
    <row r="31" spans="1:12" s="69" customFormat="1" ht="13.5" customHeight="1">
      <c r="A31" s="476"/>
      <c r="B31" s="477"/>
      <c r="C31" s="477"/>
      <c r="D31" s="477"/>
      <c r="E31" s="477"/>
      <c r="F31" s="477"/>
      <c r="G31" s="478"/>
      <c r="L31" s="99"/>
    </row>
    <row r="32" spans="1:12" s="69" customFormat="1" ht="13.5" customHeight="1">
      <c r="A32" s="476"/>
      <c r="B32" s="477"/>
      <c r="C32" s="477"/>
      <c r="D32" s="477"/>
      <c r="E32" s="477"/>
      <c r="F32" s="477"/>
      <c r="G32" s="478"/>
      <c r="L32" s="99"/>
    </row>
    <row r="33" spans="1:12" s="69" customFormat="1" ht="13.5" customHeight="1">
      <c r="A33" s="476"/>
      <c r="B33" s="477"/>
      <c r="C33" s="477"/>
      <c r="D33" s="477"/>
      <c r="E33" s="477"/>
      <c r="F33" s="477"/>
      <c r="G33" s="478"/>
      <c r="L33" s="99"/>
    </row>
    <row r="34" spans="1:12" s="69" customFormat="1" ht="13.5" customHeight="1">
      <c r="A34" s="476"/>
      <c r="B34" s="477"/>
      <c r="C34" s="477"/>
      <c r="D34" s="477"/>
      <c r="E34" s="477"/>
      <c r="F34" s="477"/>
      <c r="G34" s="478"/>
      <c r="L34" s="99"/>
    </row>
    <row r="35" spans="1:12" s="69" customFormat="1" ht="13.5" customHeight="1">
      <c r="A35" s="476"/>
      <c r="B35" s="477"/>
      <c r="C35" s="477"/>
      <c r="D35" s="477"/>
      <c r="E35" s="477"/>
      <c r="F35" s="477"/>
      <c r="G35" s="478"/>
      <c r="L35" s="99"/>
    </row>
    <row r="36" spans="1:12" s="69" customFormat="1" ht="13.5" customHeight="1">
      <c r="A36" s="476"/>
      <c r="B36" s="477"/>
      <c r="C36" s="477"/>
      <c r="D36" s="477"/>
      <c r="E36" s="477"/>
      <c r="F36" s="477"/>
      <c r="G36" s="478"/>
      <c r="L36" s="99"/>
    </row>
    <row r="37" spans="1:12" s="69" customFormat="1" ht="13.5" customHeight="1">
      <c r="A37" s="476"/>
      <c r="B37" s="477"/>
      <c r="C37" s="477"/>
      <c r="D37" s="477"/>
      <c r="E37" s="477"/>
      <c r="F37" s="477"/>
      <c r="G37" s="478"/>
      <c r="L37" s="99"/>
    </row>
    <row r="38" spans="1:12" s="69" customFormat="1" ht="13.5" customHeight="1">
      <c r="A38" s="476"/>
      <c r="B38" s="477"/>
      <c r="C38" s="477"/>
      <c r="D38" s="477"/>
      <c r="E38" s="477"/>
      <c r="F38" s="477"/>
      <c r="G38" s="478"/>
      <c r="L38" s="99"/>
    </row>
    <row r="39" spans="1:12" s="69" customFormat="1" ht="13.5" customHeight="1">
      <c r="A39" s="476"/>
      <c r="B39" s="477"/>
      <c r="C39" s="477"/>
      <c r="D39" s="477"/>
      <c r="E39" s="477"/>
      <c r="F39" s="477"/>
      <c r="G39" s="478"/>
      <c r="L39" s="99"/>
    </row>
    <row r="40" spans="1:12" s="69" customFormat="1" ht="13.5" customHeight="1">
      <c r="A40" s="476"/>
      <c r="B40" s="477"/>
      <c r="C40" s="477"/>
      <c r="D40" s="477"/>
      <c r="E40" s="477"/>
      <c r="F40" s="477"/>
      <c r="G40" s="478"/>
      <c r="L40" s="99"/>
    </row>
    <row r="41" spans="1:12" s="24" customFormat="1" ht="13.5" customHeight="1">
      <c r="A41" s="476"/>
      <c r="B41" s="477"/>
      <c r="C41" s="477"/>
      <c r="D41" s="477"/>
      <c r="E41" s="477"/>
      <c r="F41" s="477"/>
      <c r="G41" s="478"/>
      <c r="L41" s="42"/>
    </row>
    <row r="42" spans="1:12" s="24" customFormat="1" ht="13.5" customHeight="1">
      <c r="A42" s="476"/>
      <c r="B42" s="477"/>
      <c r="C42" s="477"/>
      <c r="D42" s="477"/>
      <c r="E42" s="477"/>
      <c r="F42" s="477"/>
      <c r="G42" s="478"/>
      <c r="L42" s="42"/>
    </row>
    <row r="43" spans="1:12" s="24" customFormat="1" ht="13.5" customHeight="1">
      <c r="A43" s="476"/>
      <c r="B43" s="477"/>
      <c r="C43" s="477"/>
      <c r="D43" s="477"/>
      <c r="E43" s="477"/>
      <c r="F43" s="477"/>
      <c r="G43" s="478"/>
      <c r="L43" s="42"/>
    </row>
    <row r="44" spans="1:12" s="24" customFormat="1" ht="13.5" customHeight="1">
      <c r="A44" s="476"/>
      <c r="B44" s="477"/>
      <c r="C44" s="477"/>
      <c r="D44" s="477"/>
      <c r="E44" s="477"/>
      <c r="F44" s="477"/>
      <c r="G44" s="478"/>
      <c r="L44" s="42"/>
    </row>
    <row r="45" spans="1:12" s="24" customFormat="1" ht="13.5" customHeight="1">
      <c r="A45" s="476"/>
      <c r="B45" s="477"/>
      <c r="C45" s="477"/>
      <c r="D45" s="477"/>
      <c r="E45" s="477"/>
      <c r="F45" s="477"/>
      <c r="G45" s="478"/>
      <c r="L45" s="42"/>
    </row>
    <row r="46" spans="1:12" s="24" customFormat="1" ht="13.5" customHeight="1">
      <c r="A46" s="476"/>
      <c r="B46" s="477"/>
      <c r="C46" s="477"/>
      <c r="D46" s="477"/>
      <c r="E46" s="477"/>
      <c r="F46" s="477"/>
      <c r="G46" s="478"/>
      <c r="L46" s="42"/>
    </row>
    <row r="47" spans="1:12" s="24" customFormat="1" ht="13.5" customHeight="1">
      <c r="A47" s="476"/>
      <c r="B47" s="477"/>
      <c r="C47" s="477"/>
      <c r="D47" s="477"/>
      <c r="E47" s="477"/>
      <c r="F47" s="477"/>
      <c r="G47" s="478"/>
      <c r="L47" s="42"/>
    </row>
    <row r="48" spans="1:12" s="24" customFormat="1" ht="13.5" customHeight="1">
      <c r="A48" s="476"/>
      <c r="B48" s="477"/>
      <c r="C48" s="477"/>
      <c r="D48" s="477"/>
      <c r="E48" s="477"/>
      <c r="F48" s="477"/>
      <c r="G48" s="478"/>
      <c r="L48" s="42"/>
    </row>
    <row r="49" spans="1:12" s="24" customFormat="1" ht="13.5" customHeight="1">
      <c r="A49" s="476"/>
      <c r="B49" s="477"/>
      <c r="C49" s="477"/>
      <c r="D49" s="477"/>
      <c r="E49" s="477"/>
      <c r="F49" s="477"/>
      <c r="G49" s="478"/>
      <c r="L49" s="42"/>
    </row>
    <row r="50" spans="1:12" s="24" customFormat="1" ht="13.5" customHeight="1">
      <c r="A50" s="476"/>
      <c r="B50" s="477"/>
      <c r="C50" s="477"/>
      <c r="D50" s="477"/>
      <c r="E50" s="477"/>
      <c r="F50" s="477"/>
      <c r="G50" s="478"/>
      <c r="L50" s="42"/>
    </row>
    <row r="51" spans="1:12" s="24" customFormat="1" ht="13.5" customHeight="1">
      <c r="A51" s="476"/>
      <c r="B51" s="477"/>
      <c r="C51" s="477"/>
      <c r="D51" s="477"/>
      <c r="E51" s="477"/>
      <c r="F51" s="477"/>
      <c r="G51" s="478"/>
      <c r="L51" s="42"/>
    </row>
    <row r="52" spans="1:12" s="24" customFormat="1" ht="13.5" customHeight="1">
      <c r="A52" s="476"/>
      <c r="B52" s="477"/>
      <c r="C52" s="477"/>
      <c r="D52" s="477"/>
      <c r="E52" s="477"/>
      <c r="F52" s="477"/>
      <c r="G52" s="478"/>
      <c r="L52" s="42"/>
    </row>
    <row r="53" spans="1:12" s="69" customFormat="1" ht="13.5" customHeight="1">
      <c r="A53" s="476"/>
      <c r="B53" s="477"/>
      <c r="C53" s="477"/>
      <c r="D53" s="477"/>
      <c r="E53" s="477"/>
      <c r="F53" s="477"/>
      <c r="G53" s="478"/>
      <c r="L53" s="99"/>
    </row>
    <row r="54" spans="1:12" s="69" customFormat="1" ht="13.5" customHeight="1">
      <c r="A54" s="476"/>
      <c r="B54" s="477"/>
      <c r="C54" s="477"/>
      <c r="D54" s="477"/>
      <c r="E54" s="477"/>
      <c r="F54" s="477"/>
      <c r="G54" s="478"/>
      <c r="L54" s="99"/>
    </row>
    <row r="55" spans="1:12" s="69" customFormat="1" ht="13.5" customHeight="1">
      <c r="A55" s="476"/>
      <c r="B55" s="477"/>
      <c r="C55" s="477"/>
      <c r="D55" s="477"/>
      <c r="E55" s="477"/>
      <c r="F55" s="477"/>
      <c r="G55" s="478"/>
      <c r="L55" s="99"/>
    </row>
    <row r="56" spans="1:12" s="69" customFormat="1" ht="13.5" customHeight="1">
      <c r="A56" s="476"/>
      <c r="B56" s="477"/>
      <c r="C56" s="477"/>
      <c r="D56" s="477"/>
      <c r="E56" s="477"/>
      <c r="F56" s="477"/>
      <c r="G56" s="478"/>
      <c r="L56" s="99"/>
    </row>
    <row r="57" spans="1:12" s="69" customFormat="1" ht="13.5" customHeight="1">
      <c r="A57" s="476"/>
      <c r="B57" s="477"/>
      <c r="C57" s="477"/>
      <c r="D57" s="477"/>
      <c r="E57" s="477"/>
      <c r="F57" s="477"/>
      <c r="G57" s="478"/>
      <c r="L57" s="99"/>
    </row>
    <row r="58" spans="1:12" s="24" customFormat="1" ht="13.5" customHeight="1">
      <c r="A58" s="476"/>
      <c r="B58" s="477"/>
      <c r="C58" s="477"/>
      <c r="D58" s="477"/>
      <c r="E58" s="477"/>
      <c r="F58" s="477"/>
      <c r="G58" s="478"/>
      <c r="L58" s="42"/>
    </row>
    <row r="59" spans="1:12" s="24" customFormat="1" ht="13.5" customHeight="1">
      <c r="A59" s="482"/>
      <c r="B59" s="483"/>
      <c r="C59" s="483"/>
      <c r="D59" s="483"/>
      <c r="E59" s="483"/>
      <c r="F59" s="483"/>
      <c r="G59" s="484"/>
      <c r="L59" s="42"/>
    </row>
    <row r="60" spans="1:12" s="24" customFormat="1" ht="21">
      <c r="A60" s="655" t="str">
        <f>$B$1</f>
        <v>テーマ</v>
      </c>
      <c r="B60" s="656"/>
      <c r="C60" s="32" t="s">
        <v>40</v>
      </c>
      <c r="D60" s="33" t="str">
        <f>$E$1</f>
        <v>遭遇毎</v>
      </c>
      <c r="E60" s="580" t="str">
        <f>$B$2</f>
        <v>マイ・マインド・イズ・マイ・オウン</v>
      </c>
      <c r="F60" s="581"/>
      <c r="G60" s="582"/>
      <c r="L60" s="42"/>
    </row>
  </sheetData>
  <mergeCells count="62">
    <mergeCell ref="A41:G41"/>
    <mergeCell ref="A42:G42"/>
    <mergeCell ref="A21:G21"/>
    <mergeCell ref="A38:G38"/>
    <mergeCell ref="A39:G39"/>
    <mergeCell ref="A40:G40"/>
    <mergeCell ref="A34:G34"/>
    <mergeCell ref="A35:G35"/>
    <mergeCell ref="A36:G36"/>
    <mergeCell ref="A37:G37"/>
    <mergeCell ref="A29:G29"/>
    <mergeCell ref="A30:G30"/>
    <mergeCell ref="A31:G31"/>
    <mergeCell ref="A32:G32"/>
    <mergeCell ref="B7:D7"/>
    <mergeCell ref="B8:G8"/>
    <mergeCell ref="B9:G9"/>
    <mergeCell ref="B10:G10"/>
    <mergeCell ref="B6:D6"/>
    <mergeCell ref="B1:C1"/>
    <mergeCell ref="F1:G1"/>
    <mergeCell ref="B2:G2"/>
    <mergeCell ref="B4:G4"/>
    <mergeCell ref="B5:G5"/>
    <mergeCell ref="A18:G18"/>
    <mergeCell ref="A48:G48"/>
    <mergeCell ref="A49:G49"/>
    <mergeCell ref="A19:G19"/>
    <mergeCell ref="A20:G20"/>
    <mergeCell ref="A27:G27"/>
    <mergeCell ref="A22:G22"/>
    <mergeCell ref="A24:G24"/>
    <mergeCell ref="A25:G25"/>
    <mergeCell ref="A26:G26"/>
    <mergeCell ref="A44:G44"/>
    <mergeCell ref="A45:G45"/>
    <mergeCell ref="A46:G46"/>
    <mergeCell ref="A47:G47"/>
    <mergeCell ref="A23:G23"/>
    <mergeCell ref="A28:G28"/>
    <mergeCell ref="B12:G12"/>
    <mergeCell ref="J11:K11"/>
    <mergeCell ref="B13:G13"/>
    <mergeCell ref="B14:G14"/>
    <mergeCell ref="B15:G15"/>
    <mergeCell ref="B11:G11"/>
    <mergeCell ref="A60:B60"/>
    <mergeCell ref="H4:L4"/>
    <mergeCell ref="A33:G33"/>
    <mergeCell ref="A59:G59"/>
    <mergeCell ref="E60:G60"/>
    <mergeCell ref="A50:G50"/>
    <mergeCell ref="A58:G58"/>
    <mergeCell ref="A51:G51"/>
    <mergeCell ref="A52:G52"/>
    <mergeCell ref="A55:G55"/>
    <mergeCell ref="A56:G56"/>
    <mergeCell ref="A57:G57"/>
    <mergeCell ref="A53:G53"/>
    <mergeCell ref="A54:G54"/>
    <mergeCell ref="A43:G43"/>
    <mergeCell ref="J9:K9"/>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&amp;Cシェリー&amp;R&amp;D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I5</xm:sqref>
        </x14:dataValidation>
        <x14:dataValidation type="list" allowBlank="1" showInputMessage="1" showErrorMessage="1">
          <x14:formula1>
            <xm:f>基本!$B$27:$B$31</xm:f>
          </x14:formula1>
          <xm:sqref>I6</xm:sqref>
        </x14:dataValidation>
        <x14:dataValidation type="list" allowBlank="1" showInputMessage="1" showErrorMessage="1">
          <x14:formula1>
            <xm:f>基本!$D$27:$D$31</xm:f>
          </x14:formula1>
          <xm:sqref>I7</xm:sqref>
        </x14:dataValidation>
        <x14:dataValidation type="list" allowBlank="1" showInputMessage="1" showErrorMessage="1">
          <x14:formula1>
            <xm:f>基本!$C$27:$C$37</xm:f>
          </x14:formula1>
          <xm:sqref>I15</xm:sqref>
        </x14:dataValidation>
        <x14:dataValidation type="list" allowBlank="1" showInputMessage="1" showErrorMessage="1">
          <x14:formula1>
            <xm:f>基本!$A$5:$A$10</xm:f>
          </x14:formula1>
          <xm:sqref>I10 I8 K15</xm:sqref>
        </x14:dataValidation>
        <x14:dataValidation type="list" allowBlank="1" showInputMessage="1" showErrorMessage="1">
          <x14:formula1>
            <xm:f>基本!$A$16:$A$19</xm:f>
          </x14:formula1>
          <xm:sqref>K8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58"/>
  <sheetViews>
    <sheetView topLeftCell="A22" zoomScaleNormal="100" workbookViewId="0">
      <selection activeCell="A48" sqref="A48:G48"/>
    </sheetView>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2" ht="21">
      <c r="A1" s="34" t="s">
        <v>32</v>
      </c>
      <c r="B1" s="660">
        <v>2</v>
      </c>
      <c r="C1" s="661"/>
      <c r="D1" s="35" t="s">
        <v>40</v>
      </c>
      <c r="E1" s="36" t="s">
        <v>57</v>
      </c>
      <c r="F1" s="573"/>
      <c r="G1" s="574"/>
      <c r="H1" s="11" t="s">
        <v>55</v>
      </c>
    </row>
    <row r="2" spans="1:12" ht="24.75" customHeight="1">
      <c r="A2" s="35" t="s">
        <v>0</v>
      </c>
      <c r="B2" s="575" t="s">
        <v>759</v>
      </c>
      <c r="C2" s="575"/>
      <c r="D2" s="575"/>
      <c r="E2" s="575"/>
      <c r="F2" s="575"/>
      <c r="G2" s="575"/>
      <c r="H2" s="11" t="s">
        <v>56</v>
      </c>
    </row>
    <row r="3" spans="1:12" ht="19.5" customHeight="1">
      <c r="A3" s="21" t="s">
        <v>48</v>
      </c>
      <c r="B3" s="1"/>
      <c r="C3" s="1"/>
      <c r="D3" s="1"/>
      <c r="I3" s="11"/>
    </row>
    <row r="4" spans="1:12">
      <c r="A4" s="62" t="s">
        <v>46</v>
      </c>
      <c r="B4" s="470" t="s">
        <v>171</v>
      </c>
      <c r="C4" s="471"/>
      <c r="D4" s="471"/>
      <c r="E4" s="471"/>
      <c r="F4" s="471"/>
      <c r="G4" s="472"/>
      <c r="H4" s="404" t="s">
        <v>395</v>
      </c>
      <c r="I4" s="405"/>
      <c r="J4" s="405"/>
      <c r="K4" s="405"/>
      <c r="L4" s="406"/>
    </row>
    <row r="5" spans="1:12">
      <c r="A5" s="63" t="s">
        <v>39</v>
      </c>
      <c r="B5" s="470" t="s">
        <v>172</v>
      </c>
      <c r="C5" s="471"/>
      <c r="D5" s="471"/>
      <c r="E5" s="471"/>
      <c r="F5" s="471"/>
      <c r="G5" s="472"/>
      <c r="H5" s="52" t="s">
        <v>43</v>
      </c>
      <c r="I5" s="53" t="s">
        <v>70</v>
      </c>
      <c r="J5" s="53"/>
      <c r="K5" s="24"/>
      <c r="L5" s="42"/>
    </row>
    <row r="6" spans="1:12">
      <c r="A6" s="63" t="s">
        <v>7</v>
      </c>
      <c r="B6" s="665" t="s">
        <v>173</v>
      </c>
      <c r="C6" s="666"/>
      <c r="D6" s="667"/>
      <c r="E6" s="46" t="s">
        <v>43</v>
      </c>
      <c r="F6" s="45" t="str">
        <f>IF($I$5 = 0,"", $I$5)</f>
        <v>近接範囲</v>
      </c>
      <c r="G6" s="45" t="str">
        <f>IF($J$5 = 0,"", $J$5)</f>
        <v/>
      </c>
      <c r="H6" s="52" t="s">
        <v>66</v>
      </c>
      <c r="I6" s="53" t="s">
        <v>67</v>
      </c>
      <c r="J6" s="53">
        <v>5</v>
      </c>
      <c r="K6" s="24"/>
      <c r="L6" s="42"/>
    </row>
    <row r="7" spans="1:12">
      <c r="A7" s="64" t="s">
        <v>174</v>
      </c>
      <c r="B7" s="470" t="s">
        <v>175</v>
      </c>
      <c r="C7" s="471"/>
      <c r="D7" s="472"/>
      <c r="E7" s="46" t="s">
        <v>66</v>
      </c>
      <c r="F7" s="218" t="str">
        <f>IF($I$6 = 0,"", $I$6)</f>
        <v>爆発</v>
      </c>
      <c r="G7" s="218">
        <f>IF($J$6 = 0,"", $J$6)</f>
        <v>5</v>
      </c>
      <c r="H7" s="52" t="s">
        <v>85</v>
      </c>
      <c r="I7" s="53" t="s">
        <v>121</v>
      </c>
      <c r="J7" s="28" t="s">
        <v>62</v>
      </c>
      <c r="K7" s="24"/>
      <c r="L7" s="158" t="s">
        <v>394</v>
      </c>
    </row>
    <row r="8" spans="1:12" ht="13.5" customHeight="1">
      <c r="A8" s="65" t="s">
        <v>61</v>
      </c>
      <c r="B8" s="467" t="s">
        <v>176</v>
      </c>
      <c r="C8" s="468"/>
      <c r="D8" s="468"/>
      <c r="E8" s="468"/>
      <c r="F8" s="468"/>
      <c r="G8" s="469"/>
      <c r="H8" s="52"/>
      <c r="I8" s="53" t="s">
        <v>17</v>
      </c>
      <c r="J8" s="135">
        <f>IF(I8="",0,VLOOKUP(I8,基本!$A$5:'基本'!$C$10,3,FALSE))</f>
        <v>6</v>
      </c>
      <c r="K8" s="53" t="s">
        <v>90</v>
      </c>
      <c r="L8" s="159">
        <f>$J$8+$L$9+$I$9</f>
        <v>21</v>
      </c>
    </row>
    <row r="9" spans="1:12" ht="13.5" customHeight="1">
      <c r="A9" s="66"/>
      <c r="B9" s="495"/>
      <c r="C9" s="496"/>
      <c r="D9" s="496"/>
      <c r="E9" s="496"/>
      <c r="F9" s="496"/>
      <c r="G9" s="497"/>
      <c r="H9" s="52"/>
      <c r="I9" s="53">
        <v>1</v>
      </c>
      <c r="J9" s="404" t="s">
        <v>53</v>
      </c>
      <c r="K9" s="406"/>
      <c r="L9" s="51">
        <f>IF($I$7=基本!$F$4,基本!$P$7,IF($I$7=基本!$F$13,基本!$P$16,IF($I$7=基本!$F$22,基本!$P$25,IF($I$7=基本!$F$31,基本!$P$34,IF($I$7=基本!$F$40,基本!$P$43,0)))))</f>
        <v>14</v>
      </c>
    </row>
    <row r="10" spans="1:12" ht="13.5" customHeight="1">
      <c r="A10" s="66"/>
      <c r="B10" s="476"/>
      <c r="C10" s="477"/>
      <c r="D10" s="477"/>
      <c r="E10" s="477"/>
      <c r="F10" s="477"/>
      <c r="G10" s="478"/>
      <c r="H10" s="30"/>
      <c r="I10" s="53" t="s">
        <v>17</v>
      </c>
      <c r="J10" s="135">
        <f>IF(I10="",0,VLOOKUP(I10,基本!$A$5:'基本'!$C$10,3,FALSE))</f>
        <v>6</v>
      </c>
      <c r="K10" s="24"/>
      <c r="L10" s="24"/>
    </row>
    <row r="11" spans="1:12" ht="13.5" customHeight="1">
      <c r="A11" s="66"/>
      <c r="B11" s="476"/>
      <c r="C11" s="477"/>
      <c r="D11" s="477"/>
      <c r="E11" s="477"/>
      <c r="F11" s="477"/>
      <c r="G11" s="478"/>
      <c r="H11" s="52" t="s">
        <v>59</v>
      </c>
      <c r="I11" s="53">
        <v>0</v>
      </c>
      <c r="J11" s="404" t="s">
        <v>54</v>
      </c>
      <c r="K11" s="406"/>
      <c r="L11" s="51">
        <f>IF($I$7=基本!$F$4,基本!$P$9,IF($I$7=基本!$F$13,基本!$P$18,IF($I$7=基本!$F$22,基本!$P$27,IF($I$7=基本!$F$31,基本!$P$36,IF($I$7=基本!$F$40,基本!$P$45,0)))))</f>
        <v>4</v>
      </c>
    </row>
    <row r="12" spans="1:12" ht="13.5" customHeight="1">
      <c r="A12" s="66"/>
      <c r="B12" s="612"/>
      <c r="C12" s="613"/>
      <c r="D12" s="613"/>
      <c r="E12" s="613"/>
      <c r="F12" s="613"/>
      <c r="G12" s="614"/>
      <c r="H12" s="182"/>
      <c r="I12" s="182"/>
      <c r="J12" s="148"/>
      <c r="K12" s="148"/>
      <c r="L12" s="174" t="s">
        <v>394</v>
      </c>
    </row>
    <row r="13" spans="1:12" ht="13.5" customHeight="1">
      <c r="A13" s="66"/>
      <c r="B13" s="662"/>
      <c r="C13" s="663"/>
      <c r="D13" s="663"/>
      <c r="E13" s="663"/>
      <c r="F13" s="663"/>
      <c r="G13" s="664"/>
      <c r="H13" s="183" t="s">
        <v>86</v>
      </c>
      <c r="I13" s="53">
        <v>1</v>
      </c>
      <c r="J13" s="52" t="s">
        <v>44</v>
      </c>
      <c r="K13" s="53">
        <v>10</v>
      </c>
      <c r="L13" s="175">
        <f>$J$10+$L$11+$I$11</f>
        <v>10</v>
      </c>
    </row>
    <row r="14" spans="1:12" ht="13.5" customHeight="1">
      <c r="A14" s="66"/>
      <c r="B14" s="495"/>
      <c r="C14" s="496"/>
      <c r="D14" s="496"/>
      <c r="E14" s="496"/>
      <c r="F14" s="496"/>
      <c r="G14" s="497"/>
      <c r="H14" s="52" t="s">
        <v>50</v>
      </c>
      <c r="I14" s="188">
        <f>IF($I$7=基本!$F$4,基本!$L$11,IF($I$7=基本!$F$13,基本!$L$20,IF($I$7=基本!$F$22,基本!$L$29,IF($I$7=基本!$F$31,基本!$L$38,IF($I$7=基本!$F$40,基本!$L$47,0)))))</f>
        <v>2</v>
      </c>
      <c r="J14" s="52" t="s">
        <v>44</v>
      </c>
      <c r="K14" s="188">
        <f>IF($I$7=基本!$F$4,基本!$N$11,IF($I$7=基本!$F$13,基本!$N$20,IF($I$7=基本!$F$22,基本!$N$29,IF($I$7=基本!$F$31,基本!$N$38,IF($I$7=基本!$F$40,基本!$N$47,0)))))</f>
        <v>6</v>
      </c>
      <c r="L14" s="175">
        <f>$J$10+$L$11+$I$11+($I$13*$K$13)</f>
        <v>20</v>
      </c>
    </row>
    <row r="15" spans="1:12" ht="13.5" customHeight="1">
      <c r="A15" s="66"/>
      <c r="B15" s="495"/>
      <c r="C15" s="496"/>
      <c r="D15" s="496"/>
      <c r="E15" s="496"/>
      <c r="F15" s="496"/>
      <c r="G15" s="497"/>
      <c r="H15" s="52" t="s">
        <v>60</v>
      </c>
      <c r="I15" s="53"/>
      <c r="J15" s="198" t="s">
        <v>397</v>
      </c>
      <c r="K15" s="205" t="s">
        <v>17</v>
      </c>
      <c r="L15" s="197">
        <f>IF(K15="",0,VLOOKUP(K15,基本!$A$5:'基本'!$C$10,3,FALSE))</f>
        <v>6</v>
      </c>
    </row>
    <row r="16" spans="1:12" ht="13.5" customHeight="1">
      <c r="A16" s="66"/>
      <c r="B16" s="495"/>
      <c r="C16" s="496"/>
      <c r="D16" s="496"/>
      <c r="E16" s="496"/>
      <c r="F16" s="496"/>
      <c r="G16" s="497"/>
      <c r="H16" s="24"/>
      <c r="I16" s="24"/>
      <c r="J16" s="24"/>
      <c r="K16" s="24"/>
      <c r="L16" s="42"/>
    </row>
    <row r="17" spans="1:12" ht="13.5" customHeight="1">
      <c r="A17" s="66"/>
      <c r="B17" s="495"/>
      <c r="C17" s="496"/>
      <c r="D17" s="496"/>
      <c r="E17" s="496"/>
      <c r="F17" s="496"/>
      <c r="G17" s="497"/>
      <c r="J17"/>
      <c r="K17"/>
    </row>
    <row r="18" spans="1:12" ht="13.5" customHeight="1">
      <c r="A18" s="67"/>
      <c r="B18" s="579"/>
      <c r="C18" s="560"/>
      <c r="D18" s="560"/>
      <c r="E18" s="560"/>
      <c r="F18" s="560"/>
      <c r="G18" s="561"/>
      <c r="J18"/>
      <c r="K18"/>
    </row>
    <row r="19" spans="1:12">
      <c r="A19" s="560"/>
      <c r="B19" s="560"/>
      <c r="C19" s="560"/>
      <c r="D19" s="560"/>
      <c r="E19" s="560"/>
      <c r="F19" s="560"/>
      <c r="G19" s="560"/>
    </row>
    <row r="20" spans="1:12" ht="13.5" customHeight="1">
      <c r="A20" s="501" t="s">
        <v>49</v>
      </c>
      <c r="B20" s="502"/>
      <c r="C20" s="502"/>
      <c r="D20" s="502"/>
      <c r="E20" s="502"/>
      <c r="F20" s="502"/>
      <c r="G20" s="503"/>
    </row>
    <row r="21" spans="1:12" s="105" customFormat="1" ht="13.5" customHeight="1">
      <c r="A21" s="668"/>
      <c r="B21" s="669"/>
      <c r="C21" s="669"/>
      <c r="D21" s="669"/>
      <c r="E21" s="669"/>
      <c r="F21" s="669"/>
      <c r="G21" s="670"/>
      <c r="L21" s="106"/>
    </row>
    <row r="22" spans="1:12" s="105" customFormat="1" ht="13.5" customHeight="1">
      <c r="A22" s="476" t="s">
        <v>245</v>
      </c>
      <c r="B22" s="477"/>
      <c r="C22" s="477"/>
      <c r="D22" s="477"/>
      <c r="E22" s="477"/>
      <c r="F22" s="477"/>
      <c r="G22" s="478"/>
      <c r="L22" s="106"/>
    </row>
    <row r="23" spans="1:12" s="105" customFormat="1" ht="13.5" customHeight="1">
      <c r="A23" s="476" t="s">
        <v>246</v>
      </c>
      <c r="B23" s="477"/>
      <c r="C23" s="477"/>
      <c r="D23" s="477"/>
      <c r="E23" s="477"/>
      <c r="F23" s="477"/>
      <c r="G23" s="478"/>
      <c r="L23" s="106"/>
    </row>
    <row r="24" spans="1:12" s="105" customFormat="1" ht="13.5" customHeight="1">
      <c r="A24" s="476"/>
      <c r="B24" s="477"/>
      <c r="C24" s="477"/>
      <c r="D24" s="477"/>
      <c r="E24" s="477"/>
      <c r="F24" s="477"/>
      <c r="G24" s="478"/>
      <c r="L24" s="106"/>
    </row>
    <row r="25" spans="1:12" s="106" customFormat="1" ht="13.5" customHeight="1">
      <c r="A25" s="476" t="s">
        <v>356</v>
      </c>
      <c r="B25" s="477"/>
      <c r="C25" s="477"/>
      <c r="D25" s="477"/>
      <c r="E25" s="477"/>
      <c r="F25" s="477"/>
      <c r="G25" s="478"/>
      <c r="H25" s="105"/>
      <c r="I25" s="105"/>
      <c r="J25" s="105"/>
      <c r="K25" s="105"/>
    </row>
    <row r="26" spans="1:12" s="105" customFormat="1" ht="13.5" customHeight="1">
      <c r="A26" s="668"/>
      <c r="B26" s="669"/>
      <c r="C26" s="669"/>
      <c r="D26" s="669"/>
      <c r="E26" s="669"/>
      <c r="F26" s="669"/>
      <c r="G26" s="670"/>
      <c r="L26" s="106"/>
    </row>
    <row r="27" spans="1:12" s="105" customFormat="1" ht="13.5" customHeight="1">
      <c r="A27" s="476" t="s">
        <v>596</v>
      </c>
      <c r="B27" s="477"/>
      <c r="C27" s="477"/>
      <c r="D27" s="477"/>
      <c r="E27" s="477"/>
      <c r="F27" s="477"/>
      <c r="G27" s="478"/>
      <c r="L27" s="106"/>
    </row>
    <row r="28" spans="1:12" s="105" customFormat="1" ht="13.5" customHeight="1">
      <c r="A28" s="476" t="s">
        <v>593</v>
      </c>
      <c r="B28" s="477"/>
      <c r="C28" s="477"/>
      <c r="D28" s="477"/>
      <c r="E28" s="477"/>
      <c r="F28" s="477"/>
      <c r="G28" s="478"/>
      <c r="L28" s="106"/>
    </row>
    <row r="29" spans="1:12" s="105" customFormat="1" ht="13.5" customHeight="1">
      <c r="A29" s="476" t="s">
        <v>592</v>
      </c>
      <c r="B29" s="477"/>
      <c r="C29" s="477"/>
      <c r="D29" s="477"/>
      <c r="E29" s="477"/>
      <c r="F29" s="477"/>
      <c r="G29" s="478"/>
      <c r="L29" s="106"/>
    </row>
    <row r="30" spans="1:12" s="106" customFormat="1" ht="13.5" customHeight="1">
      <c r="A30" s="476" t="s">
        <v>594</v>
      </c>
      <c r="B30" s="477"/>
      <c r="C30" s="477"/>
      <c r="D30" s="477"/>
      <c r="E30" s="477"/>
      <c r="F30" s="477"/>
      <c r="G30" s="478"/>
      <c r="H30" s="105"/>
      <c r="I30" s="105"/>
      <c r="J30" s="105"/>
      <c r="K30" s="105"/>
    </row>
    <row r="31" spans="1:12" s="105" customFormat="1" ht="13.5" customHeight="1">
      <c r="A31" s="476" t="s">
        <v>595</v>
      </c>
      <c r="B31" s="477"/>
      <c r="C31" s="477"/>
      <c r="D31" s="477"/>
      <c r="E31" s="477"/>
      <c r="F31" s="477"/>
      <c r="G31" s="478"/>
      <c r="L31" s="106"/>
    </row>
    <row r="32" spans="1:12" s="105" customFormat="1" ht="13.5" customHeight="1">
      <c r="A32" s="476" t="s">
        <v>597</v>
      </c>
      <c r="B32" s="477"/>
      <c r="C32" s="477"/>
      <c r="D32" s="477"/>
      <c r="E32" s="477"/>
      <c r="F32" s="477"/>
      <c r="G32" s="478"/>
      <c r="L32" s="106"/>
    </row>
    <row r="33" spans="1:12" s="105" customFormat="1" ht="13.5" customHeight="1">
      <c r="A33" s="476"/>
      <c r="B33" s="477"/>
      <c r="C33" s="477"/>
      <c r="D33" s="477"/>
      <c r="E33" s="477"/>
      <c r="F33" s="477"/>
      <c r="G33" s="478"/>
      <c r="L33" s="106"/>
    </row>
    <row r="34" spans="1:12" s="105" customFormat="1" ht="13.5" customHeight="1">
      <c r="A34" s="476" t="s">
        <v>635</v>
      </c>
      <c r="B34" s="477"/>
      <c r="C34" s="477"/>
      <c r="D34" s="477"/>
      <c r="E34" s="477"/>
      <c r="F34" s="477"/>
      <c r="G34" s="478"/>
      <c r="L34" s="106"/>
    </row>
    <row r="35" spans="1:12" s="105" customFormat="1" ht="13.5" customHeight="1">
      <c r="A35" s="476" t="s">
        <v>755</v>
      </c>
      <c r="B35" s="477"/>
      <c r="C35" s="477"/>
      <c r="D35" s="477"/>
      <c r="E35" s="477"/>
      <c r="F35" s="477"/>
      <c r="G35" s="478"/>
      <c r="L35" s="106"/>
    </row>
    <row r="36" spans="1:12" s="105" customFormat="1" ht="13.5" customHeight="1">
      <c r="A36" s="476" t="s">
        <v>756</v>
      </c>
      <c r="B36" s="477"/>
      <c r="C36" s="477"/>
      <c r="D36" s="477"/>
      <c r="E36" s="477"/>
      <c r="F36" s="477"/>
      <c r="G36" s="478"/>
      <c r="L36" s="106"/>
    </row>
    <row r="37" spans="1:12" s="105" customFormat="1" ht="13.5" customHeight="1">
      <c r="A37" s="476" t="s">
        <v>757</v>
      </c>
      <c r="B37" s="477"/>
      <c r="C37" s="477"/>
      <c r="D37" s="477"/>
      <c r="E37" s="477"/>
      <c r="F37" s="477"/>
      <c r="G37" s="478"/>
      <c r="L37" s="106"/>
    </row>
    <row r="38" spans="1:12" s="105" customFormat="1" ht="13.5" customHeight="1">
      <c r="A38" s="476" t="s">
        <v>758</v>
      </c>
      <c r="B38" s="477"/>
      <c r="C38" s="477"/>
      <c r="D38" s="477"/>
      <c r="E38" s="477"/>
      <c r="F38" s="477"/>
      <c r="G38" s="478"/>
      <c r="L38" s="106"/>
    </row>
    <row r="39" spans="1:12" s="105" customFormat="1" ht="13.5" customHeight="1">
      <c r="A39" s="476" t="s">
        <v>760</v>
      </c>
      <c r="B39" s="477"/>
      <c r="C39" s="477"/>
      <c r="D39" s="477"/>
      <c r="E39" s="477"/>
      <c r="F39" s="477"/>
      <c r="G39" s="478"/>
      <c r="L39" s="106"/>
    </row>
    <row r="40" spans="1:12" s="105" customFormat="1" ht="13.5" customHeight="1">
      <c r="A40" s="476"/>
      <c r="B40" s="477"/>
      <c r="C40" s="477"/>
      <c r="D40" s="477"/>
      <c r="E40" s="477"/>
      <c r="F40" s="477"/>
      <c r="G40" s="478"/>
      <c r="L40" s="106"/>
    </row>
    <row r="41" spans="1:12" s="105" customFormat="1" ht="13.5" customHeight="1">
      <c r="A41" s="476"/>
      <c r="B41" s="477"/>
      <c r="C41" s="477"/>
      <c r="D41" s="477"/>
      <c r="E41" s="477"/>
      <c r="F41" s="477"/>
      <c r="G41" s="478"/>
      <c r="L41" s="106"/>
    </row>
    <row r="42" spans="1:12" s="105" customFormat="1" ht="13.5" customHeight="1">
      <c r="A42" s="476"/>
      <c r="B42" s="477"/>
      <c r="C42" s="477"/>
      <c r="D42" s="477"/>
      <c r="E42" s="477"/>
      <c r="F42" s="477"/>
      <c r="G42" s="478"/>
      <c r="L42" s="106"/>
    </row>
    <row r="43" spans="1:12" s="105" customFormat="1" ht="13.5" customHeight="1">
      <c r="A43" s="476"/>
      <c r="B43" s="477"/>
      <c r="C43" s="477"/>
      <c r="D43" s="477"/>
      <c r="E43" s="477"/>
      <c r="F43" s="477"/>
      <c r="G43" s="478"/>
      <c r="L43" s="106"/>
    </row>
    <row r="44" spans="1:12" s="105" customFormat="1" ht="13.5" customHeight="1">
      <c r="A44" s="476"/>
      <c r="B44" s="477"/>
      <c r="C44" s="477"/>
      <c r="D44" s="477"/>
      <c r="E44" s="477"/>
      <c r="F44" s="477"/>
      <c r="G44" s="478"/>
      <c r="L44" s="106"/>
    </row>
    <row r="45" spans="1:12" s="105" customFormat="1" ht="13.5" customHeight="1">
      <c r="A45" s="476"/>
      <c r="B45" s="477"/>
      <c r="C45" s="477"/>
      <c r="D45" s="477"/>
      <c r="E45" s="477"/>
      <c r="F45" s="477"/>
      <c r="G45" s="478"/>
      <c r="L45" s="106"/>
    </row>
    <row r="46" spans="1:12" s="105" customFormat="1" ht="13.5" customHeight="1">
      <c r="A46" s="476"/>
      <c r="B46" s="477"/>
      <c r="C46" s="477"/>
      <c r="D46" s="477"/>
      <c r="E46" s="477"/>
      <c r="F46" s="477"/>
      <c r="G46" s="478"/>
      <c r="L46" s="106"/>
    </row>
    <row r="47" spans="1:12" s="105" customFormat="1" ht="13.5" customHeight="1">
      <c r="A47" s="476"/>
      <c r="B47" s="477"/>
      <c r="C47" s="477"/>
      <c r="D47" s="477"/>
      <c r="E47" s="477"/>
      <c r="F47" s="477"/>
      <c r="G47" s="478"/>
      <c r="L47" s="106"/>
    </row>
    <row r="48" spans="1:12" s="105" customFormat="1" ht="13.5" customHeight="1">
      <c r="A48" s="476"/>
      <c r="B48" s="477"/>
      <c r="C48" s="477"/>
      <c r="D48" s="477"/>
      <c r="E48" s="477"/>
      <c r="F48" s="477"/>
      <c r="G48" s="478"/>
      <c r="L48" s="106"/>
    </row>
    <row r="49" spans="1:12" s="105" customFormat="1" ht="13.5" customHeight="1">
      <c r="A49" s="476"/>
      <c r="B49" s="477"/>
      <c r="C49" s="477"/>
      <c r="D49" s="477"/>
      <c r="E49" s="477"/>
      <c r="F49" s="477"/>
      <c r="G49" s="478"/>
      <c r="L49" s="106"/>
    </row>
    <row r="50" spans="1:12" s="105" customFormat="1" ht="13.5" customHeight="1">
      <c r="A50" s="476"/>
      <c r="B50" s="477"/>
      <c r="C50" s="477"/>
      <c r="D50" s="477"/>
      <c r="E50" s="477"/>
      <c r="F50" s="477"/>
      <c r="G50" s="478"/>
      <c r="L50" s="106"/>
    </row>
    <row r="51" spans="1:12" s="105" customFormat="1" ht="13.5" customHeight="1">
      <c r="A51" s="476"/>
      <c r="B51" s="477"/>
      <c r="C51" s="477"/>
      <c r="D51" s="477"/>
      <c r="E51" s="477"/>
      <c r="F51" s="477"/>
      <c r="G51" s="478"/>
      <c r="L51" s="106"/>
    </row>
    <row r="52" spans="1:12" s="105" customFormat="1" ht="13.5" customHeight="1">
      <c r="A52" s="476"/>
      <c r="B52" s="477"/>
      <c r="C52" s="477"/>
      <c r="D52" s="477"/>
      <c r="E52" s="477"/>
      <c r="F52" s="477"/>
      <c r="G52" s="478"/>
      <c r="L52" s="106"/>
    </row>
    <row r="53" spans="1:12" s="105" customFormat="1" ht="13.5" customHeight="1">
      <c r="A53" s="476"/>
      <c r="B53" s="477"/>
      <c r="C53" s="477"/>
      <c r="D53" s="477"/>
      <c r="E53" s="477"/>
      <c r="F53" s="477"/>
      <c r="G53" s="478"/>
      <c r="L53" s="106"/>
    </row>
    <row r="54" spans="1:12" s="105" customFormat="1" ht="13.5" customHeight="1">
      <c r="A54" s="476"/>
      <c r="B54" s="477"/>
      <c r="C54" s="477"/>
      <c r="D54" s="477"/>
      <c r="E54" s="477"/>
      <c r="F54" s="477"/>
      <c r="G54" s="478"/>
      <c r="L54" s="106"/>
    </row>
    <row r="55" spans="1:12" s="105" customFormat="1" ht="13.5" customHeight="1">
      <c r="A55" s="476"/>
      <c r="B55" s="477"/>
      <c r="C55" s="477"/>
      <c r="D55" s="477"/>
      <c r="E55" s="477"/>
      <c r="F55" s="477"/>
      <c r="G55" s="478"/>
      <c r="L55" s="106"/>
    </row>
    <row r="56" spans="1:12" s="105" customFormat="1" ht="13.5" customHeight="1">
      <c r="A56" s="476"/>
      <c r="B56" s="477"/>
      <c r="C56" s="477"/>
      <c r="D56" s="477"/>
      <c r="E56" s="477"/>
      <c r="F56" s="477"/>
      <c r="G56" s="478"/>
      <c r="L56" s="106"/>
    </row>
    <row r="57" spans="1:12" s="105" customFormat="1" ht="13.5" customHeight="1">
      <c r="A57" s="476"/>
      <c r="B57" s="477"/>
      <c r="C57" s="477"/>
      <c r="D57" s="477"/>
      <c r="E57" s="477"/>
      <c r="F57" s="477"/>
      <c r="G57" s="478"/>
      <c r="L57" s="106"/>
    </row>
    <row r="58" spans="1:12" s="1" customFormat="1" ht="21">
      <c r="A58" s="31" t="s">
        <v>32</v>
      </c>
      <c r="B58" s="54">
        <f>$B$1</f>
        <v>2</v>
      </c>
      <c r="C58" s="32" t="s">
        <v>40</v>
      </c>
      <c r="D58" s="33" t="str">
        <f>$E$1</f>
        <v>遭遇毎</v>
      </c>
      <c r="E58" s="580" t="str">
        <f>$B$2</f>
        <v>ディメンジョン・スワップ</v>
      </c>
      <c r="F58" s="581"/>
      <c r="G58" s="582"/>
      <c r="L58"/>
    </row>
  </sheetData>
  <mergeCells count="61">
    <mergeCell ref="A51:G51"/>
    <mergeCell ref="A52:G52"/>
    <mergeCell ref="A24:G24"/>
    <mergeCell ref="A25:G25"/>
    <mergeCell ref="A48:G48"/>
    <mergeCell ref="A49:G49"/>
    <mergeCell ref="A50:G50"/>
    <mergeCell ref="A32:G32"/>
    <mergeCell ref="A33:G33"/>
    <mergeCell ref="A34:G34"/>
    <mergeCell ref="A36:G36"/>
    <mergeCell ref="A45:G45"/>
    <mergeCell ref="A37:G37"/>
    <mergeCell ref="A38:G38"/>
    <mergeCell ref="A39:G39"/>
    <mergeCell ref="A40:G40"/>
    <mergeCell ref="A27:G27"/>
    <mergeCell ref="A21:G21"/>
    <mergeCell ref="A19:G19"/>
    <mergeCell ref="A20:G20"/>
    <mergeCell ref="A22:G22"/>
    <mergeCell ref="A23:G23"/>
    <mergeCell ref="B17:G17"/>
    <mergeCell ref="B18:G18"/>
    <mergeCell ref="B16:G16"/>
    <mergeCell ref="B15:G15"/>
    <mergeCell ref="A26:G26"/>
    <mergeCell ref="B14:G14"/>
    <mergeCell ref="B12:G12"/>
    <mergeCell ref="B1:C1"/>
    <mergeCell ref="F1:G1"/>
    <mergeCell ref="B2:G2"/>
    <mergeCell ref="B5:G5"/>
    <mergeCell ref="B6:D6"/>
    <mergeCell ref="B4:G4"/>
    <mergeCell ref="B7:D7"/>
    <mergeCell ref="B8:G8"/>
    <mergeCell ref="B9:G9"/>
    <mergeCell ref="B10:G10"/>
    <mergeCell ref="E58:G58"/>
    <mergeCell ref="A53:G53"/>
    <mergeCell ref="A54:G54"/>
    <mergeCell ref="A55:G55"/>
    <mergeCell ref="A56:G56"/>
    <mergeCell ref="A57:G57"/>
    <mergeCell ref="H4:L4"/>
    <mergeCell ref="A46:G46"/>
    <mergeCell ref="A47:G47"/>
    <mergeCell ref="A35:G35"/>
    <mergeCell ref="A28:G28"/>
    <mergeCell ref="A29:G29"/>
    <mergeCell ref="A30:G30"/>
    <mergeCell ref="A31:G31"/>
    <mergeCell ref="A41:G41"/>
    <mergeCell ref="A42:G42"/>
    <mergeCell ref="A43:G43"/>
    <mergeCell ref="A44:G44"/>
    <mergeCell ref="J9:K9"/>
    <mergeCell ref="B11:G11"/>
    <mergeCell ref="J11:K11"/>
    <mergeCell ref="B13:G13"/>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&amp;Cシェリー&amp;R&amp;D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基本!$A$5:$A$10</xm:f>
          </x14:formula1>
          <xm:sqref>I10 I8 K15</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I7</xm:sqref>
        </x14:dataValidation>
        <x14:dataValidation type="list" allowBlank="1" showInputMessage="1" showErrorMessage="1">
          <x14:formula1>
            <xm:f>基本!$B$27:$B$31</xm:f>
          </x14:formula1>
          <xm:sqref>I6</xm:sqref>
        </x14:dataValidation>
        <x14:dataValidation type="list" allowBlank="1" showInputMessage="1" showErrorMessage="1">
          <x14:formula1>
            <xm:f>基本!$A$27:$A$33</xm:f>
          </x14:formula1>
          <xm:sqref>I5</xm:sqref>
        </x14:dataValidation>
        <x14:dataValidation type="list" allowBlank="1" showInputMessage="1" showErrorMessage="1">
          <x14:formula1>
            <xm:f>基本!$A$16:$A$19</xm:f>
          </x14:formula1>
          <xm:sqref>K8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57"/>
  <sheetViews>
    <sheetView workbookViewId="0">
      <selection activeCell="A48" sqref="A48:G48"/>
    </sheetView>
  </sheetViews>
  <sheetFormatPr defaultRowHeight="13.5"/>
  <cols>
    <col min="1" max="1" width="7.875" style="99" customWidth="1"/>
    <col min="2" max="2" width="8.5" style="99" customWidth="1"/>
    <col min="3" max="3" width="6.625" style="99" customWidth="1"/>
    <col min="4" max="4" width="15.75" style="99" customWidth="1"/>
    <col min="5" max="6" width="15.75" style="69" customWidth="1"/>
    <col min="7" max="7" width="18.25" style="69" customWidth="1"/>
    <col min="8" max="8" width="17.375" style="69" customWidth="1"/>
    <col min="9" max="9" width="14.625" style="69" customWidth="1"/>
    <col min="10" max="10" width="8.375" style="69" customWidth="1"/>
    <col min="11" max="11" width="7.5" style="69" customWidth="1"/>
    <col min="12" max="12" width="7.875" style="99" customWidth="1"/>
    <col min="13" max="13" width="9.25" style="99" customWidth="1"/>
    <col min="14" max="14" width="12.375" style="99" customWidth="1"/>
    <col min="15" max="16384" width="9" style="99"/>
  </cols>
  <sheetData>
    <row r="1" spans="1:12" ht="21">
      <c r="A1" s="34" t="s">
        <v>32</v>
      </c>
      <c r="B1" s="660">
        <v>6</v>
      </c>
      <c r="C1" s="661"/>
      <c r="D1" s="35" t="s">
        <v>40</v>
      </c>
      <c r="E1" s="36" t="s">
        <v>57</v>
      </c>
      <c r="F1" s="573"/>
      <c r="G1" s="574"/>
      <c r="H1" s="74" t="s">
        <v>55</v>
      </c>
    </row>
    <row r="2" spans="1:12" ht="24.75" customHeight="1">
      <c r="A2" s="35" t="s">
        <v>0</v>
      </c>
      <c r="B2" s="575" t="s">
        <v>226</v>
      </c>
      <c r="C2" s="575"/>
      <c r="D2" s="575"/>
      <c r="E2" s="575"/>
      <c r="F2" s="575"/>
      <c r="G2" s="575"/>
      <c r="H2" s="74" t="s">
        <v>56</v>
      </c>
    </row>
    <row r="3" spans="1:12" ht="19.5" customHeight="1">
      <c r="A3" s="79" t="s">
        <v>48</v>
      </c>
      <c r="B3" s="69"/>
      <c r="C3" s="69"/>
      <c r="D3" s="69"/>
      <c r="I3" s="74"/>
    </row>
    <row r="4" spans="1:12">
      <c r="A4" s="62" t="s">
        <v>46</v>
      </c>
      <c r="B4" s="470" t="s">
        <v>177</v>
      </c>
      <c r="C4" s="471"/>
      <c r="D4" s="471"/>
      <c r="E4" s="471"/>
      <c r="F4" s="471"/>
      <c r="G4" s="472"/>
      <c r="H4" s="404" t="s">
        <v>395</v>
      </c>
      <c r="I4" s="405"/>
      <c r="J4" s="405"/>
      <c r="K4" s="405"/>
      <c r="L4" s="406"/>
    </row>
    <row r="5" spans="1:12">
      <c r="A5" s="63" t="s">
        <v>39</v>
      </c>
      <c r="B5" s="470" t="s">
        <v>178</v>
      </c>
      <c r="C5" s="471"/>
      <c r="D5" s="471"/>
      <c r="E5" s="471"/>
      <c r="F5" s="471"/>
      <c r="G5" s="472"/>
      <c r="H5" s="97" t="s">
        <v>43</v>
      </c>
      <c r="I5" s="98" t="s">
        <v>70</v>
      </c>
      <c r="J5" s="98"/>
    </row>
    <row r="6" spans="1:12">
      <c r="A6" s="63" t="s">
        <v>7</v>
      </c>
      <c r="B6" s="671" t="s">
        <v>104</v>
      </c>
      <c r="C6" s="672"/>
      <c r="D6" s="673"/>
      <c r="E6" s="97" t="s">
        <v>43</v>
      </c>
      <c r="F6" s="215" t="str">
        <f>IF($I$5 = 0,"", $I$5)</f>
        <v>近接範囲</v>
      </c>
      <c r="G6" s="215" t="str">
        <f>IF($J$5 = 0,"", $J$5)</f>
        <v/>
      </c>
      <c r="H6" s="97" t="s">
        <v>66</v>
      </c>
      <c r="I6" s="98" t="s">
        <v>67</v>
      </c>
      <c r="J6" s="98">
        <v>5</v>
      </c>
    </row>
    <row r="7" spans="1:12">
      <c r="A7" s="64" t="s">
        <v>174</v>
      </c>
      <c r="B7" s="470" t="s">
        <v>179</v>
      </c>
      <c r="C7" s="471"/>
      <c r="D7" s="472"/>
      <c r="E7" s="97" t="s">
        <v>66</v>
      </c>
      <c r="F7" s="218" t="str">
        <f>IF($I$6 = 0,"", $I$6)</f>
        <v>爆発</v>
      </c>
      <c r="G7" s="218">
        <f>IF($J$6 = 0,"", $J$6)</f>
        <v>5</v>
      </c>
      <c r="H7" s="97" t="s">
        <v>85</v>
      </c>
      <c r="I7" s="98" t="s">
        <v>121</v>
      </c>
      <c r="J7" s="74" t="s">
        <v>62</v>
      </c>
      <c r="L7" s="156" t="s">
        <v>394</v>
      </c>
    </row>
    <row r="8" spans="1:12" ht="13.5" customHeight="1">
      <c r="A8" s="65" t="s">
        <v>100</v>
      </c>
      <c r="B8" s="467" t="s">
        <v>250</v>
      </c>
      <c r="C8" s="468"/>
      <c r="D8" s="468"/>
      <c r="E8" s="468"/>
      <c r="F8" s="468"/>
      <c r="G8" s="469"/>
      <c r="H8" s="97"/>
      <c r="I8" s="98" t="s">
        <v>17</v>
      </c>
      <c r="J8" s="135">
        <f>IF(I8="",0,VLOOKUP(I8,基本!$A$5:'基本'!$C$10,3,FALSE))</f>
        <v>6</v>
      </c>
      <c r="K8" s="98" t="s">
        <v>90</v>
      </c>
      <c r="L8" s="157">
        <f>$J$8+$L$9+$I$9</f>
        <v>21</v>
      </c>
    </row>
    <row r="9" spans="1:12" ht="13.5" customHeight="1">
      <c r="A9" s="67"/>
      <c r="B9" s="579"/>
      <c r="C9" s="560"/>
      <c r="D9" s="560"/>
      <c r="E9" s="560"/>
      <c r="F9" s="560"/>
      <c r="G9" s="561"/>
      <c r="H9" s="97"/>
      <c r="I9" s="98">
        <v>1</v>
      </c>
      <c r="J9" s="404" t="s">
        <v>53</v>
      </c>
      <c r="K9" s="406"/>
      <c r="L9" s="96">
        <f>IF($I$7=基本!$F$4,基本!$P$7,IF($I$7=基本!$F$13,基本!$P$16,IF($I$7=基本!$F$22,基本!$P$25,IF($I$7=基本!$F$31,基本!$P$34,IF($I$7=基本!$F$40,基本!$P$43,0)))))</f>
        <v>14</v>
      </c>
    </row>
    <row r="10" spans="1:12" ht="13.5" customHeight="1">
      <c r="A10" s="66" t="s">
        <v>61</v>
      </c>
      <c r="B10" s="476" t="s">
        <v>180</v>
      </c>
      <c r="C10" s="477"/>
      <c r="D10" s="477"/>
      <c r="E10" s="477"/>
      <c r="F10" s="477"/>
      <c r="G10" s="478"/>
      <c r="H10" s="78"/>
      <c r="I10" s="98" t="s">
        <v>17</v>
      </c>
      <c r="J10" s="135">
        <f>IF(I10="",0,VLOOKUP(I10,基本!$A$5:'基本'!$C$10,3,FALSE))</f>
        <v>6</v>
      </c>
      <c r="L10" s="69"/>
    </row>
    <row r="11" spans="1:12" ht="13.5" customHeight="1">
      <c r="A11" s="66"/>
      <c r="B11" s="476"/>
      <c r="C11" s="477"/>
      <c r="D11" s="477"/>
      <c r="E11" s="477"/>
      <c r="F11" s="477"/>
      <c r="G11" s="478"/>
      <c r="H11" s="97" t="s">
        <v>59</v>
      </c>
      <c r="I11" s="98">
        <v>0</v>
      </c>
      <c r="J11" s="404" t="s">
        <v>54</v>
      </c>
      <c r="K11" s="406"/>
      <c r="L11" s="96">
        <f>IF($I$7=基本!$F$4,基本!$P$9,IF($I$7=基本!$F$13,基本!$P$18,IF($I$7=基本!$F$22,基本!$P$27,IF($I$7=基本!$F$31,基本!$P$36,IF($I$7=基本!$F$40,基本!$P$45,0)))))</f>
        <v>4</v>
      </c>
    </row>
    <row r="12" spans="1:12" ht="28.5">
      <c r="A12" s="66"/>
      <c r="B12" s="674" t="str">
        <f>"５マス以内の味方全員 一時的HP " &amp;$L$15+3</f>
        <v>５マス以内の味方全員 一時的HP 9</v>
      </c>
      <c r="C12" s="675"/>
      <c r="D12" s="675"/>
      <c r="E12" s="675"/>
      <c r="F12" s="675"/>
      <c r="G12" s="676"/>
      <c r="H12" s="182"/>
      <c r="I12" s="182"/>
      <c r="J12" s="148"/>
      <c r="K12" s="148"/>
      <c r="L12" s="172" t="s">
        <v>394</v>
      </c>
    </row>
    <row r="13" spans="1:12" ht="13.5" customHeight="1">
      <c r="A13" s="66"/>
      <c r="B13" s="662"/>
      <c r="C13" s="663"/>
      <c r="D13" s="663"/>
      <c r="E13" s="663"/>
      <c r="F13" s="663"/>
      <c r="G13" s="664"/>
      <c r="H13" s="183" t="s">
        <v>86</v>
      </c>
      <c r="I13" s="98">
        <v>2</v>
      </c>
      <c r="J13" s="97" t="s">
        <v>44</v>
      </c>
      <c r="K13" s="98">
        <v>10</v>
      </c>
      <c r="L13" s="173">
        <f>$J$10+$L$11+$I$11</f>
        <v>10</v>
      </c>
    </row>
    <row r="14" spans="1:12" ht="13.5" customHeight="1">
      <c r="A14" s="66"/>
      <c r="B14" s="495"/>
      <c r="C14" s="496"/>
      <c r="D14" s="496"/>
      <c r="E14" s="496"/>
      <c r="F14" s="496"/>
      <c r="G14" s="497"/>
      <c r="H14" s="97" t="s">
        <v>50</v>
      </c>
      <c r="I14" s="188">
        <f>IF($I$7=基本!$F$4,基本!$L$11,IF($I$7=基本!$F$13,基本!$L$20,IF($I$7=基本!$F$22,基本!$L$29,IF($I$7=基本!$F$31,基本!$L$38,IF($I$7=基本!$F$40,基本!$L$47,0)))))</f>
        <v>2</v>
      </c>
      <c r="J14" s="97" t="s">
        <v>44</v>
      </c>
      <c r="K14" s="188">
        <f>IF($I$7=基本!$F$4,基本!$N$11,IF($I$7=基本!$F$13,基本!$N$20,IF($I$7=基本!$F$22,基本!$N$29,IF($I$7=基本!$F$31,基本!$N$38,IF($I$7=基本!$F$40,基本!$N$47,0)))))</f>
        <v>6</v>
      </c>
      <c r="L14" s="173">
        <f>$J$10+$L$11+$I$11+($I$13*$K$13)</f>
        <v>30</v>
      </c>
    </row>
    <row r="15" spans="1:12" ht="13.5" customHeight="1">
      <c r="A15" s="66"/>
      <c r="B15" s="495"/>
      <c r="C15" s="496"/>
      <c r="D15" s="496"/>
      <c r="E15" s="496"/>
      <c r="F15" s="496"/>
      <c r="G15" s="497"/>
      <c r="H15" s="97" t="s">
        <v>60</v>
      </c>
      <c r="I15" s="98"/>
      <c r="J15" s="196" t="s">
        <v>397</v>
      </c>
      <c r="K15" s="205" t="s">
        <v>17</v>
      </c>
      <c r="L15" s="195">
        <f>IF(K15="",0,VLOOKUP(K15,基本!$A$5:'基本'!$C$10,3,FALSE))</f>
        <v>6</v>
      </c>
    </row>
    <row r="16" spans="1:12" ht="13.5" customHeight="1">
      <c r="A16" s="66"/>
      <c r="B16" s="495"/>
      <c r="C16" s="496"/>
      <c r="D16" s="496"/>
      <c r="E16" s="496"/>
      <c r="F16" s="496"/>
      <c r="G16" s="497"/>
    </row>
    <row r="17" spans="1:12" ht="13.5" customHeight="1">
      <c r="A17" s="66"/>
      <c r="B17" s="495"/>
      <c r="C17" s="496"/>
      <c r="D17" s="496"/>
      <c r="E17" s="496"/>
      <c r="F17" s="496"/>
      <c r="G17" s="497"/>
      <c r="J17" s="99"/>
      <c r="K17" s="99"/>
    </row>
    <row r="18" spans="1:12" ht="13.5" customHeight="1">
      <c r="A18" s="67"/>
      <c r="B18" s="579"/>
      <c r="C18" s="560"/>
      <c r="D18" s="560"/>
      <c r="E18" s="560"/>
      <c r="F18" s="560"/>
      <c r="G18" s="561"/>
      <c r="J18" s="99"/>
      <c r="K18" s="99"/>
    </row>
    <row r="19" spans="1:12">
      <c r="A19" s="560"/>
      <c r="B19" s="560"/>
      <c r="C19" s="560"/>
      <c r="D19" s="560"/>
      <c r="E19" s="560"/>
      <c r="F19" s="560"/>
      <c r="G19" s="560"/>
    </row>
    <row r="20" spans="1:12" ht="13.5" customHeight="1">
      <c r="A20" s="501" t="s">
        <v>49</v>
      </c>
      <c r="B20" s="502"/>
      <c r="C20" s="502"/>
      <c r="D20" s="502"/>
      <c r="E20" s="502"/>
      <c r="F20" s="502"/>
      <c r="G20" s="503"/>
    </row>
    <row r="21" spans="1:12" s="105" customFormat="1" ht="13.5" customHeight="1">
      <c r="A21" s="476"/>
      <c r="B21" s="477"/>
      <c r="C21" s="477"/>
      <c r="D21" s="477"/>
      <c r="E21" s="477"/>
      <c r="F21" s="477"/>
      <c r="G21" s="478"/>
      <c r="L21" s="106"/>
    </row>
    <row r="22" spans="1:12" s="105" customFormat="1" ht="23.25" customHeight="1">
      <c r="A22" s="649" t="s">
        <v>256</v>
      </c>
      <c r="B22" s="650"/>
      <c r="C22" s="650"/>
      <c r="D22" s="650"/>
      <c r="E22" s="650"/>
      <c r="F22" s="650"/>
      <c r="G22" s="651"/>
      <c r="L22" s="106"/>
    </row>
    <row r="23" spans="1:12" s="105" customFormat="1" ht="13.5" customHeight="1">
      <c r="A23" s="668"/>
      <c r="B23" s="669"/>
      <c r="C23" s="669"/>
      <c r="D23" s="669"/>
      <c r="E23" s="669"/>
      <c r="F23" s="669"/>
      <c r="G23" s="670"/>
      <c r="L23" s="106"/>
    </row>
    <row r="24" spans="1:12" s="105" customFormat="1" ht="13.5" customHeight="1">
      <c r="A24" s="476" t="s">
        <v>248</v>
      </c>
      <c r="B24" s="477"/>
      <c r="C24" s="477"/>
      <c r="D24" s="477"/>
      <c r="E24" s="477"/>
      <c r="F24" s="477"/>
      <c r="G24" s="478"/>
      <c r="L24" s="106"/>
    </row>
    <row r="25" spans="1:12" s="105" customFormat="1" ht="13.5" customHeight="1">
      <c r="A25" s="476" t="s">
        <v>247</v>
      </c>
      <c r="B25" s="477"/>
      <c r="C25" s="477"/>
      <c r="D25" s="477"/>
      <c r="E25" s="477"/>
      <c r="F25" s="477"/>
      <c r="G25" s="478"/>
      <c r="L25" s="106"/>
    </row>
    <row r="26" spans="1:12" s="105" customFormat="1" ht="13.5" customHeight="1">
      <c r="A26" s="476"/>
      <c r="B26" s="477"/>
      <c r="C26" s="477"/>
      <c r="D26" s="477"/>
      <c r="E26" s="477"/>
      <c r="F26" s="477"/>
      <c r="G26" s="478"/>
      <c r="L26" s="106"/>
    </row>
    <row r="27" spans="1:12" s="106" customFormat="1" ht="13.5" customHeight="1">
      <c r="A27" s="476" t="s">
        <v>249</v>
      </c>
      <c r="B27" s="477"/>
      <c r="C27" s="477"/>
      <c r="D27" s="477"/>
      <c r="E27" s="477"/>
      <c r="F27" s="477"/>
      <c r="G27" s="478"/>
      <c r="H27" s="105"/>
      <c r="I27" s="105"/>
      <c r="J27" s="105"/>
      <c r="K27" s="105"/>
    </row>
    <row r="28" spans="1:12" s="105" customFormat="1" ht="13.5" customHeight="1">
      <c r="A28" s="476" t="s">
        <v>251</v>
      </c>
      <c r="B28" s="477"/>
      <c r="C28" s="477"/>
      <c r="D28" s="477"/>
      <c r="E28" s="477"/>
      <c r="F28" s="477"/>
      <c r="G28" s="478"/>
      <c r="L28" s="106"/>
    </row>
    <row r="29" spans="1:12" s="105" customFormat="1" ht="13.5" customHeight="1">
      <c r="A29" s="476"/>
      <c r="B29" s="477"/>
      <c r="C29" s="477"/>
      <c r="D29" s="477"/>
      <c r="E29" s="477"/>
      <c r="F29" s="477"/>
      <c r="G29" s="478"/>
      <c r="L29" s="106"/>
    </row>
    <row r="30" spans="1:12" s="105" customFormat="1" ht="13.5" customHeight="1">
      <c r="A30" s="476" t="s">
        <v>252</v>
      </c>
      <c r="B30" s="477"/>
      <c r="C30" s="477"/>
      <c r="D30" s="477"/>
      <c r="E30" s="477"/>
      <c r="F30" s="477"/>
      <c r="G30" s="478"/>
      <c r="L30" s="106"/>
    </row>
    <row r="31" spans="1:12" s="105" customFormat="1" ht="13.5" customHeight="1">
      <c r="A31" s="476" t="s">
        <v>253</v>
      </c>
      <c r="B31" s="477"/>
      <c r="C31" s="477"/>
      <c r="D31" s="477"/>
      <c r="E31" s="477"/>
      <c r="F31" s="477"/>
      <c r="G31" s="478"/>
      <c r="L31" s="106"/>
    </row>
    <row r="32" spans="1:12" s="106" customFormat="1" ht="13.5" customHeight="1">
      <c r="A32" s="476"/>
      <c r="B32" s="477"/>
      <c r="C32" s="477"/>
      <c r="D32" s="477"/>
      <c r="E32" s="477"/>
      <c r="F32" s="477"/>
      <c r="G32" s="478"/>
      <c r="H32" s="105"/>
      <c r="I32" s="105"/>
      <c r="J32" s="105"/>
      <c r="K32" s="105"/>
    </row>
    <row r="33" spans="1:12" s="105" customFormat="1" ht="13.5" customHeight="1">
      <c r="A33" s="476" t="s">
        <v>254</v>
      </c>
      <c r="B33" s="477"/>
      <c r="C33" s="477"/>
      <c r="D33" s="477"/>
      <c r="E33" s="477"/>
      <c r="F33" s="477"/>
      <c r="G33" s="478"/>
      <c r="L33" s="106"/>
    </row>
    <row r="34" spans="1:12" s="105" customFormat="1" ht="13.5" customHeight="1">
      <c r="A34" s="476" t="s">
        <v>255</v>
      </c>
      <c r="B34" s="477"/>
      <c r="C34" s="477"/>
      <c r="D34" s="477"/>
      <c r="E34" s="477"/>
      <c r="F34" s="477"/>
      <c r="G34" s="478"/>
      <c r="L34" s="106"/>
    </row>
    <row r="35" spans="1:12" s="105" customFormat="1" ht="13.5" customHeight="1">
      <c r="A35" s="476"/>
      <c r="B35" s="477"/>
      <c r="C35" s="477"/>
      <c r="D35" s="477"/>
      <c r="E35" s="477"/>
      <c r="F35" s="477"/>
      <c r="G35" s="478"/>
      <c r="L35" s="106"/>
    </row>
    <row r="36" spans="1:12" s="105" customFormat="1" ht="13.5" customHeight="1">
      <c r="A36" s="476" t="s">
        <v>257</v>
      </c>
      <c r="B36" s="477"/>
      <c r="C36" s="477"/>
      <c r="D36" s="477"/>
      <c r="E36" s="477"/>
      <c r="F36" s="477"/>
      <c r="G36" s="478"/>
      <c r="L36" s="106"/>
    </row>
    <row r="37" spans="1:12" s="105" customFormat="1" ht="13.5" customHeight="1">
      <c r="A37" s="476" t="s">
        <v>259</v>
      </c>
      <c r="B37" s="477"/>
      <c r="C37" s="477"/>
      <c r="D37" s="477"/>
      <c r="E37" s="477"/>
      <c r="F37" s="477"/>
      <c r="G37" s="478"/>
      <c r="L37" s="106"/>
    </row>
    <row r="38" spans="1:12" s="105" customFormat="1" ht="13.5" customHeight="1">
      <c r="A38" s="476" t="s">
        <v>258</v>
      </c>
      <c r="B38" s="477"/>
      <c r="C38" s="477"/>
      <c r="D38" s="477"/>
      <c r="E38" s="477"/>
      <c r="F38" s="477"/>
      <c r="G38" s="478"/>
      <c r="L38" s="106"/>
    </row>
    <row r="39" spans="1:12" s="105" customFormat="1" ht="13.5" customHeight="1">
      <c r="A39" s="476"/>
      <c r="B39" s="477"/>
      <c r="C39" s="477"/>
      <c r="D39" s="477"/>
      <c r="E39" s="477"/>
      <c r="F39" s="477"/>
      <c r="G39" s="478"/>
      <c r="L39" s="106"/>
    </row>
    <row r="40" spans="1:12" s="105" customFormat="1" ht="13.5" customHeight="1">
      <c r="A40" s="476"/>
      <c r="B40" s="477"/>
      <c r="C40" s="477"/>
      <c r="D40" s="477"/>
      <c r="E40" s="477"/>
      <c r="F40" s="477"/>
      <c r="G40" s="478"/>
      <c r="L40" s="106"/>
    </row>
    <row r="41" spans="1:12" s="105" customFormat="1" ht="13.5" customHeight="1">
      <c r="A41" s="476"/>
      <c r="B41" s="477"/>
      <c r="C41" s="477"/>
      <c r="D41" s="477"/>
      <c r="E41" s="477"/>
      <c r="F41" s="477"/>
      <c r="G41" s="478"/>
      <c r="L41" s="106"/>
    </row>
    <row r="42" spans="1:12" s="105" customFormat="1" ht="13.5" customHeight="1">
      <c r="A42" s="476"/>
      <c r="B42" s="477"/>
      <c r="C42" s="477"/>
      <c r="D42" s="477"/>
      <c r="E42" s="477"/>
      <c r="F42" s="477"/>
      <c r="G42" s="478"/>
      <c r="L42" s="106"/>
    </row>
    <row r="43" spans="1:12" s="105" customFormat="1" ht="13.5" customHeight="1">
      <c r="A43" s="476"/>
      <c r="B43" s="477"/>
      <c r="C43" s="477"/>
      <c r="D43" s="477"/>
      <c r="E43" s="477"/>
      <c r="F43" s="477"/>
      <c r="G43" s="478"/>
      <c r="L43" s="106"/>
    </row>
    <row r="44" spans="1:12" s="105" customFormat="1" ht="13.5" customHeight="1">
      <c r="A44" s="476"/>
      <c r="B44" s="477"/>
      <c r="C44" s="477"/>
      <c r="D44" s="477"/>
      <c r="E44" s="477"/>
      <c r="F44" s="477"/>
      <c r="G44" s="478"/>
      <c r="L44" s="106"/>
    </row>
    <row r="45" spans="1:12" s="105" customFormat="1" ht="13.5" customHeight="1">
      <c r="A45" s="476"/>
      <c r="B45" s="477"/>
      <c r="C45" s="477"/>
      <c r="D45" s="477"/>
      <c r="E45" s="477"/>
      <c r="F45" s="477"/>
      <c r="G45" s="478"/>
      <c r="L45" s="106"/>
    </row>
    <row r="46" spans="1:12" s="105" customFormat="1" ht="13.5" customHeight="1">
      <c r="A46" s="476"/>
      <c r="B46" s="477"/>
      <c r="C46" s="477"/>
      <c r="D46" s="477"/>
      <c r="E46" s="477"/>
      <c r="F46" s="477"/>
      <c r="G46" s="478"/>
      <c r="L46" s="106"/>
    </row>
    <row r="47" spans="1:12" s="105" customFormat="1" ht="13.5" customHeight="1">
      <c r="A47" s="476"/>
      <c r="B47" s="477"/>
      <c r="C47" s="477"/>
      <c r="D47" s="477"/>
      <c r="E47" s="477"/>
      <c r="F47" s="477"/>
      <c r="G47" s="478"/>
      <c r="L47" s="106"/>
    </row>
    <row r="48" spans="1:12" s="105" customFormat="1" ht="13.5" customHeight="1">
      <c r="A48" s="476"/>
      <c r="B48" s="477"/>
      <c r="C48" s="477"/>
      <c r="D48" s="477"/>
      <c r="E48" s="477"/>
      <c r="F48" s="477"/>
      <c r="G48" s="478"/>
      <c r="L48" s="106"/>
    </row>
    <row r="49" spans="1:12" s="105" customFormat="1" ht="13.5" customHeight="1">
      <c r="A49" s="476"/>
      <c r="B49" s="477"/>
      <c r="C49" s="477"/>
      <c r="D49" s="477"/>
      <c r="E49" s="477"/>
      <c r="F49" s="477"/>
      <c r="G49" s="478"/>
      <c r="L49" s="106"/>
    </row>
    <row r="50" spans="1:12" s="105" customFormat="1" ht="13.5" customHeight="1">
      <c r="A50" s="476"/>
      <c r="B50" s="477"/>
      <c r="C50" s="477"/>
      <c r="D50" s="477"/>
      <c r="E50" s="477"/>
      <c r="F50" s="477"/>
      <c r="G50" s="478"/>
      <c r="L50" s="106"/>
    </row>
    <row r="51" spans="1:12" s="105" customFormat="1" ht="13.5" customHeight="1">
      <c r="A51" s="476"/>
      <c r="B51" s="477"/>
      <c r="C51" s="477"/>
      <c r="D51" s="477"/>
      <c r="E51" s="477"/>
      <c r="F51" s="477"/>
      <c r="G51" s="478"/>
      <c r="L51" s="106"/>
    </row>
    <row r="52" spans="1:12" s="105" customFormat="1" ht="13.5" customHeight="1">
      <c r="A52" s="476"/>
      <c r="B52" s="477"/>
      <c r="C52" s="477"/>
      <c r="D52" s="477"/>
      <c r="E52" s="477"/>
      <c r="F52" s="477"/>
      <c r="G52" s="478"/>
      <c r="L52" s="106"/>
    </row>
    <row r="53" spans="1:12" s="105" customFormat="1" ht="13.5" customHeight="1">
      <c r="A53" s="476"/>
      <c r="B53" s="477"/>
      <c r="C53" s="477"/>
      <c r="D53" s="477"/>
      <c r="E53" s="477"/>
      <c r="F53" s="477"/>
      <c r="G53" s="478"/>
      <c r="L53" s="106"/>
    </row>
    <row r="54" spans="1:12" s="105" customFormat="1" ht="13.5" customHeight="1">
      <c r="A54" s="476"/>
      <c r="B54" s="477"/>
      <c r="C54" s="477"/>
      <c r="D54" s="477"/>
      <c r="E54" s="477"/>
      <c r="F54" s="477"/>
      <c r="G54" s="478"/>
      <c r="L54" s="106"/>
    </row>
    <row r="55" spans="1:12" s="105" customFormat="1" ht="13.5" customHeight="1">
      <c r="A55" s="476"/>
      <c r="B55" s="477"/>
      <c r="C55" s="477"/>
      <c r="D55" s="477"/>
      <c r="E55" s="477"/>
      <c r="F55" s="477"/>
      <c r="G55" s="478"/>
      <c r="L55" s="106"/>
    </row>
    <row r="56" spans="1:12" s="106" customFormat="1" ht="13.5" customHeight="1">
      <c r="A56" s="476"/>
      <c r="B56" s="477"/>
      <c r="C56" s="477"/>
      <c r="D56" s="477"/>
      <c r="E56" s="477"/>
      <c r="F56" s="477"/>
      <c r="G56" s="478"/>
      <c r="H56" s="105"/>
      <c r="I56" s="105"/>
      <c r="J56" s="105"/>
      <c r="K56" s="105"/>
    </row>
    <row r="57" spans="1:12" s="69" customFormat="1" ht="21">
      <c r="A57" s="31" t="s">
        <v>32</v>
      </c>
      <c r="B57" s="100">
        <f>$B$1</f>
        <v>6</v>
      </c>
      <c r="C57" s="32" t="s">
        <v>40</v>
      </c>
      <c r="D57" s="33" t="str">
        <f>$E$1</f>
        <v>遭遇毎</v>
      </c>
      <c r="E57" s="580" t="str">
        <f>$B$2</f>
        <v>エスカレイティング・フューリィ</v>
      </c>
      <c r="F57" s="581"/>
      <c r="G57" s="582"/>
      <c r="L57" s="99"/>
    </row>
  </sheetData>
  <mergeCells count="60">
    <mergeCell ref="E57:G57"/>
    <mergeCell ref="A53:G53"/>
    <mergeCell ref="A54:G54"/>
    <mergeCell ref="A55:G55"/>
    <mergeCell ref="A56:G56"/>
    <mergeCell ref="A52:G52"/>
    <mergeCell ref="A41:G41"/>
    <mergeCell ref="A42:G42"/>
    <mergeCell ref="A43:G43"/>
    <mergeCell ref="A44:G44"/>
    <mergeCell ref="A45:G45"/>
    <mergeCell ref="A46:G46"/>
    <mergeCell ref="A48:G48"/>
    <mergeCell ref="A49:G49"/>
    <mergeCell ref="A50:G50"/>
    <mergeCell ref="A51:G51"/>
    <mergeCell ref="A47:G47"/>
    <mergeCell ref="A40:G40"/>
    <mergeCell ref="B13:G13"/>
    <mergeCell ref="B14:G14"/>
    <mergeCell ref="B15:G15"/>
    <mergeCell ref="A30:G30"/>
    <mergeCell ref="B17:G17"/>
    <mergeCell ref="B18:G18"/>
    <mergeCell ref="A19:G19"/>
    <mergeCell ref="A20:G20"/>
    <mergeCell ref="A23:G23"/>
    <mergeCell ref="A24:G24"/>
    <mergeCell ref="A25:G25"/>
    <mergeCell ref="A26:G26"/>
    <mergeCell ref="A27:G27"/>
    <mergeCell ref="A28:G28"/>
    <mergeCell ref="A29:G29"/>
    <mergeCell ref="B16:G16"/>
    <mergeCell ref="B7:D7"/>
    <mergeCell ref="B8:G8"/>
    <mergeCell ref="B9:G9"/>
    <mergeCell ref="B10:G10"/>
    <mergeCell ref="B12:G12"/>
    <mergeCell ref="B1:C1"/>
    <mergeCell ref="F1:G1"/>
    <mergeCell ref="B2:G2"/>
    <mergeCell ref="B4:G4"/>
    <mergeCell ref="B5:G5"/>
    <mergeCell ref="H4:L4"/>
    <mergeCell ref="J11:K11"/>
    <mergeCell ref="A21:G21"/>
    <mergeCell ref="A39:G39"/>
    <mergeCell ref="J9:K9"/>
    <mergeCell ref="B11:G11"/>
    <mergeCell ref="A22:G22"/>
    <mergeCell ref="A35:G35"/>
    <mergeCell ref="A36:G36"/>
    <mergeCell ref="A37:G37"/>
    <mergeCell ref="A38:G38"/>
    <mergeCell ref="A31:G31"/>
    <mergeCell ref="A32:G32"/>
    <mergeCell ref="A33:G33"/>
    <mergeCell ref="A34:G34"/>
    <mergeCell ref="B6:D6"/>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&amp;Cシェリー&amp;R&amp;D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基本!$A$16:$A$19</xm:f>
          </x14:formula1>
          <xm:sqref>K8</xm:sqref>
        </x14:dataValidation>
        <x14:dataValidation type="list" allowBlank="1" showInputMessage="1" showErrorMessage="1">
          <x14:formula1>
            <xm:f>基本!$A$27:$A$33</xm:f>
          </x14:formula1>
          <xm:sqref>I5</xm:sqref>
        </x14:dataValidation>
        <x14:dataValidation type="list" allowBlank="1" showInputMessage="1" showErrorMessage="1">
          <x14:formula1>
            <xm:f>基本!$B$27:$B$31</xm:f>
          </x14:formula1>
          <xm:sqref>I6</xm:sqref>
        </x14:dataValidation>
        <x14:dataValidation type="list" allowBlank="1" showInputMessage="1" showErrorMessage="1">
          <x14:formula1>
            <xm:f>基本!$D$27:$D$31</xm:f>
          </x14:formula1>
          <xm:sqref>I7</xm:sqref>
        </x14:dataValidation>
        <x14:dataValidation type="list" allowBlank="1" showInputMessage="1" showErrorMessage="1">
          <x14:formula1>
            <xm:f>基本!$C$27:$C$37</xm:f>
          </x14:formula1>
          <xm:sqref>I15</xm:sqref>
        </x14:dataValidation>
        <x14:dataValidation type="list" allowBlank="1" showInputMessage="1" showErrorMessage="1">
          <x14:formula1>
            <xm:f>基本!$A$5:$A$10</xm:f>
          </x14:formula1>
          <xm:sqref>I10 I8 K15</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34998626667073579"/>
  </sheetPr>
  <dimension ref="A1:L52"/>
  <sheetViews>
    <sheetView topLeftCell="A29" zoomScaleNormal="100" workbookViewId="0">
      <selection activeCell="A48" sqref="A48:G48"/>
    </sheetView>
  </sheetViews>
  <sheetFormatPr defaultRowHeight="13.5"/>
  <cols>
    <col min="1" max="1" width="7.875" style="123" customWidth="1"/>
    <col min="2" max="2" width="8.5" style="123" customWidth="1"/>
    <col min="3" max="3" width="6.625" style="123" customWidth="1"/>
    <col min="4" max="4" width="15.75" style="123" customWidth="1"/>
    <col min="5" max="6" width="15.75" style="69" customWidth="1"/>
    <col min="7" max="7" width="18.25" style="69" customWidth="1"/>
    <col min="8" max="8" width="17.375" style="69" customWidth="1"/>
    <col min="9" max="9" width="14.625" style="69" customWidth="1"/>
    <col min="10" max="10" width="8.375" style="69" customWidth="1"/>
    <col min="11" max="11" width="7.5" style="69" customWidth="1"/>
    <col min="12" max="12" width="7.875" style="123" customWidth="1"/>
    <col min="13" max="13" width="9.25" style="123" customWidth="1"/>
    <col min="14" max="14" width="12.375" style="123" customWidth="1"/>
    <col min="15" max="16384" width="9" style="123"/>
  </cols>
  <sheetData>
    <row r="1" spans="1:12" ht="21">
      <c r="A1" s="108" t="s">
        <v>32</v>
      </c>
      <c r="B1" s="677">
        <v>10</v>
      </c>
      <c r="C1" s="678"/>
      <c r="D1" s="109" t="s">
        <v>40</v>
      </c>
      <c r="E1" s="110" t="s">
        <v>208</v>
      </c>
      <c r="F1" s="606"/>
      <c r="G1" s="607"/>
      <c r="H1" s="74" t="s">
        <v>55</v>
      </c>
    </row>
    <row r="2" spans="1:12" ht="24.75" customHeight="1">
      <c r="A2" s="109" t="s">
        <v>0</v>
      </c>
      <c r="B2" s="608" t="s">
        <v>441</v>
      </c>
      <c r="C2" s="608"/>
      <c r="D2" s="608"/>
      <c r="E2" s="608"/>
      <c r="F2" s="608"/>
      <c r="G2" s="608"/>
      <c r="H2" s="74" t="s">
        <v>56</v>
      </c>
    </row>
    <row r="3" spans="1:12" ht="19.5" customHeight="1">
      <c r="A3" s="79" t="s">
        <v>48</v>
      </c>
      <c r="B3" s="69"/>
      <c r="C3" s="69"/>
      <c r="D3" s="69"/>
      <c r="I3" s="74"/>
    </row>
    <row r="4" spans="1:12">
      <c r="A4" s="62" t="s">
        <v>46</v>
      </c>
      <c r="B4" s="470" t="s">
        <v>324</v>
      </c>
      <c r="C4" s="471"/>
      <c r="D4" s="471"/>
      <c r="E4" s="471"/>
      <c r="F4" s="471"/>
      <c r="G4" s="472"/>
      <c r="H4" s="404" t="s">
        <v>395</v>
      </c>
      <c r="I4" s="405"/>
      <c r="J4" s="405"/>
      <c r="K4" s="405"/>
      <c r="L4" s="406"/>
    </row>
    <row r="5" spans="1:12">
      <c r="A5" s="63" t="s">
        <v>39</v>
      </c>
      <c r="B5" s="470" t="s">
        <v>329</v>
      </c>
      <c r="C5" s="471"/>
      <c r="D5" s="471"/>
      <c r="E5" s="471"/>
      <c r="F5" s="471"/>
      <c r="G5" s="472"/>
      <c r="H5" s="125" t="s">
        <v>43</v>
      </c>
      <c r="I5" s="133" t="s">
        <v>70</v>
      </c>
      <c r="J5" s="126"/>
    </row>
    <row r="6" spans="1:12">
      <c r="A6" s="63" t="s">
        <v>7</v>
      </c>
      <c r="B6" s="470" t="s">
        <v>184</v>
      </c>
      <c r="C6" s="471"/>
      <c r="D6" s="472"/>
      <c r="E6" s="125" t="s">
        <v>43</v>
      </c>
      <c r="F6" s="124" t="str">
        <f>IF($I$5 = 0,"", $I$5)</f>
        <v>近接範囲</v>
      </c>
      <c r="G6" s="124" t="str">
        <f>IF($J$5 = 0,"", $J$5)</f>
        <v/>
      </c>
      <c r="H6" s="125" t="s">
        <v>66</v>
      </c>
      <c r="I6" s="133" t="s">
        <v>67</v>
      </c>
      <c r="J6" s="126">
        <v>5</v>
      </c>
    </row>
    <row r="7" spans="1:12">
      <c r="A7" s="64" t="s">
        <v>6</v>
      </c>
      <c r="B7" s="470"/>
      <c r="C7" s="471"/>
      <c r="D7" s="472"/>
      <c r="E7" s="125" t="s">
        <v>66</v>
      </c>
      <c r="F7" s="217" t="str">
        <f>IF($I$6 = 0,"", $I$6)</f>
        <v>爆発</v>
      </c>
      <c r="G7" s="217">
        <v>3</v>
      </c>
      <c r="H7" s="125" t="s">
        <v>85</v>
      </c>
      <c r="I7" s="133" t="s">
        <v>121</v>
      </c>
      <c r="J7" s="74" t="s">
        <v>62</v>
      </c>
      <c r="L7" s="154" t="s">
        <v>394</v>
      </c>
    </row>
    <row r="8" spans="1:12" ht="13.5" customHeight="1">
      <c r="A8" s="65" t="s">
        <v>61</v>
      </c>
      <c r="B8" s="467" t="s">
        <v>334</v>
      </c>
      <c r="C8" s="468"/>
      <c r="D8" s="468"/>
      <c r="E8" s="468"/>
      <c r="F8" s="468"/>
      <c r="G8" s="469"/>
      <c r="H8" s="125"/>
      <c r="I8" s="133" t="s">
        <v>17</v>
      </c>
      <c r="J8" s="135">
        <f>IF(I8="",0,VLOOKUP(I8,基本!$A$5:'基本'!$C$10,3,FALSE))</f>
        <v>6</v>
      </c>
      <c r="K8" s="133" t="s">
        <v>90</v>
      </c>
      <c r="L8" s="155">
        <f>$J$8+$L$9+$I$9</f>
        <v>21</v>
      </c>
    </row>
    <row r="9" spans="1:12" ht="13.5" customHeight="1">
      <c r="A9" s="66"/>
      <c r="B9" s="495" t="s">
        <v>335</v>
      </c>
      <c r="C9" s="496"/>
      <c r="D9" s="496"/>
      <c r="E9" s="496"/>
      <c r="F9" s="496"/>
      <c r="G9" s="497"/>
      <c r="H9" s="125"/>
      <c r="I9" s="126">
        <v>1</v>
      </c>
      <c r="J9" s="404" t="s">
        <v>53</v>
      </c>
      <c r="K9" s="406"/>
      <c r="L9" s="124">
        <f>IF($I$7=基本!$F$4,基本!$P$7,IF($I$7=基本!$F$13,基本!$P$16,IF($I$7=基本!$F$22,基本!$P$25,IF($I$7=基本!$F$31,基本!$P$34,IF($I$7=基本!$F$40,基本!$P$43,0)))))</f>
        <v>14</v>
      </c>
    </row>
    <row r="10" spans="1:12" ht="13.5" customHeight="1">
      <c r="A10" s="66"/>
      <c r="B10" s="476" t="s">
        <v>336</v>
      </c>
      <c r="C10" s="477"/>
      <c r="D10" s="477"/>
      <c r="E10" s="477"/>
      <c r="F10" s="477"/>
      <c r="G10" s="478"/>
      <c r="H10" s="78"/>
      <c r="I10" s="133" t="s">
        <v>17</v>
      </c>
      <c r="J10" s="135">
        <f>IF(I10="",0,VLOOKUP(I10,基本!$A$5:'基本'!$C$10,3,FALSE))</f>
        <v>6</v>
      </c>
      <c r="L10" s="69"/>
    </row>
    <row r="11" spans="1:12" ht="13.5" customHeight="1">
      <c r="A11" s="66"/>
      <c r="B11" s="476" t="s">
        <v>337</v>
      </c>
      <c r="C11" s="477"/>
      <c r="D11" s="477"/>
      <c r="E11" s="477"/>
      <c r="F11" s="477"/>
      <c r="G11" s="478"/>
      <c r="H11" s="125" t="s">
        <v>59</v>
      </c>
      <c r="I11" s="126">
        <v>0</v>
      </c>
      <c r="J11" s="404" t="s">
        <v>54</v>
      </c>
      <c r="K11" s="406"/>
      <c r="L11" s="124">
        <f>IF($I$7=基本!$F$4,基本!$P$9,IF($I$7=基本!$F$13,基本!$P$18,IF($I$7=基本!$F$22,基本!$P$27,IF($I$7=基本!$F$31,基本!$P$36,IF($I$7=基本!$F$40,基本!$P$45,0)))))</f>
        <v>4</v>
      </c>
    </row>
    <row r="12" spans="1:12" ht="13.5" customHeight="1">
      <c r="A12" s="66"/>
      <c r="B12" s="476" t="s">
        <v>338</v>
      </c>
      <c r="C12" s="477"/>
      <c r="D12" s="477"/>
      <c r="E12" s="477"/>
      <c r="F12" s="477"/>
      <c r="G12" s="478"/>
      <c r="H12" s="182"/>
      <c r="I12" s="182"/>
      <c r="J12" s="148"/>
      <c r="K12" s="148"/>
      <c r="L12" s="170" t="s">
        <v>394</v>
      </c>
    </row>
    <row r="13" spans="1:12" ht="13.5" customHeight="1">
      <c r="A13" s="66"/>
      <c r="B13" s="476" t="s">
        <v>339</v>
      </c>
      <c r="C13" s="477"/>
      <c r="D13" s="477"/>
      <c r="E13" s="477"/>
      <c r="F13" s="477"/>
      <c r="G13" s="478"/>
      <c r="H13" s="183" t="s">
        <v>86</v>
      </c>
      <c r="I13" s="126">
        <v>1</v>
      </c>
      <c r="J13" s="125" t="s">
        <v>44</v>
      </c>
      <c r="K13" s="126">
        <v>10</v>
      </c>
      <c r="L13" s="171">
        <f>$J$10+$L$11+$I$11</f>
        <v>10</v>
      </c>
    </row>
    <row r="14" spans="1:12" ht="13.5" customHeight="1">
      <c r="A14" s="66"/>
      <c r="B14" s="485" t="s">
        <v>340</v>
      </c>
      <c r="C14" s="496"/>
      <c r="D14" s="496"/>
      <c r="E14" s="496"/>
      <c r="F14" s="496"/>
      <c r="G14" s="497"/>
      <c r="H14" s="125" t="s">
        <v>50</v>
      </c>
      <c r="I14" s="188">
        <f>IF($I$7=基本!$F$4,基本!$L$11,IF($I$7=基本!$F$13,基本!$L$20,IF($I$7=基本!$F$22,基本!$L$29,IF($I$7=基本!$F$31,基本!$L$38,IF($I$7=基本!$F$40,基本!$L$47,0)))))</f>
        <v>2</v>
      </c>
      <c r="J14" s="125" t="s">
        <v>44</v>
      </c>
      <c r="K14" s="188">
        <f>IF($I$7=基本!$F$4,基本!$N$11,IF($I$7=基本!$F$13,基本!$N$20,IF($I$7=基本!$F$22,基本!$N$29,IF($I$7=基本!$F$31,基本!$N$38,IF($I$7=基本!$F$40,基本!$N$47,0)))))</f>
        <v>6</v>
      </c>
      <c r="L14" s="171">
        <f>$J$10+$L$11+$I$11+($I$13*$K$13)</f>
        <v>20</v>
      </c>
    </row>
    <row r="15" spans="1:12" ht="13.5" customHeight="1">
      <c r="A15" s="66"/>
      <c r="B15" s="495"/>
      <c r="C15" s="496"/>
      <c r="D15" s="496"/>
      <c r="E15" s="496"/>
      <c r="F15" s="496"/>
      <c r="G15" s="497"/>
      <c r="H15" s="125" t="s">
        <v>60</v>
      </c>
      <c r="I15" s="133"/>
      <c r="J15" s="194" t="s">
        <v>397</v>
      </c>
      <c r="K15" s="205" t="s">
        <v>17</v>
      </c>
      <c r="L15" s="193">
        <f>IF(K15="",0,VLOOKUP(K15,基本!$A$5:'基本'!$C$10,3,FALSE))</f>
        <v>6</v>
      </c>
    </row>
    <row r="16" spans="1:12" ht="13.5" customHeight="1">
      <c r="A16" s="66"/>
      <c r="B16" s="485" t="s">
        <v>416</v>
      </c>
      <c r="C16" s="496"/>
      <c r="D16" s="496"/>
      <c r="E16" s="496"/>
      <c r="F16" s="496"/>
      <c r="G16" s="497"/>
    </row>
    <row r="17" spans="1:12" ht="13.5" customHeight="1">
      <c r="A17" s="67"/>
      <c r="B17" s="579"/>
      <c r="C17" s="560"/>
      <c r="D17" s="560"/>
      <c r="E17" s="560"/>
      <c r="F17" s="560"/>
      <c r="G17" s="561"/>
      <c r="J17" s="123"/>
      <c r="K17" s="123"/>
    </row>
    <row r="18" spans="1:12">
      <c r="A18" s="560"/>
      <c r="B18" s="560"/>
      <c r="C18" s="560"/>
      <c r="D18" s="560"/>
      <c r="E18" s="560"/>
      <c r="F18" s="560"/>
      <c r="G18" s="560"/>
    </row>
    <row r="19" spans="1:12" ht="13.5" customHeight="1">
      <c r="A19" s="501" t="s">
        <v>49</v>
      </c>
      <c r="B19" s="502"/>
      <c r="C19" s="502"/>
      <c r="D19" s="502"/>
      <c r="E19" s="502"/>
      <c r="F19" s="502"/>
      <c r="G19" s="503"/>
    </row>
    <row r="20" spans="1:12" s="105" customFormat="1" ht="13.5" customHeight="1">
      <c r="A20" s="668"/>
      <c r="B20" s="669"/>
      <c r="C20" s="669"/>
      <c r="D20" s="669"/>
      <c r="E20" s="669"/>
      <c r="F20" s="669"/>
      <c r="G20" s="670"/>
      <c r="L20" s="106"/>
    </row>
    <row r="21" spans="1:12" s="105" customFormat="1" ht="31.5" customHeight="1">
      <c r="A21" s="649" t="s">
        <v>330</v>
      </c>
      <c r="B21" s="650"/>
      <c r="C21" s="650"/>
      <c r="D21" s="650"/>
      <c r="E21" s="650"/>
      <c r="F21" s="650"/>
      <c r="G21" s="651"/>
      <c r="L21" s="106"/>
    </row>
    <row r="22" spans="1:12" s="105" customFormat="1" ht="13.5" customHeight="1">
      <c r="A22" s="476"/>
      <c r="B22" s="477"/>
      <c r="C22" s="477"/>
      <c r="D22" s="477"/>
      <c r="E22" s="477"/>
      <c r="F22" s="477"/>
      <c r="G22" s="478"/>
      <c r="L22" s="106"/>
    </row>
    <row r="23" spans="1:12" s="106" customFormat="1" ht="13.5" customHeight="1">
      <c r="A23" s="476" t="s">
        <v>318</v>
      </c>
      <c r="B23" s="477"/>
      <c r="C23" s="477"/>
      <c r="D23" s="477"/>
      <c r="E23" s="477"/>
      <c r="F23" s="477"/>
      <c r="G23" s="478"/>
      <c r="H23" s="105"/>
      <c r="I23" s="105"/>
      <c r="J23" s="105"/>
      <c r="K23" s="105"/>
    </row>
    <row r="24" spans="1:12" s="105" customFormat="1" ht="13.5" customHeight="1">
      <c r="A24" s="476" t="s">
        <v>583</v>
      </c>
      <c r="B24" s="477"/>
      <c r="C24" s="477"/>
      <c r="D24" s="477"/>
      <c r="E24" s="477"/>
      <c r="F24" s="477"/>
      <c r="G24" s="478"/>
      <c r="L24" s="106"/>
    </row>
    <row r="25" spans="1:12" s="105" customFormat="1" ht="13.5" customHeight="1">
      <c r="A25" s="476" t="s">
        <v>582</v>
      </c>
      <c r="B25" s="477"/>
      <c r="C25" s="477"/>
      <c r="D25" s="477"/>
      <c r="E25" s="477"/>
      <c r="F25" s="477"/>
      <c r="G25" s="478"/>
      <c r="L25" s="106"/>
    </row>
    <row r="26" spans="1:12" s="105" customFormat="1" ht="13.5" customHeight="1">
      <c r="A26" s="476" t="s">
        <v>581</v>
      </c>
      <c r="B26" s="477"/>
      <c r="C26" s="477"/>
      <c r="D26" s="477"/>
      <c r="E26" s="477"/>
      <c r="F26" s="477"/>
      <c r="G26" s="478"/>
      <c r="L26" s="106"/>
    </row>
    <row r="27" spans="1:12" s="105" customFormat="1" ht="13.5" customHeight="1">
      <c r="A27" s="476" t="s">
        <v>580</v>
      </c>
      <c r="B27" s="477"/>
      <c r="C27" s="477"/>
      <c r="D27" s="477"/>
      <c r="E27" s="477"/>
      <c r="F27" s="477"/>
      <c r="G27" s="478"/>
      <c r="L27" s="106"/>
    </row>
    <row r="28" spans="1:12" s="105" customFormat="1" ht="13.5" customHeight="1">
      <c r="A28" s="476"/>
      <c r="B28" s="477"/>
      <c r="C28" s="477"/>
      <c r="D28" s="477"/>
      <c r="E28" s="477"/>
      <c r="F28" s="477"/>
      <c r="G28" s="478"/>
      <c r="L28" s="106"/>
    </row>
    <row r="29" spans="1:12" s="106" customFormat="1" ht="13.5" customHeight="1">
      <c r="A29" s="476" t="s">
        <v>319</v>
      </c>
      <c r="B29" s="477"/>
      <c r="C29" s="477"/>
      <c r="D29" s="477"/>
      <c r="E29" s="477"/>
      <c r="F29" s="477"/>
      <c r="G29" s="478"/>
      <c r="H29" s="105"/>
      <c r="I29" s="105"/>
      <c r="J29" s="105"/>
      <c r="K29" s="105"/>
    </row>
    <row r="30" spans="1:12" s="105" customFormat="1" ht="13.5" customHeight="1">
      <c r="A30" s="476" t="s">
        <v>320</v>
      </c>
      <c r="B30" s="477"/>
      <c r="C30" s="477"/>
      <c r="D30" s="477"/>
      <c r="E30" s="477"/>
      <c r="F30" s="477"/>
      <c r="G30" s="478"/>
      <c r="L30" s="106"/>
    </row>
    <row r="31" spans="1:12" s="105" customFormat="1" ht="13.5" customHeight="1">
      <c r="A31" s="476" t="s">
        <v>322</v>
      </c>
      <c r="B31" s="477"/>
      <c r="C31" s="477"/>
      <c r="D31" s="477"/>
      <c r="E31" s="477"/>
      <c r="F31" s="477"/>
      <c r="G31" s="478"/>
      <c r="L31" s="106"/>
    </row>
    <row r="32" spans="1:12" s="105" customFormat="1" ht="13.5" customHeight="1">
      <c r="A32" s="476"/>
      <c r="B32" s="477"/>
      <c r="C32" s="477"/>
      <c r="D32" s="477"/>
      <c r="E32" s="477"/>
      <c r="F32" s="477"/>
      <c r="G32" s="478"/>
      <c r="L32" s="106"/>
    </row>
    <row r="33" spans="1:12" s="105" customFormat="1" ht="13.5" customHeight="1">
      <c r="A33" s="476" t="s">
        <v>357</v>
      </c>
      <c r="B33" s="477"/>
      <c r="C33" s="477"/>
      <c r="D33" s="477"/>
      <c r="E33" s="477"/>
      <c r="F33" s="477"/>
      <c r="G33" s="478"/>
      <c r="L33" s="106"/>
    </row>
    <row r="34" spans="1:12" s="105" customFormat="1" ht="13.5" customHeight="1">
      <c r="A34" s="476"/>
      <c r="B34" s="477"/>
      <c r="C34" s="477"/>
      <c r="D34" s="477"/>
      <c r="E34" s="477"/>
      <c r="F34" s="477"/>
      <c r="G34" s="478"/>
      <c r="L34" s="106"/>
    </row>
    <row r="35" spans="1:12" s="105" customFormat="1" ht="13.5" customHeight="1">
      <c r="A35" s="476"/>
      <c r="B35" s="477"/>
      <c r="C35" s="477"/>
      <c r="D35" s="477"/>
      <c r="E35" s="477"/>
      <c r="F35" s="477"/>
      <c r="G35" s="478"/>
      <c r="L35" s="106"/>
    </row>
    <row r="36" spans="1:12" s="105" customFormat="1" ht="38.25" customHeight="1">
      <c r="A36" s="679" t="s">
        <v>417</v>
      </c>
      <c r="B36" s="680"/>
      <c r="C36" s="680"/>
      <c r="D36" s="680"/>
      <c r="E36" s="680"/>
      <c r="F36" s="680"/>
      <c r="G36" s="681"/>
      <c r="L36" s="106"/>
    </row>
    <row r="37" spans="1:12" s="105" customFormat="1" ht="13.5" customHeight="1">
      <c r="A37" s="476"/>
      <c r="B37" s="477"/>
      <c r="C37" s="477"/>
      <c r="D37" s="477"/>
      <c r="E37" s="477"/>
      <c r="F37" s="477"/>
      <c r="G37" s="478"/>
      <c r="L37" s="106"/>
    </row>
    <row r="38" spans="1:12" s="105" customFormat="1" ht="13.5" customHeight="1">
      <c r="A38" s="476" t="s">
        <v>418</v>
      </c>
      <c r="B38" s="477"/>
      <c r="C38" s="477"/>
      <c r="D38" s="477"/>
      <c r="E38" s="477"/>
      <c r="F38" s="477"/>
      <c r="G38" s="478"/>
      <c r="L38" s="106"/>
    </row>
    <row r="39" spans="1:12" s="105" customFormat="1" ht="13.5" customHeight="1">
      <c r="A39" s="476" t="s">
        <v>419</v>
      </c>
      <c r="B39" s="477"/>
      <c r="C39" s="477"/>
      <c r="D39" s="477"/>
      <c r="E39" s="477"/>
      <c r="F39" s="477"/>
      <c r="G39" s="478"/>
      <c r="L39" s="106"/>
    </row>
    <row r="40" spans="1:12" s="105" customFormat="1" ht="13.5" customHeight="1">
      <c r="A40" s="476" t="s">
        <v>420</v>
      </c>
      <c r="B40" s="477"/>
      <c r="C40" s="477"/>
      <c r="D40" s="477"/>
      <c r="E40" s="477"/>
      <c r="F40" s="477"/>
      <c r="G40" s="478"/>
      <c r="L40" s="106"/>
    </row>
    <row r="41" spans="1:12" s="105" customFormat="1" ht="13.5" customHeight="1">
      <c r="A41" s="476" t="s">
        <v>421</v>
      </c>
      <c r="B41" s="477"/>
      <c r="C41" s="477"/>
      <c r="D41" s="477"/>
      <c r="E41" s="477"/>
      <c r="F41" s="477"/>
      <c r="G41" s="478"/>
      <c r="L41" s="106"/>
    </row>
    <row r="42" spans="1:12" s="105" customFormat="1" ht="13.5" customHeight="1">
      <c r="A42" s="476"/>
      <c r="B42" s="477"/>
      <c r="C42" s="477"/>
      <c r="D42" s="477"/>
      <c r="E42" s="477"/>
      <c r="F42" s="477"/>
      <c r="G42" s="478"/>
      <c r="L42" s="106"/>
    </row>
    <row r="43" spans="1:12" s="105" customFormat="1" ht="13.5" customHeight="1">
      <c r="A43" s="476"/>
      <c r="B43" s="477"/>
      <c r="C43" s="477"/>
      <c r="D43" s="477"/>
      <c r="E43" s="477"/>
      <c r="F43" s="477"/>
      <c r="G43" s="478"/>
      <c r="L43" s="106"/>
    </row>
    <row r="44" spans="1:12" s="105" customFormat="1" ht="38.25" customHeight="1">
      <c r="A44" s="646" t="s">
        <v>579</v>
      </c>
      <c r="B44" s="647"/>
      <c r="C44" s="647"/>
      <c r="D44" s="647"/>
      <c r="E44" s="647"/>
      <c r="F44" s="647"/>
      <c r="G44" s="648"/>
      <c r="L44" s="106"/>
    </row>
    <row r="45" spans="1:12" s="105" customFormat="1" ht="13.5" customHeight="1">
      <c r="A45" s="476"/>
      <c r="B45" s="477"/>
      <c r="C45" s="477"/>
      <c r="D45" s="477"/>
      <c r="E45" s="477"/>
      <c r="F45" s="477"/>
      <c r="G45" s="478"/>
      <c r="L45" s="106"/>
    </row>
    <row r="46" spans="1:12" s="105" customFormat="1" ht="13.5" customHeight="1">
      <c r="A46" s="476" t="s">
        <v>584</v>
      </c>
      <c r="B46" s="477"/>
      <c r="C46" s="477"/>
      <c r="D46" s="477"/>
      <c r="E46" s="477"/>
      <c r="F46" s="477"/>
      <c r="G46" s="478"/>
      <c r="L46" s="106"/>
    </row>
    <row r="47" spans="1:12" s="105" customFormat="1" ht="13.5" customHeight="1">
      <c r="A47" s="476" t="s">
        <v>585</v>
      </c>
      <c r="B47" s="477"/>
      <c r="C47" s="477"/>
      <c r="D47" s="477"/>
      <c r="E47" s="477"/>
      <c r="F47" s="477"/>
      <c r="G47" s="478"/>
      <c r="L47" s="106"/>
    </row>
    <row r="48" spans="1:12" s="105" customFormat="1" ht="13.5" customHeight="1">
      <c r="A48" s="476" t="s">
        <v>586</v>
      </c>
      <c r="B48" s="477"/>
      <c r="C48" s="477"/>
      <c r="D48" s="477"/>
      <c r="E48" s="477"/>
      <c r="F48" s="477"/>
      <c r="G48" s="478"/>
      <c r="L48" s="106"/>
    </row>
    <row r="49" spans="1:12" s="105" customFormat="1" ht="13.5" customHeight="1">
      <c r="A49" s="476"/>
      <c r="B49" s="477"/>
      <c r="C49" s="477"/>
      <c r="D49" s="477"/>
      <c r="E49" s="477"/>
      <c r="F49" s="477"/>
      <c r="G49" s="478"/>
      <c r="L49" s="106"/>
    </row>
    <row r="50" spans="1:12" s="105" customFormat="1" ht="13.5" customHeight="1">
      <c r="A50" s="476"/>
      <c r="B50" s="477"/>
      <c r="C50" s="477"/>
      <c r="D50" s="477"/>
      <c r="E50" s="477"/>
      <c r="F50" s="477"/>
      <c r="G50" s="478"/>
      <c r="L50" s="106"/>
    </row>
    <row r="51" spans="1:12" s="105" customFormat="1" ht="13.5" customHeight="1">
      <c r="A51" s="476"/>
      <c r="B51" s="477"/>
      <c r="C51" s="477"/>
      <c r="D51" s="477"/>
      <c r="E51" s="477"/>
      <c r="F51" s="477"/>
      <c r="G51" s="478"/>
      <c r="L51" s="106"/>
    </row>
    <row r="52" spans="1:12" s="69" customFormat="1" ht="21">
      <c r="A52" s="113" t="s">
        <v>32</v>
      </c>
      <c r="B52" s="128">
        <f>$B$1</f>
        <v>10</v>
      </c>
      <c r="C52" s="114" t="s">
        <v>40</v>
      </c>
      <c r="D52" s="115" t="str">
        <f>$E$1</f>
        <v>一日毎</v>
      </c>
      <c r="E52" s="601" t="str">
        <f>$B$2</f>
        <v>タワー・オヴ・アイアン・ウィル</v>
      </c>
      <c r="F52" s="602"/>
      <c r="G52" s="603"/>
      <c r="L52" s="123"/>
    </row>
  </sheetData>
  <mergeCells count="55">
    <mergeCell ref="E52:G52"/>
    <mergeCell ref="A50:G50"/>
    <mergeCell ref="A51:G51"/>
    <mergeCell ref="A26:G26"/>
    <mergeCell ref="A40:G40"/>
    <mergeCell ref="A41:G41"/>
    <mergeCell ref="A42:G42"/>
    <mergeCell ref="A43:G43"/>
    <mergeCell ref="A45:G45"/>
    <mergeCell ref="A46:G46"/>
    <mergeCell ref="A47:G47"/>
    <mergeCell ref="A48:G48"/>
    <mergeCell ref="A49:G49"/>
    <mergeCell ref="A44:G44"/>
    <mergeCell ref="A39:G39"/>
    <mergeCell ref="A28:G28"/>
    <mergeCell ref="A29:G29"/>
    <mergeCell ref="A30:G30"/>
    <mergeCell ref="A31:G31"/>
    <mergeCell ref="A32:G32"/>
    <mergeCell ref="A33:G33"/>
    <mergeCell ref="A34:G34"/>
    <mergeCell ref="A35:G35"/>
    <mergeCell ref="A37:G37"/>
    <mergeCell ref="A38:G38"/>
    <mergeCell ref="A36:G36"/>
    <mergeCell ref="B14:G14"/>
    <mergeCell ref="B15:G15"/>
    <mergeCell ref="B16:G16"/>
    <mergeCell ref="A27:G27"/>
    <mergeCell ref="B17:G17"/>
    <mergeCell ref="A18:G18"/>
    <mergeCell ref="A19:G19"/>
    <mergeCell ref="A20:G20"/>
    <mergeCell ref="A21:G21"/>
    <mergeCell ref="A22:G22"/>
    <mergeCell ref="A23:G23"/>
    <mergeCell ref="A24:G24"/>
    <mergeCell ref="A25:G25"/>
    <mergeCell ref="B13:G13"/>
    <mergeCell ref="B11:G11"/>
    <mergeCell ref="B8:G8"/>
    <mergeCell ref="B9:G9"/>
    <mergeCell ref="B10:G10"/>
    <mergeCell ref="B5:G5"/>
    <mergeCell ref="B6:D6"/>
    <mergeCell ref="B7:D7"/>
    <mergeCell ref="J11:K11"/>
    <mergeCell ref="B12:G12"/>
    <mergeCell ref="J9:K9"/>
    <mergeCell ref="H4:L4"/>
    <mergeCell ref="B1:C1"/>
    <mergeCell ref="F1:G1"/>
    <mergeCell ref="B2:G2"/>
    <mergeCell ref="B4:G4"/>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&amp;Cシェリー&amp;R&amp;D</oddHead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I5</xm:sqref>
        </x14:dataValidation>
        <x14:dataValidation type="list" allowBlank="1" showInputMessage="1" showErrorMessage="1">
          <x14:formula1>
            <xm:f>基本!$B$27:$B$31</xm:f>
          </x14:formula1>
          <xm:sqref>I6</xm:sqref>
        </x14:dataValidation>
        <x14:dataValidation type="list" allowBlank="1" showInputMessage="1" showErrorMessage="1">
          <x14:formula1>
            <xm:f>基本!$D$27:$D$31</xm:f>
          </x14:formula1>
          <xm:sqref>I7</xm:sqref>
        </x14:dataValidation>
        <x14:dataValidation type="list" allowBlank="1" showInputMessage="1" showErrorMessage="1">
          <x14:formula1>
            <xm:f>基本!$A$5:$A$10</xm:f>
          </x14:formula1>
          <xm:sqref>I8 I10 K15</xm:sqref>
        </x14:dataValidation>
        <x14:dataValidation type="list" allowBlank="1" showInputMessage="1" showErrorMessage="1">
          <x14:formula1>
            <xm:f>基本!$A$16:$A$19</xm:f>
          </x14:formula1>
          <xm:sqref>K8</xm:sqref>
        </x14:dataValidation>
        <x14:dataValidation type="list" allowBlank="1" showInputMessage="1" showErrorMessage="1">
          <x14:formula1>
            <xm:f>基本!$C$27:$C$37</xm:f>
          </x14:formula1>
          <xm:sqref>I15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L58"/>
  <sheetViews>
    <sheetView workbookViewId="0">
      <selection activeCell="A48" sqref="A48:G48"/>
    </sheetView>
  </sheetViews>
  <sheetFormatPr defaultRowHeight="13.5"/>
  <cols>
    <col min="1" max="1" width="7.875" style="130" customWidth="1"/>
    <col min="2" max="2" width="8.5" style="130" customWidth="1"/>
    <col min="3" max="3" width="6.625" style="130" customWidth="1"/>
    <col min="4" max="4" width="15.75" style="130" customWidth="1"/>
    <col min="5" max="6" width="15.75" style="69" customWidth="1"/>
    <col min="7" max="7" width="18.25" style="69" customWidth="1"/>
    <col min="8" max="8" width="17.375" style="69" customWidth="1"/>
    <col min="9" max="9" width="14.625" style="69" customWidth="1"/>
    <col min="10" max="10" width="8.375" style="69" customWidth="1"/>
    <col min="11" max="11" width="7.5" style="69" customWidth="1"/>
    <col min="12" max="12" width="7.875" style="130" customWidth="1"/>
    <col min="13" max="13" width="9.25" style="130" customWidth="1"/>
    <col min="14" max="14" width="12.375" style="130" customWidth="1"/>
    <col min="15" max="16384" width="9" style="130"/>
  </cols>
  <sheetData>
    <row r="1" spans="1:12" ht="21">
      <c r="A1" s="108" t="s">
        <v>32</v>
      </c>
      <c r="B1" s="677">
        <v>12</v>
      </c>
      <c r="C1" s="678"/>
      <c r="D1" s="109" t="s">
        <v>40</v>
      </c>
      <c r="E1" s="110" t="s">
        <v>208</v>
      </c>
      <c r="F1" s="606"/>
      <c r="G1" s="607"/>
      <c r="H1" s="74" t="s">
        <v>55</v>
      </c>
    </row>
    <row r="2" spans="1:12" ht="24.75" customHeight="1">
      <c r="A2" s="109" t="s">
        <v>0</v>
      </c>
      <c r="B2" s="608" t="s">
        <v>475</v>
      </c>
      <c r="C2" s="608"/>
      <c r="D2" s="608"/>
      <c r="E2" s="608"/>
      <c r="F2" s="608"/>
      <c r="G2" s="608"/>
      <c r="H2" s="74" t="s">
        <v>56</v>
      </c>
    </row>
    <row r="3" spans="1:12" ht="19.5" customHeight="1">
      <c r="A3" s="79" t="s">
        <v>48</v>
      </c>
      <c r="B3" s="69"/>
      <c r="C3" s="69"/>
      <c r="D3" s="69"/>
      <c r="I3" s="74"/>
    </row>
    <row r="4" spans="1:12">
      <c r="A4" s="62" t="s">
        <v>46</v>
      </c>
      <c r="B4" s="470" t="s">
        <v>369</v>
      </c>
      <c r="C4" s="471"/>
      <c r="D4" s="471"/>
      <c r="E4" s="471"/>
      <c r="F4" s="471"/>
      <c r="G4" s="472"/>
      <c r="H4" s="404" t="s">
        <v>395</v>
      </c>
      <c r="I4" s="405"/>
      <c r="J4" s="405"/>
      <c r="K4" s="405"/>
      <c r="L4" s="406"/>
    </row>
    <row r="5" spans="1:12">
      <c r="A5" s="63" t="s">
        <v>39</v>
      </c>
      <c r="B5" s="470" t="s">
        <v>368</v>
      </c>
      <c r="C5" s="471"/>
      <c r="D5" s="471"/>
      <c r="E5" s="471"/>
      <c r="F5" s="471"/>
      <c r="G5" s="472"/>
      <c r="H5" s="132" t="s">
        <v>43</v>
      </c>
      <c r="I5" s="133" t="s">
        <v>70</v>
      </c>
      <c r="J5" s="133"/>
    </row>
    <row r="6" spans="1:12">
      <c r="A6" s="63" t="s">
        <v>7</v>
      </c>
      <c r="B6" s="551" t="s">
        <v>184</v>
      </c>
      <c r="C6" s="552"/>
      <c r="D6" s="553"/>
      <c r="E6" s="132" t="s">
        <v>43</v>
      </c>
      <c r="F6" s="218" t="str">
        <f>IF($I$5 = 0,"", $I$5)</f>
        <v>近接範囲</v>
      </c>
      <c r="G6" s="37" t="str">
        <f>IF($J$5 = 0,"", $J$5)</f>
        <v/>
      </c>
      <c r="H6" s="132" t="s">
        <v>66</v>
      </c>
      <c r="I6" s="133" t="s">
        <v>67</v>
      </c>
      <c r="J6" s="133">
        <v>5</v>
      </c>
    </row>
    <row r="7" spans="1:12">
      <c r="A7" s="64" t="s">
        <v>6</v>
      </c>
      <c r="B7" s="470" t="s">
        <v>370</v>
      </c>
      <c r="C7" s="471"/>
      <c r="D7" s="472"/>
      <c r="E7" s="132" t="s">
        <v>66</v>
      </c>
      <c r="F7" s="218" t="str">
        <f>IF($I$6 = 0,"", $I$6)</f>
        <v>爆発</v>
      </c>
      <c r="G7" s="218">
        <f>IF($J$6 = 0,"", $J$6)</f>
        <v>5</v>
      </c>
      <c r="H7" s="132" t="s">
        <v>85</v>
      </c>
      <c r="I7" s="133" t="s">
        <v>121</v>
      </c>
      <c r="J7" s="74" t="s">
        <v>62</v>
      </c>
      <c r="L7" s="152" t="s">
        <v>394</v>
      </c>
    </row>
    <row r="8" spans="1:12" ht="13.5" customHeight="1">
      <c r="A8" s="65" t="s">
        <v>61</v>
      </c>
      <c r="B8" s="467" t="s">
        <v>371</v>
      </c>
      <c r="C8" s="468"/>
      <c r="D8" s="468"/>
      <c r="E8" s="468"/>
      <c r="F8" s="468"/>
      <c r="G8" s="469"/>
      <c r="H8" s="132"/>
      <c r="I8" s="133" t="s">
        <v>17</v>
      </c>
      <c r="J8" s="135">
        <f>IF(I8="",0,VLOOKUP(I8,基本!$A$5:'基本'!$C$10,3,FALSE))</f>
        <v>6</v>
      </c>
      <c r="K8" s="133" t="s">
        <v>90</v>
      </c>
      <c r="L8" s="153">
        <f>$J$8+$L$9+$I$9</f>
        <v>21</v>
      </c>
    </row>
    <row r="9" spans="1:12" ht="13.5" customHeight="1">
      <c r="A9" s="66"/>
      <c r="B9" s="476" t="s">
        <v>372</v>
      </c>
      <c r="C9" s="477"/>
      <c r="D9" s="477"/>
      <c r="E9" s="477"/>
      <c r="F9" s="477"/>
      <c r="G9" s="478"/>
      <c r="H9" s="132"/>
      <c r="I9" s="133">
        <v>1</v>
      </c>
      <c r="J9" s="404" t="s">
        <v>53</v>
      </c>
      <c r="K9" s="406"/>
      <c r="L9" s="131">
        <f>IF($I$7=基本!$F$4,基本!$P$7,IF($I$7=基本!$F$13,基本!$P$16,IF($I$7=基本!$F$22,基本!$P$25,IF($I$7=基本!$F$31,基本!$P$34,IF($I$7=基本!$F$40,基本!$P$43,0)))))</f>
        <v>14</v>
      </c>
    </row>
    <row r="10" spans="1:12" ht="13.5" customHeight="1">
      <c r="A10" s="66"/>
      <c r="B10" s="476"/>
      <c r="C10" s="477"/>
      <c r="D10" s="477"/>
      <c r="E10" s="477"/>
      <c r="F10" s="477"/>
      <c r="G10" s="478"/>
      <c r="H10" s="78"/>
      <c r="I10" s="133" t="s">
        <v>17</v>
      </c>
      <c r="J10" s="135">
        <f>IF(I10="",0,VLOOKUP(I10,基本!$A$5:'基本'!$C$10,3,FALSE))</f>
        <v>6</v>
      </c>
      <c r="L10" s="69"/>
    </row>
    <row r="11" spans="1:12" ht="13.5" customHeight="1">
      <c r="A11" s="66"/>
      <c r="B11" s="476"/>
      <c r="C11" s="477"/>
      <c r="D11" s="477"/>
      <c r="E11" s="477"/>
      <c r="F11" s="477"/>
      <c r="G11" s="478"/>
      <c r="H11" s="132" t="s">
        <v>59</v>
      </c>
      <c r="I11" s="133">
        <v>0</v>
      </c>
      <c r="J11" s="404" t="s">
        <v>54</v>
      </c>
      <c r="K11" s="406"/>
      <c r="L11" s="131">
        <f>IF($I$7=基本!$F$4,基本!$P$9,IF($I$7=基本!$F$13,基本!$P$18,IF($I$7=基本!$F$22,基本!$P$27,IF($I$7=基本!$F$31,基本!$P$36,IF($I$7=基本!$F$40,基本!$P$45,0)))))</f>
        <v>4</v>
      </c>
    </row>
    <row r="12" spans="1:12" ht="13.5" customHeight="1">
      <c r="A12" s="66"/>
      <c r="B12" s="476"/>
      <c r="C12" s="477"/>
      <c r="D12" s="477"/>
      <c r="E12" s="477"/>
      <c r="F12" s="477"/>
      <c r="G12" s="478"/>
      <c r="H12" s="182"/>
      <c r="I12" s="182"/>
      <c r="J12" s="148"/>
      <c r="K12" s="148"/>
      <c r="L12" s="168" t="s">
        <v>394</v>
      </c>
    </row>
    <row r="13" spans="1:12" ht="13.5" customHeight="1">
      <c r="A13" s="66"/>
      <c r="B13" s="476"/>
      <c r="C13" s="477"/>
      <c r="D13" s="477"/>
      <c r="E13" s="477"/>
      <c r="F13" s="477"/>
      <c r="G13" s="478"/>
      <c r="H13" s="183" t="s">
        <v>86</v>
      </c>
      <c r="I13" s="133">
        <v>1</v>
      </c>
      <c r="J13" s="132" t="s">
        <v>44</v>
      </c>
      <c r="K13" s="133">
        <v>10</v>
      </c>
      <c r="L13" s="169">
        <f>$J$10+$L$11+$I$11</f>
        <v>10</v>
      </c>
    </row>
    <row r="14" spans="1:12" ht="13.5" customHeight="1">
      <c r="A14" s="66"/>
      <c r="B14" s="485"/>
      <c r="C14" s="496"/>
      <c r="D14" s="496"/>
      <c r="E14" s="496"/>
      <c r="F14" s="496"/>
      <c r="G14" s="497"/>
      <c r="H14" s="132" t="s">
        <v>50</v>
      </c>
      <c r="I14" s="188">
        <f>IF($I$7=基本!$F$4,基本!$L$11,IF($I$7=基本!$F$13,基本!$L$20,IF($I$7=基本!$F$22,基本!$L$29,IF($I$7=基本!$F$31,基本!$L$38,IF($I$7=基本!$F$40,基本!$L$47,0)))))</f>
        <v>2</v>
      </c>
      <c r="J14" s="132" t="s">
        <v>44</v>
      </c>
      <c r="K14" s="188">
        <f>IF($I$7=基本!$F$4,基本!$N$11,IF($I$7=基本!$F$13,基本!$N$20,IF($I$7=基本!$F$22,基本!$N$29,IF($I$7=基本!$F$31,基本!$N$38,IF($I$7=基本!$F$40,基本!$N$47,0)))))</f>
        <v>6</v>
      </c>
      <c r="L14" s="169">
        <f>$J$10+$L$11+$I$11+($I$13*$K$13)</f>
        <v>20</v>
      </c>
    </row>
    <row r="15" spans="1:12" ht="13.5" customHeight="1">
      <c r="A15" s="66"/>
      <c r="B15" s="495"/>
      <c r="C15" s="496"/>
      <c r="D15" s="496"/>
      <c r="E15" s="496"/>
      <c r="F15" s="496"/>
      <c r="G15" s="497"/>
      <c r="H15" s="132" t="s">
        <v>60</v>
      </c>
      <c r="I15" s="133"/>
      <c r="J15" s="192" t="s">
        <v>397</v>
      </c>
      <c r="K15" s="205" t="s">
        <v>17</v>
      </c>
      <c r="L15" s="191">
        <f>IF(K15="",0,VLOOKUP(K15,基本!$A$5:'基本'!$C$10,3,FALSE))</f>
        <v>6</v>
      </c>
    </row>
    <row r="16" spans="1:12" ht="8.25" customHeight="1">
      <c r="A16" s="66"/>
      <c r="B16" s="495"/>
      <c r="C16" s="496"/>
      <c r="D16" s="496"/>
      <c r="E16" s="496"/>
      <c r="F16" s="496"/>
      <c r="G16" s="497"/>
    </row>
    <row r="17" spans="1:12" ht="9" customHeight="1">
      <c r="A17" s="66"/>
      <c r="B17" s="495"/>
      <c r="C17" s="496"/>
      <c r="D17" s="496"/>
      <c r="E17" s="496"/>
      <c r="F17" s="496"/>
      <c r="G17" s="497"/>
      <c r="J17" s="130"/>
      <c r="K17" s="130"/>
    </row>
    <row r="18" spans="1:12" ht="13.5" customHeight="1">
      <c r="A18" s="67"/>
      <c r="B18" s="579"/>
      <c r="C18" s="560"/>
      <c r="D18" s="560"/>
      <c r="E18" s="560"/>
      <c r="F18" s="560"/>
      <c r="G18" s="561"/>
      <c r="J18" s="130"/>
      <c r="K18" s="130"/>
    </row>
    <row r="19" spans="1:12">
      <c r="A19" s="496"/>
      <c r="B19" s="496"/>
      <c r="C19" s="496"/>
      <c r="D19" s="496"/>
      <c r="E19" s="496"/>
      <c r="F19" s="496"/>
      <c r="G19" s="496"/>
    </row>
    <row r="20" spans="1:12" s="214" customFormat="1" ht="14.25">
      <c r="A20" s="465" t="s">
        <v>414</v>
      </c>
      <c r="B20" s="465"/>
      <c r="C20" s="465"/>
      <c r="D20" s="465"/>
      <c r="E20" s="465"/>
      <c r="F20" s="465"/>
      <c r="G20" s="465"/>
      <c r="H20" s="182"/>
    </row>
    <row r="21" spans="1:12" s="214" customFormat="1" ht="13.5" customHeight="1">
      <c r="A21" s="494" t="s">
        <v>125</v>
      </c>
      <c r="B21" s="494"/>
      <c r="C21" s="494"/>
      <c r="D21" s="494"/>
      <c r="E21" s="494"/>
      <c r="F21" s="494"/>
      <c r="G21" s="494"/>
      <c r="H21" s="182"/>
      <c r="I21" s="182"/>
      <c r="J21" s="182"/>
      <c r="K21" s="182"/>
    </row>
    <row r="22" spans="1:12" s="214" customFormat="1" ht="13.5" customHeight="1">
      <c r="A22" s="494" t="s">
        <v>224</v>
      </c>
      <c r="B22" s="494"/>
      <c r="C22" s="494"/>
      <c r="D22" s="494"/>
      <c r="E22" s="494"/>
      <c r="F22" s="494"/>
      <c r="G22" s="494"/>
      <c r="H22" s="182"/>
      <c r="I22" s="182"/>
      <c r="J22" s="182"/>
      <c r="K22" s="182"/>
    </row>
    <row r="23" spans="1:12" s="214" customFormat="1" ht="13.5" customHeight="1">
      <c r="A23" s="494" t="s">
        <v>126</v>
      </c>
      <c r="B23" s="494"/>
      <c r="C23" s="494"/>
      <c r="D23" s="494"/>
      <c r="E23" s="494"/>
      <c r="F23" s="494"/>
      <c r="G23" s="494"/>
      <c r="H23" s="182"/>
      <c r="I23" s="182"/>
      <c r="J23" s="182"/>
      <c r="K23" s="182"/>
    </row>
    <row r="24" spans="1:12" ht="13.5" customHeight="1">
      <c r="A24" s="501" t="s">
        <v>49</v>
      </c>
      <c r="B24" s="502"/>
      <c r="C24" s="502"/>
      <c r="D24" s="502"/>
      <c r="E24" s="502"/>
      <c r="F24" s="502"/>
      <c r="G24" s="503"/>
    </row>
    <row r="25" spans="1:12" s="105" customFormat="1" ht="13.5" customHeight="1">
      <c r="A25" s="476"/>
      <c r="B25" s="477"/>
      <c r="C25" s="477"/>
      <c r="D25" s="477"/>
      <c r="E25" s="477"/>
      <c r="F25" s="477"/>
      <c r="G25" s="478"/>
      <c r="L25" s="106"/>
    </row>
    <row r="26" spans="1:12" s="105" customFormat="1" ht="38.25" customHeight="1">
      <c r="A26" s="646" t="s">
        <v>426</v>
      </c>
      <c r="B26" s="647"/>
      <c r="C26" s="647"/>
      <c r="D26" s="647"/>
      <c r="E26" s="647"/>
      <c r="F26" s="647"/>
      <c r="G26" s="648"/>
      <c r="L26" s="106"/>
    </row>
    <row r="27" spans="1:12" s="106" customFormat="1" ht="13.5" customHeight="1">
      <c r="A27" s="476"/>
      <c r="B27" s="477"/>
      <c r="C27" s="477"/>
      <c r="D27" s="477"/>
      <c r="E27" s="477"/>
      <c r="F27" s="477"/>
      <c r="G27" s="478"/>
      <c r="H27" s="105"/>
      <c r="I27" s="105"/>
      <c r="J27" s="105"/>
      <c r="K27" s="105"/>
    </row>
    <row r="28" spans="1:12" s="105" customFormat="1" ht="13.5" customHeight="1">
      <c r="A28" s="476" t="s">
        <v>409</v>
      </c>
      <c r="B28" s="477"/>
      <c r="C28" s="477"/>
      <c r="D28" s="477"/>
      <c r="E28" s="477"/>
      <c r="F28" s="477"/>
      <c r="G28" s="478"/>
      <c r="L28" s="106"/>
    </row>
    <row r="29" spans="1:12" s="105" customFormat="1" ht="13.5" customHeight="1">
      <c r="A29" s="476" t="s">
        <v>411</v>
      </c>
      <c r="B29" s="477"/>
      <c r="C29" s="477"/>
      <c r="D29" s="477"/>
      <c r="E29" s="477"/>
      <c r="F29" s="477"/>
      <c r="G29" s="478"/>
      <c r="L29" s="106"/>
    </row>
    <row r="30" spans="1:12" s="105" customFormat="1" ht="13.5" customHeight="1">
      <c r="A30" s="476" t="s">
        <v>410</v>
      </c>
      <c r="B30" s="477"/>
      <c r="C30" s="477"/>
      <c r="D30" s="477"/>
      <c r="E30" s="477"/>
      <c r="F30" s="477"/>
      <c r="G30" s="478"/>
      <c r="L30" s="106"/>
    </row>
    <row r="31" spans="1:12" s="105" customFormat="1" ht="13.5" customHeight="1">
      <c r="A31" s="476"/>
      <c r="B31" s="477"/>
      <c r="C31" s="477"/>
      <c r="D31" s="477"/>
      <c r="E31" s="477"/>
      <c r="F31" s="477"/>
      <c r="G31" s="478"/>
      <c r="L31" s="106"/>
    </row>
    <row r="32" spans="1:12" s="105" customFormat="1" ht="13.5" customHeight="1">
      <c r="A32" s="476" t="s">
        <v>412</v>
      </c>
      <c r="B32" s="477"/>
      <c r="C32" s="477"/>
      <c r="D32" s="477"/>
      <c r="E32" s="477"/>
      <c r="F32" s="477"/>
      <c r="G32" s="478"/>
      <c r="L32" s="106"/>
    </row>
    <row r="33" spans="1:12" s="105" customFormat="1" ht="13.5" customHeight="1">
      <c r="A33" s="476" t="s">
        <v>413</v>
      </c>
      <c r="B33" s="477"/>
      <c r="C33" s="477"/>
      <c r="D33" s="477"/>
      <c r="E33" s="477"/>
      <c r="F33" s="477"/>
      <c r="G33" s="478"/>
      <c r="L33" s="106"/>
    </row>
    <row r="34" spans="1:12" s="106" customFormat="1" ht="13.5" customHeight="1">
      <c r="A34" s="476" t="s">
        <v>415</v>
      </c>
      <c r="B34" s="477"/>
      <c r="C34" s="477"/>
      <c r="D34" s="477"/>
      <c r="E34" s="477"/>
      <c r="F34" s="477"/>
      <c r="G34" s="478"/>
      <c r="H34" s="105"/>
      <c r="I34" s="105"/>
      <c r="J34" s="105"/>
      <c r="K34" s="105"/>
    </row>
    <row r="35" spans="1:12" s="105" customFormat="1" ht="13.5" customHeight="1">
      <c r="A35" s="476"/>
      <c r="B35" s="477"/>
      <c r="C35" s="477"/>
      <c r="D35" s="477"/>
      <c r="E35" s="477"/>
      <c r="F35" s="477"/>
      <c r="G35" s="478"/>
      <c r="L35" s="106"/>
    </row>
    <row r="36" spans="1:12" s="105" customFormat="1" ht="13.5" customHeight="1">
      <c r="A36" s="476"/>
      <c r="B36" s="477"/>
      <c r="C36" s="477"/>
      <c r="D36" s="477"/>
      <c r="E36" s="477"/>
      <c r="F36" s="477"/>
      <c r="G36" s="478"/>
      <c r="L36" s="106"/>
    </row>
    <row r="37" spans="1:12" s="105" customFormat="1" ht="13.5" customHeight="1">
      <c r="A37" s="476"/>
      <c r="B37" s="477"/>
      <c r="C37" s="477"/>
      <c r="D37" s="477"/>
      <c r="E37" s="477"/>
      <c r="F37" s="477"/>
      <c r="G37" s="478"/>
      <c r="L37" s="106"/>
    </row>
    <row r="38" spans="1:12" s="105" customFormat="1" ht="13.5" customHeight="1">
      <c r="A38" s="476"/>
      <c r="B38" s="477"/>
      <c r="C38" s="477"/>
      <c r="D38" s="477"/>
      <c r="E38" s="477"/>
      <c r="F38" s="477"/>
      <c r="G38" s="478"/>
      <c r="L38" s="106"/>
    </row>
    <row r="39" spans="1:12" s="105" customFormat="1" ht="13.5" customHeight="1">
      <c r="A39" s="476"/>
      <c r="B39" s="477"/>
      <c r="C39" s="477"/>
      <c r="D39" s="477"/>
      <c r="E39" s="477"/>
      <c r="F39" s="477"/>
      <c r="G39" s="478"/>
      <c r="L39" s="106"/>
    </row>
    <row r="40" spans="1:12" s="105" customFormat="1" ht="13.5" customHeight="1">
      <c r="A40" s="476"/>
      <c r="B40" s="477"/>
      <c r="C40" s="477"/>
      <c r="D40" s="477"/>
      <c r="E40" s="477"/>
      <c r="F40" s="477"/>
      <c r="G40" s="478"/>
      <c r="L40" s="106"/>
    </row>
    <row r="41" spans="1:12" s="105" customFormat="1" ht="13.5" customHeight="1">
      <c r="A41" s="476"/>
      <c r="B41" s="477"/>
      <c r="C41" s="477"/>
      <c r="D41" s="477"/>
      <c r="E41" s="477"/>
      <c r="F41" s="477"/>
      <c r="G41" s="478"/>
      <c r="L41" s="106"/>
    </row>
    <row r="42" spans="1:12" s="105" customFormat="1" ht="13.5" customHeight="1">
      <c r="A42" s="476"/>
      <c r="B42" s="477"/>
      <c r="C42" s="477"/>
      <c r="D42" s="477"/>
      <c r="E42" s="477"/>
      <c r="F42" s="477"/>
      <c r="G42" s="478"/>
      <c r="L42" s="106"/>
    </row>
    <row r="43" spans="1:12" s="105" customFormat="1" ht="13.5" customHeight="1">
      <c r="A43" s="476"/>
      <c r="B43" s="477"/>
      <c r="C43" s="477"/>
      <c r="D43" s="477"/>
      <c r="E43" s="477"/>
      <c r="F43" s="477"/>
      <c r="G43" s="478"/>
      <c r="L43" s="106"/>
    </row>
    <row r="44" spans="1:12" s="105" customFormat="1" ht="13.5" customHeight="1">
      <c r="A44" s="476"/>
      <c r="B44" s="477"/>
      <c r="C44" s="477"/>
      <c r="D44" s="477"/>
      <c r="E44" s="477"/>
      <c r="F44" s="477"/>
      <c r="G44" s="478"/>
      <c r="L44" s="106"/>
    </row>
    <row r="45" spans="1:12" s="105" customFormat="1" ht="13.5" customHeight="1">
      <c r="A45" s="476"/>
      <c r="B45" s="477"/>
      <c r="C45" s="477"/>
      <c r="D45" s="477"/>
      <c r="E45" s="477"/>
      <c r="F45" s="477"/>
      <c r="G45" s="478"/>
      <c r="L45" s="106"/>
    </row>
    <row r="46" spans="1:12" s="105" customFormat="1" ht="13.5" customHeight="1">
      <c r="A46" s="476"/>
      <c r="B46" s="477"/>
      <c r="C46" s="477"/>
      <c r="D46" s="477"/>
      <c r="E46" s="477"/>
      <c r="F46" s="477"/>
      <c r="G46" s="478"/>
      <c r="L46" s="106"/>
    </row>
    <row r="47" spans="1:12" s="105" customFormat="1" ht="13.5" customHeight="1">
      <c r="A47" s="476"/>
      <c r="B47" s="477"/>
      <c r="C47" s="477"/>
      <c r="D47" s="477"/>
      <c r="E47" s="477"/>
      <c r="F47" s="477"/>
      <c r="G47" s="478"/>
      <c r="L47" s="106"/>
    </row>
    <row r="48" spans="1:12" s="105" customFormat="1" ht="13.5" customHeight="1">
      <c r="A48" s="476"/>
      <c r="B48" s="477"/>
      <c r="C48" s="477"/>
      <c r="D48" s="477"/>
      <c r="E48" s="477"/>
      <c r="F48" s="477"/>
      <c r="G48" s="478"/>
      <c r="L48" s="106"/>
    </row>
    <row r="49" spans="1:12" s="105" customFormat="1" ht="13.5" customHeight="1">
      <c r="A49" s="476"/>
      <c r="B49" s="477"/>
      <c r="C49" s="477"/>
      <c r="D49" s="477"/>
      <c r="E49" s="477"/>
      <c r="F49" s="477"/>
      <c r="G49" s="478"/>
      <c r="L49" s="106"/>
    </row>
    <row r="50" spans="1:12" s="105" customFormat="1" ht="13.5" customHeight="1">
      <c r="A50" s="476"/>
      <c r="B50" s="477"/>
      <c r="C50" s="477"/>
      <c r="D50" s="477"/>
      <c r="E50" s="477"/>
      <c r="F50" s="477"/>
      <c r="G50" s="478"/>
      <c r="L50" s="106"/>
    </row>
    <row r="51" spans="1:12" s="105" customFormat="1" ht="13.5" customHeight="1">
      <c r="A51" s="476"/>
      <c r="B51" s="477"/>
      <c r="C51" s="477"/>
      <c r="D51" s="477"/>
      <c r="E51" s="477"/>
      <c r="F51" s="477"/>
      <c r="G51" s="478"/>
      <c r="L51" s="106"/>
    </row>
    <row r="52" spans="1:12" s="105" customFormat="1" ht="13.5" customHeight="1">
      <c r="A52" s="476"/>
      <c r="B52" s="477"/>
      <c r="C52" s="477"/>
      <c r="D52" s="477"/>
      <c r="E52" s="477"/>
      <c r="F52" s="477"/>
      <c r="G52" s="478"/>
      <c r="L52" s="106"/>
    </row>
    <row r="53" spans="1:12" s="105" customFormat="1" ht="13.5" customHeight="1">
      <c r="A53" s="476"/>
      <c r="B53" s="477"/>
      <c r="C53" s="477"/>
      <c r="D53" s="477"/>
      <c r="E53" s="477"/>
      <c r="F53" s="477"/>
      <c r="G53" s="478"/>
      <c r="L53" s="106"/>
    </row>
    <row r="54" spans="1:12" s="105" customFormat="1" ht="13.5" customHeight="1">
      <c r="A54" s="476"/>
      <c r="B54" s="477"/>
      <c r="C54" s="477"/>
      <c r="D54" s="477"/>
      <c r="E54" s="477"/>
      <c r="F54" s="477"/>
      <c r="G54" s="478"/>
      <c r="L54" s="106"/>
    </row>
    <row r="55" spans="1:12" s="105" customFormat="1" ht="13.5" customHeight="1">
      <c r="A55" s="476"/>
      <c r="B55" s="477"/>
      <c r="C55" s="477"/>
      <c r="D55" s="477"/>
      <c r="E55" s="477"/>
      <c r="F55" s="477"/>
      <c r="G55" s="478"/>
      <c r="L55" s="106"/>
    </row>
    <row r="56" spans="1:12" s="105" customFormat="1" ht="13.5" customHeight="1">
      <c r="A56" s="476"/>
      <c r="B56" s="477"/>
      <c r="C56" s="477"/>
      <c r="D56" s="477"/>
      <c r="E56" s="477"/>
      <c r="F56" s="477"/>
      <c r="G56" s="478"/>
      <c r="L56" s="106"/>
    </row>
    <row r="57" spans="1:12" s="106" customFormat="1" ht="13.5" customHeight="1">
      <c r="A57" s="476"/>
      <c r="B57" s="477"/>
      <c r="C57" s="477"/>
      <c r="D57" s="477"/>
      <c r="E57" s="477"/>
      <c r="F57" s="477"/>
      <c r="G57" s="478"/>
      <c r="H57" s="105"/>
      <c r="I57" s="105"/>
      <c r="J57" s="105"/>
      <c r="K57" s="105"/>
    </row>
    <row r="58" spans="1:12" s="69" customFormat="1" ht="21">
      <c r="A58" s="113" t="s">
        <v>32</v>
      </c>
      <c r="B58" s="134">
        <f>$B$1</f>
        <v>12</v>
      </c>
      <c r="C58" s="114" t="s">
        <v>40</v>
      </c>
      <c r="D58" s="115" t="str">
        <f>$E$1</f>
        <v>一日毎</v>
      </c>
      <c r="E58" s="601" t="str">
        <f>$B$2</f>
        <v>インサイトフル・コマンド</v>
      </c>
      <c r="F58" s="602"/>
      <c r="G58" s="603"/>
      <c r="L58" s="130"/>
    </row>
  </sheetData>
  <mergeCells count="61">
    <mergeCell ref="A23:G23"/>
    <mergeCell ref="A57:G57"/>
    <mergeCell ref="E58:G58"/>
    <mergeCell ref="A46:G46"/>
    <mergeCell ref="A47:G47"/>
    <mergeCell ref="A48:G48"/>
    <mergeCell ref="A49:G49"/>
    <mergeCell ref="A50:G50"/>
    <mergeCell ref="A51:G51"/>
    <mergeCell ref="A52:G52"/>
    <mergeCell ref="A53:G53"/>
    <mergeCell ref="A54:G54"/>
    <mergeCell ref="A55:G55"/>
    <mergeCell ref="A56:G56"/>
    <mergeCell ref="A45:G45"/>
    <mergeCell ref="A34:G34"/>
    <mergeCell ref="A35:G35"/>
    <mergeCell ref="A36:G36"/>
    <mergeCell ref="A37:G37"/>
    <mergeCell ref="A38:G38"/>
    <mergeCell ref="A39:G39"/>
    <mergeCell ref="A40:G40"/>
    <mergeCell ref="A41:G41"/>
    <mergeCell ref="A42:G42"/>
    <mergeCell ref="A43:G43"/>
    <mergeCell ref="A44:G44"/>
    <mergeCell ref="A33:G33"/>
    <mergeCell ref="B17:G17"/>
    <mergeCell ref="B18:G18"/>
    <mergeCell ref="A19:G19"/>
    <mergeCell ref="A24:G24"/>
    <mergeCell ref="A25:G25"/>
    <mergeCell ref="A28:G28"/>
    <mergeCell ref="A30:G30"/>
    <mergeCell ref="A27:G27"/>
    <mergeCell ref="A29:G29"/>
    <mergeCell ref="A31:G31"/>
    <mergeCell ref="A32:G32"/>
    <mergeCell ref="A26:G26"/>
    <mergeCell ref="A20:G20"/>
    <mergeCell ref="A21:G21"/>
    <mergeCell ref="A22:G22"/>
    <mergeCell ref="B16:G16"/>
    <mergeCell ref="B7:D7"/>
    <mergeCell ref="B8:G8"/>
    <mergeCell ref="B9:G9"/>
    <mergeCell ref="B10:G10"/>
    <mergeCell ref="B12:G12"/>
    <mergeCell ref="B13:G13"/>
    <mergeCell ref="B14:G14"/>
    <mergeCell ref="B15:G15"/>
    <mergeCell ref="J9:K9"/>
    <mergeCell ref="B11:G11"/>
    <mergeCell ref="B1:C1"/>
    <mergeCell ref="F1:G1"/>
    <mergeCell ref="B2:G2"/>
    <mergeCell ref="B4:G4"/>
    <mergeCell ref="B5:G5"/>
    <mergeCell ref="B6:D6"/>
    <mergeCell ref="H4:L4"/>
    <mergeCell ref="J11:K11"/>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&amp;Cシェリー&amp;R&amp;D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I6</xm:sqref>
        </x14:dataValidation>
        <x14:dataValidation type="list" allowBlank="1" showInputMessage="1" showErrorMessage="1">
          <x14:formula1>
            <xm:f>基本!$D$27:$D$31</xm:f>
          </x14:formula1>
          <xm:sqref>I7</xm:sqref>
        </x14:dataValidation>
        <x14:dataValidation type="list" allowBlank="1" showInputMessage="1" showErrorMessage="1">
          <x14:formula1>
            <xm:f>基本!$A$5:$A$10</xm:f>
          </x14:formula1>
          <xm:sqref>I8 I10 K15</xm:sqref>
        </x14:dataValidation>
        <x14:dataValidation type="list" allowBlank="1" showInputMessage="1" showErrorMessage="1">
          <x14:formula1>
            <xm:f>基本!$A$16:$A$19</xm:f>
          </x14:formula1>
          <xm:sqref>K8</xm:sqref>
        </x14:dataValidation>
        <x14:dataValidation type="list" allowBlank="1" showInputMessage="1" showErrorMessage="1">
          <x14:formula1>
            <xm:f>基本!$C$27:$C$37</xm:f>
          </x14:formula1>
          <xm:sqref>I15</xm:sqref>
        </x14:dataValidation>
        <x14:dataValidation type="list" allowBlank="1" showInputMessage="1" showErrorMessage="1">
          <x14:formula1>
            <xm:f>基本!$A$27:$A$33</xm:f>
          </x14:formula1>
          <xm:sqref>I5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abSelected="1" topLeftCell="C1" workbookViewId="0">
      <selection activeCell="N1" sqref="N1"/>
    </sheetView>
  </sheetViews>
  <sheetFormatPr defaultRowHeight="13.5"/>
  <cols>
    <col min="1" max="1" width="8" customWidth="1"/>
    <col min="3" max="3" width="9.75" customWidth="1"/>
    <col min="5" max="5" width="9.5" bestFit="1" customWidth="1"/>
    <col min="15" max="15" width="9" style="42"/>
    <col min="16" max="16" width="7.875" customWidth="1"/>
  </cols>
  <sheetData>
    <row r="1" spans="1:16">
      <c r="A1" s="8" t="s">
        <v>30</v>
      </c>
      <c r="B1" s="411" t="s">
        <v>119</v>
      </c>
      <c r="C1" s="411"/>
      <c r="D1" s="411"/>
      <c r="E1" s="56" t="s">
        <v>106</v>
      </c>
      <c r="F1" s="56" t="s">
        <v>107</v>
      </c>
      <c r="G1" s="56" t="s">
        <v>109</v>
      </c>
      <c r="H1" s="56" t="s">
        <v>108</v>
      </c>
      <c r="I1" s="56" t="s">
        <v>110</v>
      </c>
      <c r="J1" s="68"/>
      <c r="M1" s="13" t="s">
        <v>63</v>
      </c>
      <c r="N1" s="129">
        <v>4.1399999999999997</v>
      </c>
      <c r="O1" s="14"/>
    </row>
    <row r="2" spans="1:16">
      <c r="A2" s="8" t="s">
        <v>31</v>
      </c>
      <c r="B2" s="412" t="s">
        <v>398</v>
      </c>
      <c r="C2" s="413"/>
      <c r="D2" s="414"/>
      <c r="E2" s="57">
        <v>12</v>
      </c>
      <c r="F2" s="57">
        <v>5</v>
      </c>
      <c r="G2" s="57">
        <v>0</v>
      </c>
      <c r="H2" s="57">
        <v>7</v>
      </c>
      <c r="I2" s="57">
        <v>0</v>
      </c>
      <c r="J2" s="68"/>
      <c r="N2" t="s">
        <v>89</v>
      </c>
    </row>
    <row r="3" spans="1:16" ht="14.25" thickBot="1">
      <c r="A3" s="9" t="s">
        <v>32</v>
      </c>
      <c r="B3" s="39">
        <v>16</v>
      </c>
    </row>
    <row r="4" spans="1:16" ht="14.25" thickBot="1">
      <c r="A4" s="7"/>
      <c r="B4" s="6" t="s">
        <v>10</v>
      </c>
      <c r="C4" s="6" t="s">
        <v>11</v>
      </c>
      <c r="D4" s="6"/>
      <c r="F4" s="415" t="s">
        <v>38</v>
      </c>
      <c r="G4" s="416"/>
    </row>
    <row r="5" spans="1:16">
      <c r="A5" s="8" t="s">
        <v>12</v>
      </c>
      <c r="B5" s="5">
        <v>11</v>
      </c>
      <c r="C5" s="12">
        <f>INT(($B$5-10)/2)</f>
        <v>0</v>
      </c>
      <c r="D5" s="4">
        <f>INT($B$3/2)+$C5</f>
        <v>8</v>
      </c>
      <c r="F5" s="418" t="s">
        <v>325</v>
      </c>
      <c r="G5" s="418"/>
      <c r="H5" s="419"/>
      <c r="I5" s="419"/>
      <c r="J5" s="419"/>
      <c r="K5" s="419"/>
      <c r="L5" s="419"/>
      <c r="M5" s="419"/>
      <c r="N5" s="419"/>
      <c r="O5" s="60"/>
    </row>
    <row r="6" spans="1:16">
      <c r="A6" s="8" t="s">
        <v>13</v>
      </c>
      <c r="B6" s="5">
        <v>19</v>
      </c>
      <c r="C6" s="12">
        <f>INT(($B$6-10)/2)</f>
        <v>4</v>
      </c>
      <c r="D6" s="23">
        <f t="shared" ref="D6:D10" si="0">INT($B$3/2)+$C6</f>
        <v>12</v>
      </c>
      <c r="F6" s="41" t="s">
        <v>22</v>
      </c>
      <c r="G6" s="6" t="s">
        <v>23</v>
      </c>
      <c r="H6" s="6" t="s">
        <v>24</v>
      </c>
      <c r="I6" s="6" t="s">
        <v>25</v>
      </c>
      <c r="J6" s="6" t="s">
        <v>26</v>
      </c>
      <c r="K6" s="6" t="s">
        <v>27</v>
      </c>
      <c r="L6" s="6" t="s">
        <v>84</v>
      </c>
      <c r="M6" s="6" t="s">
        <v>28</v>
      </c>
      <c r="N6" s="6" t="s">
        <v>29</v>
      </c>
      <c r="O6" s="56" t="s">
        <v>113</v>
      </c>
      <c r="P6" s="16" t="s">
        <v>34</v>
      </c>
    </row>
    <row r="7" spans="1:16">
      <c r="A7" s="8" t="s">
        <v>14</v>
      </c>
      <c r="B7" s="5">
        <v>11</v>
      </c>
      <c r="C7" s="12">
        <f>INT(($B$7-10)/2)</f>
        <v>0</v>
      </c>
      <c r="D7" s="23">
        <f t="shared" si="0"/>
        <v>8</v>
      </c>
      <c r="F7" s="121" t="s">
        <v>112</v>
      </c>
      <c r="G7" s="2">
        <f>I7+P7</f>
        <v>14</v>
      </c>
      <c r="H7" s="17" t="s">
        <v>12</v>
      </c>
      <c r="I7" s="136">
        <f>IF(H7="",0,VLOOKUP(H7,$A$5:$C$10,3,FALSE))</f>
        <v>0</v>
      </c>
      <c r="J7" s="23">
        <f>INT($B$3/2)</f>
        <v>8</v>
      </c>
      <c r="K7" s="5">
        <v>2</v>
      </c>
      <c r="L7" s="5">
        <v>2</v>
      </c>
      <c r="M7" s="5">
        <v>2</v>
      </c>
      <c r="N7" s="5">
        <v>0</v>
      </c>
      <c r="O7" s="57">
        <v>0</v>
      </c>
      <c r="P7" s="15">
        <f>SUM(J7:O7)</f>
        <v>14</v>
      </c>
    </row>
    <row r="8" spans="1:16">
      <c r="A8" s="8" t="s">
        <v>15</v>
      </c>
      <c r="B8" s="5">
        <v>9</v>
      </c>
      <c r="C8" s="12">
        <f>INT(($B$8-10)/2)</f>
        <v>-1</v>
      </c>
      <c r="D8" s="23">
        <f t="shared" si="0"/>
        <v>7</v>
      </c>
      <c r="F8" s="404" t="s">
        <v>33</v>
      </c>
      <c r="G8" s="405"/>
      <c r="H8" s="406"/>
      <c r="I8" s="144" t="s">
        <v>34</v>
      </c>
      <c r="J8" s="6" t="s">
        <v>24</v>
      </c>
      <c r="K8" s="6" t="s">
        <v>25</v>
      </c>
      <c r="L8" s="18" t="s">
        <v>84</v>
      </c>
      <c r="M8" s="6" t="s">
        <v>28</v>
      </c>
      <c r="N8" s="6" t="s">
        <v>29</v>
      </c>
      <c r="O8" s="56" t="s">
        <v>113</v>
      </c>
      <c r="P8" s="16" t="s">
        <v>34</v>
      </c>
    </row>
    <row r="9" spans="1:16">
      <c r="A9" s="8" t="s">
        <v>16</v>
      </c>
      <c r="B9" s="5">
        <v>16</v>
      </c>
      <c r="C9" s="12">
        <f>INT(($B$9-10)/2)</f>
        <v>3</v>
      </c>
      <c r="D9" s="23">
        <f t="shared" si="0"/>
        <v>11</v>
      </c>
      <c r="F9" s="145">
        <v>1</v>
      </c>
      <c r="G9" s="143" t="s">
        <v>114</v>
      </c>
      <c r="H9" s="146">
        <v>10</v>
      </c>
      <c r="I9" s="122">
        <f>K9+P9</f>
        <v>4</v>
      </c>
      <c r="J9" s="38" t="s">
        <v>12</v>
      </c>
      <c r="K9" s="136">
        <f>IF(J9="",0,VLOOKUP(J9,$A$5:$C$10,3,FALSE))</f>
        <v>0</v>
      </c>
      <c r="L9" s="5">
        <v>0</v>
      </c>
      <c r="M9" s="5">
        <v>2</v>
      </c>
      <c r="N9" s="5">
        <v>2</v>
      </c>
      <c r="O9" s="37">
        <f>$J$2+$C$7</f>
        <v>0</v>
      </c>
      <c r="P9" s="15">
        <f>SUM(L9:O9)</f>
        <v>4</v>
      </c>
    </row>
    <row r="10" spans="1:16">
      <c r="A10" s="8" t="s">
        <v>17</v>
      </c>
      <c r="B10" s="5">
        <v>23</v>
      </c>
      <c r="C10" s="12">
        <f>INT(($B$10-10)/2)</f>
        <v>6</v>
      </c>
      <c r="D10" s="23">
        <f t="shared" si="0"/>
        <v>14</v>
      </c>
      <c r="F10" s="417" t="s">
        <v>35</v>
      </c>
      <c r="G10" s="417"/>
      <c r="H10" s="417" t="s">
        <v>36</v>
      </c>
      <c r="I10" s="417"/>
      <c r="J10" s="417"/>
      <c r="K10" s="417"/>
      <c r="L10" s="417" t="s">
        <v>37</v>
      </c>
      <c r="M10" s="417"/>
      <c r="N10" s="417"/>
      <c r="O10"/>
    </row>
    <row r="11" spans="1:16">
      <c r="A11" s="42"/>
      <c r="B11" s="42"/>
      <c r="C11" s="42"/>
      <c r="D11" s="42"/>
      <c r="F11" s="411" t="s">
        <v>18</v>
      </c>
      <c r="G11" s="410"/>
      <c r="H11" s="411" t="s">
        <v>123</v>
      </c>
      <c r="I11" s="410"/>
      <c r="J11" s="410"/>
      <c r="K11" s="410"/>
      <c r="L11" s="5">
        <v>2</v>
      </c>
      <c r="M11" s="4" t="s">
        <v>64</v>
      </c>
      <c r="N11" s="5">
        <v>6</v>
      </c>
      <c r="O11"/>
    </row>
    <row r="12" spans="1:16" ht="14.25" thickBot="1">
      <c r="A12" s="56" t="s">
        <v>87</v>
      </c>
      <c r="B12" s="26" t="s">
        <v>94</v>
      </c>
      <c r="C12" s="26" t="s">
        <v>95</v>
      </c>
      <c r="D12" s="56" t="s">
        <v>111</v>
      </c>
      <c r="F12" s="1"/>
      <c r="G12" s="1"/>
      <c r="H12" s="1"/>
      <c r="I12" s="1"/>
      <c r="J12" s="1"/>
      <c r="K12" s="1"/>
      <c r="L12" s="1"/>
      <c r="M12" s="1"/>
      <c r="N12" s="1"/>
      <c r="O12" s="24"/>
    </row>
    <row r="13" spans="1:16" ht="14.25" thickBot="1">
      <c r="A13" s="37">
        <f>$E$2+$B$6+($F$2*($B$3-1))</f>
        <v>106</v>
      </c>
      <c r="B13" s="29">
        <f>INT($A$13/2)</f>
        <v>53</v>
      </c>
      <c r="C13" s="29">
        <f>INT($A$13/4)+2</f>
        <v>28</v>
      </c>
      <c r="D13" s="29">
        <f>H2+C6</f>
        <v>11</v>
      </c>
      <c r="F13" s="415" t="s">
        <v>96</v>
      </c>
      <c r="G13" s="416"/>
      <c r="H13" s="1"/>
      <c r="I13" s="1"/>
      <c r="J13" s="1"/>
      <c r="K13" s="1"/>
      <c r="L13" s="1"/>
      <c r="M13" s="1"/>
      <c r="N13" s="1"/>
      <c r="O13" s="24"/>
    </row>
    <row r="14" spans="1:16">
      <c r="F14" s="418"/>
      <c r="G14" s="418"/>
      <c r="H14" s="419"/>
      <c r="I14" s="419"/>
      <c r="J14" s="419"/>
      <c r="K14" s="419"/>
      <c r="L14" s="419"/>
      <c r="M14" s="419"/>
      <c r="N14" s="419"/>
      <c r="O14" s="60"/>
    </row>
    <row r="15" spans="1:16">
      <c r="A15" s="56" t="s">
        <v>93</v>
      </c>
      <c r="B15" s="25">
        <v>6</v>
      </c>
      <c r="F15" s="6" t="s">
        <v>22</v>
      </c>
      <c r="G15" s="6" t="s">
        <v>23</v>
      </c>
      <c r="H15" s="6" t="s">
        <v>24</v>
      </c>
      <c r="I15" s="6" t="s">
        <v>25</v>
      </c>
      <c r="J15" s="6" t="s">
        <v>26</v>
      </c>
      <c r="K15" s="6" t="s">
        <v>27</v>
      </c>
      <c r="L15" s="18" t="s">
        <v>84</v>
      </c>
      <c r="M15" s="6" t="s">
        <v>28</v>
      </c>
      <c r="N15" s="6" t="s">
        <v>29</v>
      </c>
      <c r="O15" s="56" t="s">
        <v>113</v>
      </c>
      <c r="P15" s="16" t="s">
        <v>34</v>
      </c>
    </row>
    <row r="16" spans="1:16">
      <c r="A16" s="56" t="s">
        <v>92</v>
      </c>
      <c r="B16" s="22">
        <v>29</v>
      </c>
      <c r="F16" s="57" t="s">
        <v>120</v>
      </c>
      <c r="G16" s="55">
        <f>I16+P16</f>
        <v>8</v>
      </c>
      <c r="H16" s="17" t="s">
        <v>12</v>
      </c>
      <c r="I16" s="136">
        <f>IF(H16="",0,VLOOKUP(H16,$A$5:$C$10,3,FALSE))</f>
        <v>0</v>
      </c>
      <c r="J16" s="2">
        <f>INT($B$3/2)</f>
        <v>8</v>
      </c>
      <c r="K16" s="5">
        <v>0</v>
      </c>
      <c r="L16" s="5">
        <v>0</v>
      </c>
      <c r="M16" s="5">
        <v>0</v>
      </c>
      <c r="N16" s="5">
        <v>0</v>
      </c>
      <c r="O16" s="57">
        <v>0</v>
      </c>
      <c r="P16" s="15">
        <f>SUM(J16:O16)</f>
        <v>8</v>
      </c>
    </row>
    <row r="17" spans="1:16">
      <c r="A17" s="56" t="s">
        <v>19</v>
      </c>
      <c r="B17" s="22">
        <v>29</v>
      </c>
      <c r="F17" s="404" t="s">
        <v>33</v>
      </c>
      <c r="G17" s="405"/>
      <c r="H17" s="406"/>
      <c r="I17" s="144" t="s">
        <v>34</v>
      </c>
      <c r="J17" s="6" t="s">
        <v>24</v>
      </c>
      <c r="K17" s="6" t="s">
        <v>25</v>
      </c>
      <c r="L17" s="18" t="s">
        <v>84</v>
      </c>
      <c r="M17" s="6" t="s">
        <v>28</v>
      </c>
      <c r="N17" s="6" t="s">
        <v>29</v>
      </c>
      <c r="O17" s="56" t="s">
        <v>113</v>
      </c>
      <c r="P17" s="16" t="s">
        <v>34</v>
      </c>
    </row>
    <row r="18" spans="1:16">
      <c r="A18" s="56" t="s">
        <v>20</v>
      </c>
      <c r="B18" s="22">
        <v>21</v>
      </c>
      <c r="F18" s="147">
        <v>1</v>
      </c>
      <c r="G18" s="143" t="s">
        <v>114</v>
      </c>
      <c r="H18" s="146">
        <v>10</v>
      </c>
      <c r="I18" s="122">
        <f>K18+P18</f>
        <v>0</v>
      </c>
      <c r="J18" s="17" t="s">
        <v>12</v>
      </c>
      <c r="K18" s="136">
        <f>IF(J18="",0,VLOOKUP(J18,$A$5:$C$10,3,FALSE))</f>
        <v>0</v>
      </c>
      <c r="L18" s="5">
        <v>0</v>
      </c>
      <c r="M18" s="5">
        <v>0</v>
      </c>
      <c r="N18" s="5">
        <v>0</v>
      </c>
      <c r="O18" s="37">
        <f>$J$2+$C$7</f>
        <v>0</v>
      </c>
      <c r="P18" s="55">
        <f>SUM(L18:O18)</f>
        <v>0</v>
      </c>
    </row>
    <row r="19" spans="1:16">
      <c r="A19" s="56" t="s">
        <v>21</v>
      </c>
      <c r="B19" s="22">
        <v>32</v>
      </c>
      <c r="F19" s="417" t="s">
        <v>35</v>
      </c>
      <c r="G19" s="417"/>
      <c r="H19" s="417" t="s">
        <v>36</v>
      </c>
      <c r="I19" s="417"/>
      <c r="J19" s="417"/>
      <c r="K19" s="417"/>
      <c r="L19" s="417" t="s">
        <v>37</v>
      </c>
      <c r="M19" s="417"/>
      <c r="N19" s="417"/>
    </row>
    <row r="20" spans="1:16">
      <c r="F20" s="410" t="s">
        <v>18</v>
      </c>
      <c r="G20" s="410"/>
      <c r="H20" s="409"/>
      <c r="I20" s="410"/>
      <c r="J20" s="410"/>
      <c r="K20" s="410"/>
      <c r="L20" s="5"/>
      <c r="M20" s="4" t="s">
        <v>45</v>
      </c>
      <c r="N20" s="5"/>
    </row>
    <row r="21" spans="1:16" ht="14.25" thickBot="1">
      <c r="A21" s="404" t="s">
        <v>587</v>
      </c>
      <c r="B21" s="405"/>
      <c r="C21" s="406"/>
      <c r="F21" s="1"/>
      <c r="G21" s="1"/>
      <c r="H21" s="1"/>
      <c r="I21" s="1"/>
      <c r="J21" s="1"/>
      <c r="K21" s="1"/>
      <c r="L21" s="1"/>
      <c r="M21" s="1"/>
      <c r="N21" s="1"/>
      <c r="O21" s="24"/>
    </row>
    <row r="22" spans="1:16" ht="14.25" thickBot="1">
      <c r="A22" s="407" t="s">
        <v>16</v>
      </c>
      <c r="B22" s="295" t="s">
        <v>10</v>
      </c>
      <c r="C22" s="295" t="s">
        <v>11</v>
      </c>
      <c r="D22" s="42"/>
      <c r="F22" s="415" t="s">
        <v>65</v>
      </c>
      <c r="G22" s="416"/>
      <c r="H22" s="1"/>
      <c r="I22" s="1"/>
      <c r="J22" s="1"/>
      <c r="K22" s="1"/>
      <c r="L22" s="1"/>
      <c r="M22" s="1"/>
      <c r="N22" s="1"/>
      <c r="O22" s="24"/>
    </row>
    <row r="23" spans="1:16">
      <c r="A23" s="408"/>
      <c r="B23" s="29">
        <f>B9</f>
        <v>16</v>
      </c>
      <c r="C23" s="29">
        <f>INT((B23-10)/2)</f>
        <v>3</v>
      </c>
      <c r="D23" s="42"/>
      <c r="F23" s="418" t="s">
        <v>325</v>
      </c>
      <c r="G23" s="418"/>
      <c r="H23" s="419"/>
      <c r="I23" s="419"/>
      <c r="J23" s="419"/>
      <c r="K23" s="419"/>
      <c r="L23" s="419"/>
      <c r="M23" s="419"/>
      <c r="N23" s="419"/>
      <c r="O23" s="60"/>
    </row>
    <row r="24" spans="1:16">
      <c r="B24" s="42"/>
      <c r="C24" s="42"/>
      <c r="D24" s="42"/>
      <c r="F24" s="6" t="s">
        <v>22</v>
      </c>
      <c r="G24" s="6" t="s">
        <v>23</v>
      </c>
      <c r="H24" s="6" t="s">
        <v>24</v>
      </c>
      <c r="I24" s="6" t="s">
        <v>25</v>
      </c>
      <c r="J24" s="6" t="s">
        <v>26</v>
      </c>
      <c r="K24" s="6" t="s">
        <v>27</v>
      </c>
      <c r="L24" s="18" t="s">
        <v>84</v>
      </c>
      <c r="M24" s="6" t="s">
        <v>28</v>
      </c>
      <c r="N24" s="6" t="s">
        <v>29</v>
      </c>
      <c r="O24" s="56" t="s">
        <v>113</v>
      </c>
      <c r="P24" s="16" t="s">
        <v>34</v>
      </c>
    </row>
    <row r="25" spans="1:16">
      <c r="B25" s="42"/>
      <c r="C25" s="42"/>
      <c r="D25" s="42"/>
      <c r="F25" s="57" t="s">
        <v>112</v>
      </c>
      <c r="G25" s="55">
        <f>I25+P25</f>
        <v>20</v>
      </c>
      <c r="H25" s="17" t="s">
        <v>17</v>
      </c>
      <c r="I25" s="136">
        <f>IF(H25="",0,VLOOKUP(H25,$A$5:$C$10,3,FALSE))</f>
        <v>6</v>
      </c>
      <c r="J25" s="2">
        <f>INT($B$3/2)</f>
        <v>8</v>
      </c>
      <c r="K25" s="5">
        <v>2</v>
      </c>
      <c r="L25" s="5">
        <v>2</v>
      </c>
      <c r="M25" s="5">
        <v>2</v>
      </c>
      <c r="N25" s="5">
        <v>0</v>
      </c>
      <c r="O25" s="57">
        <v>0</v>
      </c>
      <c r="P25" s="55">
        <f>SUM(J25:O25)</f>
        <v>14</v>
      </c>
    </row>
    <row r="26" spans="1:16">
      <c r="F26" s="404" t="s">
        <v>33</v>
      </c>
      <c r="G26" s="405"/>
      <c r="H26" s="406"/>
      <c r="I26" s="144" t="s">
        <v>34</v>
      </c>
      <c r="J26" s="6" t="s">
        <v>24</v>
      </c>
      <c r="K26" s="6" t="s">
        <v>25</v>
      </c>
      <c r="L26" s="18" t="s">
        <v>84</v>
      </c>
      <c r="M26" s="6" t="s">
        <v>28</v>
      </c>
      <c r="N26" s="6" t="s">
        <v>29</v>
      </c>
      <c r="O26" s="56" t="s">
        <v>113</v>
      </c>
      <c r="P26" s="16" t="s">
        <v>34</v>
      </c>
    </row>
    <row r="27" spans="1:16">
      <c r="A27" s="20" t="s">
        <v>69</v>
      </c>
      <c r="B27" s="20" t="s">
        <v>67</v>
      </c>
      <c r="C27" s="20" t="s">
        <v>74</v>
      </c>
      <c r="D27" s="20" t="str">
        <f>IF($F$4="","",$F$4)</f>
        <v>近接基礎</v>
      </c>
      <c r="F27" s="147">
        <v>1</v>
      </c>
      <c r="G27" s="143" t="s">
        <v>114</v>
      </c>
      <c r="H27" s="146">
        <v>10</v>
      </c>
      <c r="I27" s="122">
        <f>K27+P27</f>
        <v>10</v>
      </c>
      <c r="J27" s="17" t="s">
        <v>17</v>
      </c>
      <c r="K27" s="136">
        <f>IF(J27="",0,VLOOKUP(J27,$A$5:$C$10,3,FALSE))</f>
        <v>6</v>
      </c>
      <c r="L27" s="38">
        <v>0</v>
      </c>
      <c r="M27" s="38">
        <v>2</v>
      </c>
      <c r="N27" s="38">
        <v>2</v>
      </c>
      <c r="O27" s="37">
        <f>$J$2+$C$7</f>
        <v>0</v>
      </c>
      <c r="P27" s="55">
        <f>SUM(L27:O27)</f>
        <v>4</v>
      </c>
    </row>
    <row r="28" spans="1:16">
      <c r="A28" s="20" t="s">
        <v>70</v>
      </c>
      <c r="B28" s="20" t="s">
        <v>72</v>
      </c>
      <c r="C28" s="20" t="s">
        <v>75</v>
      </c>
      <c r="D28" s="20" t="str">
        <f>IF($F$13="","",$F$13)</f>
        <v>遠隔基礎</v>
      </c>
      <c r="F28" s="417" t="s">
        <v>35</v>
      </c>
      <c r="G28" s="417"/>
      <c r="H28" s="417" t="s">
        <v>36</v>
      </c>
      <c r="I28" s="417"/>
      <c r="J28" s="417"/>
      <c r="K28" s="417"/>
      <c r="L28" s="417" t="s">
        <v>37</v>
      </c>
      <c r="M28" s="417"/>
      <c r="N28" s="417"/>
    </row>
    <row r="29" spans="1:16">
      <c r="A29" s="20" t="s">
        <v>71</v>
      </c>
      <c r="B29" s="20" t="s">
        <v>73</v>
      </c>
      <c r="C29" s="20" t="s">
        <v>76</v>
      </c>
      <c r="D29" s="20" t="str">
        <f>IF($F$22="","",$F$22)</f>
        <v>パワー</v>
      </c>
      <c r="F29" s="410" t="s">
        <v>18</v>
      </c>
      <c r="G29" s="410"/>
      <c r="H29" s="411" t="s">
        <v>123</v>
      </c>
      <c r="I29" s="410"/>
      <c r="J29" s="410"/>
      <c r="K29" s="410"/>
      <c r="L29" s="5">
        <v>2</v>
      </c>
      <c r="M29" s="4" t="s">
        <v>45</v>
      </c>
      <c r="N29" s="5">
        <v>6</v>
      </c>
    </row>
    <row r="30" spans="1:16" ht="14.25" thickBot="1">
      <c r="A30" s="20" t="s">
        <v>83</v>
      </c>
      <c r="B30" s="20" t="s">
        <v>99</v>
      </c>
      <c r="C30" s="20" t="s">
        <v>77</v>
      </c>
      <c r="D30" s="20" t="str">
        <f>IF($F$31="","",$F$31)</f>
        <v>　</v>
      </c>
    </row>
    <row r="31" spans="1:16" ht="14.25" thickBot="1">
      <c r="A31" s="20" t="s">
        <v>98</v>
      </c>
      <c r="B31" s="20"/>
      <c r="C31" s="20" t="s">
        <v>78</v>
      </c>
      <c r="D31" s="20" t="str">
        <f>IF($F$40="","",$F$40)</f>
        <v>　</v>
      </c>
      <c r="F31" s="415" t="s">
        <v>105</v>
      </c>
      <c r="G31" s="416"/>
      <c r="H31" s="1"/>
      <c r="I31" s="1"/>
      <c r="J31" s="1"/>
      <c r="K31" s="1"/>
      <c r="L31" s="1"/>
      <c r="M31" s="1"/>
      <c r="N31" s="1"/>
      <c r="O31" s="24"/>
    </row>
    <row r="32" spans="1:16">
      <c r="A32" s="20" t="s">
        <v>102</v>
      </c>
      <c r="C32" s="20" t="s">
        <v>79</v>
      </c>
      <c r="F32" s="418"/>
      <c r="G32" s="418"/>
      <c r="H32" s="419"/>
      <c r="I32" s="419"/>
      <c r="J32" s="419"/>
      <c r="K32" s="419"/>
      <c r="L32" s="419"/>
      <c r="M32" s="419"/>
      <c r="N32" s="419"/>
      <c r="O32" s="60"/>
    </row>
    <row r="33" spans="1:16">
      <c r="A33" s="20"/>
      <c r="C33" s="20" t="s">
        <v>68</v>
      </c>
      <c r="F33" s="6" t="s">
        <v>22</v>
      </c>
      <c r="G33" s="6" t="s">
        <v>23</v>
      </c>
      <c r="H33" s="6" t="s">
        <v>24</v>
      </c>
      <c r="I33" s="6" t="s">
        <v>25</v>
      </c>
      <c r="J33" s="6" t="s">
        <v>26</v>
      </c>
      <c r="K33" s="6" t="s">
        <v>27</v>
      </c>
      <c r="L33" s="18" t="s">
        <v>84</v>
      </c>
      <c r="M33" s="6" t="s">
        <v>28</v>
      </c>
      <c r="N33" s="6" t="s">
        <v>29</v>
      </c>
      <c r="O33" s="56" t="s">
        <v>113</v>
      </c>
      <c r="P33" s="16" t="s">
        <v>34</v>
      </c>
    </row>
    <row r="34" spans="1:16">
      <c r="C34" s="20" t="s">
        <v>80</v>
      </c>
      <c r="F34" s="57" t="s">
        <v>97</v>
      </c>
      <c r="G34" s="55">
        <f>I34+P34</f>
        <v>15</v>
      </c>
      <c r="H34" s="17" t="s">
        <v>12</v>
      </c>
      <c r="I34" s="136">
        <f>IF(H34="",0,VLOOKUP(H34,$A$5:$C$10,3,FALSE))</f>
        <v>0</v>
      </c>
      <c r="J34" s="4">
        <f>INT($B$3/2)</f>
        <v>8</v>
      </c>
      <c r="K34" s="5">
        <v>2</v>
      </c>
      <c r="L34" s="5">
        <v>2</v>
      </c>
      <c r="M34" s="5">
        <v>2</v>
      </c>
      <c r="N34" s="5">
        <v>0</v>
      </c>
      <c r="O34" s="57">
        <v>1</v>
      </c>
      <c r="P34" s="55">
        <f>SUM(J34:O34)</f>
        <v>15</v>
      </c>
    </row>
    <row r="35" spans="1:16">
      <c r="C35" s="20" t="s">
        <v>81</v>
      </c>
      <c r="F35" s="404" t="s">
        <v>4</v>
      </c>
      <c r="G35" s="405"/>
      <c r="H35" s="406"/>
      <c r="I35" s="144" t="s">
        <v>34</v>
      </c>
      <c r="J35" s="6" t="s">
        <v>24</v>
      </c>
      <c r="K35" s="6" t="s">
        <v>25</v>
      </c>
      <c r="L35" s="18" t="s">
        <v>84</v>
      </c>
      <c r="M35" s="6" t="s">
        <v>28</v>
      </c>
      <c r="N35" s="6" t="s">
        <v>29</v>
      </c>
      <c r="O35" s="56" t="s">
        <v>113</v>
      </c>
      <c r="P35" s="16" t="s">
        <v>34</v>
      </c>
    </row>
    <row r="36" spans="1:16">
      <c r="C36" s="20" t="s">
        <v>82</v>
      </c>
      <c r="F36" s="147">
        <v>1</v>
      </c>
      <c r="G36" s="143" t="s">
        <v>114</v>
      </c>
      <c r="H36" s="146">
        <v>6</v>
      </c>
      <c r="I36" s="122">
        <f>K36+P36</f>
        <v>2</v>
      </c>
      <c r="J36" s="17" t="s">
        <v>12</v>
      </c>
      <c r="K36" s="136">
        <f>IF(J36="",0,VLOOKUP(J36,$A$5:$C$10,3,FALSE))</f>
        <v>0</v>
      </c>
      <c r="L36" s="5">
        <v>0</v>
      </c>
      <c r="M36" s="5">
        <v>2</v>
      </c>
      <c r="N36" s="5">
        <v>0</v>
      </c>
      <c r="O36" s="37">
        <f>$J$2+$C$7</f>
        <v>0</v>
      </c>
      <c r="P36" s="55">
        <f>SUM(L36:O36)</f>
        <v>2</v>
      </c>
    </row>
    <row r="37" spans="1:16">
      <c r="C37" s="20"/>
      <c r="F37" s="417" t="s">
        <v>35</v>
      </c>
      <c r="G37" s="417"/>
      <c r="H37" s="417" t="s">
        <v>36</v>
      </c>
      <c r="I37" s="417"/>
      <c r="J37" s="417"/>
      <c r="K37" s="417"/>
      <c r="L37" s="417" t="s">
        <v>3</v>
      </c>
      <c r="M37" s="417"/>
      <c r="N37" s="417"/>
    </row>
    <row r="38" spans="1:16">
      <c r="F38" s="410" t="s">
        <v>18</v>
      </c>
      <c r="G38" s="410"/>
      <c r="H38" s="410" t="s">
        <v>116</v>
      </c>
      <c r="I38" s="410"/>
      <c r="J38" s="410"/>
      <c r="K38" s="410"/>
      <c r="L38" s="5">
        <v>2</v>
      </c>
      <c r="M38" s="4" t="s">
        <v>114</v>
      </c>
      <c r="N38" s="5">
        <v>6</v>
      </c>
    </row>
    <row r="39" spans="1:16" ht="14.25" thickBot="1"/>
    <row r="40" spans="1:16" ht="14.25" thickBot="1">
      <c r="F40" s="415" t="s">
        <v>122</v>
      </c>
      <c r="G40" s="416"/>
      <c r="H40" s="1"/>
      <c r="I40" s="1"/>
      <c r="J40" s="1"/>
      <c r="K40" s="1"/>
      <c r="L40" s="1"/>
      <c r="M40" s="1"/>
      <c r="N40" s="1"/>
      <c r="O40" s="24"/>
    </row>
    <row r="41" spans="1:16">
      <c r="F41" s="418"/>
      <c r="G41" s="418"/>
      <c r="H41" s="419"/>
      <c r="I41" s="419"/>
      <c r="J41" s="419"/>
      <c r="K41" s="419"/>
      <c r="L41" s="419"/>
      <c r="M41" s="419"/>
      <c r="N41" s="419"/>
      <c r="O41" s="60"/>
    </row>
    <row r="42" spans="1:16">
      <c r="F42" s="18" t="s">
        <v>22</v>
      </c>
      <c r="G42" s="18" t="s">
        <v>23</v>
      </c>
      <c r="H42" s="18" t="s">
        <v>24</v>
      </c>
      <c r="I42" s="18" t="s">
        <v>25</v>
      </c>
      <c r="J42" s="18" t="s">
        <v>26</v>
      </c>
      <c r="K42" s="18" t="s">
        <v>27</v>
      </c>
      <c r="L42" s="18" t="s">
        <v>84</v>
      </c>
      <c r="M42" s="18" t="s">
        <v>28</v>
      </c>
      <c r="N42" s="18" t="s">
        <v>29</v>
      </c>
      <c r="O42" s="56" t="s">
        <v>113</v>
      </c>
      <c r="P42" s="18" t="s">
        <v>34</v>
      </c>
    </row>
    <row r="43" spans="1:16">
      <c r="F43" s="57" t="s">
        <v>65</v>
      </c>
      <c r="G43" s="55">
        <f>I43+P43</f>
        <v>15</v>
      </c>
      <c r="H43" s="43" t="s">
        <v>12</v>
      </c>
      <c r="I43" s="136">
        <f>IF(H43="",0,VLOOKUP(H43,$A$5:$C$10,3,FALSE))</f>
        <v>0</v>
      </c>
      <c r="J43" s="19">
        <f>INT($B$3/2)</f>
        <v>8</v>
      </c>
      <c r="K43" s="17">
        <v>2</v>
      </c>
      <c r="L43" s="17">
        <v>2</v>
      </c>
      <c r="M43" s="17">
        <v>2</v>
      </c>
      <c r="N43" s="17">
        <v>0</v>
      </c>
      <c r="O43" s="57">
        <v>1</v>
      </c>
      <c r="P43" s="55">
        <f>SUM(J43:O43)</f>
        <v>15</v>
      </c>
    </row>
    <row r="44" spans="1:16">
      <c r="F44" s="404" t="s">
        <v>4</v>
      </c>
      <c r="G44" s="405"/>
      <c r="H44" s="406"/>
      <c r="I44" s="144" t="s">
        <v>34</v>
      </c>
      <c r="J44" s="18" t="s">
        <v>24</v>
      </c>
      <c r="K44" s="18" t="s">
        <v>25</v>
      </c>
      <c r="L44" s="18" t="s">
        <v>84</v>
      </c>
      <c r="M44" s="18" t="s">
        <v>28</v>
      </c>
      <c r="N44" s="18" t="s">
        <v>29</v>
      </c>
      <c r="O44" s="56" t="s">
        <v>113</v>
      </c>
      <c r="P44" s="18" t="s">
        <v>34</v>
      </c>
    </row>
    <row r="45" spans="1:16">
      <c r="F45" s="147"/>
      <c r="G45" s="143" t="s">
        <v>114</v>
      </c>
      <c r="H45" s="146"/>
      <c r="I45" s="122">
        <f>K45+P45</f>
        <v>4</v>
      </c>
      <c r="J45" s="43" t="s">
        <v>12</v>
      </c>
      <c r="K45" s="136">
        <f>IF(J45="",0,VLOOKUP(J45,$A$5:$C$10,3,FALSE))</f>
        <v>0</v>
      </c>
      <c r="L45" s="17">
        <v>0</v>
      </c>
      <c r="M45" s="17">
        <v>4</v>
      </c>
      <c r="N45" s="17"/>
      <c r="O45" s="37">
        <f>$J$2+$C$7</f>
        <v>0</v>
      </c>
      <c r="P45" s="55">
        <f>SUM(L45:O45)</f>
        <v>4</v>
      </c>
    </row>
    <row r="46" spans="1:16">
      <c r="F46" s="404" t="s">
        <v>35</v>
      </c>
      <c r="G46" s="406"/>
      <c r="H46" s="404" t="s">
        <v>36</v>
      </c>
      <c r="I46" s="405"/>
      <c r="J46" s="405"/>
      <c r="K46" s="406"/>
      <c r="L46" s="404" t="s">
        <v>3</v>
      </c>
      <c r="M46" s="405"/>
      <c r="N46" s="406"/>
    </row>
    <row r="47" spans="1:16">
      <c r="F47" s="410"/>
      <c r="G47" s="410"/>
      <c r="H47" s="410"/>
      <c r="I47" s="410"/>
      <c r="J47" s="410"/>
      <c r="K47" s="410"/>
      <c r="L47" s="17">
        <v>2</v>
      </c>
      <c r="M47" s="19" t="s">
        <v>117</v>
      </c>
      <c r="N47" s="17">
        <v>6</v>
      </c>
    </row>
  </sheetData>
  <mergeCells count="44">
    <mergeCell ref="F44:H44"/>
    <mergeCell ref="F40:G40"/>
    <mergeCell ref="F5:N5"/>
    <mergeCell ref="L37:N37"/>
    <mergeCell ref="F38:G38"/>
    <mergeCell ref="H38:K38"/>
    <mergeCell ref="F32:N32"/>
    <mergeCell ref="H19:K19"/>
    <mergeCell ref="L19:N19"/>
    <mergeCell ref="F14:N14"/>
    <mergeCell ref="F10:G10"/>
    <mergeCell ref="F11:G11"/>
    <mergeCell ref="H10:K10"/>
    <mergeCell ref="H11:K11"/>
    <mergeCell ref="F13:G13"/>
    <mergeCell ref="F35:H35"/>
    <mergeCell ref="F46:G46"/>
    <mergeCell ref="H46:K46"/>
    <mergeCell ref="L46:N46"/>
    <mergeCell ref="F47:G47"/>
    <mergeCell ref="H47:K47"/>
    <mergeCell ref="F31:G31"/>
    <mergeCell ref="L10:N10"/>
    <mergeCell ref="F19:G19"/>
    <mergeCell ref="F41:N41"/>
    <mergeCell ref="F26:H26"/>
    <mergeCell ref="F37:G37"/>
    <mergeCell ref="H37:K37"/>
    <mergeCell ref="F29:G29"/>
    <mergeCell ref="H29:K29"/>
    <mergeCell ref="F23:N23"/>
    <mergeCell ref="F28:G28"/>
    <mergeCell ref="H28:K28"/>
    <mergeCell ref="L28:N28"/>
    <mergeCell ref="F17:H17"/>
    <mergeCell ref="A21:C21"/>
    <mergeCell ref="A22:A23"/>
    <mergeCell ref="F8:H8"/>
    <mergeCell ref="H20:K20"/>
    <mergeCell ref="B1:D1"/>
    <mergeCell ref="B2:D2"/>
    <mergeCell ref="F20:G20"/>
    <mergeCell ref="F4:G4"/>
    <mergeCell ref="F22:G22"/>
  </mergeCells>
  <phoneticPr fontId="1"/>
  <dataValidations disablePrompts="1" count="1">
    <dataValidation type="list" allowBlank="1" showInputMessage="1" showErrorMessage="1" sqref="H7 J9 J18 H16 H25 J27 J36 H34 H43 J45">
      <formula1>$A$5:$A$10</formula1>
    </dataValidation>
  </dataValidations>
  <pageMargins left="0.25" right="0.25" top="0.75" bottom="0.75" header="0.3" footer="0.3"/>
  <pageSetup paperSize="9"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57"/>
  <sheetViews>
    <sheetView workbookViewId="0">
      <selection activeCell="A48" sqref="A48:G48"/>
    </sheetView>
  </sheetViews>
  <sheetFormatPr defaultRowHeight="13.5"/>
  <cols>
    <col min="1" max="1" width="7.875" style="298" customWidth="1"/>
    <col min="2" max="2" width="8.5" style="298" customWidth="1"/>
    <col min="3" max="3" width="6.625" style="298" customWidth="1"/>
    <col min="4" max="4" width="15.75" style="298" customWidth="1"/>
    <col min="5" max="6" width="15.75" style="182" customWidth="1"/>
    <col min="7" max="7" width="18.25" style="182" customWidth="1"/>
    <col min="8" max="8" width="17.375" style="182" customWidth="1"/>
    <col min="9" max="9" width="14.625" style="182" customWidth="1"/>
    <col min="10" max="10" width="8.375" style="182" customWidth="1"/>
    <col min="11" max="11" width="7.5" style="182" customWidth="1"/>
    <col min="12" max="12" width="7.875" style="298" customWidth="1"/>
    <col min="13" max="13" width="9.25" style="298" customWidth="1"/>
    <col min="14" max="14" width="12.375" style="298" customWidth="1"/>
    <col min="15" max="16384" width="9" style="298"/>
  </cols>
  <sheetData>
    <row r="1" spans="1:12" ht="21">
      <c r="A1" s="34" t="s">
        <v>32</v>
      </c>
      <c r="B1" s="660">
        <v>16</v>
      </c>
      <c r="C1" s="661"/>
      <c r="D1" s="35" t="s">
        <v>40</v>
      </c>
      <c r="E1" s="36" t="s">
        <v>57</v>
      </c>
      <c r="F1" s="573"/>
      <c r="G1" s="574"/>
      <c r="H1" s="74" t="s">
        <v>55</v>
      </c>
    </row>
    <row r="2" spans="1:12" ht="24.75" customHeight="1">
      <c r="A2" s="35" t="s">
        <v>0</v>
      </c>
      <c r="B2" s="575" t="s">
        <v>623</v>
      </c>
      <c r="C2" s="575"/>
      <c r="D2" s="575"/>
      <c r="E2" s="575"/>
      <c r="F2" s="575"/>
      <c r="G2" s="575"/>
      <c r="H2" s="74" t="s">
        <v>56</v>
      </c>
    </row>
    <row r="3" spans="1:12" ht="19.5" customHeight="1">
      <c r="A3" s="79" t="s">
        <v>48</v>
      </c>
      <c r="B3" s="182"/>
      <c r="C3" s="182"/>
      <c r="D3" s="182"/>
      <c r="I3" s="74"/>
    </row>
    <row r="4" spans="1:12">
      <c r="A4" s="62" t="s">
        <v>46</v>
      </c>
      <c r="B4" s="470" t="s">
        <v>627</v>
      </c>
      <c r="C4" s="471"/>
      <c r="D4" s="471"/>
      <c r="E4" s="471"/>
      <c r="F4" s="471"/>
      <c r="G4" s="472"/>
      <c r="H4" s="404" t="s">
        <v>395</v>
      </c>
      <c r="I4" s="405"/>
      <c r="J4" s="405"/>
      <c r="K4" s="405"/>
      <c r="L4" s="406"/>
    </row>
    <row r="5" spans="1:12">
      <c r="A5" s="63" t="s">
        <v>39</v>
      </c>
      <c r="B5" s="470" t="s">
        <v>178</v>
      </c>
      <c r="C5" s="471"/>
      <c r="D5" s="471"/>
      <c r="E5" s="471"/>
      <c r="F5" s="471"/>
      <c r="G5" s="472"/>
      <c r="H5" s="300" t="s">
        <v>43</v>
      </c>
      <c r="I5" s="301" t="s">
        <v>71</v>
      </c>
      <c r="J5" s="301">
        <v>10</v>
      </c>
    </row>
    <row r="6" spans="1:12">
      <c r="A6" s="63" t="s">
        <v>7</v>
      </c>
      <c r="B6" s="551" t="s">
        <v>164</v>
      </c>
      <c r="C6" s="552"/>
      <c r="D6" s="553"/>
      <c r="E6" s="300" t="s">
        <v>43</v>
      </c>
      <c r="F6" s="306" t="str">
        <f>IF($I$5 = 0,"", $I$5)</f>
        <v>遠隔</v>
      </c>
      <c r="G6" s="306">
        <f>IF($J$5 = 0,"", $J$5)</f>
        <v>10</v>
      </c>
      <c r="H6" s="300" t="s">
        <v>66</v>
      </c>
      <c r="I6" s="301"/>
      <c r="J6" s="301"/>
    </row>
    <row r="7" spans="1:12">
      <c r="A7" s="64" t="s">
        <v>6</v>
      </c>
      <c r="B7" s="470" t="s">
        <v>633</v>
      </c>
      <c r="C7" s="471"/>
      <c r="D7" s="472"/>
      <c r="E7" s="300" t="s">
        <v>66</v>
      </c>
      <c r="F7" s="305" t="str">
        <f>IF($I$6 = 0,"", $I$6)</f>
        <v/>
      </c>
      <c r="G7" s="305" t="str">
        <f>IF($J$6 = 0,"", $J$6)</f>
        <v/>
      </c>
      <c r="H7" s="300" t="s">
        <v>85</v>
      </c>
      <c r="I7" s="301" t="s">
        <v>121</v>
      </c>
      <c r="J7" s="74" t="s">
        <v>62</v>
      </c>
      <c r="L7" s="184" t="s">
        <v>394</v>
      </c>
    </row>
    <row r="8" spans="1:12" ht="13.5" customHeight="1">
      <c r="A8" s="65" t="s">
        <v>100</v>
      </c>
      <c r="B8" s="467" t="s">
        <v>624</v>
      </c>
      <c r="C8" s="468"/>
      <c r="D8" s="468"/>
      <c r="E8" s="468"/>
      <c r="F8" s="468"/>
      <c r="G8" s="469"/>
      <c r="H8" s="300"/>
      <c r="I8" s="301" t="s">
        <v>17</v>
      </c>
      <c r="J8" s="299">
        <f>IF(I8="",0,VLOOKUP(I8,基本!$A$5:'基本'!$C$10,3,FALSE))</f>
        <v>6</v>
      </c>
      <c r="K8" s="301" t="s">
        <v>90</v>
      </c>
      <c r="L8" s="185">
        <f>$J$8+$L$9+$I$9</f>
        <v>21</v>
      </c>
    </row>
    <row r="9" spans="1:12" ht="13.5" customHeight="1">
      <c r="A9" s="67"/>
      <c r="B9" s="579"/>
      <c r="C9" s="560"/>
      <c r="D9" s="560"/>
      <c r="E9" s="560"/>
      <c r="F9" s="560"/>
      <c r="G9" s="561"/>
      <c r="H9" s="300"/>
      <c r="I9" s="301">
        <v>1</v>
      </c>
      <c r="J9" s="404" t="s">
        <v>53</v>
      </c>
      <c r="K9" s="406"/>
      <c r="L9" s="299">
        <f>IF($I$7=基本!$F$4,基本!$P$7,IF($I$7=基本!$F$13,基本!$P$16,IF($I$7=基本!$F$22,基本!$P$25,IF($I$7=基本!$F$31,基本!$P$34,IF($I$7=基本!$F$40,基本!$P$43,0)))))</f>
        <v>14</v>
      </c>
    </row>
    <row r="10" spans="1:12" ht="13.5" customHeight="1">
      <c r="A10" s="66" t="s">
        <v>61</v>
      </c>
      <c r="B10" s="476" t="s">
        <v>625</v>
      </c>
      <c r="C10" s="477"/>
      <c r="D10" s="477"/>
      <c r="E10" s="477"/>
      <c r="F10" s="477"/>
      <c r="G10" s="478"/>
      <c r="H10" s="302"/>
      <c r="I10" s="301" t="s">
        <v>17</v>
      </c>
      <c r="J10" s="299">
        <f>IF(I10="",0,VLOOKUP(I10,基本!$A$5:'基本'!$C$10,3,FALSE))</f>
        <v>6</v>
      </c>
      <c r="L10" s="182"/>
    </row>
    <row r="11" spans="1:12" ht="13.5" customHeight="1">
      <c r="A11" s="66"/>
      <c r="B11" s="476"/>
      <c r="C11" s="477"/>
      <c r="D11" s="477"/>
      <c r="E11" s="477"/>
      <c r="F11" s="477"/>
      <c r="G11" s="478"/>
      <c r="H11" s="300" t="s">
        <v>59</v>
      </c>
      <c r="I11" s="301">
        <v>0</v>
      </c>
      <c r="J11" s="404" t="s">
        <v>54</v>
      </c>
      <c r="K11" s="406"/>
      <c r="L11" s="299">
        <f>IF($I$7=基本!$F$4,基本!$P$9,IF($I$7=基本!$F$13,基本!$P$18,IF($I$7=基本!$F$22,基本!$P$27,IF($I$7=基本!$F$31,基本!$P$36,IF($I$7=基本!$F$40,基本!$P$45,0)))))</f>
        <v>4</v>
      </c>
    </row>
    <row r="12" spans="1:12" ht="28.5">
      <c r="A12" s="66"/>
      <c r="B12" s="674"/>
      <c r="C12" s="675"/>
      <c r="D12" s="675"/>
      <c r="E12" s="675"/>
      <c r="F12" s="675"/>
      <c r="G12" s="676"/>
      <c r="J12" s="298"/>
      <c r="K12" s="298"/>
      <c r="L12" s="184" t="s">
        <v>394</v>
      </c>
    </row>
    <row r="13" spans="1:12" ht="13.5" customHeight="1">
      <c r="A13" s="66"/>
      <c r="B13" s="662"/>
      <c r="C13" s="663"/>
      <c r="D13" s="663"/>
      <c r="E13" s="663"/>
      <c r="F13" s="663"/>
      <c r="G13" s="664"/>
      <c r="H13" s="300" t="s">
        <v>86</v>
      </c>
      <c r="I13" s="301">
        <v>2</v>
      </c>
      <c r="J13" s="300" t="s">
        <v>44</v>
      </c>
      <c r="K13" s="301">
        <v>10</v>
      </c>
      <c r="L13" s="185">
        <f>$J$10+$L$11+$I$11</f>
        <v>10</v>
      </c>
    </row>
    <row r="14" spans="1:12" ht="13.5" customHeight="1">
      <c r="A14" s="66"/>
      <c r="B14" s="495"/>
      <c r="C14" s="496"/>
      <c r="D14" s="496"/>
      <c r="E14" s="496"/>
      <c r="F14" s="496"/>
      <c r="G14" s="497"/>
      <c r="H14" s="300" t="s">
        <v>50</v>
      </c>
      <c r="I14" s="188">
        <f>IF($I$7=基本!$F$4,基本!$L$11,IF($I$7=基本!$F$13,基本!$L$20,IF($I$7=基本!$F$22,基本!$L$29,IF($I$7=基本!$F$31,基本!$L$38,IF($I$7=基本!$F$40,基本!$L$47,0)))))</f>
        <v>2</v>
      </c>
      <c r="J14" s="300" t="s">
        <v>44</v>
      </c>
      <c r="K14" s="188">
        <f>IF($I$7=基本!$F$4,基本!$N$11,IF($I$7=基本!$F$13,基本!$N$20,IF($I$7=基本!$F$22,基本!$N$29,IF($I$7=基本!$F$31,基本!$N$38,IF($I$7=基本!$F$40,基本!$N$47,0)))))</f>
        <v>6</v>
      </c>
      <c r="L14" s="185">
        <f>$J$10+$L$11+$I$11+($I$13*$K$13)</f>
        <v>30</v>
      </c>
    </row>
    <row r="15" spans="1:12" ht="13.5" customHeight="1">
      <c r="A15" s="66"/>
      <c r="B15" s="495"/>
      <c r="C15" s="496"/>
      <c r="D15" s="496"/>
      <c r="E15" s="496"/>
      <c r="F15" s="496"/>
      <c r="G15" s="497"/>
      <c r="H15" s="300" t="s">
        <v>60</v>
      </c>
      <c r="I15" s="301"/>
      <c r="J15" s="300" t="s">
        <v>397</v>
      </c>
      <c r="K15" s="301" t="s">
        <v>17</v>
      </c>
      <c r="L15" s="299">
        <f>IF(K15="",0,VLOOKUP(K15,基本!$A$5:'基本'!$C$10,3,FALSE))</f>
        <v>6</v>
      </c>
    </row>
    <row r="16" spans="1:12" ht="13.5" customHeight="1">
      <c r="A16" s="66"/>
      <c r="B16" s="495"/>
      <c r="C16" s="496"/>
      <c r="D16" s="496"/>
      <c r="E16" s="496"/>
      <c r="F16" s="496"/>
      <c r="G16" s="497"/>
    </row>
    <row r="17" spans="1:12" ht="13.5" customHeight="1">
      <c r="A17" s="66"/>
      <c r="B17" s="495"/>
      <c r="C17" s="496"/>
      <c r="D17" s="496"/>
      <c r="E17" s="496"/>
      <c r="F17" s="496"/>
      <c r="G17" s="497"/>
      <c r="J17" s="298"/>
      <c r="K17" s="298"/>
    </row>
    <row r="18" spans="1:12" ht="13.5" customHeight="1">
      <c r="A18" s="67"/>
      <c r="B18" s="579"/>
      <c r="C18" s="560"/>
      <c r="D18" s="560"/>
      <c r="E18" s="560"/>
      <c r="F18" s="560"/>
      <c r="G18" s="561"/>
      <c r="J18" s="298"/>
      <c r="K18" s="298"/>
    </row>
    <row r="19" spans="1:12">
      <c r="A19" s="560"/>
      <c r="B19" s="560"/>
      <c r="C19" s="560"/>
      <c r="D19" s="560"/>
      <c r="E19" s="560"/>
      <c r="F19" s="560"/>
      <c r="G19" s="560"/>
    </row>
    <row r="20" spans="1:12" ht="13.5" customHeight="1">
      <c r="A20" s="501" t="s">
        <v>49</v>
      </c>
      <c r="B20" s="502"/>
      <c r="C20" s="502"/>
      <c r="D20" s="502"/>
      <c r="E20" s="502"/>
      <c r="F20" s="502"/>
      <c r="G20" s="503"/>
    </row>
    <row r="21" spans="1:12" s="307" customFormat="1" ht="13.5" customHeight="1">
      <c r="A21" s="545"/>
      <c r="B21" s="546"/>
      <c r="C21" s="546"/>
      <c r="D21" s="546"/>
      <c r="E21" s="546"/>
      <c r="F21" s="546"/>
      <c r="G21" s="547"/>
      <c r="H21" s="182"/>
      <c r="I21" s="182"/>
      <c r="J21" s="182"/>
      <c r="K21" s="182"/>
    </row>
    <row r="22" spans="1:12" s="307" customFormat="1" ht="24.75" customHeight="1">
      <c r="A22" s="682" t="s">
        <v>636</v>
      </c>
      <c r="B22" s="683"/>
      <c r="C22" s="683"/>
      <c r="D22" s="683"/>
      <c r="E22" s="683"/>
      <c r="F22" s="683"/>
      <c r="G22" s="684"/>
      <c r="H22" s="182"/>
      <c r="I22" s="182"/>
      <c r="J22" s="182"/>
      <c r="K22" s="182"/>
    </row>
    <row r="23" spans="1:12" s="105" customFormat="1" ht="13.5" customHeight="1">
      <c r="A23" s="476"/>
      <c r="B23" s="477"/>
      <c r="C23" s="477"/>
      <c r="D23" s="477"/>
      <c r="E23" s="477"/>
      <c r="F23" s="477"/>
      <c r="G23" s="478"/>
      <c r="L23" s="106"/>
    </row>
    <row r="24" spans="1:12" s="105" customFormat="1" ht="13.5" customHeight="1">
      <c r="A24" s="476" t="s">
        <v>634</v>
      </c>
      <c r="B24" s="477"/>
      <c r="C24" s="477"/>
      <c r="D24" s="477"/>
      <c r="E24" s="477"/>
      <c r="F24" s="477"/>
      <c r="G24" s="478"/>
      <c r="L24" s="106"/>
    </row>
    <row r="25" spans="1:12" s="105" customFormat="1" ht="13.5" customHeight="1">
      <c r="A25" s="476" t="s">
        <v>761</v>
      </c>
      <c r="B25" s="477"/>
      <c r="C25" s="477"/>
      <c r="D25" s="477"/>
      <c r="E25" s="477"/>
      <c r="F25" s="477"/>
      <c r="G25" s="478"/>
      <c r="L25" s="106"/>
    </row>
    <row r="26" spans="1:12" s="105" customFormat="1" ht="13.5" customHeight="1">
      <c r="A26" s="476" t="s">
        <v>762</v>
      </c>
      <c r="B26" s="477"/>
      <c r="C26" s="477"/>
      <c r="D26" s="477"/>
      <c r="E26" s="477"/>
      <c r="F26" s="477"/>
      <c r="G26" s="478"/>
      <c r="L26" s="106"/>
    </row>
    <row r="27" spans="1:12" s="105" customFormat="1" ht="13.5" customHeight="1">
      <c r="A27" s="476" t="s">
        <v>763</v>
      </c>
      <c r="B27" s="477"/>
      <c r="C27" s="477"/>
      <c r="D27" s="477"/>
      <c r="E27" s="477"/>
      <c r="F27" s="477"/>
      <c r="G27" s="478"/>
      <c r="L27" s="106"/>
    </row>
    <row r="28" spans="1:12" s="105" customFormat="1" ht="13.5" customHeight="1">
      <c r="A28" s="476" t="s">
        <v>764</v>
      </c>
      <c r="B28" s="477"/>
      <c r="C28" s="477"/>
      <c r="D28" s="477"/>
      <c r="E28" s="477"/>
      <c r="F28" s="477"/>
      <c r="G28" s="478"/>
      <c r="L28" s="106"/>
    </row>
    <row r="29" spans="1:12" s="106" customFormat="1" ht="13.5" customHeight="1">
      <c r="A29" s="476"/>
      <c r="B29" s="477"/>
      <c r="C29" s="477"/>
      <c r="D29" s="477"/>
      <c r="E29" s="477"/>
      <c r="F29" s="477"/>
      <c r="G29" s="478"/>
      <c r="H29" s="105"/>
      <c r="I29" s="105"/>
      <c r="J29" s="105"/>
      <c r="K29" s="105"/>
    </row>
    <row r="30" spans="1:12" s="105" customFormat="1" ht="13.5" customHeight="1">
      <c r="A30" s="476" t="s">
        <v>765</v>
      </c>
      <c r="B30" s="477"/>
      <c r="C30" s="477"/>
      <c r="D30" s="477"/>
      <c r="E30" s="477"/>
      <c r="F30" s="477"/>
      <c r="G30" s="478"/>
      <c r="L30" s="106"/>
    </row>
    <row r="31" spans="1:12" s="105" customFormat="1" ht="13.5" customHeight="1">
      <c r="A31" s="476" t="s">
        <v>766</v>
      </c>
      <c r="B31" s="477"/>
      <c r="C31" s="477"/>
      <c r="D31" s="477"/>
      <c r="E31" s="477"/>
      <c r="F31" s="477"/>
      <c r="G31" s="478"/>
      <c r="L31" s="106"/>
    </row>
    <row r="32" spans="1:12" s="105" customFormat="1" ht="13.5" customHeight="1">
      <c r="A32" s="476"/>
      <c r="B32" s="477"/>
      <c r="C32" s="477"/>
      <c r="D32" s="477"/>
      <c r="E32" s="477"/>
      <c r="F32" s="477"/>
      <c r="G32" s="478"/>
      <c r="L32" s="106"/>
    </row>
    <row r="33" spans="1:12" s="105" customFormat="1" ht="13.5" customHeight="1">
      <c r="A33" s="476" t="s">
        <v>768</v>
      </c>
      <c r="B33" s="477"/>
      <c r="C33" s="477"/>
      <c r="D33" s="477"/>
      <c r="E33" s="477"/>
      <c r="F33" s="477"/>
      <c r="G33" s="478"/>
      <c r="L33" s="106"/>
    </row>
    <row r="34" spans="1:12" s="106" customFormat="1" ht="13.5" customHeight="1">
      <c r="A34" s="476" t="s">
        <v>769</v>
      </c>
      <c r="B34" s="477"/>
      <c r="C34" s="477"/>
      <c r="D34" s="477"/>
      <c r="E34" s="477"/>
      <c r="F34" s="477"/>
      <c r="G34" s="478"/>
      <c r="H34" s="105"/>
      <c r="I34" s="105"/>
      <c r="J34" s="105"/>
      <c r="K34" s="105"/>
    </row>
    <row r="35" spans="1:12" s="105" customFormat="1" ht="13.5" customHeight="1">
      <c r="A35" s="476" t="s">
        <v>770</v>
      </c>
      <c r="B35" s="477"/>
      <c r="C35" s="477"/>
      <c r="D35" s="477"/>
      <c r="E35" s="477"/>
      <c r="F35" s="477"/>
      <c r="G35" s="478"/>
      <c r="L35" s="106"/>
    </row>
    <row r="36" spans="1:12" s="105" customFormat="1" ht="13.5" customHeight="1">
      <c r="A36" s="476" t="s">
        <v>771</v>
      </c>
      <c r="B36" s="477"/>
      <c r="C36" s="477"/>
      <c r="D36" s="477"/>
      <c r="E36" s="477"/>
      <c r="F36" s="477"/>
      <c r="G36" s="478"/>
      <c r="L36" s="106"/>
    </row>
    <row r="37" spans="1:12" s="105" customFormat="1" ht="13.5" customHeight="1">
      <c r="A37" s="476"/>
      <c r="B37" s="477"/>
      <c r="C37" s="477"/>
      <c r="D37" s="477"/>
      <c r="E37" s="477"/>
      <c r="F37" s="477"/>
      <c r="G37" s="478"/>
      <c r="L37" s="106"/>
    </row>
    <row r="38" spans="1:12" s="105" customFormat="1" ht="13.5" customHeight="1">
      <c r="A38" s="476" t="s">
        <v>772</v>
      </c>
      <c r="B38" s="477"/>
      <c r="C38" s="477"/>
      <c r="D38" s="477"/>
      <c r="E38" s="477"/>
      <c r="F38" s="477"/>
      <c r="G38" s="478"/>
      <c r="L38" s="106"/>
    </row>
    <row r="39" spans="1:12" s="105" customFormat="1" ht="13.5" customHeight="1">
      <c r="A39" s="476" t="s">
        <v>773</v>
      </c>
      <c r="B39" s="477"/>
      <c r="C39" s="477"/>
      <c r="D39" s="477"/>
      <c r="E39" s="477"/>
      <c r="F39" s="477"/>
      <c r="G39" s="478"/>
      <c r="L39" s="106"/>
    </row>
    <row r="40" spans="1:12" s="105" customFormat="1" ht="13.5" customHeight="1">
      <c r="A40" s="476" t="s">
        <v>774</v>
      </c>
      <c r="B40" s="477"/>
      <c r="C40" s="477"/>
      <c r="D40" s="477"/>
      <c r="E40" s="477"/>
      <c r="F40" s="477"/>
      <c r="G40" s="478"/>
      <c r="L40" s="106"/>
    </row>
    <row r="41" spans="1:12" s="105" customFormat="1" ht="13.5" customHeight="1">
      <c r="A41" s="476" t="s">
        <v>775</v>
      </c>
      <c r="B41" s="477"/>
      <c r="C41" s="477"/>
      <c r="D41" s="477"/>
      <c r="E41" s="477"/>
      <c r="F41" s="477"/>
      <c r="G41" s="478"/>
      <c r="L41" s="106"/>
    </row>
    <row r="42" spans="1:12" s="105" customFormat="1" ht="13.5" customHeight="1">
      <c r="A42" s="476"/>
      <c r="B42" s="477"/>
      <c r="C42" s="477"/>
      <c r="D42" s="477"/>
      <c r="E42" s="477"/>
      <c r="F42" s="477"/>
      <c r="G42" s="478"/>
      <c r="L42" s="106"/>
    </row>
    <row r="43" spans="1:12" s="105" customFormat="1" ht="13.5" customHeight="1">
      <c r="A43" s="476"/>
      <c r="B43" s="477"/>
      <c r="C43" s="477"/>
      <c r="D43" s="477"/>
      <c r="E43" s="477"/>
      <c r="F43" s="477"/>
      <c r="G43" s="478"/>
      <c r="L43" s="106"/>
    </row>
    <row r="44" spans="1:12" s="105" customFormat="1" ht="13.5" customHeight="1">
      <c r="A44" s="476"/>
      <c r="B44" s="477"/>
      <c r="C44" s="477"/>
      <c r="D44" s="477"/>
      <c r="E44" s="477"/>
      <c r="F44" s="477"/>
      <c r="G44" s="478"/>
      <c r="L44" s="106"/>
    </row>
    <row r="45" spans="1:12" s="105" customFormat="1" ht="13.5" customHeight="1">
      <c r="A45" s="476"/>
      <c r="B45" s="477"/>
      <c r="C45" s="477"/>
      <c r="D45" s="477"/>
      <c r="E45" s="477"/>
      <c r="F45" s="477"/>
      <c r="G45" s="478"/>
      <c r="L45" s="106"/>
    </row>
    <row r="46" spans="1:12" s="105" customFormat="1" ht="13.5" customHeight="1">
      <c r="A46" s="476"/>
      <c r="B46" s="477"/>
      <c r="C46" s="477"/>
      <c r="D46" s="477"/>
      <c r="E46" s="477"/>
      <c r="F46" s="477"/>
      <c r="G46" s="478"/>
      <c r="L46" s="106"/>
    </row>
    <row r="47" spans="1:12" s="105" customFormat="1" ht="13.5" customHeight="1">
      <c r="A47" s="476"/>
      <c r="B47" s="477"/>
      <c r="C47" s="477"/>
      <c r="D47" s="477"/>
      <c r="E47" s="477"/>
      <c r="F47" s="477"/>
      <c r="G47" s="478"/>
      <c r="L47" s="106"/>
    </row>
    <row r="48" spans="1:12" s="105" customFormat="1" ht="13.5" customHeight="1">
      <c r="A48" s="476"/>
      <c r="B48" s="477"/>
      <c r="C48" s="477"/>
      <c r="D48" s="477"/>
      <c r="E48" s="477"/>
      <c r="F48" s="477"/>
      <c r="G48" s="478"/>
      <c r="L48" s="106"/>
    </row>
    <row r="49" spans="1:12" s="105" customFormat="1" ht="13.5" customHeight="1">
      <c r="A49" s="476"/>
      <c r="B49" s="477"/>
      <c r="C49" s="477"/>
      <c r="D49" s="477"/>
      <c r="E49" s="477"/>
      <c r="F49" s="477"/>
      <c r="G49" s="478"/>
      <c r="L49" s="106"/>
    </row>
    <row r="50" spans="1:12" s="105" customFormat="1" ht="13.5" customHeight="1">
      <c r="A50" s="476"/>
      <c r="B50" s="477"/>
      <c r="C50" s="477"/>
      <c r="D50" s="477"/>
      <c r="E50" s="477"/>
      <c r="F50" s="477"/>
      <c r="G50" s="478"/>
      <c r="L50" s="106"/>
    </row>
    <row r="51" spans="1:12" s="105" customFormat="1" ht="13.5" customHeight="1">
      <c r="A51" s="476"/>
      <c r="B51" s="477"/>
      <c r="C51" s="477"/>
      <c r="D51" s="477"/>
      <c r="E51" s="477"/>
      <c r="F51" s="477"/>
      <c r="G51" s="478"/>
      <c r="L51" s="106"/>
    </row>
    <row r="52" spans="1:12" s="105" customFormat="1" ht="13.5" customHeight="1">
      <c r="A52" s="476"/>
      <c r="B52" s="477"/>
      <c r="C52" s="477"/>
      <c r="D52" s="477"/>
      <c r="E52" s="477"/>
      <c r="F52" s="477"/>
      <c r="G52" s="478"/>
      <c r="L52" s="106"/>
    </row>
    <row r="53" spans="1:12" s="105" customFormat="1" ht="13.5" customHeight="1">
      <c r="A53" s="476"/>
      <c r="B53" s="477"/>
      <c r="C53" s="477"/>
      <c r="D53" s="477"/>
      <c r="E53" s="477"/>
      <c r="F53" s="477"/>
      <c r="G53" s="478"/>
      <c r="L53" s="106"/>
    </row>
    <row r="54" spans="1:12" s="105" customFormat="1" ht="13.5" customHeight="1">
      <c r="A54" s="476"/>
      <c r="B54" s="477"/>
      <c r="C54" s="477"/>
      <c r="D54" s="477"/>
      <c r="E54" s="477"/>
      <c r="F54" s="477"/>
      <c r="G54" s="478"/>
      <c r="L54" s="106"/>
    </row>
    <row r="55" spans="1:12" s="105" customFormat="1" ht="13.5" customHeight="1">
      <c r="A55" s="476"/>
      <c r="B55" s="477"/>
      <c r="C55" s="477"/>
      <c r="D55" s="477"/>
      <c r="E55" s="477"/>
      <c r="F55" s="477"/>
      <c r="G55" s="478"/>
      <c r="L55" s="106"/>
    </row>
    <row r="56" spans="1:12" s="106" customFormat="1" ht="13.5" customHeight="1">
      <c r="A56" s="476"/>
      <c r="B56" s="477"/>
      <c r="C56" s="477"/>
      <c r="D56" s="477"/>
      <c r="E56" s="477"/>
      <c r="F56" s="477"/>
      <c r="G56" s="478"/>
      <c r="H56" s="105"/>
      <c r="I56" s="105"/>
      <c r="J56" s="105"/>
      <c r="K56" s="105"/>
    </row>
    <row r="57" spans="1:12" s="182" customFormat="1" ht="21">
      <c r="A57" s="31" t="s">
        <v>32</v>
      </c>
      <c r="B57" s="303">
        <f>$B$1</f>
        <v>16</v>
      </c>
      <c r="C57" s="32" t="s">
        <v>40</v>
      </c>
      <c r="D57" s="33" t="str">
        <f>$E$1</f>
        <v>遭遇毎</v>
      </c>
      <c r="E57" s="580" t="str">
        <f>$B$2</f>
        <v>ディスピレーヴ・デンジャー</v>
      </c>
      <c r="F57" s="581"/>
      <c r="G57" s="582"/>
      <c r="L57" s="298"/>
    </row>
  </sheetData>
  <mergeCells count="60">
    <mergeCell ref="A47:G47"/>
    <mergeCell ref="A36:G36"/>
    <mergeCell ref="A37:G37"/>
    <mergeCell ref="E57:G57"/>
    <mergeCell ref="A48:G48"/>
    <mergeCell ref="A49:G49"/>
    <mergeCell ref="A50:G50"/>
    <mergeCell ref="A51:G51"/>
    <mergeCell ref="A52:G52"/>
    <mergeCell ref="A53:G53"/>
    <mergeCell ref="A54:G54"/>
    <mergeCell ref="A55:G55"/>
    <mergeCell ref="A56:G56"/>
    <mergeCell ref="A38:G38"/>
    <mergeCell ref="A39:G39"/>
    <mergeCell ref="A40:G40"/>
    <mergeCell ref="A41:G41"/>
    <mergeCell ref="A42:G42"/>
    <mergeCell ref="A43:G43"/>
    <mergeCell ref="A44:G44"/>
    <mergeCell ref="A45:G45"/>
    <mergeCell ref="A46:G46"/>
    <mergeCell ref="B17:G17"/>
    <mergeCell ref="B18:G18"/>
    <mergeCell ref="A19:G19"/>
    <mergeCell ref="A20:G20"/>
    <mergeCell ref="A35:G35"/>
    <mergeCell ref="A25:G25"/>
    <mergeCell ref="A26:G26"/>
    <mergeCell ref="A27:G27"/>
    <mergeCell ref="A28:G28"/>
    <mergeCell ref="A29:G29"/>
    <mergeCell ref="A30:G30"/>
    <mergeCell ref="A31:G31"/>
    <mergeCell ref="A32:G32"/>
    <mergeCell ref="A33:G33"/>
    <mergeCell ref="A34:G34"/>
    <mergeCell ref="A21:G21"/>
    <mergeCell ref="B12:G12"/>
    <mergeCell ref="B13:G13"/>
    <mergeCell ref="B14:G14"/>
    <mergeCell ref="B15:G15"/>
    <mergeCell ref="B16:G16"/>
    <mergeCell ref="A22:G22"/>
    <mergeCell ref="H4:L4"/>
    <mergeCell ref="B5:G5"/>
    <mergeCell ref="A24:G24"/>
    <mergeCell ref="B10:G10"/>
    <mergeCell ref="B1:C1"/>
    <mergeCell ref="F1:G1"/>
    <mergeCell ref="B2:G2"/>
    <mergeCell ref="B4:G4"/>
    <mergeCell ref="B6:D6"/>
    <mergeCell ref="B7:D7"/>
    <mergeCell ref="B8:G8"/>
    <mergeCell ref="B9:G9"/>
    <mergeCell ref="J9:K9"/>
    <mergeCell ref="A23:G23"/>
    <mergeCell ref="B11:G11"/>
    <mergeCell ref="J11:K11"/>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&amp;Cシェリー&amp;R&amp;D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基本!$A$5:$A$10</xm:f>
          </x14:formula1>
          <xm:sqref>I10 I8 K15</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I7</xm:sqref>
        </x14:dataValidation>
        <x14:dataValidation type="list" allowBlank="1" showInputMessage="1" showErrorMessage="1">
          <x14:formula1>
            <xm:f>基本!$B$27:$B$31</xm:f>
          </x14:formula1>
          <xm:sqref>I6</xm:sqref>
        </x14:dataValidation>
        <x14:dataValidation type="list" allowBlank="1" showInputMessage="1" showErrorMessage="1">
          <x14:formula1>
            <xm:f>基本!$A$27:$A$33</xm:f>
          </x14:formula1>
          <xm:sqref>I5</xm:sqref>
        </x14:dataValidation>
        <x14:dataValidation type="list" allowBlank="1" showInputMessage="1" showErrorMessage="1">
          <x14:formula1>
            <xm:f>基本!$A$16:$A$19</xm:f>
          </x14:formula1>
          <xm:sqref>K8</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34998626667073579"/>
  </sheetPr>
  <dimension ref="A1:L54"/>
  <sheetViews>
    <sheetView zoomScaleNormal="100" workbookViewId="0"/>
  </sheetViews>
  <sheetFormatPr defaultRowHeight="13.5"/>
  <cols>
    <col min="1" max="1" width="7.875" style="138" customWidth="1"/>
    <col min="2" max="2" width="8.5" style="138" customWidth="1"/>
    <col min="3" max="3" width="6.625" style="138" customWidth="1"/>
    <col min="4" max="4" width="15.75" style="138" customWidth="1"/>
    <col min="5" max="6" width="15.75" style="69" customWidth="1"/>
    <col min="7" max="7" width="18.25" style="69" customWidth="1"/>
    <col min="8" max="8" width="17.375" style="69" customWidth="1"/>
    <col min="9" max="9" width="14.625" style="69" customWidth="1"/>
    <col min="10" max="10" width="8.375" style="69" customWidth="1"/>
    <col min="11" max="11" width="7.5" style="69" customWidth="1"/>
    <col min="12" max="12" width="7.875" style="138" customWidth="1"/>
    <col min="13" max="13" width="9.25" style="138" customWidth="1"/>
    <col min="14" max="14" width="12.375" style="138" customWidth="1"/>
    <col min="15" max="16384" width="9" style="138"/>
  </cols>
  <sheetData>
    <row r="1" spans="1:12" ht="21">
      <c r="A1" s="108" t="s">
        <v>32</v>
      </c>
      <c r="B1" s="604">
        <v>20</v>
      </c>
      <c r="C1" s="605"/>
      <c r="D1" s="109" t="s">
        <v>40</v>
      </c>
      <c r="E1" s="110" t="s">
        <v>208</v>
      </c>
      <c r="F1" s="606"/>
      <c r="G1" s="607"/>
      <c r="H1" s="74" t="s">
        <v>55</v>
      </c>
    </row>
    <row r="2" spans="1:12" ht="24.75" customHeight="1">
      <c r="A2" s="109" t="s">
        <v>0</v>
      </c>
      <c r="B2" s="608" t="s">
        <v>373</v>
      </c>
      <c r="C2" s="608"/>
      <c r="D2" s="608"/>
      <c r="E2" s="608"/>
      <c r="F2" s="608"/>
      <c r="G2" s="608"/>
      <c r="H2" s="74" t="s">
        <v>56</v>
      </c>
    </row>
    <row r="3" spans="1:12" ht="19.5" customHeight="1">
      <c r="A3" s="79" t="s">
        <v>48</v>
      </c>
      <c r="B3" s="69"/>
      <c r="C3" s="69"/>
      <c r="D3" s="69"/>
      <c r="I3" s="74"/>
    </row>
    <row r="4" spans="1:12">
      <c r="A4" s="62" t="s">
        <v>46</v>
      </c>
      <c r="B4" s="470" t="s">
        <v>375</v>
      </c>
      <c r="C4" s="471"/>
      <c r="D4" s="471"/>
      <c r="E4" s="471"/>
      <c r="F4" s="471"/>
      <c r="G4" s="472"/>
      <c r="H4" s="404" t="s">
        <v>393</v>
      </c>
      <c r="I4" s="405"/>
      <c r="J4" s="405"/>
      <c r="K4" s="405"/>
      <c r="L4" s="406"/>
    </row>
    <row r="5" spans="1:12">
      <c r="A5" s="63" t="s">
        <v>39</v>
      </c>
      <c r="B5" s="470" t="s">
        <v>376</v>
      </c>
      <c r="C5" s="471"/>
      <c r="D5" s="471"/>
      <c r="E5" s="471"/>
      <c r="F5" s="471"/>
      <c r="G5" s="472"/>
      <c r="H5" s="139" t="s">
        <v>43</v>
      </c>
      <c r="I5" s="141" t="s">
        <v>69</v>
      </c>
      <c r="J5" s="141" t="s">
        <v>101</v>
      </c>
    </row>
    <row r="6" spans="1:12">
      <c r="A6" s="63" t="s">
        <v>7</v>
      </c>
      <c r="B6" s="470" t="s">
        <v>5</v>
      </c>
      <c r="C6" s="471"/>
      <c r="D6" s="472"/>
      <c r="E6" s="139" t="s">
        <v>43</v>
      </c>
      <c r="F6" s="140" t="str">
        <f>$I$5</f>
        <v>近接</v>
      </c>
      <c r="G6" s="140" t="str">
        <f>IF($J$5 = 0,"", $J$5)</f>
        <v>武器</v>
      </c>
      <c r="H6" s="139" t="s">
        <v>66</v>
      </c>
      <c r="I6" s="141"/>
      <c r="J6" s="141"/>
    </row>
    <row r="7" spans="1:12">
      <c r="A7" s="116" t="s">
        <v>6</v>
      </c>
      <c r="B7" s="609" t="s">
        <v>211</v>
      </c>
      <c r="C7" s="610"/>
      <c r="D7" s="611"/>
      <c r="E7" s="139" t="s">
        <v>66</v>
      </c>
      <c r="F7" s="140" t="str">
        <f>IF($I$6 = 0,"", $I$6)</f>
        <v/>
      </c>
      <c r="G7" s="140" t="str">
        <f>IF($J$6 = 0,"", $J$6)</f>
        <v/>
      </c>
      <c r="H7" s="139" t="s">
        <v>85</v>
      </c>
      <c r="I7" s="141" t="s">
        <v>121</v>
      </c>
      <c r="J7" s="74" t="s">
        <v>62</v>
      </c>
      <c r="L7" s="150" t="s">
        <v>394</v>
      </c>
    </row>
    <row r="8" spans="1:12">
      <c r="A8" s="117" t="s">
        <v>8</v>
      </c>
      <c r="B8" s="473" t="s">
        <v>377</v>
      </c>
      <c r="C8" s="474"/>
      <c r="D8" s="474"/>
      <c r="E8" s="474"/>
      <c r="F8" s="474"/>
      <c r="G8" s="475"/>
      <c r="H8" s="139" t="s">
        <v>51</v>
      </c>
      <c r="I8" s="141" t="s">
        <v>17</v>
      </c>
      <c r="J8" s="140">
        <f>IF(I8="",0,VLOOKUP(I8,基本!$A$5:'基本'!$C$10,3,FALSE))</f>
        <v>6</v>
      </c>
      <c r="K8" s="219" t="s">
        <v>474</v>
      </c>
      <c r="L8" s="151">
        <f>$J$8+$L$9+$I$9</f>
        <v>20</v>
      </c>
    </row>
    <row r="9" spans="1:12">
      <c r="A9" s="67"/>
      <c r="B9" s="579" t="s">
        <v>380</v>
      </c>
      <c r="C9" s="560"/>
      <c r="D9" s="560"/>
      <c r="E9" s="560"/>
      <c r="F9" s="560"/>
      <c r="G9" s="561"/>
      <c r="H9" s="139" t="s">
        <v>58</v>
      </c>
      <c r="I9" s="141">
        <v>0</v>
      </c>
      <c r="J9" s="404" t="s">
        <v>53</v>
      </c>
      <c r="K9" s="406"/>
      <c r="L9" s="140">
        <f>IF($I$7=基本!$F$4,基本!$P$7,IF($I$7=基本!$F$13,基本!$P$16,IF($I$7=基本!$F$22,基本!$P$25,IF($I$7=基本!$F$31,基本!$P$34,IF($I$7=基本!$F$40,基本!$P$43,0)))))</f>
        <v>14</v>
      </c>
    </row>
    <row r="10" spans="1:12">
      <c r="A10" s="65" t="s">
        <v>9</v>
      </c>
      <c r="B10" s="473" t="s">
        <v>378</v>
      </c>
      <c r="C10" s="474"/>
      <c r="D10" s="474"/>
      <c r="E10" s="474"/>
      <c r="F10" s="474"/>
      <c r="G10" s="475"/>
      <c r="H10" s="78" t="s">
        <v>52</v>
      </c>
      <c r="I10" s="141" t="s">
        <v>17</v>
      </c>
      <c r="J10" s="140">
        <f>IF(I10="",0,VLOOKUP(I10,基本!$A$5:'基本'!$C$10,3,FALSE))</f>
        <v>6</v>
      </c>
      <c r="L10" s="69"/>
    </row>
    <row r="11" spans="1:12">
      <c r="A11" s="66"/>
      <c r="B11" s="495" t="s">
        <v>213</v>
      </c>
      <c r="C11" s="496"/>
      <c r="D11" s="496"/>
      <c r="E11" s="496"/>
      <c r="F11" s="496"/>
      <c r="G11" s="497"/>
      <c r="H11" s="139" t="s">
        <v>59</v>
      </c>
      <c r="I11" s="141">
        <v>0</v>
      </c>
      <c r="J11" s="404" t="s">
        <v>54</v>
      </c>
      <c r="K11" s="406"/>
      <c r="L11" s="140">
        <f>IF($I$7=基本!$F$4,基本!$P$9,IF($I$7=基本!$F$13,基本!$P$18,IF($I$7=基本!$F$22,基本!$P$27,IF($I$7=基本!$F$31,基本!$P$36,IF($I$7=基本!$F$40,基本!$P$45,0)))))</f>
        <v>4</v>
      </c>
    </row>
    <row r="12" spans="1:12" ht="13.5" customHeight="1">
      <c r="A12" s="65" t="s">
        <v>214</v>
      </c>
      <c r="B12" s="467" t="s">
        <v>379</v>
      </c>
      <c r="C12" s="468"/>
      <c r="D12" s="468"/>
      <c r="E12" s="468"/>
      <c r="F12" s="468"/>
      <c r="G12" s="469"/>
      <c r="H12" s="187" t="s">
        <v>396</v>
      </c>
      <c r="I12" s="186">
        <v>4</v>
      </c>
      <c r="J12" s="149"/>
      <c r="K12" s="149"/>
      <c r="L12" s="166" t="s">
        <v>394</v>
      </c>
    </row>
    <row r="13" spans="1:12" ht="13.5" customHeight="1">
      <c r="A13" s="67"/>
      <c r="B13" s="482" t="s">
        <v>407</v>
      </c>
      <c r="C13" s="483"/>
      <c r="D13" s="483"/>
      <c r="E13" s="483"/>
      <c r="F13" s="483"/>
      <c r="G13" s="484"/>
      <c r="H13" s="183" t="s">
        <v>86</v>
      </c>
      <c r="I13" s="188">
        <f>IF($I$7=基本!$F$4,基本!$F$9,IF($I$7=基本!$F$13,基本!$F$18,IF($I$7=基本!$F$22,基本!$F$27,IF($I$7=基本!$F$31,基本!$F$36,IF($I$7=基本!$F$40,基本!$F$45,0)))))*$I$12</f>
        <v>4</v>
      </c>
      <c r="J13" s="139" t="s">
        <v>44</v>
      </c>
      <c r="K13" s="188">
        <f>IF($I$7=基本!$F$4,基本!$H$9,IF($I$7=基本!$F$13,基本!$H$18,IF($I$7=基本!$F$22,基本!$H$27,IF($I$7=基本!$F$31,基本!$H$36,IF($I$7=基本!$F$40,基本!$H$45,0)))))</f>
        <v>10</v>
      </c>
      <c r="L13" s="167">
        <f>$J$10+$L$11+$I$11</f>
        <v>10</v>
      </c>
    </row>
    <row r="14" spans="1:12" ht="13.5" customHeight="1">
      <c r="A14" s="118"/>
      <c r="B14" s="495"/>
      <c r="C14" s="496"/>
      <c r="D14" s="496"/>
      <c r="E14" s="496"/>
      <c r="F14" s="496"/>
      <c r="G14" s="497"/>
      <c r="H14" s="139" t="s">
        <v>50</v>
      </c>
      <c r="I14" s="188">
        <f>IF($I$7=基本!$F$4,基本!$L$11,IF($I$7=基本!$F$13,基本!$L$20,IF($I$7=基本!$F$22,基本!$L$29,IF($I$7=基本!$F$31,基本!$L$38,IF($I$7=基本!$F$40,基本!$L$47,0)))))</f>
        <v>2</v>
      </c>
      <c r="J14" s="139" t="s">
        <v>44</v>
      </c>
      <c r="K14" s="188">
        <f>IF($I$7=基本!$F$4,基本!$N$11,IF($I$7=基本!$F$13,基本!$N$20,IF($I$7=基本!$F$22,基本!$N$29,IF($I$7=基本!$F$31,基本!$N$38,IF($I$7=基本!$F$40,基本!$N$47,0)))))</f>
        <v>6</v>
      </c>
      <c r="L14" s="167">
        <f>$J$10+$L$11+$I$11+($I$13*$K$13)</f>
        <v>50</v>
      </c>
    </row>
    <row r="15" spans="1:12" ht="13.5" customHeight="1">
      <c r="A15" s="118"/>
      <c r="B15" s="485"/>
      <c r="C15" s="496"/>
      <c r="D15" s="496"/>
      <c r="E15" s="496"/>
      <c r="F15" s="496"/>
      <c r="G15" s="497"/>
      <c r="H15" s="139" t="s">
        <v>60</v>
      </c>
      <c r="I15" s="141"/>
      <c r="J15" s="190" t="s">
        <v>397</v>
      </c>
      <c r="K15" s="205" t="s">
        <v>17</v>
      </c>
      <c r="L15" s="189">
        <f>IF(K15="",0,VLOOKUP(K15,基本!$A$5:'基本'!$C$10,3,FALSE))</f>
        <v>6</v>
      </c>
    </row>
    <row r="16" spans="1:12" ht="13.5" customHeight="1">
      <c r="A16" s="66"/>
      <c r="B16" s="485"/>
      <c r="C16" s="496"/>
      <c r="D16" s="496"/>
      <c r="E16" s="496"/>
      <c r="F16" s="496"/>
      <c r="G16" s="497"/>
    </row>
    <row r="17" spans="1:12" ht="13.5" customHeight="1">
      <c r="A17" s="67"/>
      <c r="B17" s="579"/>
      <c r="C17" s="560"/>
      <c r="D17" s="560"/>
      <c r="E17" s="560"/>
      <c r="F17" s="560"/>
      <c r="G17" s="561"/>
    </row>
    <row r="18" spans="1:12" ht="14.25" thickBot="1">
      <c r="A18" s="137" t="s">
        <v>47</v>
      </c>
      <c r="E18" s="70"/>
    </row>
    <row r="19" spans="1:12" s="223" customFormat="1" ht="15" customHeight="1">
      <c r="A19" s="589" t="str">
        <f>$B$2</f>
        <v>コンバインド・エフォート</v>
      </c>
      <c r="B19" s="590"/>
      <c r="C19" s="591"/>
      <c r="D19" s="595" t="s">
        <v>2</v>
      </c>
      <c r="E19" s="596"/>
      <c r="F19" s="597" t="s">
        <v>530</v>
      </c>
      <c r="G19" s="598"/>
    </row>
    <row r="20" spans="1:12" s="223" customFormat="1" ht="18.75" customHeight="1" thickBot="1">
      <c r="A20" s="592"/>
      <c r="B20" s="593"/>
      <c r="C20" s="594"/>
      <c r="D20" s="232" t="s">
        <v>2</v>
      </c>
      <c r="E20" s="233" t="s">
        <v>1</v>
      </c>
      <c r="F20" s="234" t="s">
        <v>2</v>
      </c>
      <c r="G20" s="235" t="s">
        <v>1</v>
      </c>
    </row>
    <row r="21" spans="1:12" s="223" customFormat="1" ht="23.25" customHeight="1" thickBot="1">
      <c r="A21" s="599" t="s">
        <v>215</v>
      </c>
      <c r="B21" s="600"/>
      <c r="C21" s="93" t="str">
        <f>$K$8</f>
        <v>AC</v>
      </c>
      <c r="D21" s="209" t="str">
        <f>$L$8 &amp; "+1d20" &amp; " ◆"</f>
        <v>20+1d20 ◆</v>
      </c>
      <c r="E21" s="211" t="str">
        <f>$L$8+2 &amp; "+1d20" &amp; " ◆"</f>
        <v>22+1d20 ◆</v>
      </c>
      <c r="F21" s="236" t="str">
        <f>3+$L$8 &amp; "+1d20" &amp; " ◆"</f>
        <v>23+1d20 ◆</v>
      </c>
      <c r="G21" s="237" t="str">
        <f>3+$L$8+2 &amp; "+1d20" &amp; " ◆"</f>
        <v>25+1d20 ◆</v>
      </c>
    </row>
    <row r="22" spans="1:12" s="223" customFormat="1" ht="21" customHeight="1">
      <c r="A22" s="530" t="s">
        <v>399</v>
      </c>
      <c r="B22" s="83" t="s">
        <v>4</v>
      </c>
      <c r="C22" s="111" t="str">
        <f>IF($I$15 = 0,"", $I$15)</f>
        <v/>
      </c>
      <c r="D22" s="86" t="str">
        <f>$L$13 &amp; "+" &amp; $I$13 &amp; "d" &amp; $K$13</f>
        <v>10+4d10</v>
      </c>
      <c r="E22" s="238" t="str">
        <f>$L$13 &amp; "+" &amp; $I$13 &amp; "d" &amp; $K$13</f>
        <v>10+4d10</v>
      </c>
      <c r="F22" s="86" t="str">
        <f>$L$13 &amp; "+" &amp; $I$13 &amp; "d" &amp; $K$13</f>
        <v>10+4d10</v>
      </c>
      <c r="G22" s="87" t="str">
        <f>$L$13 &amp; "+" &amp; $I$13 &amp; "d" &amp; $K$13</f>
        <v>10+4d10</v>
      </c>
    </row>
    <row r="23" spans="1:12" s="223" customFormat="1" ht="21" customHeight="1" thickBot="1">
      <c r="A23" s="531"/>
      <c r="B23" s="81" t="s">
        <v>3</v>
      </c>
      <c r="C23" s="112" t="str">
        <f>IF($I$15 = 0,"", $I$15)</f>
        <v/>
      </c>
      <c r="D23" s="207" t="str">
        <f>$L$14 &amp; IF($I$14 = 0,"","+" &amp; $I$14 &amp; "d" &amp; $K$14)</f>
        <v>50+2d6</v>
      </c>
      <c r="E23" s="213" t="str">
        <f>$L$14 &amp; IF($I$14 = 0,"","+" &amp; $I$14 &amp; "d" &amp; $K$14)</f>
        <v>50+2d6</v>
      </c>
      <c r="F23" s="207" t="str">
        <f>$L$14 &amp; IF($I$14 = 0,"","+" &amp; $I$14 &amp; "d" &amp; $K$14)</f>
        <v>50+2d6</v>
      </c>
      <c r="G23" s="206" t="str">
        <f>$L$14 &amp; IF($I$14 = 0,"","+" &amp; $I$14 &amp; "d" &amp; $K$14)</f>
        <v>50+2d6</v>
      </c>
    </row>
    <row r="24" spans="1:12" s="105" customFormat="1" ht="9" customHeight="1">
      <c r="A24" s="465"/>
      <c r="B24" s="465"/>
      <c r="C24" s="465"/>
      <c r="D24" s="465"/>
      <c r="E24" s="465"/>
      <c r="F24" s="465"/>
      <c r="G24" s="465"/>
      <c r="L24" s="106"/>
    </row>
    <row r="25" spans="1:12" ht="14.25">
      <c r="A25" s="465" t="s">
        <v>384</v>
      </c>
      <c r="B25" s="465"/>
      <c r="C25" s="465"/>
      <c r="D25" s="465"/>
      <c r="E25" s="465"/>
      <c r="F25" s="465"/>
      <c r="G25" s="465"/>
      <c r="I25" s="138"/>
      <c r="J25" s="138"/>
      <c r="K25" s="138"/>
    </row>
    <row r="26" spans="1:12" ht="13.5" customHeight="1">
      <c r="A26" s="466" t="s">
        <v>385</v>
      </c>
      <c r="B26" s="466"/>
      <c r="C26" s="466"/>
      <c r="D26" s="466"/>
      <c r="E26" s="466"/>
      <c r="F26" s="466"/>
      <c r="G26" s="466"/>
    </row>
    <row r="27" spans="1:12" ht="13.5" customHeight="1">
      <c r="A27" s="466" t="s">
        <v>386</v>
      </c>
      <c r="B27" s="466"/>
      <c r="C27" s="466"/>
      <c r="D27" s="466"/>
      <c r="E27" s="466"/>
      <c r="F27" s="466"/>
      <c r="G27" s="466"/>
    </row>
    <row r="28" spans="1:12" ht="13.5" customHeight="1">
      <c r="A28" s="560"/>
      <c r="B28" s="560"/>
      <c r="C28" s="560"/>
      <c r="D28" s="560"/>
      <c r="E28" s="560"/>
      <c r="F28" s="560"/>
      <c r="G28" s="560"/>
    </row>
    <row r="29" spans="1:12" ht="13.5" customHeight="1">
      <c r="A29" s="501" t="s">
        <v>49</v>
      </c>
      <c r="B29" s="502"/>
      <c r="C29" s="502"/>
      <c r="D29" s="502"/>
      <c r="E29" s="502"/>
      <c r="F29" s="502"/>
      <c r="G29" s="503"/>
    </row>
    <row r="30" spans="1:12" s="106" customFormat="1" ht="13.5" customHeight="1">
      <c r="A30" s="476"/>
      <c r="B30" s="477"/>
      <c r="C30" s="477"/>
      <c r="D30" s="477"/>
      <c r="E30" s="477"/>
      <c r="F30" s="477"/>
      <c r="G30" s="478"/>
      <c r="H30" s="105"/>
      <c r="I30" s="105"/>
      <c r="J30" s="105"/>
      <c r="K30" s="105"/>
    </row>
    <row r="31" spans="1:12" s="105" customFormat="1" ht="38.25" customHeight="1">
      <c r="A31" s="679" t="s">
        <v>401</v>
      </c>
      <c r="B31" s="680"/>
      <c r="C31" s="680"/>
      <c r="D31" s="680"/>
      <c r="E31" s="680"/>
      <c r="F31" s="680"/>
      <c r="G31" s="681"/>
      <c r="L31" s="106"/>
    </row>
    <row r="32" spans="1:12" s="105" customFormat="1" ht="13.5" customHeight="1">
      <c r="A32" s="476"/>
      <c r="B32" s="477"/>
      <c r="C32" s="477"/>
      <c r="D32" s="477"/>
      <c r="E32" s="477"/>
      <c r="F32" s="477"/>
      <c r="G32" s="478"/>
      <c r="L32" s="106"/>
    </row>
    <row r="33" spans="1:12" s="106" customFormat="1" ht="13.5" customHeight="1">
      <c r="A33" s="476" t="s">
        <v>408</v>
      </c>
      <c r="B33" s="477"/>
      <c r="C33" s="477"/>
      <c r="D33" s="477"/>
      <c r="E33" s="477"/>
      <c r="F33" s="477"/>
      <c r="G33" s="478"/>
      <c r="H33" s="105"/>
      <c r="I33" s="105"/>
      <c r="J33" s="105"/>
      <c r="K33" s="105"/>
    </row>
    <row r="34" spans="1:12" s="106" customFormat="1" ht="13.5" customHeight="1">
      <c r="A34" s="476" t="s">
        <v>402</v>
      </c>
      <c r="B34" s="477"/>
      <c r="C34" s="477"/>
      <c r="D34" s="477"/>
      <c r="E34" s="477"/>
      <c r="F34" s="477"/>
      <c r="G34" s="478"/>
      <c r="H34" s="105"/>
      <c r="I34" s="105"/>
      <c r="J34" s="105"/>
      <c r="K34" s="105"/>
    </row>
    <row r="35" spans="1:12" s="106" customFormat="1" ht="13.5" customHeight="1">
      <c r="A35" s="476" t="s">
        <v>403</v>
      </c>
      <c r="B35" s="477"/>
      <c r="C35" s="477"/>
      <c r="D35" s="477"/>
      <c r="E35" s="477"/>
      <c r="F35" s="477"/>
      <c r="G35" s="478"/>
      <c r="H35" s="105"/>
      <c r="I35" s="105"/>
      <c r="J35" s="105"/>
      <c r="K35" s="105"/>
    </row>
    <row r="36" spans="1:12" s="106" customFormat="1" ht="13.5" customHeight="1">
      <c r="A36" s="476" t="s">
        <v>404</v>
      </c>
      <c r="B36" s="477"/>
      <c r="C36" s="477"/>
      <c r="D36" s="477"/>
      <c r="E36" s="477"/>
      <c r="F36" s="477"/>
      <c r="G36" s="478"/>
      <c r="H36" s="105"/>
      <c r="I36" s="105"/>
      <c r="J36" s="105"/>
      <c r="K36" s="105"/>
    </row>
    <row r="37" spans="1:12" s="105" customFormat="1" ht="13.5" customHeight="1">
      <c r="A37" s="476" t="s">
        <v>405</v>
      </c>
      <c r="B37" s="477"/>
      <c r="C37" s="477"/>
      <c r="D37" s="477"/>
      <c r="E37" s="477"/>
      <c r="F37" s="477"/>
      <c r="G37" s="478"/>
      <c r="L37" s="106"/>
    </row>
    <row r="38" spans="1:12" s="105" customFormat="1" ht="13.5" customHeight="1">
      <c r="A38" s="476" t="s">
        <v>406</v>
      </c>
      <c r="B38" s="477"/>
      <c r="C38" s="477"/>
      <c r="D38" s="477"/>
      <c r="E38" s="477"/>
      <c r="F38" s="477"/>
      <c r="G38" s="478"/>
      <c r="L38" s="106"/>
    </row>
    <row r="39" spans="1:12" s="105" customFormat="1" ht="13.5" customHeight="1">
      <c r="A39" s="476"/>
      <c r="B39" s="477"/>
      <c r="C39" s="477"/>
      <c r="D39" s="477"/>
      <c r="E39" s="477"/>
      <c r="F39" s="477"/>
      <c r="G39" s="478"/>
      <c r="L39" s="106"/>
    </row>
    <row r="40" spans="1:12" s="105" customFormat="1" ht="13.5" customHeight="1">
      <c r="A40" s="476"/>
      <c r="B40" s="477"/>
      <c r="C40" s="477"/>
      <c r="D40" s="477"/>
      <c r="E40" s="477"/>
      <c r="F40" s="477"/>
      <c r="G40" s="478"/>
      <c r="L40" s="106"/>
    </row>
    <row r="41" spans="1:12" s="106" customFormat="1" ht="13.5" customHeight="1">
      <c r="A41" s="476"/>
      <c r="B41" s="477"/>
      <c r="C41" s="477"/>
      <c r="D41" s="477"/>
      <c r="E41" s="477"/>
      <c r="F41" s="477"/>
      <c r="G41" s="478"/>
      <c r="H41" s="105"/>
      <c r="I41" s="105"/>
      <c r="J41" s="105"/>
      <c r="K41" s="105"/>
    </row>
    <row r="42" spans="1:12" s="106" customFormat="1" ht="13.5" customHeight="1">
      <c r="A42" s="476"/>
      <c r="B42" s="477"/>
      <c r="C42" s="477"/>
      <c r="D42" s="477"/>
      <c r="E42" s="477"/>
      <c r="F42" s="477"/>
      <c r="G42" s="478"/>
      <c r="H42" s="105"/>
      <c r="I42" s="105"/>
      <c r="J42" s="105"/>
      <c r="K42" s="105"/>
    </row>
    <row r="43" spans="1:12" s="106" customFormat="1" ht="13.5" customHeight="1">
      <c r="A43" s="476"/>
      <c r="B43" s="477"/>
      <c r="C43" s="477"/>
      <c r="D43" s="477"/>
      <c r="E43" s="477"/>
      <c r="F43" s="477"/>
      <c r="G43" s="478"/>
      <c r="H43" s="105"/>
      <c r="I43" s="105"/>
      <c r="J43" s="105"/>
      <c r="K43" s="105"/>
    </row>
    <row r="44" spans="1:12" s="106" customFormat="1" ht="13.5" customHeight="1">
      <c r="A44" s="476"/>
      <c r="B44" s="477"/>
      <c r="C44" s="477"/>
      <c r="D44" s="477"/>
      <c r="E44" s="477"/>
      <c r="F44" s="477"/>
      <c r="G44" s="478"/>
      <c r="H44" s="105"/>
      <c r="I44" s="105"/>
      <c r="J44" s="105"/>
      <c r="K44" s="105"/>
    </row>
    <row r="45" spans="1:12" s="106" customFormat="1" ht="13.5" customHeight="1">
      <c r="A45" s="476"/>
      <c r="B45" s="477"/>
      <c r="C45" s="477"/>
      <c r="D45" s="477"/>
      <c r="E45" s="477"/>
      <c r="F45" s="477"/>
      <c r="G45" s="478"/>
      <c r="H45" s="105"/>
      <c r="I45" s="105"/>
      <c r="J45" s="105"/>
      <c r="K45" s="105"/>
    </row>
    <row r="46" spans="1:12" s="106" customFormat="1" ht="13.5" customHeight="1">
      <c r="A46" s="476"/>
      <c r="B46" s="477"/>
      <c r="C46" s="477"/>
      <c r="D46" s="477"/>
      <c r="E46" s="477"/>
      <c r="F46" s="477"/>
      <c r="G46" s="478"/>
      <c r="H46" s="105"/>
      <c r="I46" s="105"/>
      <c r="J46" s="105"/>
      <c r="K46" s="105"/>
    </row>
    <row r="47" spans="1:12" s="105" customFormat="1" ht="13.5" customHeight="1">
      <c r="A47" s="476"/>
      <c r="B47" s="477"/>
      <c r="C47" s="477"/>
      <c r="D47" s="477"/>
      <c r="E47" s="477"/>
      <c r="F47" s="477"/>
      <c r="G47" s="478"/>
      <c r="L47" s="106"/>
    </row>
    <row r="48" spans="1:12" s="105" customFormat="1" ht="13.5" customHeight="1">
      <c r="A48" s="476"/>
      <c r="B48" s="477"/>
      <c r="C48" s="477"/>
      <c r="D48" s="477"/>
      <c r="E48" s="477"/>
      <c r="F48" s="477"/>
      <c r="G48" s="478"/>
      <c r="L48" s="106"/>
    </row>
    <row r="49" spans="1:12" s="105" customFormat="1" ht="13.5" customHeight="1">
      <c r="A49" s="476"/>
      <c r="B49" s="477"/>
      <c r="C49" s="477"/>
      <c r="D49" s="477"/>
      <c r="E49" s="477"/>
      <c r="F49" s="477"/>
      <c r="G49" s="478"/>
      <c r="L49" s="106"/>
    </row>
    <row r="50" spans="1:12" s="106" customFormat="1" ht="13.5" customHeight="1">
      <c r="A50" s="476"/>
      <c r="B50" s="477"/>
      <c r="C50" s="477"/>
      <c r="D50" s="477"/>
      <c r="E50" s="477"/>
      <c r="F50" s="477"/>
      <c r="G50" s="478"/>
      <c r="H50" s="105"/>
      <c r="I50" s="105"/>
      <c r="J50" s="105"/>
      <c r="K50" s="105"/>
    </row>
    <row r="51" spans="1:12" s="105" customFormat="1" ht="13.5" customHeight="1">
      <c r="A51" s="476"/>
      <c r="B51" s="477"/>
      <c r="C51" s="477"/>
      <c r="D51" s="477"/>
      <c r="E51" s="477"/>
      <c r="F51" s="477"/>
      <c r="G51" s="478"/>
      <c r="L51" s="106"/>
    </row>
    <row r="52" spans="1:12" s="105" customFormat="1" ht="13.5" customHeight="1">
      <c r="A52" s="476"/>
      <c r="B52" s="477"/>
      <c r="C52" s="477"/>
      <c r="D52" s="477"/>
      <c r="E52" s="477"/>
      <c r="F52" s="477"/>
      <c r="G52" s="478"/>
      <c r="L52" s="106"/>
    </row>
    <row r="53" spans="1:12" s="105" customFormat="1" ht="13.5" customHeight="1">
      <c r="A53" s="476"/>
      <c r="B53" s="477"/>
      <c r="C53" s="477"/>
      <c r="D53" s="477"/>
      <c r="E53" s="477"/>
      <c r="F53" s="477"/>
      <c r="G53" s="478"/>
      <c r="L53" s="106"/>
    </row>
    <row r="54" spans="1:12" s="69" customFormat="1" ht="21">
      <c r="A54" s="113" t="s">
        <v>32</v>
      </c>
      <c r="B54" s="142">
        <f>$B$1</f>
        <v>20</v>
      </c>
      <c r="C54" s="114" t="s">
        <v>40</v>
      </c>
      <c r="D54" s="115" t="str">
        <f>$E$1</f>
        <v>一日毎</v>
      </c>
      <c r="E54" s="601" t="str">
        <f>$B$2</f>
        <v>コンバインド・エフォート</v>
      </c>
      <c r="F54" s="602"/>
      <c r="G54" s="603"/>
      <c r="L54" s="138"/>
    </row>
  </sheetData>
  <mergeCells count="56">
    <mergeCell ref="J9:K9"/>
    <mergeCell ref="B11:G11"/>
    <mergeCell ref="B1:C1"/>
    <mergeCell ref="F1:G1"/>
    <mergeCell ref="B2:G2"/>
    <mergeCell ref="B4:G4"/>
    <mergeCell ref="B5:G5"/>
    <mergeCell ref="B6:D6"/>
    <mergeCell ref="H4:L4"/>
    <mergeCell ref="J11:K11"/>
    <mergeCell ref="B16:G16"/>
    <mergeCell ref="B7:D7"/>
    <mergeCell ref="B8:G8"/>
    <mergeCell ref="B9:G9"/>
    <mergeCell ref="B10:G10"/>
    <mergeCell ref="B12:G12"/>
    <mergeCell ref="B13:G13"/>
    <mergeCell ref="B14:G14"/>
    <mergeCell ref="B15:G15"/>
    <mergeCell ref="A42:G42"/>
    <mergeCell ref="A31:G31"/>
    <mergeCell ref="A32:G32"/>
    <mergeCell ref="A33:G33"/>
    <mergeCell ref="A34:G34"/>
    <mergeCell ref="A51:G51"/>
    <mergeCell ref="A52:G52"/>
    <mergeCell ref="A43:G43"/>
    <mergeCell ref="B17:G17"/>
    <mergeCell ref="A28:G28"/>
    <mergeCell ref="A19:C20"/>
    <mergeCell ref="D19:E19"/>
    <mergeCell ref="F19:G19"/>
    <mergeCell ref="A21:B21"/>
    <mergeCell ref="A22:A23"/>
    <mergeCell ref="A24:G24"/>
    <mergeCell ref="A29:G29"/>
    <mergeCell ref="A30:G30"/>
    <mergeCell ref="A39:G39"/>
    <mergeCell ref="A40:G40"/>
    <mergeCell ref="A41:G41"/>
    <mergeCell ref="E54:G54"/>
    <mergeCell ref="A25:G25"/>
    <mergeCell ref="A26:G26"/>
    <mergeCell ref="A27:G27"/>
    <mergeCell ref="A35:G35"/>
    <mergeCell ref="A36:G36"/>
    <mergeCell ref="A37:G37"/>
    <mergeCell ref="A38:G38"/>
    <mergeCell ref="A53:G53"/>
    <mergeCell ref="A44:G44"/>
    <mergeCell ref="A45:G45"/>
    <mergeCell ref="A46:G46"/>
    <mergeCell ref="A47:G47"/>
    <mergeCell ref="A48:G48"/>
    <mergeCell ref="A49:G49"/>
    <mergeCell ref="A50:G5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&amp;Cシェリー&amp;R&amp;D</oddHead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基本!$D$27:$D$31</xm:f>
          </x14:formula1>
          <xm:sqref>I7</xm:sqref>
        </x14:dataValidation>
        <x14:dataValidation type="list" allowBlank="1" showInputMessage="1" showErrorMessage="1">
          <x14:formula1>
            <xm:f>基本!$A$5:$A$10</xm:f>
          </x14:formula1>
          <xm:sqref>I8 I10 K15</xm:sqref>
        </x14:dataValidation>
        <x14:dataValidation type="list" allowBlank="1" showInputMessage="1" showErrorMessage="1">
          <x14:formula1>
            <xm:f>基本!$A$16:$A$19</xm:f>
          </x14:formula1>
          <xm:sqref>K8</xm:sqref>
        </x14:dataValidation>
        <x14:dataValidation type="list" allowBlank="1" showInputMessage="1" showErrorMessage="1">
          <x14:formula1>
            <xm:f>基本!$A$27:$A$33</xm:f>
          </x14:formula1>
          <xm:sqref>I5</xm:sqref>
        </x14:dataValidation>
        <x14:dataValidation type="list" allowBlank="1" showInputMessage="1" showErrorMessage="1">
          <x14:formula1>
            <xm:f>基本!$B$27:$B$31</xm:f>
          </x14:formula1>
          <xm:sqref>I6</xm:sqref>
        </x14:dataValidation>
        <x14:dataValidation type="list" allowBlank="1" showInputMessage="1" showErrorMessage="1">
          <x14:formula1>
            <xm:f>基本!$C$27:$C$37</xm:f>
          </x14:formula1>
          <xm:sqref>I15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59"/>
  <sheetViews>
    <sheetView workbookViewId="0">
      <selection activeCell="B2" sqref="B2:G2"/>
    </sheetView>
  </sheetViews>
  <sheetFormatPr defaultRowHeight="13.5"/>
  <cols>
    <col min="1" max="1" width="7.875" style="298" customWidth="1"/>
    <col min="2" max="2" width="8.5" style="298" customWidth="1"/>
    <col min="3" max="3" width="6.625" style="298" customWidth="1"/>
    <col min="4" max="4" width="15.75" style="298" customWidth="1"/>
    <col min="5" max="6" width="15.75" style="182" customWidth="1"/>
    <col min="7" max="7" width="18.25" style="182" customWidth="1"/>
    <col min="8" max="8" width="17.375" style="182" customWidth="1"/>
    <col min="9" max="9" width="14.625" style="182" customWidth="1"/>
    <col min="10" max="10" width="8.375" style="182" customWidth="1"/>
    <col min="11" max="11" width="7.5" style="182" customWidth="1"/>
    <col min="12" max="12" width="7.875" style="298" customWidth="1"/>
    <col min="13" max="13" width="9.25" style="298" customWidth="1"/>
    <col min="14" max="14" width="12.375" style="298" customWidth="1"/>
    <col min="15" max="16384" width="9" style="298"/>
  </cols>
  <sheetData>
    <row r="1" spans="1:12" ht="21">
      <c r="A1" s="34" t="s">
        <v>32</v>
      </c>
      <c r="B1" s="660">
        <v>16</v>
      </c>
      <c r="C1" s="661"/>
      <c r="D1" s="35" t="s">
        <v>40</v>
      </c>
      <c r="E1" s="36" t="s">
        <v>57</v>
      </c>
      <c r="F1" s="573"/>
      <c r="G1" s="574"/>
      <c r="H1" s="74" t="s">
        <v>55</v>
      </c>
    </row>
    <row r="2" spans="1:12" ht="24.75" customHeight="1">
      <c r="A2" s="35" t="s">
        <v>0</v>
      </c>
      <c r="B2" s="575" t="s">
        <v>626</v>
      </c>
      <c r="C2" s="575"/>
      <c r="D2" s="575"/>
      <c r="E2" s="575"/>
      <c r="F2" s="575"/>
      <c r="G2" s="575"/>
      <c r="H2" s="74" t="s">
        <v>56</v>
      </c>
    </row>
    <row r="3" spans="1:12" ht="19.5" customHeight="1">
      <c r="A3" s="79" t="s">
        <v>48</v>
      </c>
      <c r="B3" s="182"/>
      <c r="C3" s="182"/>
      <c r="D3" s="182"/>
      <c r="I3" s="74"/>
    </row>
    <row r="4" spans="1:12">
      <c r="A4" s="62" t="s">
        <v>46</v>
      </c>
      <c r="B4" s="470" t="s">
        <v>627</v>
      </c>
      <c r="C4" s="471"/>
      <c r="D4" s="471"/>
      <c r="E4" s="471"/>
      <c r="F4" s="471"/>
      <c r="G4" s="472"/>
      <c r="H4" s="404" t="s">
        <v>395</v>
      </c>
      <c r="I4" s="405"/>
      <c r="J4" s="405"/>
      <c r="K4" s="405"/>
      <c r="L4" s="406"/>
    </row>
    <row r="5" spans="1:12">
      <c r="A5" s="63" t="s">
        <v>39</v>
      </c>
      <c r="B5" s="470" t="s">
        <v>178</v>
      </c>
      <c r="C5" s="471"/>
      <c r="D5" s="471"/>
      <c r="E5" s="471"/>
      <c r="F5" s="471"/>
      <c r="G5" s="472"/>
      <c r="H5" s="300" t="s">
        <v>43</v>
      </c>
      <c r="I5" s="301" t="s">
        <v>71</v>
      </c>
      <c r="J5" s="301">
        <v>5</v>
      </c>
    </row>
    <row r="6" spans="1:12">
      <c r="A6" s="63" t="s">
        <v>7</v>
      </c>
      <c r="B6" s="665" t="s">
        <v>184</v>
      </c>
      <c r="C6" s="666"/>
      <c r="D6" s="667"/>
      <c r="E6" s="300" t="s">
        <v>43</v>
      </c>
      <c r="F6" s="296" t="str">
        <f>IF($I$5 = 0,"", $I$5)</f>
        <v>遠隔</v>
      </c>
      <c r="G6" s="296">
        <f>IF($J$5 = 0,"", $J$5)</f>
        <v>5</v>
      </c>
      <c r="H6" s="300" t="s">
        <v>66</v>
      </c>
      <c r="I6" s="301"/>
      <c r="J6" s="301"/>
    </row>
    <row r="7" spans="1:12">
      <c r="A7" s="64" t="s">
        <v>6</v>
      </c>
      <c r="B7" s="470" t="s">
        <v>628</v>
      </c>
      <c r="C7" s="471"/>
      <c r="D7" s="472"/>
      <c r="E7" s="300" t="s">
        <v>66</v>
      </c>
      <c r="F7" s="40" t="str">
        <f>IF($I$6 = 0,"", $I$6)</f>
        <v/>
      </c>
      <c r="G7" s="40" t="str">
        <f>IF($J$6 = 0,"", $J$6)</f>
        <v/>
      </c>
      <c r="H7" s="300" t="s">
        <v>85</v>
      </c>
      <c r="I7" s="301" t="s">
        <v>121</v>
      </c>
      <c r="J7" s="74" t="s">
        <v>62</v>
      </c>
      <c r="L7" s="184" t="s">
        <v>394</v>
      </c>
    </row>
    <row r="8" spans="1:12" ht="13.5" customHeight="1">
      <c r="A8" s="65" t="s">
        <v>61</v>
      </c>
      <c r="B8" s="467" t="s">
        <v>629</v>
      </c>
      <c r="C8" s="468"/>
      <c r="D8" s="468"/>
      <c r="E8" s="468"/>
      <c r="F8" s="468"/>
      <c r="G8" s="469"/>
      <c r="H8" s="300"/>
      <c r="I8" s="301" t="s">
        <v>17</v>
      </c>
      <c r="J8" s="299">
        <f>IF(I8="",0,VLOOKUP(I8,基本!$A$5:'基本'!$C$10,3,FALSE))</f>
        <v>6</v>
      </c>
      <c r="K8" s="301" t="s">
        <v>90</v>
      </c>
      <c r="L8" s="185">
        <f>$J$8+$L$9+$I$9</f>
        <v>21</v>
      </c>
    </row>
    <row r="9" spans="1:12" ht="13.5" customHeight="1">
      <c r="A9" s="66"/>
      <c r="B9" s="686" t="s">
        <v>630</v>
      </c>
      <c r="C9" s="496"/>
      <c r="D9" s="496"/>
      <c r="E9" s="496"/>
      <c r="F9" s="496"/>
      <c r="G9" s="497"/>
      <c r="H9" s="300"/>
      <c r="I9" s="301">
        <v>1</v>
      </c>
      <c r="J9" s="404" t="s">
        <v>53</v>
      </c>
      <c r="K9" s="406"/>
      <c r="L9" s="299">
        <f>IF($I$7=基本!$F$4,基本!$P$7,IF($I$7=基本!$F$13,基本!$P$16,IF($I$7=基本!$F$22,基本!$P$25,IF($I$7=基本!$F$31,基本!$P$34,IF($I$7=基本!$F$40,基本!$P$43,0)))))</f>
        <v>14</v>
      </c>
    </row>
    <row r="10" spans="1:12" ht="13.5" customHeight="1">
      <c r="A10" s="66"/>
      <c r="B10" s="685" t="s">
        <v>631</v>
      </c>
      <c r="C10" s="477"/>
      <c r="D10" s="477"/>
      <c r="E10" s="477"/>
      <c r="F10" s="477"/>
      <c r="G10" s="478"/>
      <c r="H10" s="302"/>
      <c r="I10" s="301" t="s">
        <v>17</v>
      </c>
      <c r="J10" s="299">
        <f>IF(I10="",0,VLOOKUP(I10,基本!$A$5:'基本'!$C$10,3,FALSE))</f>
        <v>6</v>
      </c>
      <c r="L10" s="182"/>
    </row>
    <row r="11" spans="1:12" ht="13.5" customHeight="1">
      <c r="A11" s="66"/>
      <c r="B11" s="476" t="s">
        <v>632</v>
      </c>
      <c r="C11" s="477"/>
      <c r="D11" s="477"/>
      <c r="E11" s="477"/>
      <c r="F11" s="477"/>
      <c r="G11" s="478"/>
      <c r="H11" s="300" t="s">
        <v>59</v>
      </c>
      <c r="I11" s="301">
        <v>0</v>
      </c>
      <c r="J11" s="404" t="s">
        <v>54</v>
      </c>
      <c r="K11" s="406"/>
      <c r="L11" s="299">
        <f>IF($I$7=基本!$F$4,基本!$P$9,IF($I$7=基本!$F$13,基本!$P$18,IF($I$7=基本!$F$22,基本!$P$27,IF($I$7=基本!$F$31,基本!$P$36,IF($I$7=基本!$F$40,基本!$P$45,0)))))</f>
        <v>4</v>
      </c>
    </row>
    <row r="12" spans="1:12" ht="13.5" customHeight="1">
      <c r="A12" s="66"/>
      <c r="B12" s="612"/>
      <c r="C12" s="613"/>
      <c r="D12" s="613"/>
      <c r="E12" s="613"/>
      <c r="F12" s="613"/>
      <c r="G12" s="614"/>
      <c r="J12" s="298"/>
      <c r="K12" s="298"/>
      <c r="L12" s="184" t="s">
        <v>394</v>
      </c>
    </row>
    <row r="13" spans="1:12" ht="13.5" customHeight="1">
      <c r="A13" s="66"/>
      <c r="B13" s="662"/>
      <c r="C13" s="663"/>
      <c r="D13" s="663"/>
      <c r="E13" s="663"/>
      <c r="F13" s="663"/>
      <c r="G13" s="664"/>
      <c r="H13" s="300" t="s">
        <v>86</v>
      </c>
      <c r="I13" s="301">
        <v>1</v>
      </c>
      <c r="J13" s="300" t="s">
        <v>44</v>
      </c>
      <c r="K13" s="301">
        <v>10</v>
      </c>
      <c r="L13" s="185">
        <f>$J$10+$L$11+$I$11</f>
        <v>10</v>
      </c>
    </row>
    <row r="14" spans="1:12" ht="13.5" customHeight="1">
      <c r="A14" s="66"/>
      <c r="B14" s="495"/>
      <c r="C14" s="496"/>
      <c r="D14" s="496"/>
      <c r="E14" s="496"/>
      <c r="F14" s="496"/>
      <c r="G14" s="497"/>
      <c r="H14" s="300" t="s">
        <v>50</v>
      </c>
      <c r="I14" s="188">
        <f>IF($I$7=基本!$F$4,基本!$L$11,IF($I$7=基本!$F$13,基本!$L$20,IF($I$7=基本!$F$22,基本!$L$29,IF($I$7=基本!$F$31,基本!$L$38,IF($I$7=基本!$F$40,基本!$L$47,0)))))</f>
        <v>2</v>
      </c>
      <c r="J14" s="300" t="s">
        <v>44</v>
      </c>
      <c r="K14" s="188">
        <f>IF($I$7=基本!$F$4,基本!$N$11,IF($I$7=基本!$F$13,基本!$N$20,IF($I$7=基本!$F$22,基本!$N$29,IF($I$7=基本!$F$31,基本!$N$38,IF($I$7=基本!$F$40,基本!$N$47,0)))))</f>
        <v>6</v>
      </c>
      <c r="L14" s="185">
        <f>$J$10+$L$11+$I$11+($I$13*$K$13)</f>
        <v>20</v>
      </c>
    </row>
    <row r="15" spans="1:12" ht="13.5" customHeight="1">
      <c r="A15" s="66"/>
      <c r="B15" s="495"/>
      <c r="C15" s="496"/>
      <c r="D15" s="496"/>
      <c r="E15" s="496"/>
      <c r="F15" s="496"/>
      <c r="G15" s="497"/>
      <c r="H15" s="300" t="s">
        <v>60</v>
      </c>
      <c r="I15" s="301"/>
      <c r="J15" s="300" t="s">
        <v>397</v>
      </c>
      <c r="K15" s="301" t="s">
        <v>17</v>
      </c>
      <c r="L15" s="299">
        <f>IF(K15="",0,VLOOKUP(K15,基本!$A$5:'基本'!$C$10,3,FALSE))</f>
        <v>6</v>
      </c>
    </row>
    <row r="16" spans="1:12" ht="13.5" customHeight="1">
      <c r="A16" s="66"/>
      <c r="B16" s="495"/>
      <c r="C16" s="496"/>
      <c r="D16" s="496"/>
      <c r="E16" s="496"/>
      <c r="F16" s="496"/>
      <c r="G16" s="497"/>
    </row>
    <row r="17" spans="1:12" ht="13.5" customHeight="1">
      <c r="A17" s="66"/>
      <c r="B17" s="495"/>
      <c r="C17" s="496"/>
      <c r="D17" s="496"/>
      <c r="E17" s="496"/>
      <c r="F17" s="496"/>
      <c r="G17" s="497"/>
      <c r="J17" s="298"/>
      <c r="K17" s="298"/>
    </row>
    <row r="18" spans="1:12" ht="13.5" customHeight="1">
      <c r="A18" s="67"/>
      <c r="B18" s="579"/>
      <c r="C18" s="560"/>
      <c r="D18" s="560"/>
      <c r="E18" s="560"/>
      <c r="F18" s="560"/>
      <c r="G18" s="561"/>
      <c r="J18" s="298"/>
      <c r="K18" s="298"/>
    </row>
    <row r="19" spans="1:12">
      <c r="A19" s="560"/>
      <c r="B19" s="560"/>
      <c r="C19" s="560"/>
      <c r="D19" s="560"/>
      <c r="E19" s="560"/>
      <c r="F19" s="560"/>
      <c r="G19" s="560"/>
    </row>
    <row r="20" spans="1:12" ht="13.5" customHeight="1">
      <c r="A20" s="501" t="s">
        <v>49</v>
      </c>
      <c r="B20" s="502"/>
      <c r="C20" s="502"/>
      <c r="D20" s="502"/>
      <c r="E20" s="502"/>
      <c r="F20" s="502"/>
      <c r="G20" s="503"/>
    </row>
    <row r="21" spans="1:12" s="105" customFormat="1" ht="13.5" customHeight="1">
      <c r="A21" s="668"/>
      <c r="B21" s="669"/>
      <c r="C21" s="669"/>
      <c r="D21" s="669"/>
      <c r="E21" s="669"/>
      <c r="F21" s="669"/>
      <c r="G21" s="670"/>
      <c r="L21" s="106"/>
    </row>
    <row r="22" spans="1:12" s="105" customFormat="1" ht="13.5" customHeight="1">
      <c r="A22" s="476"/>
      <c r="B22" s="477"/>
      <c r="C22" s="477"/>
      <c r="D22" s="477"/>
      <c r="E22" s="477"/>
      <c r="F22" s="477"/>
      <c r="G22" s="478"/>
      <c r="L22" s="106"/>
    </row>
    <row r="23" spans="1:12" s="105" customFormat="1" ht="13.5" customHeight="1">
      <c r="A23" s="476"/>
      <c r="B23" s="477"/>
      <c r="C23" s="477"/>
      <c r="D23" s="477"/>
      <c r="E23" s="477"/>
      <c r="F23" s="477"/>
      <c r="G23" s="478"/>
      <c r="L23" s="106"/>
    </row>
    <row r="24" spans="1:12" s="105" customFormat="1" ht="13.5" customHeight="1">
      <c r="A24" s="476"/>
      <c r="B24" s="477"/>
      <c r="C24" s="477"/>
      <c r="D24" s="477"/>
      <c r="E24" s="477"/>
      <c r="F24" s="477"/>
      <c r="G24" s="478"/>
      <c r="L24" s="106"/>
    </row>
    <row r="25" spans="1:12" s="106" customFormat="1" ht="13.5" customHeight="1">
      <c r="A25" s="476"/>
      <c r="B25" s="477"/>
      <c r="C25" s="477"/>
      <c r="D25" s="477"/>
      <c r="E25" s="477"/>
      <c r="F25" s="477"/>
      <c r="G25" s="478"/>
      <c r="H25" s="105"/>
      <c r="I25" s="105"/>
      <c r="J25" s="105"/>
      <c r="K25" s="105"/>
    </row>
    <row r="26" spans="1:12" s="105" customFormat="1" ht="13.5" customHeight="1">
      <c r="A26" s="668"/>
      <c r="B26" s="669"/>
      <c r="C26" s="669"/>
      <c r="D26" s="669"/>
      <c r="E26" s="669"/>
      <c r="F26" s="669"/>
      <c r="G26" s="670"/>
      <c r="L26" s="106"/>
    </row>
    <row r="27" spans="1:12" s="105" customFormat="1" ht="13.5" customHeight="1">
      <c r="A27" s="476"/>
      <c r="B27" s="477"/>
      <c r="C27" s="477"/>
      <c r="D27" s="477"/>
      <c r="E27" s="477"/>
      <c r="F27" s="477"/>
      <c r="G27" s="478"/>
      <c r="L27" s="106"/>
    </row>
    <row r="28" spans="1:12" s="105" customFormat="1" ht="13.5" customHeight="1">
      <c r="A28" s="476"/>
      <c r="B28" s="477"/>
      <c r="C28" s="477"/>
      <c r="D28" s="477"/>
      <c r="E28" s="477"/>
      <c r="F28" s="477"/>
      <c r="G28" s="478"/>
      <c r="L28" s="106"/>
    </row>
    <row r="29" spans="1:12" s="105" customFormat="1" ht="13.5" customHeight="1">
      <c r="A29" s="476"/>
      <c r="B29" s="477"/>
      <c r="C29" s="477"/>
      <c r="D29" s="477"/>
      <c r="E29" s="477"/>
      <c r="F29" s="477"/>
      <c r="G29" s="478"/>
      <c r="L29" s="106"/>
    </row>
    <row r="30" spans="1:12" s="106" customFormat="1" ht="13.5" customHeight="1">
      <c r="A30" s="476"/>
      <c r="B30" s="477"/>
      <c r="C30" s="477"/>
      <c r="D30" s="477"/>
      <c r="E30" s="477"/>
      <c r="F30" s="477"/>
      <c r="G30" s="478"/>
      <c r="H30" s="105"/>
      <c r="I30" s="105"/>
      <c r="J30" s="105"/>
      <c r="K30" s="105"/>
    </row>
    <row r="31" spans="1:12" s="105" customFormat="1" ht="13.5" customHeight="1">
      <c r="A31" s="476"/>
      <c r="B31" s="477"/>
      <c r="C31" s="477"/>
      <c r="D31" s="477"/>
      <c r="E31" s="477"/>
      <c r="F31" s="477"/>
      <c r="G31" s="478"/>
      <c r="L31" s="106"/>
    </row>
    <row r="32" spans="1:12" s="105" customFormat="1" ht="13.5" customHeight="1">
      <c r="A32" s="476"/>
      <c r="B32" s="477"/>
      <c r="C32" s="477"/>
      <c r="D32" s="477"/>
      <c r="E32" s="477"/>
      <c r="F32" s="477"/>
      <c r="G32" s="478"/>
      <c r="L32" s="106"/>
    </row>
    <row r="33" spans="1:12" s="105" customFormat="1" ht="13.5" customHeight="1">
      <c r="A33" s="476"/>
      <c r="B33" s="477"/>
      <c r="C33" s="477"/>
      <c r="D33" s="477"/>
      <c r="E33" s="477"/>
      <c r="F33" s="477"/>
      <c r="G33" s="478"/>
      <c r="L33" s="106"/>
    </row>
    <row r="34" spans="1:12" s="105" customFormat="1" ht="13.5" customHeight="1">
      <c r="A34" s="476"/>
      <c r="B34" s="477"/>
      <c r="C34" s="477"/>
      <c r="D34" s="477"/>
      <c r="E34" s="477"/>
      <c r="F34" s="477"/>
      <c r="G34" s="478"/>
      <c r="L34" s="106"/>
    </row>
    <row r="35" spans="1:12" s="105" customFormat="1" ht="13.5" customHeight="1">
      <c r="A35" s="476"/>
      <c r="B35" s="477"/>
      <c r="C35" s="477"/>
      <c r="D35" s="477"/>
      <c r="E35" s="477"/>
      <c r="F35" s="477"/>
      <c r="G35" s="478"/>
      <c r="L35" s="106"/>
    </row>
    <row r="36" spans="1:12" s="105" customFormat="1" ht="13.5" customHeight="1">
      <c r="A36" s="476"/>
      <c r="B36" s="477"/>
      <c r="C36" s="477"/>
      <c r="D36" s="477"/>
      <c r="E36" s="477"/>
      <c r="F36" s="477"/>
      <c r="G36" s="478"/>
      <c r="L36" s="106"/>
    </row>
    <row r="37" spans="1:12" s="105" customFormat="1" ht="13.5" customHeight="1">
      <c r="A37" s="476"/>
      <c r="B37" s="477"/>
      <c r="C37" s="477"/>
      <c r="D37" s="477"/>
      <c r="E37" s="477"/>
      <c r="F37" s="477"/>
      <c r="G37" s="478"/>
      <c r="L37" s="106"/>
    </row>
    <row r="38" spans="1:12" s="105" customFormat="1" ht="13.5" customHeight="1">
      <c r="A38" s="476"/>
      <c r="B38" s="477"/>
      <c r="C38" s="477"/>
      <c r="D38" s="477"/>
      <c r="E38" s="477"/>
      <c r="F38" s="477"/>
      <c r="G38" s="478"/>
      <c r="L38" s="106"/>
    </row>
    <row r="39" spans="1:12" s="105" customFormat="1" ht="13.5" customHeight="1">
      <c r="A39" s="476"/>
      <c r="B39" s="477"/>
      <c r="C39" s="477"/>
      <c r="D39" s="477"/>
      <c r="E39" s="477"/>
      <c r="F39" s="477"/>
      <c r="G39" s="478"/>
      <c r="L39" s="106"/>
    </row>
    <row r="40" spans="1:12" s="105" customFormat="1" ht="13.5" customHeight="1">
      <c r="A40" s="476"/>
      <c r="B40" s="477"/>
      <c r="C40" s="477"/>
      <c r="D40" s="477"/>
      <c r="E40" s="477"/>
      <c r="F40" s="477"/>
      <c r="G40" s="478"/>
      <c r="L40" s="106"/>
    </row>
    <row r="41" spans="1:12" s="105" customFormat="1" ht="13.5" customHeight="1">
      <c r="A41" s="476"/>
      <c r="B41" s="477"/>
      <c r="C41" s="477"/>
      <c r="D41" s="477"/>
      <c r="E41" s="477"/>
      <c r="F41" s="477"/>
      <c r="G41" s="478"/>
      <c r="L41" s="106"/>
    </row>
    <row r="42" spans="1:12" s="105" customFormat="1" ht="13.5" customHeight="1">
      <c r="A42" s="476"/>
      <c r="B42" s="477"/>
      <c r="C42" s="477"/>
      <c r="D42" s="477"/>
      <c r="E42" s="477"/>
      <c r="F42" s="477"/>
      <c r="G42" s="478"/>
      <c r="L42" s="106"/>
    </row>
    <row r="43" spans="1:12" s="105" customFormat="1" ht="13.5" customHeight="1">
      <c r="A43" s="476"/>
      <c r="B43" s="477"/>
      <c r="C43" s="477"/>
      <c r="D43" s="477"/>
      <c r="E43" s="477"/>
      <c r="F43" s="477"/>
      <c r="G43" s="478"/>
      <c r="L43" s="106"/>
    </row>
    <row r="44" spans="1:12" s="105" customFormat="1" ht="13.5" customHeight="1">
      <c r="A44" s="476"/>
      <c r="B44" s="477"/>
      <c r="C44" s="477"/>
      <c r="D44" s="477"/>
      <c r="E44" s="477"/>
      <c r="F44" s="477"/>
      <c r="G44" s="478"/>
      <c r="L44" s="106"/>
    </row>
    <row r="45" spans="1:12" s="105" customFormat="1" ht="13.5" customHeight="1">
      <c r="A45" s="476"/>
      <c r="B45" s="477"/>
      <c r="C45" s="477"/>
      <c r="D45" s="477"/>
      <c r="E45" s="477"/>
      <c r="F45" s="477"/>
      <c r="G45" s="478"/>
      <c r="L45" s="106"/>
    </row>
    <row r="46" spans="1:12" s="105" customFormat="1" ht="13.5" customHeight="1">
      <c r="A46" s="476"/>
      <c r="B46" s="477"/>
      <c r="C46" s="477"/>
      <c r="D46" s="477"/>
      <c r="E46" s="477"/>
      <c r="F46" s="477"/>
      <c r="G46" s="478"/>
      <c r="L46" s="106"/>
    </row>
    <row r="47" spans="1:12" s="105" customFormat="1" ht="13.5" customHeight="1">
      <c r="A47" s="476"/>
      <c r="B47" s="477"/>
      <c r="C47" s="477"/>
      <c r="D47" s="477"/>
      <c r="E47" s="477"/>
      <c r="F47" s="477"/>
      <c r="G47" s="478"/>
      <c r="L47" s="106"/>
    </row>
    <row r="48" spans="1:12" s="105" customFormat="1" ht="13.5" customHeight="1">
      <c r="A48" s="476"/>
      <c r="B48" s="477"/>
      <c r="C48" s="477"/>
      <c r="D48" s="477"/>
      <c r="E48" s="477"/>
      <c r="F48" s="477"/>
      <c r="G48" s="478"/>
      <c r="L48" s="106"/>
    </row>
    <row r="49" spans="1:12" s="105" customFormat="1" ht="13.5" customHeight="1">
      <c r="A49" s="476"/>
      <c r="B49" s="477"/>
      <c r="C49" s="477"/>
      <c r="D49" s="477"/>
      <c r="E49" s="477"/>
      <c r="F49" s="477"/>
      <c r="G49" s="478"/>
      <c r="L49" s="106"/>
    </row>
    <row r="50" spans="1:12" s="105" customFormat="1" ht="13.5" customHeight="1">
      <c r="A50" s="476"/>
      <c r="B50" s="477"/>
      <c r="C50" s="477"/>
      <c r="D50" s="477"/>
      <c r="E50" s="477"/>
      <c r="F50" s="477"/>
      <c r="G50" s="478"/>
      <c r="L50" s="106"/>
    </row>
    <row r="51" spans="1:12" s="105" customFormat="1" ht="13.5" customHeight="1">
      <c r="A51" s="476"/>
      <c r="B51" s="477"/>
      <c r="C51" s="477"/>
      <c r="D51" s="477"/>
      <c r="E51" s="477"/>
      <c r="F51" s="477"/>
      <c r="G51" s="478"/>
      <c r="L51" s="106"/>
    </row>
    <row r="52" spans="1:12" s="105" customFormat="1" ht="13.5" customHeight="1">
      <c r="A52" s="476"/>
      <c r="B52" s="477"/>
      <c r="C52" s="477"/>
      <c r="D52" s="477"/>
      <c r="E52" s="477"/>
      <c r="F52" s="477"/>
      <c r="G52" s="478"/>
      <c r="L52" s="106"/>
    </row>
    <row r="53" spans="1:12" s="105" customFormat="1" ht="13.5" customHeight="1">
      <c r="A53" s="476"/>
      <c r="B53" s="477"/>
      <c r="C53" s="477"/>
      <c r="D53" s="477"/>
      <c r="E53" s="477"/>
      <c r="F53" s="477"/>
      <c r="G53" s="478"/>
      <c r="L53" s="106"/>
    </row>
    <row r="54" spans="1:12" s="105" customFormat="1" ht="13.5" customHeight="1">
      <c r="A54" s="476"/>
      <c r="B54" s="477"/>
      <c r="C54" s="477"/>
      <c r="D54" s="477"/>
      <c r="E54" s="477"/>
      <c r="F54" s="477"/>
      <c r="G54" s="478"/>
      <c r="L54" s="106"/>
    </row>
    <row r="55" spans="1:12" s="105" customFormat="1" ht="13.5" customHeight="1">
      <c r="A55" s="476"/>
      <c r="B55" s="477"/>
      <c r="C55" s="477"/>
      <c r="D55" s="477"/>
      <c r="E55" s="477"/>
      <c r="F55" s="477"/>
      <c r="G55" s="478"/>
      <c r="L55" s="106"/>
    </row>
    <row r="56" spans="1:12" s="105" customFormat="1" ht="13.5" customHeight="1">
      <c r="A56" s="476"/>
      <c r="B56" s="477"/>
      <c r="C56" s="477"/>
      <c r="D56" s="477"/>
      <c r="E56" s="477"/>
      <c r="F56" s="477"/>
      <c r="G56" s="478"/>
      <c r="L56" s="106"/>
    </row>
    <row r="57" spans="1:12" s="105" customFormat="1" ht="13.5" customHeight="1">
      <c r="A57" s="476"/>
      <c r="B57" s="477"/>
      <c r="C57" s="477"/>
      <c r="D57" s="477"/>
      <c r="E57" s="477"/>
      <c r="F57" s="477"/>
      <c r="G57" s="478"/>
      <c r="L57" s="106"/>
    </row>
    <row r="58" spans="1:12" s="106" customFormat="1" ht="13.5" customHeight="1">
      <c r="A58" s="476"/>
      <c r="B58" s="477"/>
      <c r="C58" s="477"/>
      <c r="D58" s="477"/>
      <c r="E58" s="477"/>
      <c r="F58" s="477"/>
      <c r="G58" s="478"/>
      <c r="H58" s="105"/>
      <c r="I58" s="105"/>
      <c r="J58" s="105"/>
      <c r="K58" s="105"/>
    </row>
    <row r="59" spans="1:12" s="182" customFormat="1" ht="21">
      <c r="A59" s="31" t="s">
        <v>32</v>
      </c>
      <c r="B59" s="303">
        <f>$B$1</f>
        <v>16</v>
      </c>
      <c r="C59" s="32" t="s">
        <v>40</v>
      </c>
      <c r="D59" s="33" t="str">
        <f>$E$1</f>
        <v>遭遇毎</v>
      </c>
      <c r="E59" s="580" t="str">
        <f>$B$2</f>
        <v>デタッチ・マインド</v>
      </c>
      <c r="F59" s="581"/>
      <c r="G59" s="582"/>
      <c r="L59" s="298"/>
    </row>
  </sheetData>
  <mergeCells count="62">
    <mergeCell ref="A58:G58"/>
    <mergeCell ref="E59:G59"/>
    <mergeCell ref="A52:G52"/>
    <mergeCell ref="A53:G53"/>
    <mergeCell ref="A54:G54"/>
    <mergeCell ref="A55:G55"/>
    <mergeCell ref="A56:G56"/>
    <mergeCell ref="A57:G57"/>
    <mergeCell ref="A51:G51"/>
    <mergeCell ref="A40:G40"/>
    <mergeCell ref="A41:G41"/>
    <mergeCell ref="A42:G42"/>
    <mergeCell ref="A43:G43"/>
    <mergeCell ref="A44:G44"/>
    <mergeCell ref="A45:G45"/>
    <mergeCell ref="A46:G46"/>
    <mergeCell ref="A47:G47"/>
    <mergeCell ref="A48:G48"/>
    <mergeCell ref="A49:G49"/>
    <mergeCell ref="A50:G50"/>
    <mergeCell ref="A39:G39"/>
    <mergeCell ref="A28:G28"/>
    <mergeCell ref="A29:G29"/>
    <mergeCell ref="A30:G30"/>
    <mergeCell ref="A31:G31"/>
    <mergeCell ref="A32:G32"/>
    <mergeCell ref="A33:G33"/>
    <mergeCell ref="A34:G34"/>
    <mergeCell ref="A35:G35"/>
    <mergeCell ref="A36:G36"/>
    <mergeCell ref="A37:G37"/>
    <mergeCell ref="A38:G38"/>
    <mergeCell ref="J11:K11"/>
    <mergeCell ref="B12:G12"/>
    <mergeCell ref="B13:G13"/>
    <mergeCell ref="B14:G14"/>
    <mergeCell ref="A27:G27"/>
    <mergeCell ref="B16:G16"/>
    <mergeCell ref="B17:G17"/>
    <mergeCell ref="B18:G18"/>
    <mergeCell ref="A19:G19"/>
    <mergeCell ref="A20:G20"/>
    <mergeCell ref="A21:G21"/>
    <mergeCell ref="A22:G22"/>
    <mergeCell ref="A23:G23"/>
    <mergeCell ref="A24:G24"/>
    <mergeCell ref="A25:G25"/>
    <mergeCell ref="A26:G26"/>
    <mergeCell ref="B15:G15"/>
    <mergeCell ref="B6:D6"/>
    <mergeCell ref="B7:D7"/>
    <mergeCell ref="B8:G8"/>
    <mergeCell ref="B9:G9"/>
    <mergeCell ref="B11:G11"/>
    <mergeCell ref="J9:K9"/>
    <mergeCell ref="B10:G10"/>
    <mergeCell ref="B1:C1"/>
    <mergeCell ref="F1:G1"/>
    <mergeCell ref="B2:G2"/>
    <mergeCell ref="B4:G4"/>
    <mergeCell ref="H4:L4"/>
    <mergeCell ref="B5:G5"/>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&amp;Cシェリー&amp;R&amp;D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基本!$A$16:$A$19</xm:f>
          </x14:formula1>
          <xm:sqref>K8</xm:sqref>
        </x14:dataValidation>
        <x14:dataValidation type="list" allowBlank="1" showInputMessage="1" showErrorMessage="1">
          <x14:formula1>
            <xm:f>基本!$A$27:$A$33</xm:f>
          </x14:formula1>
          <xm:sqref>I5</xm:sqref>
        </x14:dataValidation>
        <x14:dataValidation type="list" allowBlank="1" showInputMessage="1" showErrorMessage="1">
          <x14:formula1>
            <xm:f>基本!$B$27:$B$31</xm:f>
          </x14:formula1>
          <xm:sqref>I6</xm:sqref>
        </x14:dataValidation>
        <x14:dataValidation type="list" allowBlank="1" showInputMessage="1" showErrorMessage="1">
          <x14:formula1>
            <xm:f>基本!$D$27:$D$31</xm:f>
          </x14:formula1>
          <xm:sqref>I7</xm:sqref>
        </x14:dataValidation>
        <x14:dataValidation type="list" allowBlank="1" showInputMessage="1" showErrorMessage="1">
          <x14:formula1>
            <xm:f>基本!$C$27:$C$37</xm:f>
          </x14:formula1>
          <xm:sqref>I15</xm:sqref>
        </x14:dataValidation>
        <x14:dataValidation type="list" allowBlank="1" showInputMessage="1" showErrorMessage="1">
          <x14:formula1>
            <xm:f>基本!$A$5:$A$10</xm:f>
          </x14:formula1>
          <xm:sqref>I10 I8 K15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L62"/>
  <sheetViews>
    <sheetView workbookViewId="0">
      <selection activeCell="B4" sqref="B4:G4"/>
    </sheetView>
  </sheetViews>
  <sheetFormatPr defaultRowHeight="13.5"/>
  <cols>
    <col min="1" max="1" width="7.875" style="298" customWidth="1"/>
    <col min="2" max="2" width="8.5" style="298" customWidth="1"/>
    <col min="3" max="3" width="6.625" style="298" customWidth="1"/>
    <col min="4" max="4" width="15.75" style="298" customWidth="1"/>
    <col min="5" max="6" width="15.75" style="182" customWidth="1"/>
    <col min="7" max="7" width="18.25" style="182" customWidth="1"/>
    <col min="8" max="8" width="17.375" style="182" customWidth="1"/>
    <col min="9" max="9" width="14.625" style="182" customWidth="1"/>
    <col min="10" max="10" width="8.375" style="182" customWidth="1"/>
    <col min="11" max="11" width="7.5" style="182" customWidth="1"/>
    <col min="12" max="12" width="7.875" style="298" customWidth="1"/>
    <col min="13" max="13" width="9.25" style="298" customWidth="1"/>
    <col min="14" max="14" width="12.375" style="298" customWidth="1"/>
    <col min="15" max="16384" width="9" style="298"/>
  </cols>
  <sheetData>
    <row r="1" spans="1:12" ht="21">
      <c r="A1" s="108" t="s">
        <v>32</v>
      </c>
      <c r="B1" s="677">
        <v>16</v>
      </c>
      <c r="C1" s="678"/>
      <c r="D1" s="109" t="s">
        <v>40</v>
      </c>
      <c r="E1" s="110" t="s">
        <v>208</v>
      </c>
      <c r="F1" s="606"/>
      <c r="G1" s="607"/>
      <c r="H1" s="74" t="s">
        <v>55</v>
      </c>
    </row>
    <row r="2" spans="1:12" ht="24.75" customHeight="1">
      <c r="A2" s="109" t="s">
        <v>0</v>
      </c>
      <c r="B2" s="608" t="s">
        <v>611</v>
      </c>
      <c r="C2" s="608"/>
      <c r="D2" s="608"/>
      <c r="E2" s="608"/>
      <c r="F2" s="608"/>
      <c r="G2" s="608"/>
      <c r="H2" s="74" t="s">
        <v>56</v>
      </c>
    </row>
    <row r="3" spans="1:12" ht="19.5" customHeight="1">
      <c r="A3" s="79" t="s">
        <v>48</v>
      </c>
      <c r="B3" s="182"/>
      <c r="C3" s="182"/>
      <c r="D3" s="182"/>
      <c r="I3" s="74"/>
    </row>
    <row r="4" spans="1:12">
      <c r="A4" s="62" t="s">
        <v>46</v>
      </c>
      <c r="B4" s="470" t="s">
        <v>612</v>
      </c>
      <c r="C4" s="471"/>
      <c r="D4" s="471"/>
      <c r="E4" s="471"/>
      <c r="F4" s="471"/>
      <c r="G4" s="472"/>
      <c r="H4" s="404" t="s">
        <v>395</v>
      </c>
      <c r="I4" s="405"/>
      <c r="J4" s="405"/>
      <c r="K4" s="405"/>
      <c r="L4" s="406"/>
    </row>
    <row r="5" spans="1:12">
      <c r="A5" s="63" t="s">
        <v>39</v>
      </c>
      <c r="B5" s="470" t="s">
        <v>613</v>
      </c>
      <c r="C5" s="471"/>
      <c r="D5" s="471"/>
      <c r="E5" s="471"/>
      <c r="F5" s="471"/>
      <c r="G5" s="472"/>
      <c r="H5" s="300" t="s">
        <v>43</v>
      </c>
      <c r="I5" s="301" t="s">
        <v>70</v>
      </c>
      <c r="J5" s="301"/>
    </row>
    <row r="6" spans="1:12">
      <c r="A6" s="63" t="s">
        <v>7</v>
      </c>
      <c r="B6" s="665" t="s">
        <v>5</v>
      </c>
      <c r="C6" s="666"/>
      <c r="D6" s="667"/>
      <c r="E6" s="300" t="s">
        <v>43</v>
      </c>
      <c r="F6" s="218" t="str">
        <f>IF($I$5 = 0,"", $I$5)</f>
        <v>近接範囲</v>
      </c>
      <c r="G6" s="188" t="str">
        <f>IF($J$5 = 0,"", $J$5)</f>
        <v/>
      </c>
      <c r="H6" s="300" t="s">
        <v>66</v>
      </c>
      <c r="I6" s="301" t="s">
        <v>67</v>
      </c>
      <c r="J6" s="301">
        <v>5</v>
      </c>
    </row>
    <row r="7" spans="1:12">
      <c r="A7" s="65" t="s">
        <v>6</v>
      </c>
      <c r="B7" s="473" t="s">
        <v>614</v>
      </c>
      <c r="C7" s="474"/>
      <c r="D7" s="475"/>
      <c r="E7" s="300" t="s">
        <v>66</v>
      </c>
      <c r="F7" s="218" t="str">
        <f>IF($I$6 = 0,"", $I$6)</f>
        <v>爆発</v>
      </c>
      <c r="G7" s="218">
        <f>IF($J$6 = 0,"", $J$6)</f>
        <v>5</v>
      </c>
      <c r="H7" s="300" t="s">
        <v>85</v>
      </c>
      <c r="I7" s="301" t="s">
        <v>121</v>
      </c>
      <c r="J7" s="74" t="s">
        <v>62</v>
      </c>
      <c r="L7" s="184" t="s">
        <v>394</v>
      </c>
    </row>
    <row r="8" spans="1:12" ht="13.5" customHeight="1">
      <c r="A8" s="66"/>
      <c r="B8" s="476" t="s">
        <v>615</v>
      </c>
      <c r="C8" s="477"/>
      <c r="D8" s="477"/>
      <c r="E8" s="468"/>
      <c r="F8" s="468"/>
      <c r="G8" s="469"/>
      <c r="H8" s="300"/>
      <c r="I8" s="301" t="s">
        <v>17</v>
      </c>
      <c r="J8" s="299">
        <f>IF(I8="",0,VLOOKUP(I8,基本!$A$5:'基本'!$C$10,3,FALSE))</f>
        <v>6</v>
      </c>
      <c r="K8" s="301" t="s">
        <v>90</v>
      </c>
      <c r="L8" s="185">
        <f>$J$8+$L$9+$I$9</f>
        <v>21</v>
      </c>
    </row>
    <row r="9" spans="1:12" ht="13.5" customHeight="1">
      <c r="A9" s="65" t="s">
        <v>61</v>
      </c>
      <c r="B9" s="467" t="s">
        <v>616</v>
      </c>
      <c r="C9" s="468"/>
      <c r="D9" s="468"/>
      <c r="E9" s="468"/>
      <c r="F9" s="468"/>
      <c r="G9" s="469"/>
      <c r="H9" s="300"/>
      <c r="I9" s="301">
        <v>1</v>
      </c>
      <c r="J9" s="404" t="s">
        <v>53</v>
      </c>
      <c r="K9" s="406"/>
      <c r="L9" s="299">
        <f>IF($I$7=基本!$F$4,基本!$P$7,IF($I$7=基本!$F$13,基本!$P$16,IF($I$7=基本!$F$22,基本!$P$25,IF($I$7=基本!$F$31,基本!$P$34,IF($I$7=基本!$F$40,基本!$P$43,0)))))</f>
        <v>14</v>
      </c>
    </row>
    <row r="10" spans="1:12" ht="13.5" customHeight="1">
      <c r="A10" s="66"/>
      <c r="B10" s="476" t="s">
        <v>619</v>
      </c>
      <c r="C10" s="477"/>
      <c r="D10" s="477"/>
      <c r="E10" s="477"/>
      <c r="F10" s="477"/>
      <c r="G10" s="478"/>
      <c r="H10" s="302"/>
      <c r="I10" s="301" t="s">
        <v>17</v>
      </c>
      <c r="J10" s="299">
        <f>IF(I10="",0,VLOOKUP(I10,基本!$A$5:'基本'!$C$10,3,FALSE))</f>
        <v>6</v>
      </c>
      <c r="L10" s="182"/>
    </row>
    <row r="11" spans="1:12" ht="13.5" customHeight="1">
      <c r="A11" s="66"/>
      <c r="B11" s="476" t="s">
        <v>617</v>
      </c>
      <c r="C11" s="477"/>
      <c r="D11" s="477"/>
      <c r="E11" s="477"/>
      <c r="F11" s="477"/>
      <c r="G11" s="478"/>
      <c r="H11" s="300" t="s">
        <v>59</v>
      </c>
      <c r="I11" s="301">
        <v>0</v>
      </c>
      <c r="J11" s="404" t="s">
        <v>54</v>
      </c>
      <c r="K11" s="406"/>
      <c r="L11" s="299">
        <f>IF($I$7=基本!$F$4,基本!$P$9,IF($I$7=基本!$F$13,基本!$P$18,IF($I$7=基本!$F$22,基本!$P$27,IF($I$7=基本!$F$31,基本!$P$36,IF($I$7=基本!$F$40,基本!$P$45,0)))))</f>
        <v>4</v>
      </c>
    </row>
    <row r="12" spans="1:12" ht="13.5" customHeight="1">
      <c r="A12" s="66"/>
      <c r="B12" s="476" t="s">
        <v>618</v>
      </c>
      <c r="C12" s="477"/>
      <c r="D12" s="477"/>
      <c r="E12" s="477"/>
      <c r="F12" s="477"/>
      <c r="G12" s="478"/>
      <c r="J12" s="298"/>
      <c r="K12" s="298"/>
      <c r="L12" s="184" t="s">
        <v>394</v>
      </c>
    </row>
    <row r="13" spans="1:12" ht="13.5" customHeight="1">
      <c r="A13" s="66"/>
      <c r="B13" s="476"/>
      <c r="C13" s="477"/>
      <c r="D13" s="477"/>
      <c r="E13" s="477"/>
      <c r="F13" s="477"/>
      <c r="G13" s="478"/>
      <c r="H13" s="300" t="s">
        <v>86</v>
      </c>
      <c r="I13" s="301">
        <v>1</v>
      </c>
      <c r="J13" s="300" t="s">
        <v>44</v>
      </c>
      <c r="K13" s="301">
        <v>10</v>
      </c>
      <c r="L13" s="185">
        <f>$J$10+$L$11+$I$11</f>
        <v>10</v>
      </c>
    </row>
    <row r="14" spans="1:12" ht="21">
      <c r="A14" s="66"/>
      <c r="B14" s="687" t="s">
        <v>620</v>
      </c>
      <c r="C14" s="688"/>
      <c r="D14" s="688"/>
      <c r="E14" s="688"/>
      <c r="F14" s="688"/>
      <c r="G14" s="689"/>
      <c r="H14" s="300" t="s">
        <v>50</v>
      </c>
      <c r="I14" s="188">
        <f>IF($I$7=基本!$F$4,基本!$L$11,IF($I$7=基本!$F$13,基本!$L$20,IF($I$7=基本!$F$22,基本!$L$29,IF($I$7=基本!$F$31,基本!$L$38,IF($I$7=基本!$F$40,基本!$L$47,0)))))</f>
        <v>2</v>
      </c>
      <c r="J14" s="300" t="s">
        <v>44</v>
      </c>
      <c r="K14" s="188">
        <f>IF($I$7=基本!$F$4,基本!$N$11,IF($I$7=基本!$F$13,基本!$N$20,IF($I$7=基本!$F$22,基本!$N$29,IF($I$7=基本!$F$31,基本!$N$38,IF($I$7=基本!$F$40,基本!$N$47,0)))))</f>
        <v>6</v>
      </c>
      <c r="L14" s="185">
        <f>$J$10+$L$11+$I$11+($I$13*$K$13)</f>
        <v>20</v>
      </c>
    </row>
    <row r="15" spans="1:12" ht="21">
      <c r="A15" s="66"/>
      <c r="B15" s="687" t="s">
        <v>621</v>
      </c>
      <c r="C15" s="688"/>
      <c r="D15" s="688"/>
      <c r="E15" s="688"/>
      <c r="F15" s="688"/>
      <c r="G15" s="689"/>
      <c r="H15" s="300" t="s">
        <v>60</v>
      </c>
      <c r="I15" s="301"/>
      <c r="J15" s="300" t="s">
        <v>397</v>
      </c>
      <c r="K15" s="301" t="s">
        <v>17</v>
      </c>
      <c r="L15" s="299">
        <f>IF(K15="",0,VLOOKUP(K15,基本!$A$5:'基本'!$C$10,3,FALSE))</f>
        <v>6</v>
      </c>
    </row>
    <row r="16" spans="1:12" ht="16.5" customHeight="1">
      <c r="A16" s="66"/>
      <c r="B16" s="479" t="s">
        <v>622</v>
      </c>
      <c r="C16" s="480"/>
      <c r="D16" s="480"/>
      <c r="E16" s="480"/>
      <c r="F16" s="480"/>
      <c r="G16" s="481"/>
    </row>
    <row r="17" spans="1:12" ht="9" customHeight="1">
      <c r="A17" s="66"/>
      <c r="B17" s="495"/>
      <c r="C17" s="496"/>
      <c r="D17" s="496"/>
      <c r="E17" s="496"/>
      <c r="F17" s="496"/>
      <c r="G17" s="497"/>
      <c r="J17" s="298"/>
      <c r="K17" s="298"/>
    </row>
    <row r="18" spans="1:12" ht="13.5" customHeight="1">
      <c r="A18" s="67"/>
      <c r="B18" s="579"/>
      <c r="C18" s="560"/>
      <c r="D18" s="560"/>
      <c r="E18" s="560"/>
      <c r="F18" s="560"/>
      <c r="G18" s="561"/>
      <c r="J18" s="298"/>
      <c r="K18" s="298"/>
    </row>
    <row r="19" spans="1:12">
      <c r="A19" s="496"/>
      <c r="B19" s="496"/>
      <c r="C19" s="496"/>
      <c r="D19" s="496"/>
      <c r="E19" s="496"/>
      <c r="F19" s="496"/>
      <c r="G19" s="496"/>
    </row>
    <row r="20" spans="1:12" ht="18.75" customHeight="1">
      <c r="A20" s="465" t="s">
        <v>201</v>
      </c>
      <c r="B20" s="465"/>
      <c r="C20" s="465"/>
      <c r="D20" s="465"/>
      <c r="E20" s="465"/>
      <c r="F20" s="465"/>
      <c r="G20" s="465"/>
      <c r="I20" s="298"/>
      <c r="J20" s="298"/>
      <c r="K20" s="298"/>
    </row>
    <row r="21" spans="1:12" ht="13.5" customHeight="1">
      <c r="A21" s="494" t="s">
        <v>225</v>
      </c>
      <c r="B21" s="494"/>
      <c r="C21" s="494"/>
      <c r="D21" s="494"/>
      <c r="E21" s="494"/>
      <c r="F21" s="494"/>
      <c r="G21" s="494"/>
    </row>
    <row r="22" spans="1:12" ht="13.5" customHeight="1">
      <c r="A22" s="494" t="s">
        <v>196</v>
      </c>
      <c r="B22" s="494"/>
      <c r="C22" s="494"/>
      <c r="D22" s="494"/>
      <c r="E22" s="494"/>
      <c r="F22" s="494"/>
      <c r="G22" s="494"/>
    </row>
    <row r="23" spans="1:12" ht="13.5" customHeight="1">
      <c r="A23" s="494" t="s">
        <v>197</v>
      </c>
      <c r="B23" s="494"/>
      <c r="C23" s="494"/>
      <c r="D23" s="494"/>
      <c r="E23" s="494"/>
      <c r="F23" s="494"/>
      <c r="G23" s="494"/>
    </row>
    <row r="24" spans="1:12" ht="18.75" customHeight="1">
      <c r="A24" s="465" t="s">
        <v>198</v>
      </c>
      <c r="B24" s="465"/>
      <c r="C24" s="465"/>
      <c r="D24" s="465"/>
      <c r="E24" s="465"/>
      <c r="F24" s="465"/>
      <c r="G24" s="465"/>
      <c r="I24" s="298"/>
      <c r="J24" s="298"/>
      <c r="K24" s="298"/>
    </row>
    <row r="25" spans="1:12" ht="13.5" customHeight="1">
      <c r="A25" s="494" t="s">
        <v>199</v>
      </c>
      <c r="B25" s="494"/>
      <c r="C25" s="494"/>
      <c r="D25" s="494"/>
      <c r="E25" s="494"/>
      <c r="F25" s="494"/>
      <c r="G25" s="494"/>
    </row>
    <row r="26" spans="1:12" ht="13.5" customHeight="1">
      <c r="A26" s="494" t="s">
        <v>224</v>
      </c>
      <c r="B26" s="494"/>
      <c r="C26" s="494"/>
      <c r="D26" s="494"/>
      <c r="E26" s="494"/>
      <c r="F26" s="494"/>
      <c r="G26" s="494"/>
    </row>
    <row r="27" spans="1:12" ht="13.5" customHeight="1">
      <c r="A27" s="494" t="s">
        <v>200</v>
      </c>
      <c r="B27" s="494"/>
      <c r="C27" s="494"/>
      <c r="D27" s="494"/>
      <c r="E27" s="494"/>
      <c r="F27" s="494"/>
      <c r="G27" s="494"/>
    </row>
    <row r="28" spans="1:12" ht="13.5" customHeight="1">
      <c r="A28" s="494"/>
      <c r="B28" s="494"/>
      <c r="C28" s="494"/>
      <c r="D28" s="494"/>
      <c r="E28" s="494"/>
      <c r="F28" s="494"/>
      <c r="G28" s="494"/>
    </row>
    <row r="29" spans="1:12" ht="13.5" customHeight="1">
      <c r="A29" s="501" t="s">
        <v>49</v>
      </c>
      <c r="B29" s="502"/>
      <c r="C29" s="502"/>
      <c r="D29" s="502"/>
      <c r="E29" s="502"/>
      <c r="F29" s="502"/>
      <c r="G29" s="503"/>
    </row>
    <row r="30" spans="1:12" s="105" customFormat="1" ht="13.5" customHeight="1">
      <c r="A30" s="476"/>
      <c r="B30" s="477"/>
      <c r="C30" s="477"/>
      <c r="D30" s="477"/>
      <c r="E30" s="477"/>
      <c r="F30" s="477"/>
      <c r="G30" s="478"/>
      <c r="L30" s="106"/>
    </row>
    <row r="31" spans="1:12" s="106" customFormat="1" ht="13.5" customHeight="1">
      <c r="A31" s="476"/>
      <c r="B31" s="477"/>
      <c r="C31" s="477"/>
      <c r="D31" s="477"/>
      <c r="E31" s="477"/>
      <c r="F31" s="477"/>
      <c r="G31" s="478"/>
      <c r="H31" s="105"/>
      <c r="I31" s="105"/>
      <c r="J31" s="105"/>
      <c r="K31" s="105"/>
    </row>
    <row r="32" spans="1:12" s="105" customFormat="1" ht="13.5" customHeight="1">
      <c r="A32" s="476"/>
      <c r="B32" s="477"/>
      <c r="C32" s="477"/>
      <c r="D32" s="477"/>
      <c r="E32" s="477"/>
      <c r="F32" s="477"/>
      <c r="G32" s="478"/>
      <c r="L32" s="106"/>
    </row>
    <row r="33" spans="1:12" s="105" customFormat="1" ht="13.5" customHeight="1">
      <c r="A33" s="476"/>
      <c r="B33" s="477"/>
      <c r="C33" s="477"/>
      <c r="D33" s="477"/>
      <c r="E33" s="477"/>
      <c r="F33" s="477"/>
      <c r="G33" s="478"/>
      <c r="L33" s="106"/>
    </row>
    <row r="34" spans="1:12" s="105" customFormat="1" ht="13.5" customHeight="1">
      <c r="A34" s="476"/>
      <c r="B34" s="477"/>
      <c r="C34" s="477"/>
      <c r="D34" s="477"/>
      <c r="E34" s="477"/>
      <c r="F34" s="477"/>
      <c r="G34" s="478"/>
      <c r="L34" s="106"/>
    </row>
    <row r="35" spans="1:12" s="105" customFormat="1" ht="13.5" customHeight="1">
      <c r="A35" s="476"/>
      <c r="B35" s="477"/>
      <c r="C35" s="477"/>
      <c r="D35" s="477"/>
      <c r="E35" s="477"/>
      <c r="F35" s="477"/>
      <c r="G35" s="478"/>
      <c r="L35" s="106"/>
    </row>
    <row r="36" spans="1:12" s="105" customFormat="1" ht="13.5" customHeight="1">
      <c r="A36" s="476"/>
      <c r="B36" s="477"/>
      <c r="C36" s="477"/>
      <c r="D36" s="477"/>
      <c r="E36" s="477"/>
      <c r="F36" s="477"/>
      <c r="G36" s="478"/>
      <c r="L36" s="106"/>
    </row>
    <row r="37" spans="1:12" s="105" customFormat="1" ht="13.5" customHeight="1">
      <c r="A37" s="476"/>
      <c r="B37" s="477"/>
      <c r="C37" s="477"/>
      <c r="D37" s="477"/>
      <c r="E37" s="477"/>
      <c r="F37" s="477"/>
      <c r="G37" s="478"/>
      <c r="L37" s="106"/>
    </row>
    <row r="38" spans="1:12" s="106" customFormat="1" ht="13.5" customHeight="1">
      <c r="A38" s="476"/>
      <c r="B38" s="477"/>
      <c r="C38" s="477"/>
      <c r="D38" s="477"/>
      <c r="E38" s="477"/>
      <c r="F38" s="477"/>
      <c r="G38" s="478"/>
      <c r="H38" s="105"/>
      <c r="I38" s="105"/>
      <c r="J38" s="105"/>
      <c r="K38" s="105"/>
    </row>
    <row r="39" spans="1:12" s="105" customFormat="1" ht="13.5" customHeight="1">
      <c r="A39" s="476"/>
      <c r="B39" s="477"/>
      <c r="C39" s="477"/>
      <c r="D39" s="477"/>
      <c r="E39" s="477"/>
      <c r="F39" s="477"/>
      <c r="G39" s="478"/>
      <c r="L39" s="106"/>
    </row>
    <row r="40" spans="1:12" s="105" customFormat="1" ht="13.5" customHeight="1">
      <c r="A40" s="476"/>
      <c r="B40" s="477"/>
      <c r="C40" s="477"/>
      <c r="D40" s="477"/>
      <c r="E40" s="477"/>
      <c r="F40" s="477"/>
      <c r="G40" s="478"/>
      <c r="L40" s="106"/>
    </row>
    <row r="41" spans="1:12" s="105" customFormat="1" ht="13.5" customHeight="1">
      <c r="A41" s="476"/>
      <c r="B41" s="477"/>
      <c r="C41" s="477"/>
      <c r="D41" s="477"/>
      <c r="E41" s="477"/>
      <c r="F41" s="477"/>
      <c r="G41" s="478"/>
      <c r="L41" s="106"/>
    </row>
    <row r="42" spans="1:12" s="105" customFormat="1" ht="13.5" customHeight="1">
      <c r="A42" s="476"/>
      <c r="B42" s="477"/>
      <c r="C42" s="477"/>
      <c r="D42" s="477"/>
      <c r="E42" s="477"/>
      <c r="F42" s="477"/>
      <c r="G42" s="478"/>
      <c r="L42" s="106"/>
    </row>
    <row r="43" spans="1:12" s="105" customFormat="1" ht="13.5" customHeight="1">
      <c r="A43" s="476"/>
      <c r="B43" s="477"/>
      <c r="C43" s="477"/>
      <c r="D43" s="477"/>
      <c r="E43" s="477"/>
      <c r="F43" s="477"/>
      <c r="G43" s="478"/>
      <c r="L43" s="106"/>
    </row>
    <row r="44" spans="1:12" s="105" customFormat="1" ht="13.5" customHeight="1">
      <c r="A44" s="476"/>
      <c r="B44" s="477"/>
      <c r="C44" s="477"/>
      <c r="D44" s="477"/>
      <c r="E44" s="477"/>
      <c r="F44" s="477"/>
      <c r="G44" s="478"/>
      <c r="L44" s="106"/>
    </row>
    <row r="45" spans="1:12" s="105" customFormat="1" ht="13.5" customHeight="1">
      <c r="A45" s="476"/>
      <c r="B45" s="477"/>
      <c r="C45" s="477"/>
      <c r="D45" s="477"/>
      <c r="E45" s="477"/>
      <c r="F45" s="477"/>
      <c r="G45" s="478"/>
      <c r="L45" s="106"/>
    </row>
    <row r="46" spans="1:12" s="105" customFormat="1" ht="13.5" customHeight="1">
      <c r="A46" s="476"/>
      <c r="B46" s="477"/>
      <c r="C46" s="477"/>
      <c r="D46" s="477"/>
      <c r="E46" s="477"/>
      <c r="F46" s="477"/>
      <c r="G46" s="478"/>
      <c r="L46" s="106"/>
    </row>
    <row r="47" spans="1:12" s="105" customFormat="1" ht="13.5" customHeight="1">
      <c r="A47" s="476"/>
      <c r="B47" s="477"/>
      <c r="C47" s="477"/>
      <c r="D47" s="477"/>
      <c r="E47" s="477"/>
      <c r="F47" s="477"/>
      <c r="G47" s="478"/>
      <c r="L47" s="106"/>
    </row>
    <row r="48" spans="1:12" s="105" customFormat="1" ht="13.5" customHeight="1">
      <c r="A48" s="476"/>
      <c r="B48" s="477"/>
      <c r="C48" s="477"/>
      <c r="D48" s="477"/>
      <c r="E48" s="477"/>
      <c r="F48" s="477"/>
      <c r="G48" s="478"/>
      <c r="L48" s="106"/>
    </row>
    <row r="49" spans="1:12" s="105" customFormat="1" ht="13.5" customHeight="1">
      <c r="A49" s="476"/>
      <c r="B49" s="477"/>
      <c r="C49" s="477"/>
      <c r="D49" s="477"/>
      <c r="E49" s="477"/>
      <c r="F49" s="477"/>
      <c r="G49" s="478"/>
      <c r="L49" s="106"/>
    </row>
    <row r="50" spans="1:12" s="105" customFormat="1" ht="13.5" customHeight="1">
      <c r="A50" s="476"/>
      <c r="B50" s="477"/>
      <c r="C50" s="477"/>
      <c r="D50" s="477"/>
      <c r="E50" s="477"/>
      <c r="F50" s="477"/>
      <c r="G50" s="478"/>
      <c r="L50" s="106"/>
    </row>
    <row r="51" spans="1:12" s="105" customFormat="1" ht="13.5" customHeight="1">
      <c r="A51" s="476"/>
      <c r="B51" s="477"/>
      <c r="C51" s="477"/>
      <c r="D51" s="477"/>
      <c r="E51" s="477"/>
      <c r="F51" s="477"/>
      <c r="G51" s="478"/>
      <c r="L51" s="106"/>
    </row>
    <row r="52" spans="1:12" s="105" customFormat="1" ht="13.5" customHeight="1">
      <c r="A52" s="476"/>
      <c r="B52" s="477"/>
      <c r="C52" s="477"/>
      <c r="D52" s="477"/>
      <c r="E52" s="477"/>
      <c r="F52" s="477"/>
      <c r="G52" s="478"/>
      <c r="L52" s="106"/>
    </row>
    <row r="53" spans="1:12" s="105" customFormat="1" ht="13.5" customHeight="1">
      <c r="A53" s="476"/>
      <c r="B53" s="477"/>
      <c r="C53" s="477"/>
      <c r="D53" s="477"/>
      <c r="E53" s="477"/>
      <c r="F53" s="477"/>
      <c r="G53" s="478"/>
      <c r="L53" s="106"/>
    </row>
    <row r="54" spans="1:12" s="105" customFormat="1" ht="13.5" customHeight="1">
      <c r="A54" s="476"/>
      <c r="B54" s="477"/>
      <c r="C54" s="477"/>
      <c r="D54" s="477"/>
      <c r="E54" s="477"/>
      <c r="F54" s="477"/>
      <c r="G54" s="478"/>
      <c r="L54" s="106"/>
    </row>
    <row r="55" spans="1:12" s="105" customFormat="1" ht="13.5" customHeight="1">
      <c r="A55" s="476"/>
      <c r="B55" s="477"/>
      <c r="C55" s="477"/>
      <c r="D55" s="477"/>
      <c r="E55" s="477"/>
      <c r="F55" s="477"/>
      <c r="G55" s="478"/>
      <c r="L55" s="106"/>
    </row>
    <row r="56" spans="1:12" s="105" customFormat="1" ht="13.5" customHeight="1">
      <c r="A56" s="476"/>
      <c r="B56" s="477"/>
      <c r="C56" s="477"/>
      <c r="D56" s="477"/>
      <c r="E56" s="477"/>
      <c r="F56" s="477"/>
      <c r="G56" s="478"/>
      <c r="L56" s="106"/>
    </row>
    <row r="57" spans="1:12" s="105" customFormat="1" ht="13.5" customHeight="1">
      <c r="A57" s="476"/>
      <c r="B57" s="477"/>
      <c r="C57" s="477"/>
      <c r="D57" s="477"/>
      <c r="E57" s="477"/>
      <c r="F57" s="477"/>
      <c r="G57" s="478"/>
      <c r="L57" s="106"/>
    </row>
    <row r="58" spans="1:12" s="105" customFormat="1" ht="13.5" customHeight="1">
      <c r="A58" s="476"/>
      <c r="B58" s="477"/>
      <c r="C58" s="477"/>
      <c r="D58" s="477"/>
      <c r="E58" s="477"/>
      <c r="F58" s="477"/>
      <c r="G58" s="478"/>
      <c r="L58" s="106"/>
    </row>
    <row r="59" spans="1:12" s="105" customFormat="1" ht="13.5" customHeight="1">
      <c r="A59" s="476"/>
      <c r="B59" s="477"/>
      <c r="C59" s="477"/>
      <c r="D59" s="477"/>
      <c r="E59" s="477"/>
      <c r="F59" s="477"/>
      <c r="G59" s="478"/>
      <c r="L59" s="106"/>
    </row>
    <row r="60" spans="1:12" s="105" customFormat="1" ht="13.5" customHeight="1">
      <c r="A60" s="476"/>
      <c r="B60" s="477"/>
      <c r="C60" s="477"/>
      <c r="D60" s="477"/>
      <c r="E60" s="477"/>
      <c r="F60" s="477"/>
      <c r="G60" s="478"/>
      <c r="L60" s="106"/>
    </row>
    <row r="61" spans="1:12" s="106" customFormat="1" ht="13.5" customHeight="1">
      <c r="A61" s="476"/>
      <c r="B61" s="477"/>
      <c r="C61" s="477"/>
      <c r="D61" s="477"/>
      <c r="E61" s="477"/>
      <c r="F61" s="477"/>
      <c r="G61" s="478"/>
      <c r="H61" s="105"/>
      <c r="I61" s="105"/>
      <c r="J61" s="105"/>
      <c r="K61" s="105"/>
    </row>
    <row r="62" spans="1:12" s="182" customFormat="1" ht="21">
      <c r="A62" s="113" t="s">
        <v>32</v>
      </c>
      <c r="B62" s="304">
        <f>$B$1</f>
        <v>16</v>
      </c>
      <c r="C62" s="114" t="s">
        <v>40</v>
      </c>
      <c r="D62" s="115" t="str">
        <f>$E$1</f>
        <v>一日毎</v>
      </c>
      <c r="E62" s="601" t="str">
        <f>$B$2</f>
        <v>メンタル・リジューヴェネイション</v>
      </c>
      <c r="F62" s="602"/>
      <c r="G62" s="603"/>
      <c r="L62" s="298"/>
    </row>
  </sheetData>
  <mergeCells count="65">
    <mergeCell ref="A27:G27"/>
    <mergeCell ref="E62:G62"/>
    <mergeCell ref="B10:G10"/>
    <mergeCell ref="A20:G20"/>
    <mergeCell ref="A21:G21"/>
    <mergeCell ref="A22:G22"/>
    <mergeCell ref="A23:G23"/>
    <mergeCell ref="A24:G24"/>
    <mergeCell ref="A25:G25"/>
    <mergeCell ref="A26:G26"/>
    <mergeCell ref="A28:G28"/>
    <mergeCell ref="A56:G56"/>
    <mergeCell ref="A57:G57"/>
    <mergeCell ref="A58:G58"/>
    <mergeCell ref="A59:G59"/>
    <mergeCell ref="A60:G60"/>
    <mergeCell ref="A61:G61"/>
    <mergeCell ref="A50:G50"/>
    <mergeCell ref="A51:G51"/>
    <mergeCell ref="A52:G52"/>
    <mergeCell ref="A53:G53"/>
    <mergeCell ref="A54:G54"/>
    <mergeCell ref="A55:G55"/>
    <mergeCell ref="A36:G36"/>
    <mergeCell ref="A49:G49"/>
    <mergeCell ref="A38:G38"/>
    <mergeCell ref="A39:G39"/>
    <mergeCell ref="A40:G40"/>
    <mergeCell ref="A41:G41"/>
    <mergeCell ref="A42:G42"/>
    <mergeCell ref="A43:G43"/>
    <mergeCell ref="A44:G44"/>
    <mergeCell ref="A45:G45"/>
    <mergeCell ref="A46:G46"/>
    <mergeCell ref="A47:G47"/>
    <mergeCell ref="A48:G48"/>
    <mergeCell ref="J11:K11"/>
    <mergeCell ref="B12:G12"/>
    <mergeCell ref="B13:G13"/>
    <mergeCell ref="B14:G14"/>
    <mergeCell ref="A37:G37"/>
    <mergeCell ref="A29:G29"/>
    <mergeCell ref="A30:G30"/>
    <mergeCell ref="A31:G31"/>
    <mergeCell ref="B16:G16"/>
    <mergeCell ref="B17:G17"/>
    <mergeCell ref="B18:G18"/>
    <mergeCell ref="A19:G19"/>
    <mergeCell ref="A32:G32"/>
    <mergeCell ref="A33:G33"/>
    <mergeCell ref="A34:G34"/>
    <mergeCell ref="A35:G35"/>
    <mergeCell ref="B15:G15"/>
    <mergeCell ref="B6:D6"/>
    <mergeCell ref="B7:D7"/>
    <mergeCell ref="B8:G8"/>
    <mergeCell ref="B9:G9"/>
    <mergeCell ref="B11:G11"/>
    <mergeCell ref="J9:K9"/>
    <mergeCell ref="B1:C1"/>
    <mergeCell ref="F1:G1"/>
    <mergeCell ref="B2:G2"/>
    <mergeCell ref="B4:G4"/>
    <mergeCell ref="H4:L4"/>
    <mergeCell ref="B5:G5"/>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&amp;Cシェリー&amp;R&amp;D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I5</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K8</xm:sqref>
        </x14:dataValidation>
        <x14:dataValidation type="list" allowBlank="1" showInputMessage="1" showErrorMessage="1">
          <x14:formula1>
            <xm:f>基本!$A$5:$A$10</xm:f>
          </x14:formula1>
          <xm:sqref>I8 I10 K15</xm:sqref>
        </x14:dataValidation>
        <x14:dataValidation type="list" allowBlank="1" showInputMessage="1" showErrorMessage="1">
          <x14:formula1>
            <xm:f>基本!$D$27:$D$31</xm:f>
          </x14:formula1>
          <xm:sqref>I7</xm:sqref>
        </x14:dataValidation>
        <x14:dataValidation type="list" allowBlank="1" showInputMessage="1" showErrorMessage="1">
          <x14:formula1>
            <xm:f>基本!$B$27:$B$31</xm:f>
          </x14:formula1>
          <xm:sqref>I6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57"/>
  <sheetViews>
    <sheetView zoomScaleNormal="100" workbookViewId="0"/>
  </sheetViews>
  <sheetFormatPr defaultRowHeight="13.5"/>
  <cols>
    <col min="1" max="1" width="7.875" style="308" customWidth="1"/>
    <col min="2" max="2" width="8.5" style="308" customWidth="1"/>
    <col min="3" max="3" width="6.625" style="308" customWidth="1"/>
    <col min="4" max="4" width="15.75" style="308" customWidth="1"/>
    <col min="5" max="6" width="15.75" style="182" customWidth="1"/>
    <col min="7" max="7" width="18.25" style="182" customWidth="1"/>
    <col min="8" max="8" width="17.375" style="182" customWidth="1"/>
    <col min="9" max="9" width="14.625" style="182" customWidth="1"/>
    <col min="10" max="10" width="8.375" style="182" customWidth="1"/>
    <col min="11" max="11" width="7.5" style="182" customWidth="1"/>
    <col min="12" max="12" width="7.875" style="308" customWidth="1"/>
    <col min="13" max="13" width="9.25" style="308" customWidth="1"/>
    <col min="14" max="14" width="12.375" style="308" customWidth="1"/>
    <col min="15" max="16384" width="9" style="308"/>
  </cols>
  <sheetData>
    <row r="1" spans="1:13" ht="21">
      <c r="A1" s="71" t="s">
        <v>127</v>
      </c>
      <c r="B1" s="507">
        <v>7</v>
      </c>
      <c r="C1" s="508"/>
      <c r="D1" s="73" t="s">
        <v>40</v>
      </c>
      <c r="E1" s="72" t="s">
        <v>41</v>
      </c>
      <c r="F1" s="509"/>
      <c r="G1" s="510"/>
      <c r="H1" s="74" t="s">
        <v>55</v>
      </c>
    </row>
    <row r="2" spans="1:13" ht="24.75" customHeight="1">
      <c r="A2" s="73" t="s">
        <v>0</v>
      </c>
      <c r="B2" s="511" t="s">
        <v>722</v>
      </c>
      <c r="C2" s="511"/>
      <c r="D2" s="511"/>
      <c r="E2" s="511"/>
      <c r="F2" s="511"/>
      <c r="G2" s="511"/>
      <c r="H2" s="74" t="s">
        <v>56</v>
      </c>
    </row>
    <row r="3" spans="1:13" ht="19.5" customHeight="1">
      <c r="A3" s="79" t="s">
        <v>48</v>
      </c>
      <c r="B3" s="182"/>
      <c r="C3" s="182"/>
      <c r="D3" s="182"/>
      <c r="I3" s="74"/>
    </row>
    <row r="4" spans="1:13">
      <c r="A4" s="62" t="s">
        <v>46</v>
      </c>
      <c r="B4" s="470" t="s">
        <v>142</v>
      </c>
      <c r="C4" s="471"/>
      <c r="D4" s="471"/>
      <c r="E4" s="471"/>
      <c r="F4" s="471"/>
      <c r="G4" s="472"/>
      <c r="H4" s="404" t="s">
        <v>393</v>
      </c>
      <c r="I4" s="405"/>
      <c r="J4" s="405"/>
      <c r="K4" s="405"/>
      <c r="L4" s="406"/>
    </row>
    <row r="5" spans="1:13">
      <c r="A5" s="63" t="s">
        <v>209</v>
      </c>
      <c r="B5" s="470" t="s">
        <v>143</v>
      </c>
      <c r="C5" s="471"/>
      <c r="D5" s="471"/>
      <c r="E5" s="471"/>
      <c r="F5" s="471"/>
      <c r="G5" s="472"/>
      <c r="H5" s="313" t="s">
        <v>43</v>
      </c>
      <c r="I5" s="312" t="s">
        <v>69</v>
      </c>
      <c r="J5" s="312" t="s">
        <v>101</v>
      </c>
    </row>
    <row r="6" spans="1:13">
      <c r="A6" s="63" t="s">
        <v>210</v>
      </c>
      <c r="B6" s="470" t="s">
        <v>5</v>
      </c>
      <c r="C6" s="471"/>
      <c r="D6" s="472"/>
      <c r="E6" s="313" t="s">
        <v>43</v>
      </c>
      <c r="F6" s="314" t="str">
        <f>$I$5</f>
        <v>近接</v>
      </c>
      <c r="G6" s="314" t="str">
        <f>IF($J$5 = 0,"", $J$5)</f>
        <v>武器</v>
      </c>
      <c r="H6" s="313" t="s">
        <v>66</v>
      </c>
      <c r="I6" s="312"/>
      <c r="J6" s="312"/>
    </row>
    <row r="7" spans="1:13">
      <c r="A7" s="64" t="s">
        <v>6</v>
      </c>
      <c r="B7" s="470" t="s">
        <v>91</v>
      </c>
      <c r="C7" s="471"/>
      <c r="D7" s="472"/>
      <c r="E7" s="313" t="s">
        <v>66</v>
      </c>
      <c r="F7" s="314" t="str">
        <f>IF($I$6 = 0,"", $I$6)</f>
        <v/>
      </c>
      <c r="G7" s="314" t="str">
        <f>IF($J$6 = 0,"", $J$6)</f>
        <v/>
      </c>
      <c r="H7" s="313" t="s">
        <v>85</v>
      </c>
      <c r="I7" s="312" t="s">
        <v>121</v>
      </c>
      <c r="J7" s="74" t="s">
        <v>62</v>
      </c>
      <c r="L7" s="184" t="s">
        <v>394</v>
      </c>
    </row>
    <row r="8" spans="1:13">
      <c r="A8" s="64" t="s">
        <v>8</v>
      </c>
      <c r="B8" s="470" t="s">
        <v>144</v>
      </c>
      <c r="C8" s="471"/>
      <c r="D8" s="471"/>
      <c r="E8" s="471"/>
      <c r="F8" s="471"/>
      <c r="G8" s="472"/>
      <c r="H8" s="313" t="s">
        <v>51</v>
      </c>
      <c r="I8" s="312" t="s">
        <v>17</v>
      </c>
      <c r="J8" s="314">
        <f>IF(I8="",0,VLOOKUP(I8,基本!$A$5:'基本'!$C$10,3,FALSE))</f>
        <v>6</v>
      </c>
      <c r="K8" s="312" t="s">
        <v>145</v>
      </c>
      <c r="L8" s="185">
        <f>$J$8+$L$9+$I$9</f>
        <v>20</v>
      </c>
    </row>
    <row r="9" spans="1:13" ht="14.25" customHeight="1">
      <c r="A9" s="65" t="s">
        <v>212</v>
      </c>
      <c r="B9" s="467" t="s">
        <v>141</v>
      </c>
      <c r="C9" s="468"/>
      <c r="D9" s="468"/>
      <c r="E9" s="468"/>
      <c r="F9" s="468"/>
      <c r="G9" s="469"/>
      <c r="H9" s="313" t="s">
        <v>58</v>
      </c>
      <c r="I9" s="312">
        <v>0</v>
      </c>
      <c r="J9" s="404" t="s">
        <v>53</v>
      </c>
      <c r="K9" s="406"/>
      <c r="L9" s="314">
        <f>IF($I$7=基本!$F$4,基本!$P$7,IF($I$7=基本!$F$13,基本!$P$16,IF($I$7=基本!$F$22,基本!$P$25,IF($I$7=基本!$F$31,基本!$P$34,IF($I$7=基本!$F$40,基本!$P$43,0)))))</f>
        <v>14</v>
      </c>
    </row>
    <row r="10" spans="1:13" ht="14.25" customHeight="1">
      <c r="A10" s="66"/>
      <c r="B10" s="476" t="s">
        <v>148</v>
      </c>
      <c r="C10" s="477"/>
      <c r="D10" s="477"/>
      <c r="E10" s="477"/>
      <c r="F10" s="477"/>
      <c r="G10" s="478"/>
      <c r="H10" s="310" t="s">
        <v>52</v>
      </c>
      <c r="I10" s="312" t="s">
        <v>17</v>
      </c>
      <c r="J10" s="314">
        <f>IF(I10="",0,VLOOKUP(I10,基本!$A$5:'基本'!$C$10,3,FALSE))</f>
        <v>6</v>
      </c>
      <c r="L10" s="182"/>
    </row>
    <row r="11" spans="1:13" ht="14.25" customHeight="1">
      <c r="A11" s="64" t="s">
        <v>147</v>
      </c>
      <c r="B11" s="534" t="s">
        <v>149</v>
      </c>
      <c r="C11" s="535"/>
      <c r="D11" s="535"/>
      <c r="E11" s="535"/>
      <c r="F11" s="535"/>
      <c r="G11" s="536"/>
      <c r="H11" s="313" t="s">
        <v>59</v>
      </c>
      <c r="I11" s="312">
        <v>0</v>
      </c>
      <c r="J11" s="404" t="s">
        <v>708</v>
      </c>
      <c r="K11" s="406"/>
      <c r="L11" s="314">
        <f>IF($I$7=基本!$F$4,基本!$P$9,IF($I$7=基本!$F$13,基本!$P$18,IF($I$7=基本!$F$22,基本!$P$27,IF($I$7=基本!$F$31,基本!$P$36,IF($I$7=基本!$F$40,基本!$P$45,0)))))</f>
        <v>4</v>
      </c>
    </row>
    <row r="12" spans="1:13" ht="14.25" customHeight="1">
      <c r="A12" s="65" t="s">
        <v>131</v>
      </c>
      <c r="B12" s="488" t="s">
        <v>150</v>
      </c>
      <c r="C12" s="489"/>
      <c r="D12" s="489"/>
      <c r="E12" s="489"/>
      <c r="F12" s="489"/>
      <c r="G12" s="490"/>
      <c r="H12" s="311" t="s">
        <v>396</v>
      </c>
      <c r="I12" s="312">
        <v>1</v>
      </c>
      <c r="J12" s="308"/>
      <c r="K12" s="308"/>
      <c r="L12" s="184" t="s">
        <v>394</v>
      </c>
    </row>
    <row r="13" spans="1:13" ht="14.25" customHeight="1">
      <c r="A13" s="66"/>
      <c r="B13" s="476" t="s">
        <v>151</v>
      </c>
      <c r="C13" s="477"/>
      <c r="D13" s="477"/>
      <c r="E13" s="477"/>
      <c r="F13" s="477"/>
      <c r="G13" s="478"/>
      <c r="H13" s="313" t="s">
        <v>707</v>
      </c>
      <c r="I13" s="188">
        <f>IF($I$7=基本!$F$4,基本!$F$9,IF($I$7=基本!$F$13,基本!$F$18,IF($I$7=基本!$F$22,基本!$F$27,IF($I$7=基本!$F$31,基本!$F$36,IF($I$7=基本!$F$40,基本!$F$45,0)))))*$I$12</f>
        <v>1</v>
      </c>
      <c r="J13" s="313" t="s">
        <v>706</v>
      </c>
      <c r="K13" s="188">
        <f>IF($I$7=基本!$F$4,基本!$H$9,IF($I$7=基本!$F$13,基本!$H$18,IF($I$7=基本!$F$22,基本!$H$27,IF($I$7=基本!$F$31,基本!$H$36,IF($I$7=基本!$F$40,基本!$H$45,0)))))</f>
        <v>10</v>
      </c>
      <c r="L13" s="185">
        <f>$J$10+$L$11+$I$11</f>
        <v>10</v>
      </c>
      <c r="M13" s="82"/>
    </row>
    <row r="14" spans="1:13" ht="14.25" customHeight="1">
      <c r="A14" s="67"/>
      <c r="B14" s="515"/>
      <c r="C14" s="516"/>
      <c r="D14" s="516"/>
      <c r="E14" s="516"/>
      <c r="F14" s="516"/>
      <c r="G14" s="517"/>
      <c r="H14" s="313" t="s">
        <v>50</v>
      </c>
      <c r="I14" s="188">
        <f>IF($I$7=基本!$F$4,基本!$L$11,IF($I$7=基本!$F$13,基本!$L$20,IF($I$7=基本!$F$22,基本!$L$29,IF($I$7=基本!$F$31,基本!$L$38,IF($I$7=基本!$F$40,基本!$L$47,0)))))</f>
        <v>2</v>
      </c>
      <c r="J14" s="313" t="s">
        <v>706</v>
      </c>
      <c r="K14" s="188">
        <f>IF($I$7=基本!$F$4,基本!$N$11,IF($I$7=基本!$F$13,基本!$N$20,IF($I$7=基本!$F$22,基本!$N$29,IF($I$7=基本!$F$31,基本!$N$38,IF($I$7=基本!$F$40,基本!$N$47,0)))))</f>
        <v>6</v>
      </c>
      <c r="L14" s="185">
        <f>$J$10+$L$11+$I$11+($I$13*$K$13)</f>
        <v>20</v>
      </c>
      <c r="M14" s="82"/>
    </row>
    <row r="15" spans="1:13" ht="14.25" customHeight="1">
      <c r="A15" s="65" t="s">
        <v>132</v>
      </c>
      <c r="B15" s="488" t="s">
        <v>153</v>
      </c>
      <c r="C15" s="489"/>
      <c r="D15" s="489"/>
      <c r="E15" s="489"/>
      <c r="F15" s="489"/>
      <c r="G15" s="490"/>
      <c r="H15" s="313" t="s">
        <v>60</v>
      </c>
      <c r="I15" s="312"/>
      <c r="J15" s="313" t="s">
        <v>397</v>
      </c>
      <c r="K15" s="312" t="s">
        <v>17</v>
      </c>
      <c r="L15" s="314">
        <f>IF(K15="",0,VLOOKUP(K15,基本!$A$5:'基本'!$C$10,3,FALSE))</f>
        <v>6</v>
      </c>
    </row>
    <row r="16" spans="1:13" ht="14.25" customHeight="1">
      <c r="A16" s="66"/>
      <c r="B16" s="476" t="s">
        <v>154</v>
      </c>
      <c r="C16" s="477"/>
      <c r="D16" s="477"/>
      <c r="E16" s="477"/>
      <c r="F16" s="477"/>
      <c r="G16" s="478"/>
      <c r="H16" s="308"/>
      <c r="I16" s="308"/>
      <c r="J16" s="308"/>
      <c r="K16" s="308"/>
    </row>
    <row r="17" spans="1:11" ht="14.25" customHeight="1">
      <c r="A17" s="66"/>
      <c r="B17" s="485" t="s">
        <v>152</v>
      </c>
      <c r="C17" s="486"/>
      <c r="D17" s="486"/>
      <c r="E17" s="486"/>
      <c r="F17" s="486"/>
      <c r="G17" s="487"/>
      <c r="H17" s="308"/>
      <c r="I17" s="308"/>
      <c r="J17" s="308"/>
      <c r="K17" s="308"/>
    </row>
    <row r="18" spans="1:11" ht="16.5" customHeight="1">
      <c r="A18" s="66"/>
      <c r="B18" s="586" t="str">
        <f>"使用者が目標を攻撃後、味方１・２人が目標以外に突撃　ダメージ +" &amp; 基本!$C$6&amp;""</f>
        <v>使用者が目標を攻撃後、味方１・２人が目標以外に突撃　ダメージ +4</v>
      </c>
      <c r="C18" s="587"/>
      <c r="D18" s="587"/>
      <c r="E18" s="587"/>
      <c r="F18" s="587"/>
      <c r="G18" s="588"/>
      <c r="H18" s="308"/>
      <c r="I18" s="308"/>
      <c r="J18" s="308"/>
      <c r="K18" s="308"/>
    </row>
    <row r="19" spans="1:11" ht="8.25" customHeight="1">
      <c r="A19" s="67"/>
      <c r="B19" s="690"/>
      <c r="C19" s="691"/>
      <c r="D19" s="691"/>
      <c r="E19" s="691"/>
      <c r="F19" s="691"/>
      <c r="G19" s="692"/>
      <c r="H19" s="308"/>
      <c r="I19" s="308"/>
      <c r="J19" s="308"/>
      <c r="K19" s="308"/>
    </row>
    <row r="20" spans="1:11" ht="14.25" thickBot="1">
      <c r="A20" s="309" t="s">
        <v>47</v>
      </c>
      <c r="E20" s="70"/>
      <c r="H20" s="308"/>
      <c r="I20" s="308"/>
      <c r="J20" s="308"/>
      <c r="K20" s="308"/>
    </row>
    <row r="21" spans="1:11" ht="18.75" customHeight="1" thickBot="1">
      <c r="A21" s="528" t="str">
        <f>$B$2</f>
        <v>フォワードシンキング・カット</v>
      </c>
      <c r="B21" s="529"/>
      <c r="C21" s="529"/>
      <c r="D21" s="61" t="s">
        <v>2</v>
      </c>
      <c r="E21" s="210" t="s">
        <v>1</v>
      </c>
      <c r="F21" s="94" t="s">
        <v>103</v>
      </c>
      <c r="G21" s="95" t="s">
        <v>146</v>
      </c>
      <c r="H21" s="308"/>
      <c r="I21" s="308"/>
      <c r="J21" s="308"/>
      <c r="K21" s="308"/>
    </row>
    <row r="22" spans="1:11" ht="24" customHeight="1">
      <c r="A22" s="524" t="s">
        <v>42</v>
      </c>
      <c r="B22" s="224" t="s">
        <v>124</v>
      </c>
      <c r="C22" s="526" t="str">
        <f>$K$8</f>
        <v>ＡＣ</v>
      </c>
      <c r="D22" s="225" t="str">
        <f>$L$8 &amp; "+1d20"</f>
        <v>20+1d20</v>
      </c>
      <c r="E22" s="226" t="str">
        <f>$L$8+2 &amp; "+1d20"</f>
        <v>22+1d20</v>
      </c>
      <c r="F22" s="225" t="str">
        <f>$L$8+1 &amp; "+1d20"</f>
        <v>21+1d20</v>
      </c>
      <c r="G22" s="227" t="str">
        <f>$L$8+1+2 &amp; "+1d20"</f>
        <v>23+1d20</v>
      </c>
      <c r="H22" s="308"/>
      <c r="I22" s="308"/>
      <c r="J22" s="308"/>
      <c r="K22" s="308"/>
    </row>
    <row r="23" spans="1:11" ht="24" customHeight="1" thickBot="1">
      <c r="A23" s="525"/>
      <c r="B23" s="228" t="s">
        <v>721</v>
      </c>
      <c r="C23" s="527"/>
      <c r="D23" s="229" t="str">
        <f>3+$L$8 &amp; "+1d20"</f>
        <v>23+1d20</v>
      </c>
      <c r="E23" s="230" t="str">
        <f>3+$L$8+2 &amp; "+1d20"</f>
        <v>25+1d20</v>
      </c>
      <c r="F23" s="229" t="str">
        <f>3+$L$8+1 &amp; "+1d20"</f>
        <v>24+1d20</v>
      </c>
      <c r="G23" s="231" t="str">
        <f>3+$L$8+1+2 &amp; "+1d20"</f>
        <v>26+1d20</v>
      </c>
      <c r="H23" s="308"/>
      <c r="I23" s="308"/>
      <c r="J23" s="308"/>
      <c r="K23" s="308"/>
    </row>
    <row r="24" spans="1:11" ht="21" customHeight="1">
      <c r="A24" s="530" t="s">
        <v>399</v>
      </c>
      <c r="B24" s="83" t="s">
        <v>608</v>
      </c>
      <c r="C24" s="91" t="str">
        <f>IF($I$15 = 0,"", $I$15)</f>
        <v/>
      </c>
      <c r="D24" s="208" t="str">
        <f>$L$13 &amp; "+" &amp; $I$13 &amp; "d" &amp; $K$13</f>
        <v>10+1d10</v>
      </c>
      <c r="E24" s="212" t="str">
        <f>$L$13 &amp; "+" &amp; $I$13 &amp; "d" &amp; $K$13</f>
        <v>10+1d10</v>
      </c>
      <c r="F24" s="208" t="str">
        <f>$L$13 &amp; "+" &amp; $I$13 &amp; "d" &amp; $K$13</f>
        <v>10+1d10</v>
      </c>
      <c r="G24" s="92" t="str">
        <f>$L$13 &amp; "+" &amp; $I$13 &amp; "d" &amp; $K$13</f>
        <v>10+1d10</v>
      </c>
      <c r="H24" s="308"/>
      <c r="I24" s="308"/>
      <c r="J24" s="308"/>
      <c r="K24" s="308"/>
    </row>
    <row r="25" spans="1:11" ht="21" customHeight="1" thickBot="1">
      <c r="A25" s="531"/>
      <c r="B25" s="81" t="s">
        <v>686</v>
      </c>
      <c r="C25" s="84" t="str">
        <f>IF($I$15 = 0,"", $I$15)</f>
        <v/>
      </c>
      <c r="D25" s="207" t="str">
        <f>$L$14 &amp; IF($I$14 = 0,"","+" &amp; $I$14 &amp; "d" &amp; $K$14)</f>
        <v>20+2d6</v>
      </c>
      <c r="E25" s="213" t="str">
        <f>$L$14 &amp; IF($I$14 = 0,"","+" &amp; $I$14 &amp; "d" &amp; $K$14)</f>
        <v>20+2d6</v>
      </c>
      <c r="F25" s="207" t="str">
        <f>$L$14 &amp; IF($I$14 = 0,"","+" &amp; $I$14 &amp; "d" &amp; $K$14)</f>
        <v>20+2d6</v>
      </c>
      <c r="G25" s="206" t="str">
        <f>$L$14 &amp; IF($I$14 = 0,"","+" &amp; $I$14 &amp; "d" &amp; $K$14)</f>
        <v>20+2d6</v>
      </c>
      <c r="H25" s="308"/>
      <c r="I25" s="308"/>
      <c r="J25" s="308"/>
      <c r="K25" s="308"/>
    </row>
    <row r="26" spans="1:11" ht="7.5" customHeight="1">
      <c r="A26" s="80"/>
      <c r="B26" s="80"/>
      <c r="C26" s="80"/>
      <c r="D26" s="80"/>
      <c r="E26" s="80"/>
      <c r="F26" s="80"/>
      <c r="G26" s="80"/>
    </row>
    <row r="27" spans="1:11" ht="15" customHeight="1">
      <c r="A27" s="465" t="s">
        <v>384</v>
      </c>
      <c r="B27" s="465"/>
      <c r="C27" s="465"/>
      <c r="D27" s="465"/>
      <c r="E27" s="465"/>
      <c r="F27" s="465"/>
      <c r="G27" s="465"/>
      <c r="I27" s="308"/>
      <c r="J27" s="308"/>
      <c r="K27" s="308"/>
    </row>
    <row r="28" spans="1:11" ht="13.5" customHeight="1">
      <c r="A28" s="466" t="s">
        <v>385</v>
      </c>
      <c r="B28" s="466"/>
      <c r="C28" s="466"/>
      <c r="D28" s="466"/>
      <c r="E28" s="466"/>
      <c r="F28" s="466"/>
      <c r="G28" s="466"/>
    </row>
    <row r="29" spans="1:11" ht="13.5" customHeight="1">
      <c r="A29" s="466" t="s">
        <v>386</v>
      </c>
      <c r="B29" s="466"/>
      <c r="C29" s="466"/>
      <c r="D29" s="466"/>
      <c r="E29" s="466"/>
      <c r="F29" s="466"/>
      <c r="G29" s="466"/>
    </row>
    <row r="30" spans="1:11" ht="15" customHeight="1">
      <c r="A30" s="465" t="s">
        <v>387</v>
      </c>
      <c r="B30" s="465"/>
      <c r="C30" s="465"/>
      <c r="D30" s="465"/>
      <c r="E30" s="465"/>
      <c r="F30" s="465"/>
      <c r="G30" s="465"/>
      <c r="I30" s="308"/>
      <c r="J30" s="308"/>
      <c r="K30" s="308"/>
    </row>
    <row r="31" spans="1:11" ht="13.5" customHeight="1">
      <c r="A31" s="494" t="s">
        <v>388</v>
      </c>
      <c r="B31" s="494"/>
      <c r="C31" s="494"/>
      <c r="D31" s="494"/>
      <c r="E31" s="494"/>
      <c r="F31" s="494"/>
      <c r="G31" s="494"/>
    </row>
    <row r="32" spans="1:11">
      <c r="A32" s="494" t="s">
        <v>389</v>
      </c>
      <c r="B32" s="494"/>
      <c r="C32" s="494"/>
      <c r="D32" s="494"/>
      <c r="E32" s="494"/>
      <c r="F32" s="494"/>
      <c r="G32" s="494"/>
    </row>
    <row r="33" spans="1:12" ht="13.5" customHeight="1">
      <c r="A33" s="494" t="s">
        <v>390</v>
      </c>
      <c r="B33" s="494"/>
      <c r="C33" s="494"/>
      <c r="D33" s="494"/>
      <c r="E33" s="494"/>
      <c r="F33" s="494"/>
      <c r="G33" s="494"/>
    </row>
    <row r="34" spans="1:12">
      <c r="A34" s="494" t="s">
        <v>720</v>
      </c>
      <c r="B34" s="494"/>
      <c r="C34" s="494"/>
      <c r="D34" s="494"/>
      <c r="E34" s="494"/>
      <c r="F34" s="494"/>
      <c r="G34" s="494"/>
    </row>
    <row r="35" spans="1:12">
      <c r="A35" s="494" t="s">
        <v>464</v>
      </c>
      <c r="B35" s="494"/>
      <c r="C35" s="494"/>
      <c r="D35" s="494"/>
      <c r="E35" s="494"/>
      <c r="F35" s="494"/>
      <c r="G35" s="494"/>
    </row>
    <row r="36" spans="1:12">
      <c r="A36" s="494" t="s">
        <v>391</v>
      </c>
      <c r="B36" s="494"/>
      <c r="C36" s="494"/>
      <c r="D36" s="494"/>
      <c r="E36" s="494"/>
      <c r="F36" s="494"/>
      <c r="G36" s="494"/>
    </row>
    <row r="37" spans="1:12">
      <c r="A37" s="494" t="s">
        <v>392</v>
      </c>
      <c r="B37" s="494"/>
      <c r="C37" s="494"/>
      <c r="D37" s="494"/>
      <c r="E37" s="494"/>
      <c r="F37" s="494"/>
      <c r="G37" s="494"/>
    </row>
    <row r="38" spans="1:12" ht="7.5" customHeight="1">
      <c r="A38" s="80"/>
      <c r="B38" s="80"/>
      <c r="C38" s="80"/>
      <c r="D38" s="80"/>
      <c r="E38" s="80"/>
      <c r="F38" s="80"/>
      <c r="G38" s="80"/>
    </row>
    <row r="39" spans="1:12">
      <c r="A39" s="501" t="s">
        <v>49</v>
      </c>
      <c r="B39" s="502"/>
      <c r="C39" s="502"/>
      <c r="D39" s="502"/>
      <c r="E39" s="502"/>
      <c r="F39" s="502"/>
      <c r="G39" s="503"/>
    </row>
    <row r="40" spans="1:12" s="182" customFormat="1" ht="3" customHeight="1">
      <c r="A40" s="495"/>
      <c r="B40" s="496"/>
      <c r="C40" s="496"/>
      <c r="D40" s="496"/>
      <c r="E40" s="496"/>
      <c r="F40" s="496"/>
      <c r="G40" s="497"/>
      <c r="L40" s="308"/>
    </row>
    <row r="41" spans="1:12" s="182" customFormat="1" ht="13.5" customHeight="1">
      <c r="A41" s="504" t="s">
        <v>227</v>
      </c>
      <c r="B41" s="505"/>
      <c r="C41" s="505"/>
      <c r="D41" s="505"/>
      <c r="E41" s="505"/>
      <c r="F41" s="505"/>
      <c r="G41" s="506"/>
      <c r="L41" s="308"/>
    </row>
    <row r="42" spans="1:12" s="182" customFormat="1" ht="13.5" customHeight="1">
      <c r="A42" s="495" t="s">
        <v>488</v>
      </c>
      <c r="B42" s="496"/>
      <c r="C42" s="496"/>
      <c r="D42" s="496"/>
      <c r="E42" s="496"/>
      <c r="F42" s="496"/>
      <c r="G42" s="497"/>
      <c r="L42" s="308"/>
    </row>
    <row r="43" spans="1:12" s="182" customFormat="1" ht="13.5" customHeight="1">
      <c r="A43" s="504" t="s">
        <v>131</v>
      </c>
      <c r="B43" s="505"/>
      <c r="C43" s="505"/>
      <c r="D43" s="505"/>
      <c r="E43" s="505"/>
      <c r="F43" s="505"/>
      <c r="G43" s="506"/>
      <c r="L43" s="308"/>
    </row>
    <row r="44" spans="1:12" s="182" customFormat="1" ht="13.5" customHeight="1">
      <c r="A44" s="495" t="s">
        <v>266</v>
      </c>
      <c r="B44" s="496"/>
      <c r="C44" s="496"/>
      <c r="D44" s="496"/>
      <c r="E44" s="496"/>
      <c r="F44" s="496"/>
      <c r="G44" s="497"/>
      <c r="L44" s="308"/>
    </row>
    <row r="45" spans="1:12" s="182" customFormat="1" ht="13.5" customHeight="1">
      <c r="A45" s="504" t="s">
        <v>132</v>
      </c>
      <c r="B45" s="505"/>
      <c r="C45" s="505"/>
      <c r="D45" s="505"/>
      <c r="E45" s="505"/>
      <c r="F45" s="505"/>
      <c r="G45" s="506"/>
      <c r="L45" s="308"/>
    </row>
    <row r="46" spans="1:12" s="182" customFormat="1" ht="13.5" customHeight="1">
      <c r="A46" s="495" t="s">
        <v>347</v>
      </c>
      <c r="B46" s="496"/>
      <c r="C46" s="496"/>
      <c r="D46" s="496"/>
      <c r="E46" s="496"/>
      <c r="F46" s="496"/>
      <c r="G46" s="497"/>
      <c r="L46" s="308"/>
    </row>
    <row r="47" spans="1:12" s="182" customFormat="1" ht="13.5" customHeight="1">
      <c r="A47" s="495" t="s">
        <v>275</v>
      </c>
      <c r="B47" s="496"/>
      <c r="C47" s="496"/>
      <c r="D47" s="496"/>
      <c r="E47" s="496"/>
      <c r="F47" s="496"/>
      <c r="G47" s="497"/>
      <c r="L47" s="308"/>
    </row>
    <row r="48" spans="1:12" s="182" customFormat="1" ht="13.5" customHeight="1">
      <c r="A48" s="495" t="s">
        <v>294</v>
      </c>
      <c r="B48" s="496"/>
      <c r="C48" s="496"/>
      <c r="D48" s="496"/>
      <c r="E48" s="496"/>
      <c r="F48" s="496"/>
      <c r="G48" s="497"/>
      <c r="L48" s="308"/>
    </row>
    <row r="49" spans="1:12" s="182" customFormat="1" ht="13.5" customHeight="1">
      <c r="A49" s="476" t="s">
        <v>276</v>
      </c>
      <c r="B49" s="477"/>
      <c r="C49" s="477"/>
      <c r="D49" s="477"/>
      <c r="E49" s="477"/>
      <c r="F49" s="477"/>
      <c r="G49" s="478"/>
      <c r="L49" s="308"/>
    </row>
    <row r="50" spans="1:12" s="182" customFormat="1" ht="13.5" customHeight="1">
      <c r="A50" s="476" t="s">
        <v>295</v>
      </c>
      <c r="B50" s="477"/>
      <c r="C50" s="477"/>
      <c r="D50" s="477"/>
      <c r="E50" s="477"/>
      <c r="F50" s="477"/>
      <c r="G50" s="478"/>
      <c r="L50" s="308"/>
    </row>
    <row r="51" spans="1:12" s="182" customFormat="1" ht="13.5" customHeight="1">
      <c r="A51" s="476" t="s">
        <v>296</v>
      </c>
      <c r="B51" s="477"/>
      <c r="C51" s="477"/>
      <c r="D51" s="477"/>
      <c r="E51" s="477"/>
      <c r="F51" s="477"/>
      <c r="G51" s="478"/>
      <c r="L51" s="308"/>
    </row>
    <row r="52" spans="1:12" s="182" customFormat="1" ht="13.5" customHeight="1">
      <c r="A52" s="495" t="s">
        <v>317</v>
      </c>
      <c r="B52" s="496"/>
      <c r="C52" s="496"/>
      <c r="D52" s="496"/>
      <c r="E52" s="496"/>
      <c r="F52" s="496"/>
      <c r="G52" s="497"/>
      <c r="L52" s="308"/>
    </row>
    <row r="53" spans="1:12" s="182" customFormat="1" ht="13.5" customHeight="1">
      <c r="A53" s="495" t="s">
        <v>578</v>
      </c>
      <c r="B53" s="496"/>
      <c r="C53" s="496"/>
      <c r="D53" s="496"/>
      <c r="E53" s="496"/>
      <c r="F53" s="496"/>
      <c r="G53" s="497"/>
      <c r="L53" s="308"/>
    </row>
    <row r="54" spans="1:12" s="182" customFormat="1" ht="13.5" customHeight="1">
      <c r="A54" s="476" t="s">
        <v>719</v>
      </c>
      <c r="B54" s="477"/>
      <c r="C54" s="477"/>
      <c r="D54" s="477"/>
      <c r="E54" s="477"/>
      <c r="F54" s="477"/>
      <c r="G54" s="478"/>
      <c r="L54" s="308"/>
    </row>
    <row r="55" spans="1:12" s="182" customFormat="1" ht="13.5" customHeight="1">
      <c r="A55" s="495" t="s">
        <v>449</v>
      </c>
      <c r="B55" s="496"/>
      <c r="C55" s="496"/>
      <c r="D55" s="496"/>
      <c r="E55" s="496"/>
      <c r="F55" s="496"/>
      <c r="G55" s="497"/>
      <c r="L55" s="308"/>
    </row>
    <row r="56" spans="1:12" s="182" customFormat="1" ht="3" customHeight="1">
      <c r="A56" s="495"/>
      <c r="B56" s="496"/>
      <c r="C56" s="496"/>
      <c r="D56" s="496"/>
      <c r="E56" s="496"/>
      <c r="F56" s="496"/>
      <c r="G56" s="497"/>
      <c r="L56" s="308"/>
    </row>
    <row r="57" spans="1:12" s="182" customFormat="1" ht="21">
      <c r="A57" s="75" t="s">
        <v>127</v>
      </c>
      <c r="B57" s="317">
        <f>$B$1</f>
        <v>7</v>
      </c>
      <c r="C57" s="76" t="s">
        <v>40</v>
      </c>
      <c r="D57" s="77" t="str">
        <f>$E$1</f>
        <v>無限回</v>
      </c>
      <c r="E57" s="498" t="str">
        <f>$B$2</f>
        <v>フォワードシンキング・カット</v>
      </c>
      <c r="F57" s="499"/>
      <c r="G57" s="500"/>
      <c r="L57" s="308"/>
    </row>
  </sheetData>
  <mergeCells count="56">
    <mergeCell ref="A47:G47"/>
    <mergeCell ref="A46:G46"/>
    <mergeCell ref="A30:G30"/>
    <mergeCell ref="A31:G31"/>
    <mergeCell ref="A32:G32"/>
    <mergeCell ref="A33:G33"/>
    <mergeCell ref="A34:G34"/>
    <mergeCell ref="A35:G35"/>
    <mergeCell ref="A36:G36"/>
    <mergeCell ref="A37:G37"/>
    <mergeCell ref="A45:G45"/>
    <mergeCell ref="A43:G43"/>
    <mergeCell ref="A44:G44"/>
    <mergeCell ref="A42:G42"/>
    <mergeCell ref="A40:G40"/>
    <mergeCell ref="A41:G41"/>
    <mergeCell ref="E57:G57"/>
    <mergeCell ref="A48:G48"/>
    <mergeCell ref="A49:G49"/>
    <mergeCell ref="A51:G51"/>
    <mergeCell ref="A55:G55"/>
    <mergeCell ref="A52:G52"/>
    <mergeCell ref="A50:G50"/>
    <mergeCell ref="A56:G56"/>
    <mergeCell ref="A54:G54"/>
    <mergeCell ref="A53:G53"/>
    <mergeCell ref="A39:G39"/>
    <mergeCell ref="B14:G14"/>
    <mergeCell ref="B15:G15"/>
    <mergeCell ref="B17:G17"/>
    <mergeCell ref="B16:G16"/>
    <mergeCell ref="A28:G28"/>
    <mergeCell ref="A29:G29"/>
    <mergeCell ref="A21:C21"/>
    <mergeCell ref="C22:C23"/>
    <mergeCell ref="B1:C1"/>
    <mergeCell ref="F1:G1"/>
    <mergeCell ref="B2:G2"/>
    <mergeCell ref="B4:G4"/>
    <mergeCell ref="B5:G5"/>
    <mergeCell ref="H4:L4"/>
    <mergeCell ref="A27:G27"/>
    <mergeCell ref="B6:D6"/>
    <mergeCell ref="B7:D7"/>
    <mergeCell ref="B8:G8"/>
    <mergeCell ref="A22:A23"/>
    <mergeCell ref="A24:A25"/>
    <mergeCell ref="J9:K9"/>
    <mergeCell ref="B11:G11"/>
    <mergeCell ref="B12:G12"/>
    <mergeCell ref="J11:K11"/>
    <mergeCell ref="B13:G13"/>
    <mergeCell ref="B9:G9"/>
    <mergeCell ref="B10:G10"/>
    <mergeCell ref="B18:G18"/>
    <mergeCell ref="B19:G19"/>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&amp;Cシェリー&amp;R&amp;D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2"/>
  <sheetViews>
    <sheetView zoomScaleNormal="100" workbookViewId="0">
      <selection activeCell="A48" sqref="A48:G48"/>
    </sheetView>
  </sheetViews>
  <sheetFormatPr defaultRowHeight="13.5"/>
  <cols>
    <col min="1" max="1" width="8.75" style="257" customWidth="1"/>
    <col min="2" max="2" width="17.5" style="257" customWidth="1"/>
    <col min="3" max="3" width="7.75" style="257" bestFit="1" customWidth="1"/>
    <col min="4" max="4" width="4.75" style="257" bestFit="1" customWidth="1"/>
    <col min="5" max="6" width="4" style="258" customWidth="1"/>
    <col min="7" max="7" width="5.5" style="260" customWidth="1"/>
    <col min="8" max="13" width="4" style="260" customWidth="1"/>
    <col min="14" max="14" width="11.25" style="260" customWidth="1"/>
    <col min="15" max="15" width="7.875" style="257" customWidth="1"/>
    <col min="16" max="16384" width="9" style="257"/>
  </cols>
  <sheetData>
    <row r="2" spans="1:14" ht="24.75" customHeight="1">
      <c r="A2" s="420" t="s">
        <v>573</v>
      </c>
      <c r="B2" s="420"/>
      <c r="C2" s="420"/>
      <c r="D2" s="420"/>
      <c r="E2" s="420"/>
      <c r="F2" s="420"/>
      <c r="G2" s="420"/>
      <c r="H2" s="420"/>
      <c r="I2" s="420"/>
      <c r="J2" s="420"/>
      <c r="K2" s="420"/>
      <c r="L2" s="420"/>
      <c r="M2" s="420"/>
      <c r="N2" s="420"/>
    </row>
    <row r="3" spans="1:14" ht="12" customHeight="1">
      <c r="A3" s="315"/>
      <c r="B3" s="315"/>
      <c r="C3" s="315"/>
      <c r="D3" s="315"/>
      <c r="F3" s="259"/>
      <c r="G3" s="315"/>
      <c r="N3" s="315"/>
    </row>
    <row r="4" spans="1:14" ht="24.75" customHeight="1">
      <c r="A4" s="315"/>
      <c r="B4" s="261" t="s">
        <v>536</v>
      </c>
      <c r="C4" s="239">
        <v>-1</v>
      </c>
      <c r="D4" s="315"/>
      <c r="F4" s="259"/>
      <c r="G4" s="315"/>
      <c r="N4" s="315"/>
    </row>
    <row r="5" spans="1:14" ht="17.25" customHeight="1">
      <c r="A5" s="315"/>
      <c r="B5" s="315"/>
      <c r="C5" s="315"/>
      <c r="D5" s="315"/>
      <c r="F5" s="259"/>
      <c r="G5" s="315"/>
      <c r="N5" s="315"/>
    </row>
    <row r="6" spans="1:14" ht="17.25" customHeight="1">
      <c r="A6" s="421" t="s">
        <v>649</v>
      </c>
      <c r="B6" s="422" t="s">
        <v>574</v>
      </c>
      <c r="C6" s="423" t="s">
        <v>537</v>
      </c>
      <c r="D6" s="424"/>
      <c r="E6" s="427" t="s">
        <v>575</v>
      </c>
      <c r="F6" s="429" t="s">
        <v>567</v>
      </c>
      <c r="G6" s="427" t="s">
        <v>538</v>
      </c>
      <c r="H6" s="431" t="s">
        <v>539</v>
      </c>
      <c r="I6" s="429"/>
      <c r="J6" s="429"/>
      <c r="K6" s="429"/>
      <c r="L6" s="429"/>
      <c r="M6" s="432"/>
      <c r="N6" s="433" t="s">
        <v>576</v>
      </c>
    </row>
    <row r="7" spans="1:14" ht="60" customHeight="1">
      <c r="A7" s="421"/>
      <c r="B7" s="422"/>
      <c r="C7" s="425"/>
      <c r="D7" s="426"/>
      <c r="E7" s="428"/>
      <c r="F7" s="430"/>
      <c r="G7" s="428"/>
      <c r="H7" s="288" t="s">
        <v>569</v>
      </c>
      <c r="I7" s="289" t="s">
        <v>701</v>
      </c>
      <c r="J7" s="290" t="s">
        <v>570</v>
      </c>
      <c r="K7" s="290" t="s">
        <v>84</v>
      </c>
      <c r="L7" s="291" t="s">
        <v>704</v>
      </c>
      <c r="M7" s="292" t="s">
        <v>571</v>
      </c>
      <c r="N7" s="434"/>
    </row>
    <row r="8" spans="1:14" ht="23.45" customHeight="1">
      <c r="A8" s="271">
        <f t="shared" ref="A8:A25" si="0">SUM(D8:H8)</f>
        <v>10</v>
      </c>
      <c r="B8" s="293" t="s">
        <v>577</v>
      </c>
      <c r="C8" s="247" t="s">
        <v>545</v>
      </c>
      <c r="D8" s="248">
        <f>VLOOKUP("敏捷力",基本!$A$5:'基本'!$D$10,4,FALSE)</f>
        <v>8</v>
      </c>
      <c r="E8" s="294">
        <v>2</v>
      </c>
      <c r="F8" s="245"/>
      <c r="G8" s="245"/>
      <c r="H8" s="267">
        <f t="shared" ref="H8:H25" si="1">SUM(I8:M8)</f>
        <v>0</v>
      </c>
      <c r="I8" s="268"/>
      <c r="J8" s="268"/>
      <c r="K8" s="268"/>
      <c r="L8" s="268"/>
      <c r="M8" s="269"/>
      <c r="N8" s="270"/>
    </row>
    <row r="9" spans="1:14" ht="23.45" customHeight="1">
      <c r="A9" s="240">
        <f t="shared" si="0"/>
        <v>14</v>
      </c>
      <c r="B9" s="241" t="s">
        <v>540</v>
      </c>
      <c r="C9" s="242" t="s">
        <v>541</v>
      </c>
      <c r="D9" s="243">
        <f>VLOOKUP("魅力",基本!$A$5:'基本'!$D$10,4,FALSE)</f>
        <v>14</v>
      </c>
      <c r="E9" s="263"/>
      <c r="F9" s="244"/>
      <c r="G9" s="245"/>
      <c r="H9" s="262">
        <f t="shared" si="1"/>
        <v>0</v>
      </c>
      <c r="I9" s="264"/>
      <c r="J9" s="264"/>
      <c r="K9" s="264"/>
      <c r="L9" s="264"/>
      <c r="M9" s="265"/>
      <c r="N9" s="266"/>
    </row>
    <row r="10" spans="1:14" ht="23.45" customHeight="1">
      <c r="A10" s="240">
        <f t="shared" si="0"/>
        <v>12</v>
      </c>
      <c r="B10" s="246" t="s">
        <v>542</v>
      </c>
      <c r="C10" s="247" t="s">
        <v>543</v>
      </c>
      <c r="D10" s="248">
        <f>VLOOKUP("筋力",基本!$A$5:'基本'!$D$10,4,FALSE)</f>
        <v>8</v>
      </c>
      <c r="E10" s="263"/>
      <c r="F10" s="249">
        <v>5</v>
      </c>
      <c r="G10" s="249">
        <f>$C$4</f>
        <v>-1</v>
      </c>
      <c r="H10" s="267">
        <f t="shared" si="1"/>
        <v>0</v>
      </c>
      <c r="I10" s="268"/>
      <c r="J10" s="268"/>
      <c r="K10" s="268"/>
      <c r="L10" s="268"/>
      <c r="M10" s="269"/>
      <c r="N10" s="270"/>
    </row>
    <row r="11" spans="1:14" ht="23.45" customHeight="1">
      <c r="A11" s="240">
        <f t="shared" si="0"/>
        <v>7</v>
      </c>
      <c r="B11" s="246" t="s">
        <v>544</v>
      </c>
      <c r="C11" s="247" t="s">
        <v>545</v>
      </c>
      <c r="D11" s="248">
        <f>VLOOKUP("敏捷力",基本!$A$5:'基本'!$D$10,4,FALSE)</f>
        <v>8</v>
      </c>
      <c r="E11" s="263"/>
      <c r="F11" s="249"/>
      <c r="G11" s="249">
        <f>$C$4</f>
        <v>-1</v>
      </c>
      <c r="H11" s="267">
        <f t="shared" si="1"/>
        <v>0</v>
      </c>
      <c r="I11" s="268"/>
      <c r="J11" s="268"/>
      <c r="K11" s="268"/>
      <c r="L11" s="268"/>
      <c r="M11" s="269"/>
      <c r="N11" s="270"/>
    </row>
    <row r="12" spans="1:14" ht="23.45" customHeight="1">
      <c r="A12" s="240">
        <f t="shared" si="0"/>
        <v>8</v>
      </c>
      <c r="B12" s="246" t="s">
        <v>546</v>
      </c>
      <c r="C12" s="247" t="s">
        <v>545</v>
      </c>
      <c r="D12" s="248">
        <f>VLOOKUP("敏捷力",基本!$A$5:'基本'!$D$10,4,FALSE)</f>
        <v>8</v>
      </c>
      <c r="E12" s="263"/>
      <c r="F12" s="249"/>
      <c r="G12" s="249">
        <f>$C$4</f>
        <v>-1</v>
      </c>
      <c r="H12" s="267">
        <f t="shared" si="1"/>
        <v>1</v>
      </c>
      <c r="I12" s="268">
        <v>1</v>
      </c>
      <c r="J12" s="268"/>
      <c r="K12" s="268"/>
      <c r="L12" s="268"/>
      <c r="M12" s="269"/>
      <c r="N12" s="270"/>
    </row>
    <row r="13" spans="1:14" ht="23.45" customHeight="1">
      <c r="A13" s="287">
        <f t="shared" si="0"/>
        <v>15</v>
      </c>
      <c r="B13" s="246" t="s">
        <v>547</v>
      </c>
      <c r="C13" s="247" t="s">
        <v>548</v>
      </c>
      <c r="D13" s="248">
        <f>VLOOKUP("判断力",基本!$A$5:'基本'!$D$10,4,FALSE)</f>
        <v>11</v>
      </c>
      <c r="E13" s="272">
        <v>2</v>
      </c>
      <c r="F13" s="249"/>
      <c r="G13" s="250"/>
      <c r="H13" s="267">
        <f t="shared" si="1"/>
        <v>2</v>
      </c>
      <c r="I13" s="268"/>
      <c r="J13" s="268">
        <v>2</v>
      </c>
      <c r="K13" s="268"/>
      <c r="L13" s="268"/>
      <c r="M13" s="269"/>
      <c r="N13" s="270"/>
    </row>
    <row r="14" spans="1:14" ht="23.45" customHeight="1">
      <c r="A14" s="240">
        <f t="shared" si="0"/>
        <v>21</v>
      </c>
      <c r="B14" s="246" t="s">
        <v>549</v>
      </c>
      <c r="C14" s="247" t="s">
        <v>541</v>
      </c>
      <c r="D14" s="248">
        <f>VLOOKUP("魅力",基本!$A$5:'基本'!$D$10,4,FALSE)</f>
        <v>14</v>
      </c>
      <c r="E14" s="263"/>
      <c r="F14" s="249">
        <v>5</v>
      </c>
      <c r="G14" s="250"/>
      <c r="H14" s="267">
        <f t="shared" si="1"/>
        <v>2</v>
      </c>
      <c r="I14" s="268"/>
      <c r="J14" s="268">
        <v>2</v>
      </c>
      <c r="K14" s="268"/>
      <c r="L14" s="268"/>
      <c r="M14" s="269"/>
      <c r="N14" s="270"/>
    </row>
    <row r="15" spans="1:14" ht="23.45" customHeight="1">
      <c r="A15" s="240">
        <f t="shared" si="0"/>
        <v>19</v>
      </c>
      <c r="B15" s="246" t="s">
        <v>550</v>
      </c>
      <c r="C15" s="247" t="s">
        <v>551</v>
      </c>
      <c r="D15" s="248">
        <f>VLOOKUP("耐久力",基本!$A$5:'基本'!$D$10,4,FALSE)</f>
        <v>12</v>
      </c>
      <c r="E15" s="263"/>
      <c r="F15" s="249">
        <v>5</v>
      </c>
      <c r="G15" s="249">
        <f>$C$4</f>
        <v>-1</v>
      </c>
      <c r="H15" s="267">
        <f t="shared" si="1"/>
        <v>3</v>
      </c>
      <c r="I15" s="268"/>
      <c r="J15" s="268"/>
      <c r="K15" s="268"/>
      <c r="L15" s="268"/>
      <c r="M15" s="269">
        <v>3</v>
      </c>
      <c r="N15" s="270"/>
    </row>
    <row r="16" spans="1:14" ht="23.45" customHeight="1">
      <c r="A16" s="240">
        <f t="shared" si="0"/>
        <v>19</v>
      </c>
      <c r="B16" s="246" t="s">
        <v>552</v>
      </c>
      <c r="C16" s="247" t="s">
        <v>541</v>
      </c>
      <c r="D16" s="248">
        <f>VLOOKUP("魅力",基本!$A$5:'基本'!$D$10,4,FALSE)</f>
        <v>14</v>
      </c>
      <c r="E16" s="263"/>
      <c r="F16" s="249">
        <v>5</v>
      </c>
      <c r="G16" s="250"/>
      <c r="H16" s="267">
        <f t="shared" si="1"/>
        <v>0</v>
      </c>
      <c r="I16" s="268"/>
      <c r="J16" s="268"/>
      <c r="K16" s="268"/>
      <c r="L16" s="268"/>
      <c r="M16" s="269"/>
      <c r="N16" s="270"/>
    </row>
    <row r="17" spans="1:15" ht="23.45" customHeight="1">
      <c r="A17" s="240">
        <f t="shared" si="0"/>
        <v>11</v>
      </c>
      <c r="B17" s="246" t="s">
        <v>553</v>
      </c>
      <c r="C17" s="247" t="s">
        <v>548</v>
      </c>
      <c r="D17" s="248">
        <f>VLOOKUP("判断力",基本!$A$5:'基本'!$D$10,4,FALSE)</f>
        <v>11</v>
      </c>
      <c r="E17" s="263"/>
      <c r="F17" s="249"/>
      <c r="G17" s="250"/>
      <c r="H17" s="267">
        <f t="shared" si="1"/>
        <v>0</v>
      </c>
      <c r="I17" s="268"/>
      <c r="J17" s="268"/>
      <c r="K17" s="268"/>
      <c r="L17" s="268"/>
      <c r="M17" s="269"/>
      <c r="N17" s="270"/>
    </row>
    <row r="18" spans="1:15" ht="23.45" customHeight="1">
      <c r="A18" s="240">
        <f t="shared" si="0"/>
        <v>7</v>
      </c>
      <c r="B18" s="246" t="s">
        <v>554</v>
      </c>
      <c r="C18" s="247" t="s">
        <v>555</v>
      </c>
      <c r="D18" s="248">
        <f>VLOOKUP("知力",基本!$A$5:'基本'!$D$10,4,FALSE)</f>
        <v>7</v>
      </c>
      <c r="E18" s="263"/>
      <c r="F18" s="249"/>
      <c r="G18" s="250"/>
      <c r="H18" s="267">
        <f t="shared" si="1"/>
        <v>0</v>
      </c>
      <c r="I18" s="268"/>
      <c r="J18" s="268"/>
      <c r="K18" s="268"/>
      <c r="L18" s="268"/>
      <c r="M18" s="269"/>
      <c r="N18" s="270"/>
      <c r="O18" s="273"/>
    </row>
    <row r="19" spans="1:15" ht="23.45" customHeight="1">
      <c r="A19" s="287">
        <f t="shared" si="0"/>
        <v>13</v>
      </c>
      <c r="B19" s="246" t="s">
        <v>556</v>
      </c>
      <c r="C19" s="247" t="s">
        <v>548</v>
      </c>
      <c r="D19" s="248">
        <f>VLOOKUP("判断力",基本!$A$5:'基本'!$D$10,4,FALSE)</f>
        <v>11</v>
      </c>
      <c r="E19" s="272">
        <v>2</v>
      </c>
      <c r="F19" s="249"/>
      <c r="G19" s="250"/>
      <c r="H19" s="267">
        <f t="shared" si="1"/>
        <v>0</v>
      </c>
      <c r="I19" s="268"/>
      <c r="J19" s="268"/>
      <c r="K19" s="268"/>
      <c r="L19" s="268"/>
      <c r="M19" s="269"/>
      <c r="N19" s="270"/>
      <c r="O19" s="273"/>
    </row>
    <row r="20" spans="1:15" ht="23.45" customHeight="1">
      <c r="A20" s="240">
        <f t="shared" si="0"/>
        <v>13</v>
      </c>
      <c r="B20" s="246" t="s">
        <v>557</v>
      </c>
      <c r="C20" s="247" t="s">
        <v>548</v>
      </c>
      <c r="D20" s="248">
        <f>VLOOKUP("判断力",基本!$A$5:'基本'!$D$10,4,FALSE)</f>
        <v>11</v>
      </c>
      <c r="E20" s="263"/>
      <c r="F20" s="249"/>
      <c r="G20" s="250"/>
      <c r="H20" s="267">
        <f t="shared" si="1"/>
        <v>2</v>
      </c>
      <c r="I20" s="268"/>
      <c r="J20" s="268"/>
      <c r="K20" s="268"/>
      <c r="L20" s="268">
        <v>2</v>
      </c>
      <c r="M20" s="269"/>
      <c r="N20" s="270"/>
    </row>
    <row r="21" spans="1:15" ht="23.45" customHeight="1">
      <c r="A21" s="240">
        <f t="shared" si="0"/>
        <v>11</v>
      </c>
      <c r="B21" s="246" t="s">
        <v>558</v>
      </c>
      <c r="C21" s="247" t="s">
        <v>548</v>
      </c>
      <c r="D21" s="248">
        <f>VLOOKUP("判断力",基本!$A$5:'基本'!$D$10,4,FALSE)</f>
        <v>11</v>
      </c>
      <c r="E21" s="263"/>
      <c r="F21" s="249"/>
      <c r="G21" s="250"/>
      <c r="H21" s="267">
        <f t="shared" si="1"/>
        <v>0</v>
      </c>
      <c r="I21" s="268"/>
      <c r="J21" s="268"/>
      <c r="K21" s="268"/>
      <c r="L21" s="268"/>
      <c r="M21" s="269"/>
      <c r="N21" s="270"/>
    </row>
    <row r="22" spans="1:15" ht="23.45" customHeight="1">
      <c r="A22" s="240">
        <f t="shared" si="0"/>
        <v>7</v>
      </c>
      <c r="B22" s="246" t="s">
        <v>559</v>
      </c>
      <c r="C22" s="247" t="s">
        <v>545</v>
      </c>
      <c r="D22" s="248">
        <f>VLOOKUP("敏捷力",基本!$A$5:'基本'!$D$10,4,FALSE)</f>
        <v>8</v>
      </c>
      <c r="E22" s="263"/>
      <c r="F22" s="249"/>
      <c r="G22" s="249">
        <f>$C$4</f>
        <v>-1</v>
      </c>
      <c r="H22" s="267">
        <f t="shared" si="1"/>
        <v>0</v>
      </c>
      <c r="I22" s="268"/>
      <c r="J22" s="268"/>
      <c r="K22" s="268"/>
      <c r="L22" s="268"/>
      <c r="M22" s="269"/>
      <c r="N22" s="270"/>
    </row>
    <row r="23" spans="1:15" ht="23.45" customHeight="1">
      <c r="A23" s="240">
        <f t="shared" si="0"/>
        <v>14</v>
      </c>
      <c r="B23" s="246" t="s">
        <v>703</v>
      </c>
      <c r="C23" s="247" t="s">
        <v>541</v>
      </c>
      <c r="D23" s="248">
        <f>VLOOKUP("魅力",基本!$A$5:'基本'!$D$10,4,FALSE)</f>
        <v>14</v>
      </c>
      <c r="E23" s="263"/>
      <c r="F23" s="249"/>
      <c r="G23" s="250"/>
      <c r="H23" s="267">
        <f t="shared" si="1"/>
        <v>0</v>
      </c>
      <c r="I23" s="268"/>
      <c r="J23" s="268"/>
      <c r="K23" s="268"/>
      <c r="L23" s="268"/>
      <c r="M23" s="269"/>
      <c r="N23" s="270"/>
    </row>
    <row r="24" spans="1:15" ht="23.45" customHeight="1">
      <c r="A24" s="240">
        <f t="shared" si="0"/>
        <v>7</v>
      </c>
      <c r="B24" s="246" t="s">
        <v>560</v>
      </c>
      <c r="C24" s="247" t="s">
        <v>555</v>
      </c>
      <c r="D24" s="248">
        <f>VLOOKUP("知力",基本!$A$5:'基本'!$D$10,4,FALSE)</f>
        <v>7</v>
      </c>
      <c r="E24" s="263"/>
      <c r="F24" s="249"/>
      <c r="G24" s="250"/>
      <c r="H24" s="267">
        <f t="shared" si="1"/>
        <v>0</v>
      </c>
      <c r="I24" s="268"/>
      <c r="J24" s="268"/>
      <c r="K24" s="268"/>
      <c r="L24" s="268"/>
      <c r="M24" s="269"/>
      <c r="N24" s="270"/>
    </row>
    <row r="25" spans="1:15" ht="23.45" customHeight="1">
      <c r="A25" s="251">
        <f t="shared" si="0"/>
        <v>7</v>
      </c>
      <c r="B25" s="252" t="s">
        <v>561</v>
      </c>
      <c r="C25" s="253" t="s">
        <v>555</v>
      </c>
      <c r="D25" s="254">
        <f>VLOOKUP("知力",基本!$A$5:'基本'!$D$10,4,FALSE)</f>
        <v>7</v>
      </c>
      <c r="E25" s="274"/>
      <c r="F25" s="255"/>
      <c r="G25" s="256"/>
      <c r="H25" s="275">
        <f t="shared" si="1"/>
        <v>0</v>
      </c>
      <c r="I25" s="276"/>
      <c r="J25" s="276"/>
      <c r="K25" s="276"/>
      <c r="L25" s="276"/>
      <c r="M25" s="277"/>
      <c r="N25" s="278"/>
    </row>
    <row r="26" spans="1:15" ht="23.25" customHeight="1">
      <c r="E26" s="279"/>
      <c r="H26" s="257"/>
      <c r="I26" s="257"/>
      <c r="J26" s="257"/>
      <c r="K26" s="257"/>
      <c r="L26" s="257"/>
      <c r="M26" s="257"/>
    </row>
    <row r="27" spans="1:15" ht="24">
      <c r="A27" s="435" t="s">
        <v>572</v>
      </c>
      <c r="B27" s="435"/>
      <c r="C27" s="435"/>
      <c r="D27" s="435"/>
      <c r="E27" s="435"/>
      <c r="F27" s="435"/>
      <c r="G27" s="435"/>
      <c r="H27" s="435"/>
      <c r="I27" s="435"/>
      <c r="J27" s="435"/>
      <c r="K27" s="435"/>
      <c r="L27" s="435"/>
      <c r="M27" s="435"/>
      <c r="N27" s="435"/>
    </row>
    <row r="28" spans="1:15" ht="15" customHeight="1">
      <c r="A28" s="315"/>
      <c r="B28" s="315"/>
      <c r="C28" s="315"/>
      <c r="D28" s="315"/>
      <c r="E28" s="259"/>
      <c r="F28" s="259"/>
      <c r="G28" s="315"/>
      <c r="H28" s="315"/>
      <c r="I28" s="315"/>
      <c r="J28" s="315"/>
      <c r="K28" s="315"/>
      <c r="L28" s="315"/>
      <c r="M28" s="315"/>
      <c r="N28" s="315"/>
    </row>
    <row r="29" spans="1:15" ht="15" customHeight="1">
      <c r="A29" s="436" t="s">
        <v>562</v>
      </c>
      <c r="B29" s="436" t="s">
        <v>563</v>
      </c>
      <c r="C29" s="436" t="s">
        <v>702</v>
      </c>
      <c r="D29" s="436"/>
      <c r="E29" s="437" t="s">
        <v>564</v>
      </c>
      <c r="F29" s="437"/>
      <c r="G29" s="438" t="s">
        <v>539</v>
      </c>
      <c r="H29" s="439"/>
      <c r="I29" s="439"/>
      <c r="J29" s="439"/>
      <c r="K29" s="439"/>
      <c r="L29" s="439"/>
      <c r="M29" s="440"/>
      <c r="N29" s="441" t="s">
        <v>568</v>
      </c>
    </row>
    <row r="30" spans="1:15" ht="13.5" customHeight="1">
      <c r="A30" s="436"/>
      <c r="B30" s="436"/>
      <c r="C30" s="436"/>
      <c r="D30" s="436"/>
      <c r="E30" s="437"/>
      <c r="F30" s="437"/>
      <c r="G30" s="280" t="s">
        <v>569</v>
      </c>
      <c r="H30" s="443" t="s">
        <v>701</v>
      </c>
      <c r="I30" s="444"/>
      <c r="J30" s="445" t="s">
        <v>84</v>
      </c>
      <c r="K30" s="444"/>
      <c r="L30" s="445" t="s">
        <v>571</v>
      </c>
      <c r="M30" s="446"/>
      <c r="N30" s="442"/>
    </row>
    <row r="31" spans="1:15" ht="30" customHeight="1">
      <c r="A31" s="271">
        <f>SUM(C31:G31)</f>
        <v>25</v>
      </c>
      <c r="B31" s="281" t="s">
        <v>565</v>
      </c>
      <c r="C31" s="447">
        <f>$A$13</f>
        <v>15</v>
      </c>
      <c r="D31" s="448"/>
      <c r="E31" s="449">
        <v>10</v>
      </c>
      <c r="F31" s="450"/>
      <c r="G31" s="282">
        <f>SUM(H31:M31)</f>
        <v>0</v>
      </c>
      <c r="H31" s="451"/>
      <c r="I31" s="452"/>
      <c r="J31" s="453"/>
      <c r="K31" s="454"/>
      <c r="L31" s="453"/>
      <c r="M31" s="455"/>
      <c r="N31" s="283"/>
    </row>
    <row r="32" spans="1:15" ht="27.75" customHeight="1">
      <c r="A32" s="284">
        <f>SUM(C32:G32)</f>
        <v>23</v>
      </c>
      <c r="B32" s="285" t="s">
        <v>566</v>
      </c>
      <c r="C32" s="456">
        <f>$A$19</f>
        <v>13</v>
      </c>
      <c r="D32" s="457"/>
      <c r="E32" s="458">
        <v>10</v>
      </c>
      <c r="F32" s="459"/>
      <c r="G32" s="316">
        <f>SUM(H32:M32)</f>
        <v>0</v>
      </c>
      <c r="H32" s="460"/>
      <c r="I32" s="461"/>
      <c r="J32" s="462"/>
      <c r="K32" s="463"/>
      <c r="L32" s="462"/>
      <c r="M32" s="464"/>
      <c r="N32" s="286"/>
    </row>
    <row r="33" spans="1:13" s="257" customFormat="1">
      <c r="E33" s="279"/>
      <c r="F33" s="258"/>
      <c r="G33" s="260"/>
    </row>
    <row r="34" spans="1:13" s="257" customFormat="1" ht="13.5" customHeight="1">
      <c r="E34" s="258"/>
      <c r="F34" s="258"/>
      <c r="G34" s="260"/>
      <c r="H34" s="260"/>
      <c r="I34" s="260"/>
      <c r="J34" s="260"/>
      <c r="K34" s="260"/>
      <c r="L34" s="260"/>
      <c r="M34" s="260"/>
    </row>
    <row r="35" spans="1:13" s="257" customFormat="1" ht="13.5" customHeight="1">
      <c r="E35" s="258"/>
      <c r="F35" s="258"/>
      <c r="G35" s="260"/>
      <c r="H35" s="260"/>
      <c r="I35" s="260"/>
      <c r="J35" s="260"/>
      <c r="K35" s="260"/>
      <c r="L35" s="260"/>
      <c r="M35" s="260"/>
    </row>
    <row r="36" spans="1:13" s="257" customFormat="1">
      <c r="E36" s="279"/>
      <c r="F36" s="258"/>
      <c r="G36" s="260"/>
    </row>
    <row r="37" spans="1:13" s="257" customFormat="1" ht="13.5" customHeight="1">
      <c r="E37" s="258"/>
      <c r="F37" s="258"/>
      <c r="G37" s="260"/>
      <c r="H37" s="260"/>
      <c r="I37" s="260"/>
      <c r="J37" s="260"/>
      <c r="K37" s="260"/>
      <c r="L37" s="260"/>
      <c r="M37" s="260"/>
    </row>
    <row r="38" spans="1:13" s="257" customFormat="1" ht="13.5" customHeight="1">
      <c r="E38" s="258"/>
      <c r="F38" s="258"/>
      <c r="G38" s="260"/>
      <c r="H38" s="260"/>
      <c r="I38" s="260"/>
      <c r="J38" s="260"/>
      <c r="K38" s="260"/>
      <c r="L38" s="260"/>
      <c r="M38" s="260"/>
    </row>
    <row r="39" spans="1:13" s="257" customFormat="1">
      <c r="E39" s="279"/>
      <c r="F39" s="258"/>
      <c r="G39" s="260"/>
    </row>
    <row r="40" spans="1:13" s="257" customFormat="1" ht="13.5" customHeight="1">
      <c r="E40" s="258"/>
      <c r="F40" s="258"/>
      <c r="G40" s="260"/>
      <c r="H40" s="260"/>
      <c r="I40" s="260"/>
      <c r="J40" s="260"/>
      <c r="K40" s="260"/>
      <c r="L40" s="260"/>
      <c r="M40" s="260"/>
    </row>
    <row r="41" spans="1:13" s="257" customFormat="1" ht="13.5" customHeight="1">
      <c r="E41" s="258"/>
      <c r="F41" s="258"/>
      <c r="G41" s="260"/>
      <c r="H41" s="260"/>
      <c r="I41" s="260"/>
      <c r="J41" s="260"/>
      <c r="K41" s="260"/>
      <c r="L41" s="260"/>
      <c r="M41" s="260"/>
    </row>
    <row r="44" spans="1:13" s="260" customFormat="1" ht="13.5" customHeight="1">
      <c r="A44" s="257"/>
      <c r="B44" s="257"/>
      <c r="C44" s="257"/>
      <c r="D44" s="257"/>
      <c r="E44" s="258"/>
      <c r="F44" s="258"/>
    </row>
    <row r="45" spans="1:13" s="260" customFormat="1" ht="13.5" customHeight="1">
      <c r="A45" s="257"/>
      <c r="B45" s="257"/>
      <c r="C45" s="257"/>
      <c r="D45" s="257"/>
      <c r="E45" s="258"/>
      <c r="F45" s="258"/>
    </row>
    <row r="46" spans="1:13" s="260" customFormat="1" ht="13.5" customHeight="1">
      <c r="A46" s="257"/>
      <c r="B46" s="257"/>
      <c r="C46" s="257"/>
      <c r="D46" s="257"/>
      <c r="E46" s="258"/>
      <c r="F46" s="258"/>
    </row>
    <row r="47" spans="1:13" s="260" customFormat="1" ht="13.5" customHeight="1">
      <c r="A47" s="257"/>
      <c r="B47" s="257"/>
      <c r="C47" s="257"/>
      <c r="D47" s="257"/>
      <c r="E47" s="258"/>
      <c r="F47" s="258"/>
    </row>
    <row r="48" spans="1:13" s="260" customFormat="1" ht="13.5" customHeight="1">
      <c r="A48" s="257"/>
      <c r="B48" s="257"/>
      <c r="C48" s="257"/>
      <c r="D48" s="257"/>
      <c r="E48" s="258"/>
      <c r="F48" s="258"/>
    </row>
    <row r="49" spans="1:6" s="260" customFormat="1" ht="13.5" customHeight="1">
      <c r="A49" s="257"/>
      <c r="B49" s="257"/>
      <c r="C49" s="257"/>
      <c r="D49" s="257"/>
      <c r="E49" s="258"/>
      <c r="F49" s="258"/>
    </row>
    <row r="50" spans="1:6" s="260" customFormat="1" ht="13.5" customHeight="1">
      <c r="A50" s="257"/>
      <c r="B50" s="257"/>
      <c r="C50" s="257"/>
      <c r="D50" s="257"/>
      <c r="E50" s="258"/>
      <c r="F50" s="258"/>
    </row>
    <row r="51" spans="1:6" s="260" customFormat="1" ht="13.5" customHeight="1">
      <c r="A51" s="257"/>
      <c r="B51" s="257"/>
      <c r="C51" s="257"/>
      <c r="D51" s="257"/>
      <c r="E51" s="258"/>
      <c r="F51" s="258"/>
    </row>
    <row r="52" spans="1:6" s="260" customFormat="1" ht="13.5" customHeight="1">
      <c r="A52" s="257"/>
      <c r="B52" s="257"/>
      <c r="C52" s="257"/>
      <c r="D52" s="257"/>
      <c r="E52" s="258"/>
      <c r="F52" s="258"/>
    </row>
    <row r="53" spans="1:6" s="260" customFormat="1" ht="13.5" customHeight="1">
      <c r="A53" s="257"/>
      <c r="B53" s="257"/>
      <c r="C53" s="257"/>
      <c r="D53" s="257"/>
      <c r="E53" s="258"/>
      <c r="F53" s="258"/>
    </row>
    <row r="54" spans="1:6" s="260" customFormat="1" ht="13.5" customHeight="1">
      <c r="A54" s="257"/>
      <c r="B54" s="257"/>
      <c r="C54" s="257"/>
      <c r="D54" s="257"/>
      <c r="E54" s="258"/>
      <c r="F54" s="258"/>
    </row>
    <row r="55" spans="1:6" s="260" customFormat="1" ht="13.5" customHeight="1">
      <c r="A55" s="257"/>
      <c r="B55" s="257"/>
      <c r="C55" s="257"/>
      <c r="D55" s="257"/>
      <c r="E55" s="258"/>
      <c r="F55" s="258"/>
    </row>
    <row r="56" spans="1:6" s="260" customFormat="1" ht="13.5" customHeight="1">
      <c r="A56" s="257"/>
      <c r="B56" s="257"/>
      <c r="C56" s="257"/>
      <c r="D56" s="257"/>
      <c r="E56" s="258"/>
      <c r="F56" s="258"/>
    </row>
    <row r="57" spans="1:6" s="260" customFormat="1" ht="13.5" customHeight="1">
      <c r="A57" s="257"/>
      <c r="B57" s="257"/>
      <c r="C57" s="257"/>
      <c r="D57" s="257"/>
      <c r="E57" s="258"/>
      <c r="F57" s="258"/>
    </row>
    <row r="58" spans="1:6" s="260" customFormat="1" ht="13.5" customHeight="1">
      <c r="A58" s="257"/>
      <c r="B58" s="257"/>
      <c r="C58" s="257"/>
      <c r="D58" s="257"/>
      <c r="E58" s="258"/>
      <c r="F58" s="258"/>
    </row>
    <row r="59" spans="1:6" s="260" customFormat="1" ht="13.5" customHeight="1">
      <c r="A59" s="257"/>
      <c r="B59" s="257"/>
      <c r="C59" s="257"/>
      <c r="D59" s="257"/>
      <c r="E59" s="258"/>
      <c r="F59" s="258"/>
    </row>
    <row r="60" spans="1:6" s="260" customFormat="1" ht="13.5" customHeight="1">
      <c r="A60" s="257"/>
      <c r="B60" s="257"/>
      <c r="C60" s="257"/>
      <c r="D60" s="257"/>
      <c r="E60" s="258"/>
      <c r="F60" s="258"/>
    </row>
    <row r="61" spans="1:6" s="260" customFormat="1" ht="13.5" customHeight="1">
      <c r="A61" s="257"/>
      <c r="B61" s="257"/>
      <c r="C61" s="257"/>
      <c r="D61" s="257"/>
      <c r="E61" s="258"/>
      <c r="F61" s="258"/>
    </row>
    <row r="62" spans="1:6" s="260" customFormat="1">
      <c r="A62" s="257"/>
      <c r="B62" s="257"/>
      <c r="C62" s="257"/>
      <c r="D62" s="257"/>
      <c r="E62" s="258"/>
      <c r="F62" s="258"/>
    </row>
  </sheetData>
  <mergeCells count="29">
    <mergeCell ref="C32:D32"/>
    <mergeCell ref="E32:F32"/>
    <mergeCell ref="H32:I32"/>
    <mergeCell ref="J32:K32"/>
    <mergeCell ref="L32:M32"/>
    <mergeCell ref="C31:D31"/>
    <mergeCell ref="E31:F31"/>
    <mergeCell ref="H31:I31"/>
    <mergeCell ref="J31:K31"/>
    <mergeCell ref="L31:M31"/>
    <mergeCell ref="A27:N27"/>
    <mergeCell ref="A29:A30"/>
    <mergeCell ref="B29:B30"/>
    <mergeCell ref="C29:D30"/>
    <mergeCell ref="E29:F30"/>
    <mergeCell ref="G29:M29"/>
    <mergeCell ref="N29:N30"/>
    <mergeCell ref="H30:I30"/>
    <mergeCell ref="J30:K30"/>
    <mergeCell ref="L30:M30"/>
    <mergeCell ref="A2:N2"/>
    <mergeCell ref="A6:A7"/>
    <mergeCell ref="B6:B7"/>
    <mergeCell ref="C6:D7"/>
    <mergeCell ref="E6:E7"/>
    <mergeCell ref="F6:F7"/>
    <mergeCell ref="G6:G7"/>
    <mergeCell ref="H6:M6"/>
    <mergeCell ref="N6:N7"/>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&amp;Cシェリー&amp;R&amp;D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57"/>
  <sheetViews>
    <sheetView zoomScaleNormal="100" workbookViewId="0">
      <selection activeCell="A48" sqref="A48:G48"/>
    </sheetView>
  </sheetViews>
  <sheetFormatPr defaultRowHeight="13.5"/>
  <cols>
    <col min="1" max="1" width="7.875" style="308" customWidth="1"/>
    <col min="2" max="2" width="8.5" style="308" customWidth="1"/>
    <col min="3" max="3" width="6.625" style="308" customWidth="1"/>
    <col min="4" max="4" width="15.75" style="308" customWidth="1"/>
    <col min="5" max="6" width="15.75" style="182" customWidth="1"/>
    <col min="7" max="7" width="18.25" style="182" customWidth="1"/>
    <col min="8" max="8" width="17.375" style="182" customWidth="1"/>
    <col min="9" max="9" width="14.625" style="182" customWidth="1"/>
    <col min="10" max="10" width="8.375" style="182" customWidth="1"/>
    <col min="11" max="11" width="7.5" style="182" customWidth="1"/>
    <col min="12" max="12" width="7.875" style="308" customWidth="1"/>
    <col min="13" max="13" width="9.25" style="308" customWidth="1"/>
    <col min="14" max="14" width="12.375" style="308" customWidth="1"/>
    <col min="15" max="16384" width="9" style="308"/>
  </cols>
  <sheetData>
    <row r="1" spans="1:13" ht="21">
      <c r="A1" s="71" t="s">
        <v>127</v>
      </c>
      <c r="B1" s="507">
        <v>1</v>
      </c>
      <c r="C1" s="508"/>
      <c r="D1" s="73" t="s">
        <v>40</v>
      </c>
      <c r="E1" s="72" t="s">
        <v>41</v>
      </c>
      <c r="F1" s="509"/>
      <c r="G1" s="510"/>
      <c r="H1" s="74" t="s">
        <v>55</v>
      </c>
    </row>
    <row r="2" spans="1:13" ht="24.75" customHeight="1">
      <c r="A2" s="73" t="s">
        <v>0</v>
      </c>
      <c r="B2" s="511" t="s">
        <v>710</v>
      </c>
      <c r="C2" s="511"/>
      <c r="D2" s="511"/>
      <c r="E2" s="511"/>
      <c r="F2" s="511"/>
      <c r="G2" s="511"/>
      <c r="H2" s="74" t="s">
        <v>56</v>
      </c>
    </row>
    <row r="3" spans="1:13" ht="19.5" customHeight="1">
      <c r="A3" s="79" t="s">
        <v>48</v>
      </c>
      <c r="B3" s="182"/>
      <c r="C3" s="182"/>
      <c r="D3" s="182"/>
      <c r="I3" s="74"/>
    </row>
    <row r="4" spans="1:13">
      <c r="A4" s="62" t="s">
        <v>46</v>
      </c>
      <c r="B4" s="470" t="s">
        <v>128</v>
      </c>
      <c r="C4" s="471"/>
      <c r="D4" s="471"/>
      <c r="E4" s="471"/>
      <c r="F4" s="471"/>
      <c r="G4" s="472"/>
      <c r="H4" s="404" t="s">
        <v>393</v>
      </c>
      <c r="I4" s="405"/>
      <c r="J4" s="405"/>
      <c r="K4" s="405"/>
      <c r="L4" s="406"/>
    </row>
    <row r="5" spans="1:13">
      <c r="A5" s="63" t="s">
        <v>209</v>
      </c>
      <c r="B5" s="470" t="s">
        <v>129</v>
      </c>
      <c r="C5" s="471"/>
      <c r="D5" s="471"/>
      <c r="E5" s="471"/>
      <c r="F5" s="471"/>
      <c r="G5" s="472"/>
      <c r="H5" s="313" t="s">
        <v>43</v>
      </c>
      <c r="I5" s="312" t="s">
        <v>69</v>
      </c>
      <c r="J5" s="312" t="s">
        <v>101</v>
      </c>
    </row>
    <row r="6" spans="1:13">
      <c r="A6" s="63" t="s">
        <v>210</v>
      </c>
      <c r="B6" s="470" t="s">
        <v>5</v>
      </c>
      <c r="C6" s="471"/>
      <c r="D6" s="472"/>
      <c r="E6" s="313" t="s">
        <v>43</v>
      </c>
      <c r="F6" s="314" t="str">
        <f>$I$5</f>
        <v>近接</v>
      </c>
      <c r="G6" s="314" t="str">
        <f>IF($J$5 = 0,"", $J$5)</f>
        <v>武器</v>
      </c>
      <c r="H6" s="313" t="s">
        <v>66</v>
      </c>
      <c r="I6" s="312"/>
      <c r="J6" s="312"/>
    </row>
    <row r="7" spans="1:13">
      <c r="A7" s="64" t="s">
        <v>6</v>
      </c>
      <c r="B7" s="470" t="s">
        <v>130</v>
      </c>
      <c r="C7" s="471"/>
      <c r="D7" s="472"/>
      <c r="E7" s="313" t="s">
        <v>66</v>
      </c>
      <c r="F7" s="314" t="str">
        <f>IF($I$6 = 0,"", $I$6)</f>
        <v/>
      </c>
      <c r="G7" s="314" t="str">
        <f>IF($J$6 = 0,"", $J$6)</f>
        <v/>
      </c>
      <c r="H7" s="313" t="s">
        <v>85</v>
      </c>
      <c r="I7" s="312" t="s">
        <v>121</v>
      </c>
      <c r="J7" s="74" t="s">
        <v>62</v>
      </c>
      <c r="L7" s="184" t="s">
        <v>394</v>
      </c>
    </row>
    <row r="8" spans="1:13">
      <c r="A8" s="65" t="s">
        <v>61</v>
      </c>
      <c r="B8" s="473" t="s">
        <v>709</v>
      </c>
      <c r="C8" s="474"/>
      <c r="D8" s="474"/>
      <c r="E8" s="474"/>
      <c r="F8" s="474"/>
      <c r="G8" s="475"/>
      <c r="H8" s="313" t="s">
        <v>51</v>
      </c>
      <c r="I8" s="312" t="s">
        <v>17</v>
      </c>
      <c r="J8" s="314">
        <f>IF(I8="",0,VLOOKUP(I8,基本!$A$5:'基本'!$C$10,3,FALSE))</f>
        <v>6</v>
      </c>
      <c r="K8" s="312" t="s">
        <v>90</v>
      </c>
      <c r="L8" s="185">
        <f>$J$8+$L$9+$I$9</f>
        <v>20</v>
      </c>
    </row>
    <row r="9" spans="1:13" ht="14.25" customHeight="1">
      <c r="A9" s="66"/>
      <c r="B9" s="476" t="s">
        <v>140</v>
      </c>
      <c r="C9" s="477"/>
      <c r="D9" s="477"/>
      <c r="E9" s="477"/>
      <c r="F9" s="477"/>
      <c r="G9" s="478"/>
      <c r="H9" s="313" t="s">
        <v>58</v>
      </c>
      <c r="I9" s="312">
        <v>0</v>
      </c>
      <c r="J9" s="404" t="s">
        <v>53</v>
      </c>
      <c r="K9" s="406"/>
      <c r="L9" s="314">
        <f>IF($I$7=基本!$F$4,基本!$P$7,IF($I$7=基本!$F$13,基本!$P$16,IF($I$7=基本!$F$22,基本!$P$25,IF($I$7=基本!$F$31,基本!$P$34,IF($I$7=基本!$F$40,基本!$P$43,0)))))</f>
        <v>14</v>
      </c>
    </row>
    <row r="10" spans="1:13" ht="14.25" customHeight="1">
      <c r="A10" s="66"/>
      <c r="B10" s="479" t="s">
        <v>139</v>
      </c>
      <c r="C10" s="480"/>
      <c r="D10" s="480"/>
      <c r="E10" s="480"/>
      <c r="F10" s="480"/>
      <c r="G10" s="481"/>
      <c r="H10" s="310" t="s">
        <v>52</v>
      </c>
      <c r="I10" s="312" t="s">
        <v>17</v>
      </c>
      <c r="J10" s="314">
        <f>IF(I10="",0,VLOOKUP(I10,基本!$A$5:'基本'!$C$10,3,FALSE))</f>
        <v>6</v>
      </c>
      <c r="L10" s="182"/>
    </row>
    <row r="11" spans="1:13" ht="6.75" customHeight="1">
      <c r="A11" s="67"/>
      <c r="B11" s="482"/>
      <c r="C11" s="483"/>
      <c r="D11" s="483"/>
      <c r="E11" s="483"/>
      <c r="F11" s="483"/>
      <c r="G11" s="484"/>
      <c r="H11" s="313" t="s">
        <v>59</v>
      </c>
      <c r="I11" s="312">
        <v>0</v>
      </c>
      <c r="J11" s="404" t="s">
        <v>708</v>
      </c>
      <c r="K11" s="406"/>
      <c r="L11" s="314">
        <f>IF($I$7=基本!$F$4,基本!$P$9,IF($I$7=基本!$F$13,基本!$P$18,IF($I$7=基本!$F$22,基本!$P$27,IF($I$7=基本!$F$31,基本!$P$36,IF($I$7=基本!$F$40,基本!$P$45,0)))))</f>
        <v>4</v>
      </c>
    </row>
    <row r="12" spans="1:13">
      <c r="A12" s="65" t="s">
        <v>131</v>
      </c>
      <c r="B12" s="467" t="s">
        <v>133</v>
      </c>
      <c r="C12" s="468"/>
      <c r="D12" s="468"/>
      <c r="E12" s="468"/>
      <c r="F12" s="468"/>
      <c r="G12" s="469"/>
      <c r="H12" s="311" t="s">
        <v>396</v>
      </c>
      <c r="I12" s="312">
        <v>1</v>
      </c>
      <c r="J12" s="308"/>
      <c r="K12" s="308"/>
      <c r="L12" s="184" t="s">
        <v>394</v>
      </c>
    </row>
    <row r="13" spans="1:13" ht="14.25" customHeight="1">
      <c r="A13" s="66"/>
      <c r="B13" s="485" t="s">
        <v>135</v>
      </c>
      <c r="C13" s="486"/>
      <c r="D13" s="486"/>
      <c r="E13" s="486"/>
      <c r="F13" s="486"/>
      <c r="G13" s="487"/>
      <c r="H13" s="313" t="s">
        <v>707</v>
      </c>
      <c r="I13" s="188">
        <f>IF($I$7=基本!$F$4,基本!$F$9,IF($I$7=基本!$F$13,基本!$F$18,IF($I$7=基本!$F$22,基本!$F$27,IF($I$7=基本!$F$31,基本!$F$36,IF($I$7=基本!$F$40,基本!$F$45,0)))))*$I$12</f>
        <v>1</v>
      </c>
      <c r="J13" s="313" t="s">
        <v>706</v>
      </c>
      <c r="K13" s="188">
        <f>IF($I$7=基本!$F$4,基本!$H$9,IF($I$7=基本!$F$13,基本!$H$18,IF($I$7=基本!$F$22,基本!$H$27,IF($I$7=基本!$F$31,基本!$H$36,IF($I$7=基本!$F$40,基本!$H$45,0)))))</f>
        <v>10</v>
      </c>
      <c r="L13" s="185">
        <f>$J$10+$L$11+$I$11</f>
        <v>10</v>
      </c>
      <c r="M13" s="82"/>
    </row>
    <row r="14" spans="1:13" ht="17.25">
      <c r="A14" s="66"/>
      <c r="B14" s="479" t="str">
        <f>"　　　　　　　　　　　　　　　　　　　　　　［精神］に対する脆弱性 " &amp; $L$15+1 &amp; " (自次T終）"</f>
        <v>　　　　　　　　　　　　　　　　　　　　　　［精神］に対する脆弱性 7 (自次T終）</v>
      </c>
      <c r="C14" s="480"/>
      <c r="D14" s="480"/>
      <c r="E14" s="480"/>
      <c r="F14" s="480"/>
      <c r="G14" s="481"/>
      <c r="H14" s="313" t="s">
        <v>50</v>
      </c>
      <c r="I14" s="188">
        <f>IF($I$7=基本!$F$4,基本!$L$11,IF($I$7=基本!$F$13,基本!$L$20,IF($I$7=基本!$F$22,基本!$L$29,IF($I$7=基本!$F$31,基本!$L$38,IF($I$7=基本!$F$40,基本!$L$47,0)))))</f>
        <v>2</v>
      </c>
      <c r="J14" s="313" t="s">
        <v>706</v>
      </c>
      <c r="K14" s="188">
        <f>IF($I$7=基本!$F$4,基本!$N$11,IF($I$7=基本!$F$13,基本!$N$20,IF($I$7=基本!$F$22,基本!$N$29,IF($I$7=基本!$F$31,基本!$N$38,IF($I$7=基本!$F$40,基本!$N$47,0)))))</f>
        <v>6</v>
      </c>
      <c r="L14" s="185">
        <f>$J$10+$L$11+$I$11+($I$13*$K$13)</f>
        <v>20</v>
      </c>
      <c r="M14" s="82"/>
    </row>
    <row r="15" spans="1:13" ht="6.75" customHeight="1">
      <c r="A15" s="89"/>
      <c r="B15" s="479"/>
      <c r="C15" s="480"/>
      <c r="D15" s="480"/>
      <c r="E15" s="480"/>
      <c r="F15" s="480"/>
      <c r="G15" s="481"/>
      <c r="H15" s="313" t="s">
        <v>60</v>
      </c>
      <c r="I15" s="312"/>
      <c r="J15" s="313" t="s">
        <v>397</v>
      </c>
      <c r="K15" s="312" t="s">
        <v>17</v>
      </c>
      <c r="L15" s="314">
        <f>IF(K15="",0,VLOOKUP(K15,基本!$A$5:'基本'!$C$10,3,FALSE))</f>
        <v>6</v>
      </c>
    </row>
    <row r="16" spans="1:13" ht="14.25" customHeight="1">
      <c r="A16" s="88" t="s">
        <v>132</v>
      </c>
      <c r="B16" s="488" t="s">
        <v>137</v>
      </c>
      <c r="C16" s="489"/>
      <c r="D16" s="489"/>
      <c r="E16" s="489"/>
      <c r="F16" s="489"/>
      <c r="G16" s="490"/>
      <c r="H16" s="308"/>
      <c r="I16" s="308"/>
      <c r="J16" s="308"/>
      <c r="K16" s="308"/>
    </row>
    <row r="17" spans="1:12" ht="14.25" customHeight="1">
      <c r="A17" s="90"/>
      <c r="B17" s="476" t="s">
        <v>134</v>
      </c>
      <c r="C17" s="477"/>
      <c r="D17" s="477"/>
      <c r="E17" s="477"/>
      <c r="F17" s="477"/>
      <c r="G17" s="478"/>
      <c r="H17" s="308"/>
      <c r="I17" s="308"/>
      <c r="J17" s="308"/>
      <c r="K17" s="308"/>
    </row>
    <row r="18" spans="1:12" ht="14.25" customHeight="1">
      <c r="A18" s="66"/>
      <c r="B18" s="485" t="s">
        <v>138</v>
      </c>
      <c r="C18" s="486"/>
      <c r="D18" s="486"/>
      <c r="E18" s="486"/>
      <c r="F18" s="486"/>
      <c r="G18" s="487"/>
      <c r="H18" s="308"/>
      <c r="I18" s="308"/>
      <c r="J18" s="308"/>
      <c r="K18" s="308"/>
    </row>
    <row r="19" spans="1:12" ht="14.25" customHeight="1">
      <c r="A19" s="66"/>
      <c r="B19" s="485" t="s">
        <v>136</v>
      </c>
      <c r="C19" s="486"/>
      <c r="D19" s="486"/>
      <c r="E19" s="486"/>
      <c r="F19" s="486"/>
      <c r="G19" s="487"/>
      <c r="H19" s="308"/>
      <c r="I19" s="308"/>
      <c r="J19" s="308"/>
      <c r="K19" s="308"/>
    </row>
    <row r="20" spans="1:12" ht="17.25">
      <c r="A20" s="66"/>
      <c r="B20" s="479" t="str">
        <f>"　　1d8追加ダメージ　＋　すべてのダメージに対する脆弱性 " &amp; $L$15+1  &amp; " (自次T終）"</f>
        <v>　　1d8追加ダメージ　＋　すべてのダメージに対する脆弱性 7 (自次T終）</v>
      </c>
      <c r="C20" s="480"/>
      <c r="D20" s="480"/>
      <c r="E20" s="480"/>
      <c r="F20" s="480"/>
      <c r="G20" s="481"/>
      <c r="H20" s="308"/>
      <c r="I20" s="308"/>
      <c r="J20" s="308"/>
      <c r="K20" s="308"/>
    </row>
    <row r="21" spans="1:12" ht="6" customHeight="1">
      <c r="A21" s="67"/>
      <c r="B21" s="512"/>
      <c r="C21" s="513"/>
      <c r="D21" s="513"/>
      <c r="E21" s="513"/>
      <c r="F21" s="513"/>
      <c r="G21" s="514"/>
      <c r="H21" s="308"/>
      <c r="I21" s="308"/>
      <c r="J21" s="308"/>
      <c r="K21" s="308"/>
    </row>
    <row r="22" spans="1:12" ht="13.5" customHeight="1">
      <c r="A22" s="466"/>
      <c r="B22" s="466"/>
      <c r="C22" s="466"/>
      <c r="D22" s="466"/>
      <c r="E22" s="466"/>
      <c r="F22" s="466"/>
      <c r="G22" s="466"/>
    </row>
    <row r="23" spans="1:12" ht="14.25">
      <c r="A23" s="465" t="s">
        <v>384</v>
      </c>
      <c r="B23" s="465"/>
      <c r="C23" s="465"/>
      <c r="D23" s="465"/>
      <c r="E23" s="465"/>
      <c r="F23" s="465"/>
      <c r="G23" s="465"/>
      <c r="I23" s="308"/>
      <c r="J23" s="308"/>
      <c r="K23" s="308"/>
    </row>
    <row r="24" spans="1:12" ht="13.5" customHeight="1">
      <c r="A24" s="466" t="s">
        <v>385</v>
      </c>
      <c r="B24" s="466"/>
      <c r="C24" s="466"/>
      <c r="D24" s="466"/>
      <c r="E24" s="466"/>
      <c r="F24" s="466"/>
      <c r="G24" s="466"/>
    </row>
    <row r="25" spans="1:12" ht="13.5" customHeight="1">
      <c r="A25" s="466" t="s">
        <v>386</v>
      </c>
      <c r="B25" s="466"/>
      <c r="C25" s="466"/>
      <c r="D25" s="466"/>
      <c r="E25" s="466"/>
      <c r="F25" s="466"/>
      <c r="G25" s="466"/>
    </row>
    <row r="26" spans="1:12" ht="14.25">
      <c r="A26" s="465" t="s">
        <v>414</v>
      </c>
      <c r="B26" s="465"/>
      <c r="C26" s="465"/>
      <c r="D26" s="465"/>
      <c r="E26" s="465"/>
      <c r="F26" s="465"/>
      <c r="G26" s="465"/>
      <c r="I26" s="308"/>
      <c r="J26" s="308"/>
      <c r="K26" s="308"/>
    </row>
    <row r="27" spans="1:12" ht="13.5" customHeight="1">
      <c r="A27" s="494" t="s">
        <v>125</v>
      </c>
      <c r="B27" s="494"/>
      <c r="C27" s="494"/>
      <c r="D27" s="494"/>
      <c r="E27" s="494"/>
      <c r="F27" s="494"/>
      <c r="G27" s="494"/>
    </row>
    <row r="28" spans="1:12" ht="13.5" customHeight="1">
      <c r="A28" s="494" t="s">
        <v>224</v>
      </c>
      <c r="B28" s="494"/>
      <c r="C28" s="494"/>
      <c r="D28" s="494"/>
      <c r="E28" s="494"/>
      <c r="F28" s="494"/>
      <c r="G28" s="494"/>
    </row>
    <row r="29" spans="1:12" ht="13.5" customHeight="1">
      <c r="A29" s="494" t="s">
        <v>683</v>
      </c>
      <c r="B29" s="494"/>
      <c r="C29" s="494"/>
      <c r="D29" s="494"/>
      <c r="E29" s="494"/>
      <c r="F29" s="494"/>
      <c r="G29" s="494"/>
    </row>
    <row r="30" spans="1:12" ht="13.5" customHeight="1">
      <c r="A30" s="220"/>
      <c r="B30" s="220"/>
      <c r="C30" s="220"/>
      <c r="D30" s="220"/>
      <c r="E30" s="220"/>
      <c r="F30" s="220"/>
      <c r="G30" s="220"/>
    </row>
    <row r="31" spans="1:12">
      <c r="A31" s="501" t="s">
        <v>49</v>
      </c>
      <c r="B31" s="502"/>
      <c r="C31" s="502"/>
      <c r="D31" s="502"/>
      <c r="E31" s="502"/>
      <c r="F31" s="502"/>
      <c r="G31" s="503"/>
    </row>
    <row r="32" spans="1:12" s="182" customFormat="1" ht="7.5" customHeight="1">
      <c r="A32" s="495"/>
      <c r="B32" s="496"/>
      <c r="C32" s="496"/>
      <c r="D32" s="496"/>
      <c r="E32" s="496"/>
      <c r="F32" s="496"/>
      <c r="G32" s="497"/>
      <c r="L32" s="308"/>
    </row>
    <row r="33" spans="1:12" s="182" customFormat="1" ht="18.75" customHeight="1">
      <c r="A33" s="491" t="s">
        <v>273</v>
      </c>
      <c r="B33" s="492"/>
      <c r="C33" s="492"/>
      <c r="D33" s="492"/>
      <c r="E33" s="492"/>
      <c r="F33" s="492"/>
      <c r="G33" s="493"/>
      <c r="L33" s="308"/>
    </row>
    <row r="34" spans="1:12" s="182" customFormat="1" ht="18.75" customHeight="1">
      <c r="A34" s="491" t="s">
        <v>267</v>
      </c>
      <c r="B34" s="492"/>
      <c r="C34" s="492"/>
      <c r="D34" s="492"/>
      <c r="E34" s="492"/>
      <c r="F34" s="492"/>
      <c r="G34" s="493"/>
      <c r="L34" s="308"/>
    </row>
    <row r="35" spans="1:12" s="182" customFormat="1" ht="20.25" customHeight="1">
      <c r="A35" s="491" t="s">
        <v>230</v>
      </c>
      <c r="B35" s="492"/>
      <c r="C35" s="492"/>
      <c r="D35" s="492"/>
      <c r="E35" s="492"/>
      <c r="F35" s="492"/>
      <c r="G35" s="493"/>
      <c r="L35" s="308"/>
    </row>
    <row r="36" spans="1:12" s="182" customFormat="1" ht="7.5" customHeight="1">
      <c r="A36" s="495"/>
      <c r="B36" s="496"/>
      <c r="C36" s="496"/>
      <c r="D36" s="496"/>
      <c r="E36" s="496"/>
      <c r="F36" s="496"/>
      <c r="G36" s="497"/>
      <c r="L36" s="308"/>
    </row>
    <row r="37" spans="1:12" s="182" customFormat="1" ht="13.5" customHeight="1">
      <c r="A37" s="504" t="s">
        <v>227</v>
      </c>
      <c r="B37" s="505"/>
      <c r="C37" s="505"/>
      <c r="D37" s="505"/>
      <c r="E37" s="505"/>
      <c r="F37" s="505"/>
      <c r="G37" s="506"/>
      <c r="L37" s="308"/>
    </row>
    <row r="38" spans="1:12" s="182" customFormat="1" ht="13.5" customHeight="1">
      <c r="A38" s="495" t="s">
        <v>798</v>
      </c>
      <c r="B38" s="496"/>
      <c r="C38" s="496"/>
      <c r="D38" s="496"/>
      <c r="E38" s="496"/>
      <c r="F38" s="496"/>
      <c r="G38" s="497"/>
      <c r="L38" s="308"/>
    </row>
    <row r="39" spans="1:12" s="182" customFormat="1" ht="13.5" customHeight="1">
      <c r="A39" s="495" t="s">
        <v>799</v>
      </c>
      <c r="B39" s="496"/>
      <c r="C39" s="496"/>
      <c r="D39" s="496"/>
      <c r="E39" s="496"/>
      <c r="F39" s="496"/>
      <c r="G39" s="497"/>
      <c r="L39" s="308"/>
    </row>
    <row r="40" spans="1:12" s="182" customFormat="1" ht="7.5" customHeight="1">
      <c r="A40" s="476"/>
      <c r="B40" s="477"/>
      <c r="C40" s="477"/>
      <c r="D40" s="477"/>
      <c r="E40" s="477"/>
      <c r="F40" s="477"/>
      <c r="G40" s="478"/>
      <c r="L40" s="308"/>
    </row>
    <row r="41" spans="1:12" s="182" customFormat="1" ht="13.5" customHeight="1">
      <c r="A41" s="504" t="s">
        <v>131</v>
      </c>
      <c r="B41" s="505"/>
      <c r="C41" s="505"/>
      <c r="D41" s="505"/>
      <c r="E41" s="505"/>
      <c r="F41" s="505"/>
      <c r="G41" s="506"/>
      <c r="L41" s="308"/>
    </row>
    <row r="42" spans="1:12" s="182" customFormat="1" ht="13.5" customHeight="1">
      <c r="A42" s="495" t="s">
        <v>268</v>
      </c>
      <c r="B42" s="496"/>
      <c r="C42" s="496"/>
      <c r="D42" s="496"/>
      <c r="E42" s="496"/>
      <c r="F42" s="496"/>
      <c r="G42" s="497"/>
      <c r="L42" s="308"/>
    </row>
    <row r="43" spans="1:12" s="182" customFormat="1" ht="7.5" customHeight="1">
      <c r="A43" s="491"/>
      <c r="B43" s="492"/>
      <c r="C43" s="492"/>
      <c r="D43" s="492"/>
      <c r="E43" s="492"/>
      <c r="F43" s="492"/>
      <c r="G43" s="493"/>
      <c r="L43" s="308"/>
    </row>
    <row r="44" spans="1:12" s="182" customFormat="1" ht="13.5" customHeight="1">
      <c r="A44" s="504" t="s">
        <v>132</v>
      </c>
      <c r="B44" s="505"/>
      <c r="C44" s="505"/>
      <c r="D44" s="505"/>
      <c r="E44" s="505"/>
      <c r="F44" s="505"/>
      <c r="G44" s="506"/>
      <c r="L44" s="308"/>
    </row>
    <row r="45" spans="1:12" s="182" customFormat="1" ht="13.5" customHeight="1">
      <c r="A45" s="495" t="s">
        <v>293</v>
      </c>
      <c r="B45" s="496"/>
      <c r="C45" s="496"/>
      <c r="D45" s="496"/>
      <c r="E45" s="496"/>
      <c r="F45" s="496"/>
      <c r="G45" s="497"/>
      <c r="L45" s="308"/>
    </row>
    <row r="46" spans="1:12" s="182" customFormat="1" ht="13.5" customHeight="1">
      <c r="A46" s="476" t="s">
        <v>269</v>
      </c>
      <c r="B46" s="477"/>
      <c r="C46" s="477"/>
      <c r="D46" s="477"/>
      <c r="E46" s="477"/>
      <c r="F46" s="477"/>
      <c r="G46" s="478"/>
      <c r="L46" s="308"/>
    </row>
    <row r="47" spans="1:12" s="182" customFormat="1" ht="13.5" customHeight="1">
      <c r="A47" s="495" t="s">
        <v>272</v>
      </c>
      <c r="B47" s="496"/>
      <c r="C47" s="496"/>
      <c r="D47" s="496"/>
      <c r="E47" s="496"/>
      <c r="F47" s="496"/>
      <c r="G47" s="497"/>
      <c r="L47" s="308"/>
    </row>
    <row r="48" spans="1:12" s="182" customFormat="1" ht="13.5" customHeight="1">
      <c r="A48" s="495" t="s">
        <v>270</v>
      </c>
      <c r="B48" s="496"/>
      <c r="C48" s="496"/>
      <c r="D48" s="496"/>
      <c r="E48" s="496"/>
      <c r="F48" s="496"/>
      <c r="G48" s="497"/>
      <c r="L48" s="308"/>
    </row>
    <row r="49" spans="1:12" s="182" customFormat="1" ht="13.5" customHeight="1">
      <c r="A49" s="495" t="s">
        <v>333</v>
      </c>
      <c r="B49" s="496"/>
      <c r="C49" s="496"/>
      <c r="D49" s="496"/>
      <c r="E49" s="496"/>
      <c r="F49" s="496"/>
      <c r="G49" s="497"/>
      <c r="L49" s="308"/>
    </row>
    <row r="50" spans="1:12" s="182" customFormat="1" ht="13.5" customHeight="1">
      <c r="A50" s="495" t="s">
        <v>271</v>
      </c>
      <c r="B50" s="496"/>
      <c r="C50" s="496"/>
      <c r="D50" s="496"/>
      <c r="E50" s="496"/>
      <c r="F50" s="496"/>
      <c r="G50" s="497"/>
      <c r="L50" s="308"/>
    </row>
    <row r="51" spans="1:12" s="182" customFormat="1" ht="13.5" customHeight="1">
      <c r="A51" s="476" t="s">
        <v>274</v>
      </c>
      <c r="B51" s="477"/>
      <c r="C51" s="477"/>
      <c r="D51" s="477"/>
      <c r="E51" s="477"/>
      <c r="F51" s="477"/>
      <c r="G51" s="478"/>
      <c r="L51" s="308"/>
    </row>
    <row r="52" spans="1:12" s="182" customFormat="1" ht="13.5" customHeight="1">
      <c r="A52" s="495" t="s">
        <v>589</v>
      </c>
      <c r="B52" s="496"/>
      <c r="C52" s="496"/>
      <c r="D52" s="496"/>
      <c r="E52" s="496"/>
      <c r="F52" s="496"/>
      <c r="G52" s="497"/>
      <c r="L52" s="308"/>
    </row>
    <row r="53" spans="1:12" s="182" customFormat="1" ht="13.5" customHeight="1">
      <c r="A53" s="476" t="s">
        <v>705</v>
      </c>
      <c r="B53" s="477"/>
      <c r="C53" s="477"/>
      <c r="D53" s="477"/>
      <c r="E53" s="477"/>
      <c r="F53" s="477"/>
      <c r="G53" s="478"/>
      <c r="L53" s="308"/>
    </row>
    <row r="54" spans="1:12" s="182" customFormat="1" ht="13.5" customHeight="1">
      <c r="A54" s="476" t="s">
        <v>588</v>
      </c>
      <c r="B54" s="477"/>
      <c r="C54" s="477"/>
      <c r="D54" s="477"/>
      <c r="E54" s="477"/>
      <c r="F54" s="477"/>
      <c r="G54" s="478"/>
      <c r="L54" s="308"/>
    </row>
    <row r="55" spans="1:12" s="182" customFormat="1" ht="13.5" customHeight="1">
      <c r="A55" s="476" t="s">
        <v>450</v>
      </c>
      <c r="B55" s="477"/>
      <c r="C55" s="477"/>
      <c r="D55" s="477"/>
      <c r="E55" s="477"/>
      <c r="F55" s="477"/>
      <c r="G55" s="478"/>
      <c r="L55" s="308"/>
    </row>
    <row r="56" spans="1:12" s="182" customFormat="1" ht="13.5" customHeight="1">
      <c r="A56" s="476"/>
      <c r="B56" s="477"/>
      <c r="C56" s="477"/>
      <c r="D56" s="477"/>
      <c r="E56" s="477"/>
      <c r="F56" s="477"/>
      <c r="G56" s="478"/>
      <c r="L56" s="308"/>
    </row>
    <row r="57" spans="1:12" s="182" customFormat="1" ht="21">
      <c r="A57" s="75" t="s">
        <v>127</v>
      </c>
      <c r="B57" s="317">
        <f>$B$1</f>
        <v>1</v>
      </c>
      <c r="C57" s="76" t="s">
        <v>40</v>
      </c>
      <c r="D57" s="77" t="str">
        <f>$E$1</f>
        <v>無限回</v>
      </c>
      <c r="E57" s="498" t="str">
        <f>$B$2</f>
        <v>アイアー・ストライク</v>
      </c>
      <c r="F57" s="499"/>
      <c r="G57" s="500"/>
      <c r="L57" s="308"/>
    </row>
  </sheetData>
  <mergeCells count="59">
    <mergeCell ref="A49:G49"/>
    <mergeCell ref="A41:G41"/>
    <mergeCell ref="A42:G42"/>
    <mergeCell ref="A55:G55"/>
    <mergeCell ref="B1:C1"/>
    <mergeCell ref="F1:G1"/>
    <mergeCell ref="B2:G2"/>
    <mergeCell ref="B4:G4"/>
    <mergeCell ref="B5:G5"/>
    <mergeCell ref="A46:G46"/>
    <mergeCell ref="B20:G20"/>
    <mergeCell ref="A22:G22"/>
    <mergeCell ref="B21:G21"/>
    <mergeCell ref="A43:G43"/>
    <mergeCell ref="A44:G44"/>
    <mergeCell ref="A39:G39"/>
    <mergeCell ref="E57:G57"/>
    <mergeCell ref="A31:G31"/>
    <mergeCell ref="A56:G56"/>
    <mergeCell ref="A47:G47"/>
    <mergeCell ref="A52:G52"/>
    <mergeCell ref="A37:G37"/>
    <mergeCell ref="A50:G50"/>
    <mergeCell ref="A51:G51"/>
    <mergeCell ref="A38:G38"/>
    <mergeCell ref="A35:G35"/>
    <mergeCell ref="A45:G45"/>
    <mergeCell ref="A54:G54"/>
    <mergeCell ref="A53:G53"/>
    <mergeCell ref="A33:G33"/>
    <mergeCell ref="A48:G48"/>
    <mergeCell ref="A36:G36"/>
    <mergeCell ref="A40:G40"/>
    <mergeCell ref="B14:G14"/>
    <mergeCell ref="B15:G15"/>
    <mergeCell ref="B16:G16"/>
    <mergeCell ref="B17:G17"/>
    <mergeCell ref="B18:G18"/>
    <mergeCell ref="A26:G26"/>
    <mergeCell ref="A34:G34"/>
    <mergeCell ref="A27:G27"/>
    <mergeCell ref="A28:G28"/>
    <mergeCell ref="A29:G29"/>
    <mergeCell ref="A32:G32"/>
    <mergeCell ref="H4:L4"/>
    <mergeCell ref="A23:G23"/>
    <mergeCell ref="A24:G24"/>
    <mergeCell ref="A25:G25"/>
    <mergeCell ref="J9:K9"/>
    <mergeCell ref="J11:K11"/>
    <mergeCell ref="B12:G12"/>
    <mergeCell ref="B6:D6"/>
    <mergeCell ref="B7:D7"/>
    <mergeCell ref="B8:G8"/>
    <mergeCell ref="B9:G9"/>
    <mergeCell ref="B10:G10"/>
    <mergeCell ref="B11:G11"/>
    <mergeCell ref="B13:G13"/>
    <mergeCell ref="B19:G19"/>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&amp;Cシェリー&amp;R&amp;D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53"/>
  <sheetViews>
    <sheetView zoomScaleNormal="100" workbookViewId="0">
      <selection activeCell="A48" sqref="A48:G48"/>
    </sheetView>
  </sheetViews>
  <sheetFormatPr defaultRowHeight="13.5"/>
  <cols>
    <col min="1" max="1" width="7.875" style="308" customWidth="1"/>
    <col min="2" max="2" width="8.5" style="308" customWidth="1"/>
    <col min="3" max="3" width="6.625" style="308" customWidth="1"/>
    <col min="4" max="4" width="15.75" style="308" customWidth="1"/>
    <col min="5" max="6" width="15.75" style="182" customWidth="1"/>
    <col min="7" max="7" width="18.25" style="182" customWidth="1"/>
    <col min="8" max="8" width="17.375" style="182" customWidth="1"/>
    <col min="9" max="9" width="14.625" style="182" customWidth="1"/>
    <col min="10" max="10" width="8.375" style="182" customWidth="1"/>
    <col min="11" max="11" width="7.5" style="182" customWidth="1"/>
    <col min="12" max="12" width="7.875" style="308" customWidth="1"/>
    <col min="13" max="13" width="9.25" style="308" customWidth="1"/>
    <col min="14" max="14" width="12.375" style="308" customWidth="1"/>
    <col min="15" max="16384" width="9" style="308"/>
  </cols>
  <sheetData>
    <row r="1" spans="1:13" ht="21">
      <c r="A1" s="71" t="s">
        <v>127</v>
      </c>
      <c r="B1" s="507">
        <v>3</v>
      </c>
      <c r="C1" s="508"/>
      <c r="D1" s="73" t="s">
        <v>40</v>
      </c>
      <c r="E1" s="72" t="s">
        <v>41</v>
      </c>
      <c r="F1" s="509"/>
      <c r="G1" s="510"/>
      <c r="H1" s="74" t="s">
        <v>55</v>
      </c>
    </row>
    <row r="2" spans="1:13" ht="24.75" customHeight="1">
      <c r="A2" s="73" t="s">
        <v>0</v>
      </c>
      <c r="B2" s="511" t="s">
        <v>718</v>
      </c>
      <c r="C2" s="511"/>
      <c r="D2" s="511"/>
      <c r="E2" s="511"/>
      <c r="F2" s="511"/>
      <c r="G2" s="511"/>
      <c r="H2" s="74" t="s">
        <v>56</v>
      </c>
    </row>
    <row r="3" spans="1:13" ht="19.5" customHeight="1">
      <c r="A3" s="79" t="s">
        <v>48</v>
      </c>
      <c r="B3" s="182"/>
      <c r="C3" s="182"/>
      <c r="D3" s="182"/>
      <c r="I3" s="74"/>
    </row>
    <row r="4" spans="1:13">
      <c r="A4" s="62" t="s">
        <v>46</v>
      </c>
      <c r="B4" s="470" t="s">
        <v>717</v>
      </c>
      <c r="C4" s="471"/>
      <c r="D4" s="471"/>
      <c r="E4" s="471"/>
      <c r="F4" s="471"/>
      <c r="G4" s="472"/>
      <c r="H4" s="404" t="s">
        <v>393</v>
      </c>
      <c r="I4" s="405"/>
      <c r="J4" s="405"/>
      <c r="K4" s="405"/>
      <c r="L4" s="406"/>
    </row>
    <row r="5" spans="1:13">
      <c r="A5" s="63" t="s">
        <v>697</v>
      </c>
      <c r="B5" s="470" t="s">
        <v>716</v>
      </c>
      <c r="C5" s="471"/>
      <c r="D5" s="471"/>
      <c r="E5" s="471"/>
      <c r="F5" s="471"/>
      <c r="G5" s="472"/>
      <c r="H5" s="313" t="s">
        <v>43</v>
      </c>
      <c r="I5" s="312" t="s">
        <v>69</v>
      </c>
      <c r="J5" s="312" t="s">
        <v>101</v>
      </c>
    </row>
    <row r="6" spans="1:13">
      <c r="A6" s="63" t="s">
        <v>696</v>
      </c>
      <c r="B6" s="470" t="s">
        <v>5</v>
      </c>
      <c r="C6" s="471"/>
      <c r="D6" s="472"/>
      <c r="E6" s="313" t="s">
        <v>43</v>
      </c>
      <c r="F6" s="314" t="str">
        <f>$I$5</f>
        <v>近接</v>
      </c>
      <c r="G6" s="314" t="str">
        <f>IF($J$5 = 0,"", $J$5)</f>
        <v>武器</v>
      </c>
      <c r="H6" s="313" t="s">
        <v>66</v>
      </c>
      <c r="I6" s="312"/>
      <c r="J6" s="312"/>
    </row>
    <row r="7" spans="1:13">
      <c r="A7" s="64" t="s">
        <v>6</v>
      </c>
      <c r="B7" s="470" t="s">
        <v>91</v>
      </c>
      <c r="C7" s="471"/>
      <c r="D7" s="472"/>
      <c r="E7" s="313" t="s">
        <v>66</v>
      </c>
      <c r="F7" s="314" t="str">
        <f>IF($I$6 = 0,"", $I$6)</f>
        <v/>
      </c>
      <c r="G7" s="314" t="str">
        <f>IF($J$6 = 0,"", $J$6)</f>
        <v/>
      </c>
      <c r="H7" s="313" t="s">
        <v>85</v>
      </c>
      <c r="I7" s="312" t="s">
        <v>121</v>
      </c>
      <c r="J7" s="74" t="s">
        <v>62</v>
      </c>
      <c r="L7" s="184" t="s">
        <v>394</v>
      </c>
    </row>
    <row r="8" spans="1:13">
      <c r="A8" s="64" t="s">
        <v>8</v>
      </c>
      <c r="B8" s="470" t="s">
        <v>715</v>
      </c>
      <c r="C8" s="471"/>
      <c r="D8" s="471"/>
      <c r="E8" s="471"/>
      <c r="F8" s="471"/>
      <c r="G8" s="472"/>
      <c r="H8" s="313" t="s">
        <v>51</v>
      </c>
      <c r="I8" s="312" t="s">
        <v>17</v>
      </c>
      <c r="J8" s="314">
        <f>IF(I8="",0,VLOOKUP(I8,基本!$A$5:'基本'!$C$10,3,FALSE))</f>
        <v>6</v>
      </c>
      <c r="K8" s="312" t="s">
        <v>145</v>
      </c>
      <c r="L8" s="185">
        <f>$J$8+$L$9+$I$9</f>
        <v>20</v>
      </c>
    </row>
    <row r="9" spans="1:13" ht="14.25" customHeight="1">
      <c r="A9" s="65" t="s">
        <v>714</v>
      </c>
      <c r="B9" s="467" t="s">
        <v>341</v>
      </c>
      <c r="C9" s="468"/>
      <c r="D9" s="468"/>
      <c r="E9" s="468"/>
      <c r="F9" s="468"/>
      <c r="G9" s="469"/>
      <c r="H9" s="313" t="s">
        <v>58</v>
      </c>
      <c r="I9" s="312">
        <v>0</v>
      </c>
      <c r="J9" s="404" t="s">
        <v>53</v>
      </c>
      <c r="K9" s="406"/>
      <c r="L9" s="314">
        <f>IF($I$7=基本!$F$4,基本!$P$7,IF($I$7=基本!$F$13,基本!$P$16,IF($I$7=基本!$F$22,基本!$P$25,IF($I$7=基本!$F$31,基本!$P$34,IF($I$7=基本!$F$40,基本!$P$43,0)))))</f>
        <v>14</v>
      </c>
    </row>
    <row r="10" spans="1:13" ht="14.25" customHeight="1">
      <c r="A10" s="66"/>
      <c r="B10" s="476" t="s">
        <v>342</v>
      </c>
      <c r="C10" s="477"/>
      <c r="D10" s="477"/>
      <c r="E10" s="477"/>
      <c r="F10" s="477"/>
      <c r="G10" s="478"/>
      <c r="H10" s="310" t="s">
        <v>52</v>
      </c>
      <c r="I10" s="312" t="s">
        <v>17</v>
      </c>
      <c r="J10" s="314">
        <f>IF(I10="",0,VLOOKUP(I10,基本!$A$5:'基本'!$C$10,3,FALSE))</f>
        <v>6</v>
      </c>
      <c r="L10" s="182"/>
    </row>
    <row r="11" spans="1:13" ht="14.25" customHeight="1">
      <c r="A11" s="64" t="s">
        <v>61</v>
      </c>
      <c r="B11" s="534" t="s">
        <v>343</v>
      </c>
      <c r="C11" s="535"/>
      <c r="D11" s="535"/>
      <c r="E11" s="535"/>
      <c r="F11" s="535"/>
      <c r="G11" s="536"/>
      <c r="H11" s="313" t="s">
        <v>59</v>
      </c>
      <c r="I11" s="312">
        <v>0</v>
      </c>
      <c r="J11" s="404" t="s">
        <v>693</v>
      </c>
      <c r="K11" s="406"/>
      <c r="L11" s="314">
        <f>IF($I$7=基本!$F$4,基本!$P$9,IF($I$7=基本!$F$13,基本!$P$18,IF($I$7=基本!$F$22,基本!$P$27,IF($I$7=基本!$F$31,基本!$P$36,IF($I$7=基本!$F$40,基本!$P$45,0)))))</f>
        <v>4</v>
      </c>
    </row>
    <row r="12" spans="1:13" ht="14.25" customHeight="1">
      <c r="A12" s="65" t="s">
        <v>131</v>
      </c>
      <c r="B12" s="488" t="s">
        <v>350</v>
      </c>
      <c r="C12" s="489"/>
      <c r="D12" s="489"/>
      <c r="E12" s="489"/>
      <c r="F12" s="489"/>
      <c r="G12" s="490"/>
      <c r="H12" s="311" t="s">
        <v>396</v>
      </c>
      <c r="I12" s="312">
        <v>1</v>
      </c>
      <c r="J12" s="308"/>
      <c r="K12" s="308"/>
      <c r="L12" s="184" t="s">
        <v>394</v>
      </c>
    </row>
    <row r="13" spans="1:13" ht="14.25" customHeight="1">
      <c r="A13" s="66"/>
      <c r="B13" s="476" t="s">
        <v>344</v>
      </c>
      <c r="C13" s="477"/>
      <c r="D13" s="477"/>
      <c r="E13" s="477"/>
      <c r="F13" s="477"/>
      <c r="G13" s="478"/>
      <c r="H13" s="313" t="s">
        <v>692</v>
      </c>
      <c r="I13" s="188">
        <f>IF($I$7=基本!$F$4,基本!$F$9,IF($I$7=基本!$F$13,基本!$F$18,IF($I$7=基本!$F$22,基本!$F$27,IF($I$7=基本!$F$31,基本!$F$36,IF($I$7=基本!$F$40,基本!$F$45,0)))))*$I$12</f>
        <v>1</v>
      </c>
      <c r="J13" s="313" t="s">
        <v>691</v>
      </c>
      <c r="K13" s="188">
        <f>IF($I$7=基本!$F$4,基本!$H$9,IF($I$7=基本!$F$13,基本!$H$18,IF($I$7=基本!$F$22,基本!$H$27,IF($I$7=基本!$F$31,基本!$H$36,IF($I$7=基本!$F$40,基本!$H$45,0)))))</f>
        <v>10</v>
      </c>
      <c r="L13" s="185">
        <f>$J$10+$L$11+$I$11</f>
        <v>10</v>
      </c>
      <c r="M13" s="82"/>
    </row>
    <row r="14" spans="1:13" ht="9" customHeight="1">
      <c r="A14" s="67"/>
      <c r="B14" s="515"/>
      <c r="C14" s="516"/>
      <c r="D14" s="516"/>
      <c r="E14" s="516"/>
      <c r="F14" s="516"/>
      <c r="G14" s="517"/>
      <c r="H14" s="313" t="s">
        <v>50</v>
      </c>
      <c r="I14" s="188">
        <f>IF($I$7=基本!$F$4,基本!$L$11,IF($I$7=基本!$F$13,基本!$L$20,IF($I$7=基本!$F$22,基本!$L$29,IF($I$7=基本!$F$31,基本!$L$38,IF($I$7=基本!$F$40,基本!$L$47,0)))))</f>
        <v>2</v>
      </c>
      <c r="J14" s="313" t="s">
        <v>691</v>
      </c>
      <c r="K14" s="188">
        <f>IF($I$7=基本!$F$4,基本!$N$11,IF($I$7=基本!$F$13,基本!$N$20,IF($I$7=基本!$F$22,基本!$N$29,IF($I$7=基本!$F$31,基本!$N$38,IF($I$7=基本!$F$40,基本!$N$47,0)))))</f>
        <v>6</v>
      </c>
      <c r="L14" s="185">
        <f>$J$10+$L$11+$I$11+($I$13*$K$13)</f>
        <v>20</v>
      </c>
      <c r="M14" s="82"/>
    </row>
    <row r="15" spans="1:13" ht="14.25" customHeight="1">
      <c r="A15" s="65" t="s">
        <v>132</v>
      </c>
      <c r="B15" s="488" t="s">
        <v>713</v>
      </c>
      <c r="C15" s="489"/>
      <c r="D15" s="489"/>
      <c r="E15" s="489"/>
      <c r="F15" s="489"/>
      <c r="G15" s="490"/>
      <c r="H15" s="313" t="s">
        <v>60</v>
      </c>
      <c r="I15" s="312"/>
      <c r="J15" s="313" t="s">
        <v>397</v>
      </c>
      <c r="K15" s="312" t="s">
        <v>17</v>
      </c>
      <c r="L15" s="314">
        <f>IF(K15="",0,VLOOKUP(K15,基本!$A$5:'基本'!$C$10,3,FALSE))</f>
        <v>6</v>
      </c>
    </row>
    <row r="16" spans="1:13" ht="14.25" customHeight="1">
      <c r="A16" s="66"/>
      <c r="B16" s="476" t="s">
        <v>712</v>
      </c>
      <c r="C16" s="477"/>
      <c r="D16" s="477"/>
      <c r="E16" s="477"/>
      <c r="F16" s="477"/>
      <c r="G16" s="478"/>
      <c r="H16" s="308"/>
      <c r="I16" s="308"/>
      <c r="J16" s="308"/>
      <c r="K16" s="308"/>
    </row>
    <row r="17" spans="1:11" ht="14.25" customHeight="1">
      <c r="A17" s="66"/>
      <c r="B17" s="485" t="s">
        <v>345</v>
      </c>
      <c r="C17" s="486"/>
      <c r="D17" s="486"/>
      <c r="E17" s="486"/>
      <c r="F17" s="486"/>
      <c r="G17" s="487"/>
      <c r="H17" s="308"/>
      <c r="I17" s="308"/>
      <c r="J17" s="308"/>
      <c r="K17" s="308"/>
    </row>
    <row r="18" spans="1:11" ht="14.25" customHeight="1">
      <c r="A18" s="66"/>
      <c r="B18" s="485" t="s">
        <v>346</v>
      </c>
      <c r="C18" s="486"/>
      <c r="D18" s="486"/>
      <c r="E18" s="486"/>
      <c r="F18" s="486"/>
      <c r="G18" s="487"/>
      <c r="H18" s="308"/>
      <c r="I18" s="308"/>
      <c r="J18" s="308"/>
      <c r="K18" s="308"/>
    </row>
    <row r="19" spans="1:11" ht="14.25" customHeight="1">
      <c r="A19" s="66"/>
      <c r="B19" s="521"/>
      <c r="C19" s="522"/>
      <c r="D19" s="522"/>
      <c r="E19" s="522"/>
      <c r="F19" s="522"/>
      <c r="G19" s="523"/>
      <c r="H19" s="308"/>
      <c r="I19" s="308"/>
      <c r="J19" s="308"/>
      <c r="K19" s="308"/>
    </row>
    <row r="20" spans="1:11" ht="14.25" customHeight="1">
      <c r="A20" s="64" t="s">
        <v>147</v>
      </c>
      <c r="B20" s="518" t="s">
        <v>711</v>
      </c>
      <c r="C20" s="519"/>
      <c r="D20" s="519"/>
      <c r="E20" s="519"/>
      <c r="F20" s="519"/>
      <c r="G20" s="520"/>
      <c r="H20" s="308"/>
      <c r="I20" s="308"/>
      <c r="J20" s="308"/>
      <c r="K20" s="308"/>
    </row>
    <row r="21" spans="1:11" ht="14.25" thickBot="1">
      <c r="A21" s="309" t="s">
        <v>47</v>
      </c>
      <c r="E21" s="70"/>
      <c r="H21" s="308"/>
      <c r="I21" s="308"/>
      <c r="J21" s="308"/>
      <c r="K21" s="308"/>
    </row>
    <row r="22" spans="1:11" ht="18.75" customHeight="1" thickBot="1">
      <c r="A22" s="528" t="str">
        <f>$B$2</f>
        <v>インテント・レイド・ベア</v>
      </c>
      <c r="B22" s="529"/>
      <c r="C22" s="529"/>
      <c r="D22" s="61" t="s">
        <v>2</v>
      </c>
      <c r="E22" s="210" t="s">
        <v>1</v>
      </c>
      <c r="F22" s="94" t="s">
        <v>103</v>
      </c>
      <c r="G22" s="95" t="s">
        <v>146</v>
      </c>
      <c r="H22" s="308"/>
      <c r="I22" s="308"/>
      <c r="J22" s="308"/>
      <c r="K22" s="308"/>
    </row>
    <row r="23" spans="1:11" ht="24" customHeight="1">
      <c r="A23" s="524" t="s">
        <v>42</v>
      </c>
      <c r="B23" s="224" t="s">
        <v>124</v>
      </c>
      <c r="C23" s="526" t="str">
        <f>$K$8</f>
        <v>ＡＣ</v>
      </c>
      <c r="D23" s="225" t="str">
        <f>$L$8 &amp; "+1d20"</f>
        <v>20+1d20</v>
      </c>
      <c r="E23" s="226" t="str">
        <f>$L$8+2 &amp; "+1d20"</f>
        <v>22+1d20</v>
      </c>
      <c r="F23" s="225" t="str">
        <f>$L$8+1 &amp; "+1d20"</f>
        <v>21+1d20</v>
      </c>
      <c r="G23" s="227" t="str">
        <f>$L$8+1+2 &amp; "+1d20"</f>
        <v>23+1d20</v>
      </c>
      <c r="H23" s="308"/>
      <c r="I23" s="308"/>
      <c r="J23" s="308"/>
      <c r="K23" s="308"/>
    </row>
    <row r="24" spans="1:11" ht="24" customHeight="1" thickBot="1">
      <c r="A24" s="525"/>
      <c r="B24" s="228" t="s">
        <v>689</v>
      </c>
      <c r="C24" s="527"/>
      <c r="D24" s="229" t="str">
        <f>3+$L$8 &amp; "+1d20"</f>
        <v>23+1d20</v>
      </c>
      <c r="E24" s="230" t="str">
        <f>3+$L$8+2 &amp; "+1d20"</f>
        <v>25+1d20</v>
      </c>
      <c r="F24" s="229" t="str">
        <f>3+$L$8+1 &amp; "+1d20"</f>
        <v>24+1d20</v>
      </c>
      <c r="G24" s="231" t="str">
        <f>3+$L$8+1+2 &amp; "+1d20"</f>
        <v>26+1d20</v>
      </c>
      <c r="H24" s="308"/>
      <c r="I24" s="308"/>
      <c r="J24" s="308"/>
      <c r="K24" s="308"/>
    </row>
    <row r="25" spans="1:11" ht="23.25" customHeight="1">
      <c r="A25" s="530" t="s">
        <v>399</v>
      </c>
      <c r="B25" s="83" t="s">
        <v>688</v>
      </c>
      <c r="C25" s="91" t="str">
        <f>IF($I$15 = 0,"", $I$15)</f>
        <v/>
      </c>
      <c r="D25" s="208" t="str">
        <f>$L$13 &amp; "+" &amp; $I$13 &amp; "d" &amp; $K$13</f>
        <v>10+1d10</v>
      </c>
      <c r="E25" s="212" t="str">
        <f>$L$13 &amp; "+" &amp; $I$13 &amp; "d" &amp; $K$13</f>
        <v>10+1d10</v>
      </c>
      <c r="F25" s="208" t="str">
        <f>$L$13 &amp; "+" &amp; $I$13 &amp; "d" &amp; $K$13</f>
        <v>10+1d10</v>
      </c>
      <c r="G25" s="92" t="str">
        <f>$L$13 &amp; "+" &amp; $I$13 &amp; "d" &amp; $K$13</f>
        <v>10+1d10</v>
      </c>
      <c r="H25" s="308"/>
      <c r="I25" s="308"/>
      <c r="J25" s="308"/>
      <c r="K25" s="308"/>
    </row>
    <row r="26" spans="1:11" ht="23.25" customHeight="1" thickBot="1">
      <c r="A26" s="531"/>
      <c r="B26" s="81" t="s">
        <v>687</v>
      </c>
      <c r="C26" s="84" t="str">
        <f>IF($I$15 = 0,"", $I$15)</f>
        <v/>
      </c>
      <c r="D26" s="207" t="str">
        <f>$L$14 &amp; IF($I$14 = 0,"","+" &amp; $I$14 &amp; "d" &amp; $K$14)</f>
        <v>20+2d6</v>
      </c>
      <c r="E26" s="213" t="str">
        <f>$L$14 &amp; IF($I$14 = 0,"","+" &amp; $I$14 &amp; "d" &amp; $K$14)</f>
        <v>20+2d6</v>
      </c>
      <c r="F26" s="207" t="str">
        <f>$L$14 &amp; IF($I$14 = 0,"","+" &amp; $I$14 &amp; "d" &amp; $K$14)</f>
        <v>20+2d6</v>
      </c>
      <c r="G26" s="206" t="str">
        <f>$L$14&amp; IF($I$14 = 0,"","+" &amp; $I$14 &amp; "d" &amp; $K$14)</f>
        <v>20+2d6</v>
      </c>
      <c r="H26" s="308"/>
      <c r="I26" s="308"/>
      <c r="J26" s="308"/>
      <c r="K26" s="308"/>
    </row>
    <row r="27" spans="1:11" ht="23.25" customHeight="1">
      <c r="A27" s="532" t="s">
        <v>132</v>
      </c>
      <c r="B27" s="83" t="s">
        <v>688</v>
      </c>
      <c r="C27" s="85" t="str">
        <f>IF($I$15 = 0,"", $I$15)</f>
        <v/>
      </c>
      <c r="D27" s="86" t="str">
        <f>$L$13 &amp; "+" &amp; $I$13+1 &amp; "d" &amp; $K$13</f>
        <v>10+2d10</v>
      </c>
      <c r="E27" s="87" t="str">
        <f>$L$13 &amp; "+" &amp; $I$13+1 &amp; "d" &amp; $K$13</f>
        <v>10+2d10</v>
      </c>
      <c r="F27" s="308"/>
      <c r="G27" s="308"/>
      <c r="H27" s="308"/>
      <c r="I27" s="308"/>
      <c r="J27" s="308"/>
      <c r="K27" s="308"/>
    </row>
    <row r="28" spans="1:11" ht="23.25" customHeight="1" thickBot="1">
      <c r="A28" s="533"/>
      <c r="B28" s="81" t="s">
        <v>687</v>
      </c>
      <c r="C28" s="84" t="str">
        <f>IF($I$15 = 0,"", $I$15)</f>
        <v/>
      </c>
      <c r="D28" s="207" t="str">
        <f>$L$14+($I$13*$K$13) &amp; IF($I$14 = 0,"","+" &amp; $I$14 &amp; "d" &amp; $K$14)</f>
        <v>30+2d6</v>
      </c>
      <c r="E28" s="206" t="str">
        <f>$L$14+($I$13*$K$13) &amp; IF($I$14 = 0,"","+" &amp; $I$14 &amp; "d" &amp; $K$14)</f>
        <v>30+2d6</v>
      </c>
      <c r="F28" s="308"/>
      <c r="G28" s="308"/>
      <c r="H28" s="308"/>
      <c r="I28" s="308"/>
      <c r="J28" s="308"/>
      <c r="K28" s="308"/>
    </row>
    <row r="29" spans="1:11" ht="9" customHeight="1">
      <c r="A29" s="80"/>
      <c r="B29" s="80"/>
      <c r="C29" s="80"/>
      <c r="D29" s="80"/>
      <c r="E29" s="80"/>
      <c r="F29" s="80"/>
      <c r="G29" s="80"/>
    </row>
    <row r="30" spans="1:11" ht="18.75" customHeight="1">
      <c r="A30" s="465" t="s">
        <v>685</v>
      </c>
      <c r="B30" s="465"/>
      <c r="C30" s="465"/>
      <c r="D30" s="465"/>
      <c r="E30" s="465"/>
      <c r="F30" s="465"/>
      <c r="G30" s="465"/>
      <c r="I30" s="308"/>
      <c r="J30" s="308"/>
      <c r="K30" s="308"/>
    </row>
    <row r="31" spans="1:11" ht="13.5" customHeight="1">
      <c r="A31" s="494" t="s">
        <v>125</v>
      </c>
      <c r="B31" s="494"/>
      <c r="C31" s="494"/>
      <c r="D31" s="494"/>
      <c r="E31" s="494"/>
      <c r="F31" s="494"/>
      <c r="G31" s="494"/>
    </row>
    <row r="32" spans="1:11" ht="13.5" customHeight="1">
      <c r="A32" s="494" t="s">
        <v>224</v>
      </c>
      <c r="B32" s="494"/>
      <c r="C32" s="494"/>
      <c r="D32" s="494"/>
      <c r="E32" s="494"/>
      <c r="F32" s="494"/>
      <c r="G32" s="494"/>
    </row>
    <row r="33" spans="1:12">
      <c r="A33" s="494" t="s">
        <v>684</v>
      </c>
      <c r="B33" s="494"/>
      <c r="C33" s="494"/>
      <c r="D33" s="494"/>
      <c r="E33" s="494"/>
      <c r="F33" s="494"/>
      <c r="G33" s="494"/>
    </row>
    <row r="34" spans="1:12" ht="9" customHeight="1">
      <c r="A34" s="80"/>
      <c r="B34" s="80"/>
      <c r="C34" s="80"/>
      <c r="D34" s="80"/>
      <c r="E34" s="80"/>
      <c r="F34" s="80"/>
      <c r="G34" s="80"/>
    </row>
    <row r="35" spans="1:12">
      <c r="A35" s="501" t="s">
        <v>49</v>
      </c>
      <c r="B35" s="502"/>
      <c r="C35" s="502"/>
      <c r="D35" s="502"/>
      <c r="E35" s="502"/>
      <c r="F35" s="502"/>
      <c r="G35" s="503"/>
    </row>
    <row r="36" spans="1:12" s="182" customFormat="1" ht="9" customHeight="1">
      <c r="A36" s="540"/>
      <c r="B36" s="465"/>
      <c r="C36" s="465"/>
      <c r="D36" s="465"/>
      <c r="E36" s="465"/>
      <c r="F36" s="465"/>
      <c r="G36" s="541"/>
      <c r="L36" s="308"/>
    </row>
    <row r="37" spans="1:12" s="182" customFormat="1" ht="13.5" customHeight="1">
      <c r="A37" s="504" t="s">
        <v>227</v>
      </c>
      <c r="B37" s="505"/>
      <c r="C37" s="505"/>
      <c r="D37" s="505"/>
      <c r="E37" s="505"/>
      <c r="F37" s="505"/>
      <c r="G37" s="506"/>
      <c r="L37" s="308"/>
    </row>
    <row r="38" spans="1:12" s="182" customFormat="1" ht="23.25" customHeight="1">
      <c r="A38" s="537" t="s">
        <v>487</v>
      </c>
      <c r="B38" s="538"/>
      <c r="C38" s="538"/>
      <c r="D38" s="538"/>
      <c r="E38" s="538"/>
      <c r="F38" s="538"/>
      <c r="G38" s="539"/>
      <c r="L38" s="308"/>
    </row>
    <row r="39" spans="1:12" s="182" customFormat="1" ht="13.5" customHeight="1">
      <c r="A39" s="495" t="s">
        <v>353</v>
      </c>
      <c r="B39" s="496"/>
      <c r="C39" s="496"/>
      <c r="D39" s="496"/>
      <c r="E39" s="496"/>
      <c r="F39" s="496"/>
      <c r="G39" s="497"/>
      <c r="L39" s="308"/>
    </row>
    <row r="40" spans="1:12" s="182" customFormat="1" ht="13.5" customHeight="1">
      <c r="A40" s="495" t="s">
        <v>446</v>
      </c>
      <c r="B40" s="496"/>
      <c r="C40" s="496"/>
      <c r="D40" s="496"/>
      <c r="E40" s="496"/>
      <c r="F40" s="496"/>
      <c r="G40" s="497"/>
      <c r="L40" s="308"/>
    </row>
    <row r="41" spans="1:12" s="182" customFormat="1" ht="13.5" customHeight="1">
      <c r="A41" s="495" t="s">
        <v>447</v>
      </c>
      <c r="B41" s="496"/>
      <c r="C41" s="496"/>
      <c r="D41" s="496"/>
      <c r="E41" s="496"/>
      <c r="F41" s="496"/>
      <c r="G41" s="497"/>
      <c r="L41" s="308"/>
    </row>
    <row r="42" spans="1:12" s="182" customFormat="1" ht="13.5" customHeight="1">
      <c r="A42" s="495" t="s">
        <v>801</v>
      </c>
      <c r="B42" s="496"/>
      <c r="C42" s="496"/>
      <c r="D42" s="496"/>
      <c r="E42" s="496"/>
      <c r="F42" s="496"/>
      <c r="G42" s="497"/>
      <c r="L42" s="308"/>
    </row>
    <row r="43" spans="1:12" s="182" customFormat="1" ht="13.5" customHeight="1">
      <c r="A43" s="504"/>
      <c r="B43" s="505"/>
      <c r="C43" s="505"/>
      <c r="D43" s="505"/>
      <c r="E43" s="505"/>
      <c r="F43" s="505"/>
      <c r="G43" s="506"/>
      <c r="L43" s="308"/>
    </row>
    <row r="44" spans="1:12" s="182" customFormat="1" ht="13.5" customHeight="1">
      <c r="A44" s="504" t="s">
        <v>131</v>
      </c>
      <c r="B44" s="505"/>
      <c r="C44" s="505"/>
      <c r="D44" s="505"/>
      <c r="E44" s="505"/>
      <c r="F44" s="505"/>
      <c r="G44" s="506"/>
      <c r="L44" s="308"/>
    </row>
    <row r="45" spans="1:12" s="182" customFormat="1" ht="13.5" customHeight="1">
      <c r="A45" s="495" t="s">
        <v>348</v>
      </c>
      <c r="B45" s="496"/>
      <c r="C45" s="496"/>
      <c r="D45" s="496"/>
      <c r="E45" s="496"/>
      <c r="F45" s="496"/>
      <c r="G45" s="497"/>
      <c r="L45" s="308"/>
    </row>
    <row r="46" spans="1:12" s="182" customFormat="1" ht="13.5" customHeight="1">
      <c r="A46" s="476" t="s">
        <v>349</v>
      </c>
      <c r="B46" s="477"/>
      <c r="C46" s="477"/>
      <c r="D46" s="477"/>
      <c r="E46" s="477"/>
      <c r="F46" s="477"/>
      <c r="G46" s="478"/>
      <c r="L46" s="308"/>
    </row>
    <row r="47" spans="1:12" s="182" customFormat="1" ht="13.5" customHeight="1">
      <c r="A47" s="476" t="s">
        <v>351</v>
      </c>
      <c r="B47" s="477"/>
      <c r="C47" s="477"/>
      <c r="D47" s="477"/>
      <c r="E47" s="477"/>
      <c r="F47" s="477"/>
      <c r="G47" s="478"/>
      <c r="L47" s="308"/>
    </row>
    <row r="48" spans="1:12" s="182" customFormat="1" ht="13.5" customHeight="1">
      <c r="A48" s="504"/>
      <c r="B48" s="505"/>
      <c r="C48" s="505"/>
      <c r="D48" s="505"/>
      <c r="E48" s="505"/>
      <c r="F48" s="505"/>
      <c r="G48" s="506"/>
      <c r="L48" s="308"/>
    </row>
    <row r="49" spans="1:12" s="182" customFormat="1" ht="13.5" customHeight="1">
      <c r="A49" s="504" t="s">
        <v>132</v>
      </c>
      <c r="B49" s="505"/>
      <c r="C49" s="505"/>
      <c r="D49" s="505"/>
      <c r="E49" s="505"/>
      <c r="F49" s="505"/>
      <c r="G49" s="506"/>
      <c r="L49" s="308"/>
    </row>
    <row r="50" spans="1:12" s="182" customFormat="1" ht="13.5" customHeight="1">
      <c r="A50" s="495" t="s">
        <v>352</v>
      </c>
      <c r="B50" s="496"/>
      <c r="C50" s="496"/>
      <c r="D50" s="496"/>
      <c r="E50" s="496"/>
      <c r="F50" s="496"/>
      <c r="G50" s="497"/>
      <c r="L50" s="308"/>
    </row>
    <row r="51" spans="1:12" s="182" customFormat="1" ht="13.5" customHeight="1">
      <c r="A51" s="495"/>
      <c r="B51" s="496"/>
      <c r="C51" s="496"/>
      <c r="D51" s="496"/>
      <c r="E51" s="496"/>
      <c r="F51" s="496"/>
      <c r="G51" s="497"/>
      <c r="L51" s="308"/>
    </row>
    <row r="52" spans="1:12" s="182" customFormat="1" ht="10.5" customHeight="1">
      <c r="A52" s="495"/>
      <c r="B52" s="496"/>
      <c r="C52" s="496"/>
      <c r="D52" s="496"/>
      <c r="E52" s="496"/>
      <c r="F52" s="496"/>
      <c r="G52" s="497"/>
      <c r="L52" s="308"/>
    </row>
    <row r="53" spans="1:12" s="182" customFormat="1" ht="21">
      <c r="A53" s="75" t="s">
        <v>127</v>
      </c>
      <c r="B53" s="317">
        <f>$B$1</f>
        <v>3</v>
      </c>
      <c r="C53" s="76" t="s">
        <v>40</v>
      </c>
      <c r="D53" s="77" t="str">
        <f>$E$1</f>
        <v>無限回</v>
      </c>
      <c r="E53" s="498" t="str">
        <f>$B$2</f>
        <v>インテント・レイド・ベア</v>
      </c>
      <c r="F53" s="499"/>
      <c r="G53" s="500"/>
      <c r="L53" s="308"/>
    </row>
  </sheetData>
  <mergeCells count="51">
    <mergeCell ref="B1:C1"/>
    <mergeCell ref="F1:G1"/>
    <mergeCell ref="B2:G2"/>
    <mergeCell ref="B4:G4"/>
    <mergeCell ref="B5:G5"/>
    <mergeCell ref="A30:G30"/>
    <mergeCell ref="A31:G31"/>
    <mergeCell ref="A32:G32"/>
    <mergeCell ref="A35:G35"/>
    <mergeCell ref="A36:G36"/>
    <mergeCell ref="A33:G33"/>
    <mergeCell ref="A38:G38"/>
    <mergeCell ref="A52:G52"/>
    <mergeCell ref="A40:G40"/>
    <mergeCell ref="E53:G53"/>
    <mergeCell ref="A37:G37"/>
    <mergeCell ref="A48:G48"/>
    <mergeCell ref="A49:G49"/>
    <mergeCell ref="A50:G50"/>
    <mergeCell ref="A46:G46"/>
    <mergeCell ref="A47:G47"/>
    <mergeCell ref="A45:G45"/>
    <mergeCell ref="A39:G39"/>
    <mergeCell ref="A42:G42"/>
    <mergeCell ref="A51:G51"/>
    <mergeCell ref="A44:G44"/>
    <mergeCell ref="A41:G41"/>
    <mergeCell ref="H4:L4"/>
    <mergeCell ref="B6:D6"/>
    <mergeCell ref="B7:D7"/>
    <mergeCell ref="J11:K11"/>
    <mergeCell ref="B8:G8"/>
    <mergeCell ref="B9:G9"/>
    <mergeCell ref="B10:G10"/>
    <mergeCell ref="B11:G11"/>
    <mergeCell ref="B15:G15"/>
    <mergeCell ref="B16:G16"/>
    <mergeCell ref="B12:G12"/>
    <mergeCell ref="A43:G43"/>
    <mergeCell ref="J9:K9"/>
    <mergeCell ref="B13:G13"/>
    <mergeCell ref="B14:G14"/>
    <mergeCell ref="B20:G20"/>
    <mergeCell ref="B19:G19"/>
    <mergeCell ref="B18:G18"/>
    <mergeCell ref="B17:G17"/>
    <mergeCell ref="A23:A24"/>
    <mergeCell ref="C23:C24"/>
    <mergeCell ref="A22:C22"/>
    <mergeCell ref="A25:A26"/>
    <mergeCell ref="A27:A28"/>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&amp;Cシェリー&amp;R&amp;D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56"/>
  <sheetViews>
    <sheetView topLeftCell="A6" zoomScaleNormal="100" workbookViewId="0">
      <selection activeCell="A48" sqref="A48:G48"/>
    </sheetView>
  </sheetViews>
  <sheetFormatPr defaultRowHeight="13.5"/>
  <cols>
    <col min="1" max="1" width="7.875" style="308" customWidth="1"/>
    <col min="2" max="2" width="8.5" style="308" customWidth="1"/>
    <col min="3" max="3" width="6.625" style="308" customWidth="1"/>
    <col min="4" max="4" width="15.75" style="308" customWidth="1"/>
    <col min="5" max="6" width="15.75" style="182" customWidth="1"/>
    <col min="7" max="7" width="18.25" style="182" customWidth="1"/>
    <col min="8" max="8" width="17.375" style="182" customWidth="1"/>
    <col min="9" max="9" width="14.625" style="182" customWidth="1"/>
    <col min="10" max="10" width="8.375" style="182" customWidth="1"/>
    <col min="11" max="11" width="7.5" style="182" customWidth="1"/>
    <col min="12" max="12" width="7.875" style="308" customWidth="1"/>
    <col min="13" max="13" width="9.25" style="308" customWidth="1"/>
    <col min="14" max="14" width="12.375" style="308" customWidth="1"/>
    <col min="15" max="16384" width="9" style="308"/>
  </cols>
  <sheetData>
    <row r="1" spans="1:13" ht="21">
      <c r="A1" s="71" t="s">
        <v>127</v>
      </c>
      <c r="B1" s="507">
        <v>17</v>
      </c>
      <c r="C1" s="508"/>
      <c r="D1" s="73" t="s">
        <v>40</v>
      </c>
      <c r="E1" s="72" t="s">
        <v>41</v>
      </c>
      <c r="F1" s="509"/>
      <c r="G1" s="510"/>
      <c r="H1" s="74" t="s">
        <v>55</v>
      </c>
    </row>
    <row r="2" spans="1:13" ht="24.75" customHeight="1">
      <c r="A2" s="73" t="s">
        <v>0</v>
      </c>
      <c r="B2" s="511" t="s">
        <v>795</v>
      </c>
      <c r="C2" s="511"/>
      <c r="D2" s="511"/>
      <c r="E2" s="511"/>
      <c r="F2" s="511"/>
      <c r="G2" s="511"/>
      <c r="H2" s="74" t="s">
        <v>56</v>
      </c>
    </row>
    <row r="3" spans="1:13" ht="19.5" customHeight="1">
      <c r="A3" s="79" t="s">
        <v>48</v>
      </c>
      <c r="B3" s="182"/>
      <c r="C3" s="182"/>
      <c r="D3" s="182"/>
      <c r="I3" s="74"/>
    </row>
    <row r="4" spans="1:13">
      <c r="A4" s="62" t="s">
        <v>46</v>
      </c>
      <c r="B4" s="470" t="s">
        <v>777</v>
      </c>
      <c r="C4" s="471"/>
      <c r="D4" s="471"/>
      <c r="E4" s="471"/>
      <c r="F4" s="471"/>
      <c r="G4" s="472"/>
      <c r="H4" s="404" t="s">
        <v>393</v>
      </c>
      <c r="I4" s="405"/>
      <c r="J4" s="405"/>
      <c r="K4" s="405"/>
      <c r="L4" s="406"/>
    </row>
    <row r="5" spans="1:13">
      <c r="A5" s="63" t="s">
        <v>39</v>
      </c>
      <c r="B5" s="470" t="s">
        <v>778</v>
      </c>
      <c r="C5" s="471"/>
      <c r="D5" s="471"/>
      <c r="E5" s="471"/>
      <c r="F5" s="471"/>
      <c r="G5" s="472"/>
      <c r="H5" s="344" t="s">
        <v>43</v>
      </c>
      <c r="I5" s="343" t="s">
        <v>69</v>
      </c>
      <c r="J5" s="343" t="s">
        <v>101</v>
      </c>
    </row>
    <row r="6" spans="1:13">
      <c r="A6" s="63" t="s">
        <v>7</v>
      </c>
      <c r="B6" s="470" t="s">
        <v>5</v>
      </c>
      <c r="C6" s="471"/>
      <c r="D6" s="472"/>
      <c r="E6" s="344" t="s">
        <v>43</v>
      </c>
      <c r="F6" s="345" t="str">
        <f>$I$5</f>
        <v>近接</v>
      </c>
      <c r="G6" s="345" t="str">
        <f>IF($J$5 = 0,"", $J$5)</f>
        <v>武器</v>
      </c>
      <c r="H6" s="344" t="s">
        <v>66</v>
      </c>
      <c r="I6" s="343"/>
      <c r="J6" s="343"/>
    </row>
    <row r="7" spans="1:13">
      <c r="A7" s="64" t="s">
        <v>6</v>
      </c>
      <c r="B7" s="470" t="s">
        <v>91</v>
      </c>
      <c r="C7" s="471"/>
      <c r="D7" s="472"/>
      <c r="E7" s="344" t="s">
        <v>66</v>
      </c>
      <c r="F7" s="345" t="str">
        <f>IF($I$6 = 0,"", $I$6)</f>
        <v/>
      </c>
      <c r="G7" s="345" t="str">
        <f>IF($J$6 = 0,"", $J$6)</f>
        <v/>
      </c>
      <c r="H7" s="344" t="s">
        <v>85</v>
      </c>
      <c r="I7" s="343" t="s">
        <v>121</v>
      </c>
      <c r="J7" s="74" t="s">
        <v>62</v>
      </c>
      <c r="L7" s="184" t="s">
        <v>394</v>
      </c>
    </row>
    <row r="8" spans="1:13">
      <c r="A8" s="64" t="s">
        <v>8</v>
      </c>
      <c r="B8" s="470" t="s">
        <v>144</v>
      </c>
      <c r="C8" s="471"/>
      <c r="D8" s="471"/>
      <c r="E8" s="471"/>
      <c r="F8" s="471"/>
      <c r="G8" s="472"/>
      <c r="H8" s="344" t="s">
        <v>51</v>
      </c>
      <c r="I8" s="343" t="s">
        <v>17</v>
      </c>
      <c r="J8" s="345">
        <f>IF(I8="",0,VLOOKUP(I8,基本!$A$5:'基本'!$C$10,3,FALSE))</f>
        <v>6</v>
      </c>
      <c r="K8" s="343" t="s">
        <v>145</v>
      </c>
      <c r="L8" s="185">
        <f>$J$8+$L$9+$I$9</f>
        <v>20</v>
      </c>
    </row>
    <row r="9" spans="1:13" ht="14.25" customHeight="1">
      <c r="A9" s="65" t="s">
        <v>9</v>
      </c>
      <c r="B9" s="467" t="s">
        <v>779</v>
      </c>
      <c r="C9" s="468"/>
      <c r="D9" s="468"/>
      <c r="E9" s="468"/>
      <c r="F9" s="468"/>
      <c r="G9" s="469"/>
      <c r="H9" s="344" t="s">
        <v>58</v>
      </c>
      <c r="I9" s="343">
        <v>0</v>
      </c>
      <c r="J9" s="404" t="s">
        <v>53</v>
      </c>
      <c r="K9" s="406"/>
      <c r="L9" s="345">
        <f>IF($I$7=基本!$F$4,基本!$P$7,IF($I$7=基本!$F$13,基本!$P$16,IF($I$7=基本!$F$22,基本!$P$25,IF($I$7=基本!$F$31,基本!$P$34,IF($I$7=基本!$F$40,基本!$P$43,0)))))</f>
        <v>14</v>
      </c>
    </row>
    <row r="10" spans="1:13" ht="14.25" customHeight="1">
      <c r="A10" s="66"/>
      <c r="B10" s="476" t="s">
        <v>780</v>
      </c>
      <c r="C10" s="477"/>
      <c r="D10" s="477"/>
      <c r="E10" s="477"/>
      <c r="F10" s="477"/>
      <c r="G10" s="478"/>
      <c r="H10" s="341" t="s">
        <v>52</v>
      </c>
      <c r="I10" s="343" t="s">
        <v>17</v>
      </c>
      <c r="J10" s="345">
        <f>IF(I10="",0,VLOOKUP(I10,基本!$A$5:'基本'!$C$10,3,FALSE))</f>
        <v>6</v>
      </c>
      <c r="L10" s="182"/>
    </row>
    <row r="11" spans="1:13" ht="14.25" customHeight="1">
      <c r="A11" s="65" t="s">
        <v>131</v>
      </c>
      <c r="B11" s="488" t="s">
        <v>781</v>
      </c>
      <c r="C11" s="489"/>
      <c r="D11" s="489"/>
      <c r="E11" s="489"/>
      <c r="F11" s="489"/>
      <c r="G11" s="490"/>
      <c r="H11" s="344" t="s">
        <v>59</v>
      </c>
      <c r="I11" s="343">
        <v>0</v>
      </c>
      <c r="J11" s="404" t="s">
        <v>54</v>
      </c>
      <c r="K11" s="406"/>
      <c r="L11" s="345">
        <f>IF($I$7=基本!$F$4,基本!$P$9,IF($I$7=基本!$F$13,基本!$P$18,IF($I$7=基本!$F$22,基本!$P$27,IF($I$7=基本!$F$31,基本!$P$36,IF($I$7=基本!$F$40,基本!$P$45,0)))))</f>
        <v>4</v>
      </c>
    </row>
    <row r="12" spans="1:13" ht="14.25" customHeight="1">
      <c r="A12" s="66"/>
      <c r="B12" s="476" t="s">
        <v>786</v>
      </c>
      <c r="C12" s="477"/>
      <c r="D12" s="477"/>
      <c r="E12" s="477"/>
      <c r="F12" s="477"/>
      <c r="G12" s="478"/>
      <c r="H12" s="342" t="s">
        <v>396</v>
      </c>
      <c r="I12" s="343">
        <v>1</v>
      </c>
      <c r="J12" s="308"/>
      <c r="K12" s="308"/>
      <c r="L12" s="184" t="s">
        <v>394</v>
      </c>
    </row>
    <row r="13" spans="1:13" ht="14.25" customHeight="1">
      <c r="A13" s="66"/>
      <c r="B13" s="476" t="s">
        <v>785</v>
      </c>
      <c r="C13" s="477"/>
      <c r="D13" s="477"/>
      <c r="E13" s="477"/>
      <c r="F13" s="477"/>
      <c r="G13" s="478"/>
      <c r="H13" s="344" t="s">
        <v>86</v>
      </c>
      <c r="I13" s="188">
        <f>IF($I$7=基本!$F$4,基本!$F$9,IF($I$7=基本!$F$13,基本!$F$18,IF($I$7=基本!$F$22,基本!$F$27,IF($I$7=基本!$F$31,基本!$F$36,IF($I$7=基本!$F$40,基本!$F$45,0)))))*$I$12</f>
        <v>1</v>
      </c>
      <c r="J13" s="344" t="s">
        <v>44</v>
      </c>
      <c r="K13" s="188">
        <f>IF($I$7=基本!$F$4,基本!$H$9,IF($I$7=基本!$F$13,基本!$H$18,IF($I$7=基本!$F$22,基本!$H$27,IF($I$7=基本!$F$31,基本!$H$36,IF($I$7=基本!$F$40,基本!$H$45,0)))))</f>
        <v>10</v>
      </c>
      <c r="L13" s="185">
        <f>$J$10+$L$11+$I$11</f>
        <v>10</v>
      </c>
      <c r="M13" s="82"/>
    </row>
    <row r="14" spans="1:13" ht="14.25" customHeight="1">
      <c r="A14" s="65" t="s">
        <v>776</v>
      </c>
      <c r="B14" s="542" t="s">
        <v>782</v>
      </c>
      <c r="C14" s="543"/>
      <c r="D14" s="544"/>
      <c r="E14" s="344" t="s">
        <v>43</v>
      </c>
      <c r="F14" s="296" t="s">
        <v>70</v>
      </c>
      <c r="G14" s="345"/>
      <c r="H14" s="344" t="s">
        <v>50</v>
      </c>
      <c r="I14" s="188">
        <f>IF($I$7=基本!$F$4,基本!$L$11,IF($I$7=基本!$F$13,基本!$L$20,IF($I$7=基本!$F$22,基本!$L$29,IF($I$7=基本!$F$31,基本!$L$38,IF($I$7=基本!$F$40,基本!$L$47,0)))))</f>
        <v>2</v>
      </c>
      <c r="J14" s="344" t="s">
        <v>44</v>
      </c>
      <c r="K14" s="188">
        <f>IF($I$7=基本!$F$4,基本!$N$11,IF($I$7=基本!$F$13,基本!$N$20,IF($I$7=基本!$F$22,基本!$N$29,IF($I$7=基本!$F$31,基本!$N$38,IF($I$7=基本!$F$40,基本!$N$47,0)))))</f>
        <v>6</v>
      </c>
      <c r="L14" s="185">
        <f>$J$10+$L$11+$I$11+($I$13*$K$13)</f>
        <v>20</v>
      </c>
      <c r="M14" s="82"/>
    </row>
    <row r="15" spans="1:13" ht="14.25" customHeight="1">
      <c r="A15" s="66" t="s">
        <v>6</v>
      </c>
      <c r="B15" s="347" t="s">
        <v>783</v>
      </c>
      <c r="C15" s="348"/>
      <c r="D15" s="349"/>
      <c r="E15" s="344" t="s">
        <v>66</v>
      </c>
      <c r="F15" s="296" t="s">
        <v>67</v>
      </c>
      <c r="G15" s="296">
        <v>2</v>
      </c>
      <c r="H15" s="344" t="s">
        <v>60</v>
      </c>
      <c r="I15" s="343" t="s">
        <v>77</v>
      </c>
      <c r="J15" s="344" t="s">
        <v>397</v>
      </c>
      <c r="K15" s="343" t="s">
        <v>17</v>
      </c>
      <c r="L15" s="345">
        <f>IF(K15="",0,VLOOKUP(K15,基本!$A$5:'基本'!$C$10,3,FALSE))</f>
        <v>6</v>
      </c>
    </row>
    <row r="16" spans="1:13" ht="14.25" customHeight="1">
      <c r="A16" s="66"/>
      <c r="B16" s="488" t="s">
        <v>784</v>
      </c>
      <c r="C16" s="489"/>
      <c r="D16" s="489"/>
      <c r="E16" s="489"/>
      <c r="F16" s="489"/>
      <c r="G16" s="490"/>
      <c r="H16" s="308"/>
      <c r="I16" s="308"/>
      <c r="J16" s="308"/>
      <c r="K16" s="308"/>
    </row>
    <row r="17" spans="1:11" ht="14.25" customHeight="1">
      <c r="A17" s="66"/>
      <c r="B17" s="476" t="s">
        <v>787</v>
      </c>
      <c r="C17" s="477"/>
      <c r="D17" s="477"/>
      <c r="E17" s="477"/>
      <c r="F17" s="477"/>
      <c r="G17" s="478"/>
      <c r="H17" s="308"/>
      <c r="I17" s="308"/>
      <c r="J17" s="308"/>
      <c r="K17" s="308"/>
    </row>
    <row r="18" spans="1:11" ht="14.25" customHeight="1">
      <c r="A18" s="66"/>
      <c r="B18" s="476" t="s">
        <v>788</v>
      </c>
      <c r="C18" s="477"/>
      <c r="D18" s="477"/>
      <c r="E18" s="477"/>
      <c r="F18" s="477"/>
      <c r="G18" s="478"/>
      <c r="H18" s="308"/>
      <c r="I18" s="308"/>
      <c r="J18" s="308"/>
      <c r="K18" s="308"/>
    </row>
    <row r="19" spans="1:11" ht="14.25" customHeight="1">
      <c r="A19" s="66"/>
      <c r="B19" s="476" t="s">
        <v>789</v>
      </c>
      <c r="C19" s="477"/>
      <c r="D19" s="477"/>
      <c r="E19" s="477"/>
      <c r="F19" s="477"/>
      <c r="G19" s="478"/>
      <c r="H19" s="308"/>
      <c r="I19" s="308"/>
      <c r="J19" s="308"/>
      <c r="K19" s="308"/>
    </row>
    <row r="20" spans="1:11" ht="8.25" customHeight="1">
      <c r="A20" s="67"/>
      <c r="B20" s="482"/>
      <c r="C20" s="483"/>
      <c r="D20" s="483"/>
      <c r="E20" s="483"/>
      <c r="F20" s="483"/>
      <c r="G20" s="484"/>
      <c r="H20" s="308"/>
      <c r="I20" s="308"/>
      <c r="J20" s="308"/>
      <c r="K20" s="308"/>
    </row>
    <row r="21" spans="1:11" ht="14.25" thickBot="1">
      <c r="A21" s="309" t="s">
        <v>47</v>
      </c>
      <c r="E21" s="70"/>
      <c r="H21" s="308"/>
      <c r="I21" s="308"/>
      <c r="J21" s="308"/>
      <c r="K21" s="308"/>
    </row>
    <row r="22" spans="1:11" ht="18.75" customHeight="1" thickBot="1">
      <c r="A22" s="528" t="str">
        <f>$B$2</f>
        <v>ダイヤモンド・ディフェンス・アソールト</v>
      </c>
      <c r="B22" s="529"/>
      <c r="C22" s="529"/>
      <c r="D22" s="61" t="s">
        <v>2</v>
      </c>
      <c r="E22" s="351" t="s">
        <v>1</v>
      </c>
      <c r="F22"/>
      <c r="G22"/>
      <c r="H22" s="308"/>
      <c r="I22" s="308"/>
      <c r="J22" s="308"/>
      <c r="K22" s="308"/>
    </row>
    <row r="23" spans="1:11" ht="24" customHeight="1">
      <c r="A23" s="524" t="s">
        <v>42</v>
      </c>
      <c r="B23" s="224" t="s">
        <v>124</v>
      </c>
      <c r="C23" s="526" t="str">
        <f>$K$8</f>
        <v>ＡＣ</v>
      </c>
      <c r="D23" s="225" t="str">
        <f>$L$8 &amp; "+1d20"</f>
        <v>20+1d20</v>
      </c>
      <c r="E23" s="227" t="str">
        <f>$L$8+2 &amp; "+1d20"</f>
        <v>22+1d20</v>
      </c>
      <c r="F23"/>
      <c r="G23"/>
      <c r="H23" s="308"/>
      <c r="I23" s="308"/>
      <c r="J23" s="308"/>
      <c r="K23" s="308"/>
    </row>
    <row r="24" spans="1:11" ht="24" customHeight="1" thickBot="1">
      <c r="A24" s="525"/>
      <c r="B24" s="228" t="s">
        <v>689</v>
      </c>
      <c r="C24" s="527"/>
      <c r="D24" s="229" t="str">
        <f>3+$L$8 &amp; "+1d20"</f>
        <v>23+1d20</v>
      </c>
      <c r="E24" s="231" t="str">
        <f>3+$L$8+2 &amp; "+1d20"</f>
        <v>25+1d20</v>
      </c>
      <c r="F24"/>
      <c r="G24"/>
      <c r="H24" s="308"/>
      <c r="I24" s="308"/>
      <c r="J24" s="308"/>
      <c r="K24" s="308"/>
    </row>
    <row r="25" spans="1:11" ht="21" customHeight="1">
      <c r="A25" s="530" t="s">
        <v>399</v>
      </c>
      <c r="B25" s="83" t="s">
        <v>4</v>
      </c>
      <c r="C25" s="91" t="str">
        <f>IF($I$15 = 0,"", $I$15)</f>
        <v>精神</v>
      </c>
      <c r="D25" s="208" t="str">
        <f>$L$13 &amp; "+" &amp; $I$13 &amp; "d" &amp; $K$13</f>
        <v>10+1d10</v>
      </c>
      <c r="E25" s="92" t="str">
        <f>$L$13 &amp; "+" &amp; $I$13 &amp; "d" &amp; $K$13</f>
        <v>10+1d10</v>
      </c>
      <c r="F25" s="308"/>
      <c r="G25" s="308"/>
      <c r="H25" s="308"/>
      <c r="I25" s="308"/>
      <c r="J25" s="308"/>
      <c r="K25" s="308"/>
    </row>
    <row r="26" spans="1:11" ht="21" customHeight="1" thickBot="1">
      <c r="A26" s="531"/>
      <c r="B26" s="81" t="s">
        <v>3</v>
      </c>
      <c r="C26" s="84" t="str">
        <f>IF($I$15 = 0,"", $I$15)</f>
        <v>精神</v>
      </c>
      <c r="D26" s="207" t="str">
        <f>$L$14 &amp; IF($I$14 = 0,"","+" &amp; $I$14 &amp; "d" &amp; $K$14)</f>
        <v>20+2d6</v>
      </c>
      <c r="E26" s="206" t="str">
        <f>$L$14 &amp; IF($I$14 = 0,"","+" &amp; $I$14 &amp; "d" &amp; $K$14)</f>
        <v>20+2d6</v>
      </c>
      <c r="F26" s="308"/>
      <c r="G26" s="308"/>
      <c r="H26" s="308"/>
      <c r="I26" s="308"/>
      <c r="J26" s="308"/>
      <c r="K26" s="308"/>
    </row>
    <row r="27" spans="1:11" ht="21" customHeight="1">
      <c r="A27" s="532" t="s">
        <v>776</v>
      </c>
      <c r="B27" s="83" t="s">
        <v>4</v>
      </c>
      <c r="C27" s="91"/>
      <c r="D27" s="208" t="str">
        <f>$L$13 &amp; "+" &amp; $I$13 &amp; "d" &amp; $K$13</f>
        <v>10+1d10</v>
      </c>
      <c r="E27" s="92" t="str">
        <f>$L$13 &amp; "+" &amp; $I$13 &amp; "d" &amp; $K$13</f>
        <v>10+1d10</v>
      </c>
      <c r="F27"/>
      <c r="G27"/>
      <c r="H27" s="308"/>
      <c r="I27" s="308"/>
      <c r="J27" s="308"/>
      <c r="K27" s="308"/>
    </row>
    <row r="28" spans="1:11" ht="21" customHeight="1" thickBot="1">
      <c r="A28" s="533"/>
      <c r="B28" s="81" t="s">
        <v>3</v>
      </c>
      <c r="C28" s="84"/>
      <c r="D28" s="207" t="str">
        <f>$L$14 &amp; IF($I$14 = 0,"","+" &amp; $I$14 &amp; "d" &amp; $K$14)</f>
        <v>20+2d6</v>
      </c>
      <c r="E28" s="206" t="str">
        <f>$L$14 &amp; IF($I$14 = 0,"","+" &amp; $I$14 &amp; "d" &amp; $K$14)</f>
        <v>20+2d6</v>
      </c>
      <c r="F28"/>
      <c r="G28"/>
      <c r="H28" s="308"/>
      <c r="I28" s="308"/>
      <c r="J28" s="308"/>
      <c r="K28" s="308"/>
    </row>
    <row r="29" spans="1:11" ht="7.5" customHeight="1">
      <c r="A29" s="350"/>
      <c r="B29" s="350"/>
      <c r="C29" s="350"/>
      <c r="D29" s="350"/>
      <c r="E29" s="350"/>
      <c r="F29" s="350"/>
      <c r="G29" s="350"/>
    </row>
    <row r="30" spans="1:11" ht="15" customHeight="1">
      <c r="A30" s="465" t="s">
        <v>384</v>
      </c>
      <c r="B30" s="465"/>
      <c r="C30" s="465"/>
      <c r="D30" s="465"/>
      <c r="E30" s="465"/>
      <c r="F30" s="465"/>
      <c r="G30" s="465"/>
      <c r="I30" s="308"/>
      <c r="J30" s="308"/>
      <c r="K30" s="308"/>
    </row>
    <row r="31" spans="1:11" ht="13.5" customHeight="1">
      <c r="A31" s="466" t="s">
        <v>385</v>
      </c>
      <c r="B31" s="466"/>
      <c r="C31" s="466"/>
      <c r="D31" s="466"/>
      <c r="E31" s="466"/>
      <c r="F31" s="466"/>
      <c r="G31" s="466"/>
    </row>
    <row r="32" spans="1:11" ht="13.5" customHeight="1">
      <c r="A32" s="466" t="s">
        <v>386</v>
      </c>
      <c r="B32" s="466"/>
      <c r="C32" s="466"/>
      <c r="D32" s="466"/>
      <c r="E32" s="466"/>
      <c r="F32" s="466"/>
      <c r="G32" s="466"/>
    </row>
    <row r="33" spans="1:12" ht="15" customHeight="1">
      <c r="A33" s="465" t="s">
        <v>387</v>
      </c>
      <c r="B33" s="465"/>
      <c r="C33" s="465"/>
      <c r="D33" s="465"/>
      <c r="E33" s="465"/>
      <c r="F33" s="465"/>
      <c r="G33" s="465"/>
      <c r="I33" s="308"/>
      <c r="J33" s="308"/>
      <c r="K33" s="308"/>
    </row>
    <row r="34" spans="1:12" ht="13.5" customHeight="1">
      <c r="A34" s="494" t="s">
        <v>388</v>
      </c>
      <c r="B34" s="494"/>
      <c r="C34" s="494"/>
      <c r="D34" s="494"/>
      <c r="E34" s="494"/>
      <c r="F34" s="494"/>
      <c r="G34" s="494"/>
    </row>
    <row r="35" spans="1:12">
      <c r="A35" s="494" t="s">
        <v>389</v>
      </c>
      <c r="B35" s="494"/>
      <c r="C35" s="494"/>
      <c r="D35" s="494"/>
      <c r="E35" s="494"/>
      <c r="F35" s="494"/>
      <c r="G35" s="494"/>
    </row>
    <row r="36" spans="1:12" ht="13.5" customHeight="1">
      <c r="A36" s="494" t="s">
        <v>390</v>
      </c>
      <c r="B36" s="494"/>
      <c r="C36" s="494"/>
      <c r="D36" s="494"/>
      <c r="E36" s="494"/>
      <c r="F36" s="494"/>
      <c r="G36" s="494"/>
    </row>
    <row r="37" spans="1:12">
      <c r="A37" s="494" t="s">
        <v>720</v>
      </c>
      <c r="B37" s="494"/>
      <c r="C37" s="494"/>
      <c r="D37" s="494"/>
      <c r="E37" s="494"/>
      <c r="F37" s="494"/>
      <c r="G37" s="494"/>
    </row>
    <row r="38" spans="1:12">
      <c r="A38" s="494" t="s">
        <v>464</v>
      </c>
      <c r="B38" s="494"/>
      <c r="C38" s="494"/>
      <c r="D38" s="494"/>
      <c r="E38" s="494"/>
      <c r="F38" s="494"/>
      <c r="G38" s="494"/>
    </row>
    <row r="39" spans="1:12">
      <c r="A39" s="494" t="s">
        <v>391</v>
      </c>
      <c r="B39" s="494"/>
      <c r="C39" s="494"/>
      <c r="D39" s="494"/>
      <c r="E39" s="494"/>
      <c r="F39" s="494"/>
      <c r="G39" s="494"/>
    </row>
    <row r="40" spans="1:12">
      <c r="A40" s="494" t="s">
        <v>392</v>
      </c>
      <c r="B40" s="494"/>
      <c r="C40" s="494"/>
      <c r="D40" s="494"/>
      <c r="E40" s="494"/>
      <c r="F40" s="494"/>
      <c r="G40" s="494"/>
    </row>
    <row r="41" spans="1:12" ht="7.5" customHeight="1">
      <c r="A41" s="350"/>
      <c r="B41" s="350"/>
      <c r="C41" s="350"/>
      <c r="D41" s="350"/>
      <c r="E41" s="350"/>
      <c r="F41" s="350"/>
      <c r="G41" s="350"/>
    </row>
    <row r="42" spans="1:12">
      <c r="A42" s="501" t="s">
        <v>49</v>
      </c>
      <c r="B42" s="502"/>
      <c r="C42" s="502"/>
      <c r="D42" s="502"/>
      <c r="E42" s="502"/>
      <c r="F42" s="502"/>
      <c r="G42" s="503"/>
    </row>
    <row r="43" spans="1:12" s="182" customFormat="1" ht="6" customHeight="1">
      <c r="A43" s="495"/>
      <c r="B43" s="496"/>
      <c r="C43" s="496"/>
      <c r="D43" s="496"/>
      <c r="E43" s="496"/>
      <c r="F43" s="496"/>
      <c r="G43" s="497"/>
      <c r="L43" s="308"/>
    </row>
    <row r="44" spans="1:12" s="182" customFormat="1" ht="13.5" customHeight="1">
      <c r="A44" s="504" t="s">
        <v>227</v>
      </c>
      <c r="B44" s="505"/>
      <c r="C44" s="505"/>
      <c r="D44" s="505"/>
      <c r="E44" s="505"/>
      <c r="F44" s="505"/>
      <c r="G44" s="506"/>
      <c r="L44" s="308"/>
    </row>
    <row r="45" spans="1:12" s="182" customFormat="1" ht="13.5" customHeight="1">
      <c r="A45" s="495" t="s">
        <v>790</v>
      </c>
      <c r="B45" s="496"/>
      <c r="C45" s="496"/>
      <c r="D45" s="496"/>
      <c r="E45" s="496"/>
      <c r="F45" s="496"/>
      <c r="G45" s="497"/>
      <c r="L45" s="308"/>
    </row>
    <row r="46" spans="1:12" s="182" customFormat="1" ht="13.5" customHeight="1">
      <c r="A46" s="504" t="s">
        <v>131</v>
      </c>
      <c r="B46" s="505"/>
      <c r="C46" s="505"/>
      <c r="D46" s="505"/>
      <c r="E46" s="505"/>
      <c r="F46" s="505"/>
      <c r="G46" s="506"/>
      <c r="L46" s="308"/>
    </row>
    <row r="47" spans="1:12" s="182" customFormat="1" ht="13.5" customHeight="1">
      <c r="A47" s="495" t="s">
        <v>791</v>
      </c>
      <c r="B47" s="496"/>
      <c r="C47" s="496"/>
      <c r="D47" s="496"/>
      <c r="E47" s="496"/>
      <c r="F47" s="496"/>
      <c r="G47" s="497"/>
      <c r="L47" s="308"/>
    </row>
    <row r="48" spans="1:12" s="182" customFormat="1" ht="13.5" customHeight="1">
      <c r="A48" s="504" t="s">
        <v>776</v>
      </c>
      <c r="B48" s="505"/>
      <c r="C48" s="505"/>
      <c r="D48" s="505"/>
      <c r="E48" s="505"/>
      <c r="F48" s="505"/>
      <c r="G48" s="506"/>
      <c r="L48" s="308"/>
    </row>
    <row r="49" spans="1:12" s="182" customFormat="1" ht="13.5" customHeight="1">
      <c r="A49" s="495" t="s">
        <v>792</v>
      </c>
      <c r="B49" s="496"/>
      <c r="C49" s="496"/>
      <c r="D49" s="496"/>
      <c r="E49" s="496"/>
      <c r="F49" s="496"/>
      <c r="G49" s="497"/>
      <c r="L49" s="308"/>
    </row>
    <row r="50" spans="1:12" s="182" customFormat="1" ht="13.5" customHeight="1">
      <c r="A50" s="495" t="s">
        <v>793</v>
      </c>
      <c r="B50" s="496"/>
      <c r="C50" s="496"/>
      <c r="D50" s="496"/>
      <c r="E50" s="496"/>
      <c r="F50" s="496"/>
      <c r="G50" s="497"/>
      <c r="L50" s="308"/>
    </row>
    <row r="51" spans="1:12" s="182" customFormat="1" ht="13.5" customHeight="1">
      <c r="A51" s="495" t="s">
        <v>797</v>
      </c>
      <c r="B51" s="496"/>
      <c r="C51" s="496"/>
      <c r="D51" s="496"/>
      <c r="E51" s="496"/>
      <c r="F51" s="496"/>
      <c r="G51" s="497"/>
      <c r="L51" s="308"/>
    </row>
    <row r="52" spans="1:12" s="182" customFormat="1" ht="13.5" customHeight="1">
      <c r="A52" s="476" t="s">
        <v>794</v>
      </c>
      <c r="B52" s="477"/>
      <c r="C52" s="477"/>
      <c r="D52" s="477"/>
      <c r="E52" s="477"/>
      <c r="F52" s="477"/>
      <c r="G52" s="478"/>
      <c r="L52" s="308"/>
    </row>
    <row r="53" spans="1:12" s="182" customFormat="1" ht="13.5" customHeight="1">
      <c r="A53" s="476" t="s">
        <v>796</v>
      </c>
      <c r="B53" s="477"/>
      <c r="C53" s="477"/>
      <c r="D53" s="477"/>
      <c r="E53" s="477"/>
      <c r="F53" s="477"/>
      <c r="G53" s="478"/>
      <c r="L53" s="308"/>
    </row>
    <row r="54" spans="1:12" s="182" customFormat="1" ht="13.5" customHeight="1">
      <c r="A54" s="476" t="s">
        <v>800</v>
      </c>
      <c r="B54" s="477"/>
      <c r="C54" s="477"/>
      <c r="D54" s="477"/>
      <c r="E54" s="477"/>
      <c r="F54" s="477"/>
      <c r="G54" s="478"/>
      <c r="L54" s="308"/>
    </row>
    <row r="55" spans="1:12" s="182" customFormat="1" ht="6" customHeight="1">
      <c r="A55" s="476"/>
      <c r="B55" s="477"/>
      <c r="C55" s="477"/>
      <c r="D55" s="477"/>
      <c r="E55" s="477"/>
      <c r="F55" s="477"/>
      <c r="G55" s="478"/>
      <c r="L55" s="308"/>
    </row>
    <row r="56" spans="1:12" s="182" customFormat="1" ht="21">
      <c r="A56" s="75" t="s">
        <v>127</v>
      </c>
      <c r="B56" s="346">
        <f>$B$1</f>
        <v>17</v>
      </c>
      <c r="C56" s="76" t="s">
        <v>40</v>
      </c>
      <c r="D56" s="77" t="str">
        <f>$E$1</f>
        <v>無限回</v>
      </c>
      <c r="E56" s="498" t="str">
        <f>$B$2</f>
        <v>ダイヤモンド・ディフェンス・アソールト</v>
      </c>
      <c r="F56" s="499"/>
      <c r="G56" s="500"/>
      <c r="L56" s="308"/>
    </row>
  </sheetData>
  <mergeCells count="53">
    <mergeCell ref="A52:G52"/>
    <mergeCell ref="A54:G54"/>
    <mergeCell ref="B1:C1"/>
    <mergeCell ref="F1:G1"/>
    <mergeCell ref="B2:G2"/>
    <mergeCell ref="B4:G4"/>
    <mergeCell ref="A34:G34"/>
    <mergeCell ref="B16:G16"/>
    <mergeCell ref="B19:G19"/>
    <mergeCell ref="B20:G20"/>
    <mergeCell ref="A22:C22"/>
    <mergeCell ref="A23:A24"/>
    <mergeCell ref="C23:C24"/>
    <mergeCell ref="A27:A28"/>
    <mergeCell ref="A30:G30"/>
    <mergeCell ref="H4:L4"/>
    <mergeCell ref="B11:G11"/>
    <mergeCell ref="J11:K11"/>
    <mergeCell ref="B12:G12"/>
    <mergeCell ref="B13:G13"/>
    <mergeCell ref="B6:D6"/>
    <mergeCell ref="B7:D7"/>
    <mergeCell ref="B8:G8"/>
    <mergeCell ref="B9:G9"/>
    <mergeCell ref="J9:K9"/>
    <mergeCell ref="B10:G10"/>
    <mergeCell ref="B5:G5"/>
    <mergeCell ref="A31:G31"/>
    <mergeCell ref="A32:G32"/>
    <mergeCell ref="A33:G33"/>
    <mergeCell ref="A47:G47"/>
    <mergeCell ref="A35:G35"/>
    <mergeCell ref="A36:G36"/>
    <mergeCell ref="A37:G37"/>
    <mergeCell ref="A38:G38"/>
    <mergeCell ref="A39:G39"/>
    <mergeCell ref="A40:G40"/>
    <mergeCell ref="A25:A26"/>
    <mergeCell ref="E56:G56"/>
    <mergeCell ref="B14:D14"/>
    <mergeCell ref="B17:G17"/>
    <mergeCell ref="B18:G18"/>
    <mergeCell ref="A48:G48"/>
    <mergeCell ref="A49:G49"/>
    <mergeCell ref="A50:G50"/>
    <mergeCell ref="A51:G51"/>
    <mergeCell ref="A53:G53"/>
    <mergeCell ref="A55:G55"/>
    <mergeCell ref="A42:G42"/>
    <mergeCell ref="A43:G43"/>
    <mergeCell ref="A44:G44"/>
    <mergeCell ref="A45:G45"/>
    <mergeCell ref="A46:G46"/>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&amp;Cシェリー&amp;R&amp;D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L55"/>
  <sheetViews>
    <sheetView zoomScaleNormal="100" workbookViewId="0">
      <selection activeCell="A48" sqref="A48:G48"/>
    </sheetView>
  </sheetViews>
  <sheetFormatPr defaultRowHeight="13.5"/>
  <cols>
    <col min="1" max="1" width="7.875" style="308" customWidth="1"/>
    <col min="2" max="2" width="8.5" style="308" customWidth="1"/>
    <col min="3" max="3" width="6.625" style="308" customWidth="1"/>
    <col min="4" max="4" width="15.75" style="308" customWidth="1"/>
    <col min="5" max="6" width="15.75" style="182" customWidth="1"/>
    <col min="7" max="7" width="18.25" style="182" customWidth="1"/>
    <col min="8" max="8" width="17.375" style="182" customWidth="1"/>
    <col min="9" max="9" width="14.625" style="182" customWidth="1"/>
    <col min="10" max="10" width="8.375" style="182" customWidth="1"/>
    <col min="11" max="11" width="7.5" style="182" customWidth="1"/>
    <col min="12" max="12" width="7.875" style="308" customWidth="1"/>
    <col min="13" max="13" width="9.25" style="308" customWidth="1"/>
    <col min="14" max="14" width="12.375" style="308" customWidth="1"/>
    <col min="15" max="16384" width="9" style="308"/>
  </cols>
  <sheetData>
    <row r="1" spans="1:12" ht="21">
      <c r="A1" s="71"/>
      <c r="B1" s="569" t="s">
        <v>229</v>
      </c>
      <c r="C1" s="570"/>
      <c r="D1" s="73" t="s">
        <v>40</v>
      </c>
      <c r="E1" s="72" t="s">
        <v>41</v>
      </c>
      <c r="F1" s="509"/>
      <c r="G1" s="510"/>
      <c r="H1" s="74" t="s">
        <v>55</v>
      </c>
    </row>
    <row r="2" spans="1:12" ht="24.75" customHeight="1">
      <c r="A2" s="73" t="s">
        <v>0</v>
      </c>
      <c r="B2" s="511" t="s">
        <v>727</v>
      </c>
      <c r="C2" s="511"/>
      <c r="D2" s="511"/>
      <c r="E2" s="511"/>
      <c r="F2" s="511"/>
      <c r="G2" s="511"/>
      <c r="H2" s="74" t="s">
        <v>56</v>
      </c>
    </row>
    <row r="3" spans="1:12" ht="19.5" customHeight="1">
      <c r="A3" s="79" t="s">
        <v>48</v>
      </c>
      <c r="B3" s="182"/>
      <c r="C3" s="182"/>
      <c r="D3" s="182"/>
      <c r="I3" s="74"/>
    </row>
    <row r="4" spans="1:12">
      <c r="A4" s="62" t="s">
        <v>46</v>
      </c>
      <c r="B4" s="470" t="s">
        <v>155</v>
      </c>
      <c r="C4" s="471"/>
      <c r="D4" s="471"/>
      <c r="E4" s="471"/>
      <c r="F4" s="471"/>
      <c r="G4" s="472"/>
      <c r="H4" s="404" t="s">
        <v>393</v>
      </c>
      <c r="I4" s="405"/>
      <c r="J4" s="405"/>
      <c r="K4" s="405"/>
      <c r="L4" s="406"/>
    </row>
    <row r="5" spans="1:12">
      <c r="A5" s="63" t="s">
        <v>209</v>
      </c>
      <c r="B5" s="470" t="s">
        <v>358</v>
      </c>
      <c r="C5" s="471"/>
      <c r="D5" s="471"/>
      <c r="E5" s="471"/>
      <c r="F5" s="471"/>
      <c r="G5" s="472"/>
      <c r="H5" s="313" t="s">
        <v>43</v>
      </c>
      <c r="I5" s="312" t="s">
        <v>71</v>
      </c>
      <c r="J5" s="312">
        <v>5</v>
      </c>
    </row>
    <row r="6" spans="1:12">
      <c r="A6" s="63" t="s">
        <v>210</v>
      </c>
      <c r="B6" s="470" t="s">
        <v>5</v>
      </c>
      <c r="C6" s="471"/>
      <c r="D6" s="472"/>
      <c r="E6" s="313" t="s">
        <v>43</v>
      </c>
      <c r="F6" s="218" t="str">
        <f>$I$5</f>
        <v>遠隔</v>
      </c>
      <c r="G6" s="218">
        <f>IF($J$5 = 0,"", $J$5)</f>
        <v>5</v>
      </c>
      <c r="H6" s="313" t="s">
        <v>66</v>
      </c>
      <c r="I6" s="312"/>
      <c r="J6" s="312"/>
    </row>
    <row r="7" spans="1:12">
      <c r="A7" s="64" t="s">
        <v>6</v>
      </c>
      <c r="B7" s="551" t="s">
        <v>156</v>
      </c>
      <c r="C7" s="552"/>
      <c r="D7" s="553"/>
      <c r="E7" s="313" t="s">
        <v>66</v>
      </c>
      <c r="F7" s="314" t="str">
        <f>IF($I$6 = 0,"", $I$6)</f>
        <v/>
      </c>
      <c r="G7" s="314" t="str">
        <f>IF($J$6 = 0,"", $J$6)</f>
        <v/>
      </c>
      <c r="H7" s="313" t="s">
        <v>85</v>
      </c>
      <c r="I7" s="312" t="s">
        <v>121</v>
      </c>
      <c r="J7" s="74" t="s">
        <v>62</v>
      </c>
      <c r="L7" s="184" t="s">
        <v>394</v>
      </c>
    </row>
    <row r="8" spans="1:12">
      <c r="A8" s="65" t="s">
        <v>61</v>
      </c>
      <c r="B8" s="473" t="s">
        <v>157</v>
      </c>
      <c r="C8" s="474"/>
      <c r="D8" s="474"/>
      <c r="E8" s="474"/>
      <c r="F8" s="474"/>
      <c r="G8" s="475"/>
      <c r="H8" s="313" t="s">
        <v>51</v>
      </c>
      <c r="I8" s="312" t="s">
        <v>17</v>
      </c>
      <c r="J8" s="314">
        <f>IF(I8="",0,VLOOKUP(I8,基本!$A$5:'基本'!$C$10,3,FALSE))</f>
        <v>6</v>
      </c>
      <c r="K8" s="312" t="s">
        <v>145</v>
      </c>
      <c r="L8" s="185">
        <f>$J$8+$L$9+$I$9</f>
        <v>20</v>
      </c>
    </row>
    <row r="9" spans="1:12">
      <c r="A9" s="66"/>
      <c r="B9" s="476" t="s">
        <v>158</v>
      </c>
      <c r="C9" s="477"/>
      <c r="D9" s="477"/>
      <c r="E9" s="477"/>
      <c r="F9" s="477"/>
      <c r="G9" s="478"/>
      <c r="H9" s="313" t="s">
        <v>58</v>
      </c>
      <c r="I9" s="312">
        <v>0</v>
      </c>
      <c r="J9" s="404" t="s">
        <v>53</v>
      </c>
      <c r="K9" s="406"/>
      <c r="L9" s="314">
        <f>IF($I$7=基本!$F$4,基本!$P$7,IF($I$7=基本!$F$13,基本!$P$16,IF($I$7=基本!$F$22,基本!$P$25,IF($I$7=基本!$F$31,基本!$P$34,IF($I$7=基本!$F$40,基本!$P$43,0)))))</f>
        <v>14</v>
      </c>
    </row>
    <row r="10" spans="1:12">
      <c r="A10" s="66"/>
      <c r="B10" s="495"/>
      <c r="C10" s="496"/>
      <c r="D10" s="496"/>
      <c r="E10" s="496"/>
      <c r="F10" s="496"/>
      <c r="G10" s="497"/>
      <c r="H10" s="310" t="s">
        <v>52</v>
      </c>
      <c r="I10" s="312" t="s">
        <v>17</v>
      </c>
      <c r="J10" s="314">
        <f>IF(I10="",0,VLOOKUP(I10,基本!$A$5:'基本'!$C$10,3,FALSE))</f>
        <v>6</v>
      </c>
      <c r="L10" s="182"/>
    </row>
    <row r="11" spans="1:12" ht="18.75">
      <c r="A11" s="66"/>
      <c r="B11" s="554" t="s">
        <v>159</v>
      </c>
      <c r="C11" s="555"/>
      <c r="D11" s="555"/>
      <c r="E11" s="555"/>
      <c r="F11" s="555"/>
      <c r="G11" s="556"/>
      <c r="H11" s="313" t="s">
        <v>59</v>
      </c>
      <c r="I11" s="312">
        <v>0</v>
      </c>
      <c r="J11" s="404" t="s">
        <v>708</v>
      </c>
      <c r="K11" s="406"/>
      <c r="L11" s="314">
        <f>IF($I$7=基本!$F$4,基本!$P$9,IF($I$7=基本!$F$13,基本!$P$18,IF($I$7=基本!$F$22,基本!$P$27,IF($I$7=基本!$F$31,基本!$P$36,IF($I$7=基本!$F$40,基本!$P$45,0)))))</f>
        <v>4</v>
      </c>
    </row>
    <row r="12" spans="1:12" ht="6.75" customHeight="1">
      <c r="A12" s="66"/>
      <c r="B12" s="485"/>
      <c r="C12" s="496"/>
      <c r="D12" s="496"/>
      <c r="E12" s="496"/>
      <c r="F12" s="496"/>
      <c r="G12" s="497"/>
      <c r="H12" s="311" t="s">
        <v>396</v>
      </c>
      <c r="I12" s="312">
        <v>1</v>
      </c>
      <c r="L12" s="184" t="s">
        <v>394</v>
      </c>
    </row>
    <row r="13" spans="1:12" ht="18.75">
      <c r="A13" s="66"/>
      <c r="B13" s="554" t="s">
        <v>160</v>
      </c>
      <c r="C13" s="555"/>
      <c r="D13" s="555"/>
      <c r="E13" s="555"/>
      <c r="F13" s="555"/>
      <c r="G13" s="556"/>
      <c r="H13" s="313" t="s">
        <v>707</v>
      </c>
      <c r="I13" s="188">
        <f>IF($I$7=基本!$F$4,基本!$F$9,IF($I$7=基本!$F$13,基本!$F$18,IF($I$7=基本!$F$22,基本!$F$27,IF($I$7=基本!$F$31,基本!$F$36,IF($I$7=基本!$F$40,基本!$F$45,0)))))*$I$12</f>
        <v>1</v>
      </c>
      <c r="J13" s="313" t="s">
        <v>706</v>
      </c>
      <c r="K13" s="188">
        <f>IF($I$7=基本!$F$4,基本!$H$9,IF($I$7=基本!$F$13,基本!$H$18,IF($I$7=基本!$F$22,基本!$H$27,IF($I$7=基本!$F$31,基本!$H$36,IF($I$7=基本!$F$40,基本!$H$45,0)))))</f>
        <v>10</v>
      </c>
      <c r="L13" s="185">
        <f>$J$10+$L$11+$I$11</f>
        <v>10</v>
      </c>
    </row>
    <row r="14" spans="1:12" ht="18.75">
      <c r="A14" s="66"/>
      <c r="B14" s="557" t="s">
        <v>161</v>
      </c>
      <c r="C14" s="558"/>
      <c r="D14" s="558"/>
      <c r="E14" s="558"/>
      <c r="F14" s="558"/>
      <c r="G14" s="559"/>
      <c r="H14" s="313" t="s">
        <v>50</v>
      </c>
      <c r="I14" s="188">
        <f>IF($I$7=基本!$F$4,基本!$L$11,IF($I$7=基本!$F$13,基本!$L$20,IF($I$7=基本!$F$22,基本!$L$29,IF($I$7=基本!$F$31,基本!$L$38,IF($I$7=基本!$F$40,基本!$L$47,0)))))</f>
        <v>2</v>
      </c>
      <c r="J14" s="313" t="s">
        <v>706</v>
      </c>
      <c r="K14" s="188">
        <f>IF($I$7=基本!$F$4,基本!$N$11,IF($I$7=基本!$F$13,基本!$N$20,IF($I$7=基本!$F$22,基本!$N$29,IF($I$7=基本!$F$31,基本!$N$38,IF($I$7=基本!$F$40,基本!$N$47,0)))))</f>
        <v>6</v>
      </c>
      <c r="L14" s="185">
        <f>$J$10+$L$11+$I$11+($I$13*$K$13)</f>
        <v>20</v>
      </c>
    </row>
    <row r="15" spans="1:12">
      <c r="A15" s="67"/>
      <c r="B15" s="512"/>
      <c r="C15" s="560"/>
      <c r="D15" s="560"/>
      <c r="E15" s="560"/>
      <c r="F15" s="560"/>
      <c r="G15" s="561"/>
      <c r="H15" s="313" t="s">
        <v>60</v>
      </c>
      <c r="I15" s="312"/>
      <c r="J15" s="313" t="s">
        <v>397</v>
      </c>
      <c r="K15" s="312" t="s">
        <v>17</v>
      </c>
      <c r="L15" s="314">
        <f>IF(K15="",0,VLOOKUP(K15,基本!$A$5:'基本'!$C$10,3,FALSE))</f>
        <v>6</v>
      </c>
    </row>
    <row r="16" spans="1:12" ht="7.5" customHeight="1">
      <c r="A16" s="494"/>
      <c r="B16" s="494"/>
      <c r="C16" s="494"/>
      <c r="D16" s="494"/>
      <c r="E16" s="494"/>
      <c r="F16" s="494"/>
      <c r="G16" s="494"/>
    </row>
    <row r="17" spans="1:12" ht="14.25">
      <c r="A17" s="465" t="s">
        <v>384</v>
      </c>
      <c r="B17" s="465"/>
      <c r="C17" s="465"/>
      <c r="D17" s="465"/>
      <c r="E17" s="465"/>
      <c r="F17" s="465"/>
      <c r="G17" s="465"/>
      <c r="I17" s="308"/>
      <c r="J17" s="308"/>
      <c r="K17" s="308"/>
    </row>
    <row r="18" spans="1:12">
      <c r="A18" s="466" t="s">
        <v>385</v>
      </c>
      <c r="B18" s="466"/>
      <c r="C18" s="466"/>
      <c r="D18" s="466"/>
      <c r="E18" s="466"/>
      <c r="F18" s="466"/>
      <c r="G18" s="466"/>
    </row>
    <row r="19" spans="1:12">
      <c r="A19" s="466" t="s">
        <v>386</v>
      </c>
      <c r="B19" s="466"/>
      <c r="C19" s="466"/>
      <c r="D19" s="466"/>
      <c r="E19" s="466"/>
      <c r="F19" s="466"/>
      <c r="G19" s="466"/>
    </row>
    <row r="20" spans="1:12" ht="14.25">
      <c r="A20" s="465" t="s">
        <v>414</v>
      </c>
      <c r="B20" s="465"/>
      <c r="C20" s="465"/>
      <c r="D20" s="465"/>
      <c r="E20" s="465"/>
      <c r="F20" s="465"/>
      <c r="G20" s="465"/>
      <c r="I20" s="308"/>
      <c r="J20" s="308"/>
      <c r="K20" s="308"/>
    </row>
    <row r="21" spans="1:12">
      <c r="A21" s="494" t="s">
        <v>125</v>
      </c>
      <c r="B21" s="494"/>
      <c r="C21" s="494"/>
      <c r="D21" s="494"/>
      <c r="E21" s="494"/>
      <c r="F21" s="494"/>
      <c r="G21" s="494"/>
    </row>
    <row r="22" spans="1:12">
      <c r="A22" s="494" t="s">
        <v>224</v>
      </c>
      <c r="B22" s="494"/>
      <c r="C22" s="494"/>
      <c r="D22" s="494"/>
      <c r="E22" s="494"/>
      <c r="F22" s="494"/>
      <c r="G22" s="494"/>
    </row>
    <row r="23" spans="1:12">
      <c r="A23" s="494" t="s">
        <v>683</v>
      </c>
      <c r="B23" s="494"/>
      <c r="C23" s="494"/>
      <c r="D23" s="494"/>
      <c r="E23" s="494"/>
      <c r="F23" s="494"/>
      <c r="G23" s="494"/>
    </row>
    <row r="24" spans="1:12" ht="14.25">
      <c r="A24" s="465" t="s">
        <v>726</v>
      </c>
      <c r="B24" s="465"/>
      <c r="C24" s="465"/>
      <c r="D24" s="465"/>
      <c r="E24" s="465"/>
      <c r="F24" s="465"/>
      <c r="G24" s="465"/>
      <c r="I24" s="308"/>
      <c r="J24" s="308"/>
      <c r="K24" s="308"/>
    </row>
    <row r="25" spans="1:12">
      <c r="A25" s="494" t="s">
        <v>472</v>
      </c>
      <c r="B25" s="494"/>
      <c r="C25" s="494"/>
      <c r="D25" s="494"/>
      <c r="E25" s="494"/>
      <c r="F25" s="494"/>
      <c r="G25" s="494"/>
    </row>
    <row r="26" spans="1:12">
      <c r="A26" s="494" t="s">
        <v>725</v>
      </c>
      <c r="B26" s="494"/>
      <c r="C26" s="494"/>
      <c r="D26" s="494"/>
      <c r="E26" s="494"/>
      <c r="F26" s="494"/>
      <c r="G26" s="494"/>
    </row>
    <row r="27" spans="1:12">
      <c r="A27" s="494" t="s">
        <v>724</v>
      </c>
      <c r="B27" s="494"/>
      <c r="C27" s="494"/>
      <c r="D27" s="494"/>
      <c r="E27" s="494"/>
      <c r="F27" s="494"/>
      <c r="G27" s="494"/>
    </row>
    <row r="28" spans="1:12">
      <c r="A28" s="494" t="s">
        <v>723</v>
      </c>
      <c r="B28" s="494"/>
      <c r="C28" s="494"/>
      <c r="D28" s="494"/>
      <c r="E28" s="494"/>
      <c r="F28" s="494"/>
      <c r="G28" s="494"/>
    </row>
    <row r="29" spans="1:12" ht="9" customHeight="1">
      <c r="A29" s="80"/>
      <c r="B29" s="80"/>
      <c r="C29" s="80"/>
      <c r="D29" s="80"/>
      <c r="E29" s="80"/>
      <c r="F29" s="80"/>
      <c r="G29" s="80"/>
    </row>
    <row r="30" spans="1:12" ht="13.5" customHeight="1">
      <c r="A30" s="501" t="s">
        <v>49</v>
      </c>
      <c r="B30" s="502"/>
      <c r="C30" s="502"/>
      <c r="D30" s="502"/>
      <c r="E30" s="502"/>
      <c r="F30" s="502"/>
      <c r="G30" s="503"/>
    </row>
    <row r="31" spans="1:12" ht="13.5" customHeight="1">
      <c r="A31" s="545"/>
      <c r="B31" s="546"/>
      <c r="C31" s="546"/>
      <c r="D31" s="546"/>
      <c r="E31" s="546"/>
      <c r="F31" s="546"/>
      <c r="G31" s="547"/>
    </row>
    <row r="32" spans="1:12" s="182" customFormat="1" ht="13.5" customHeight="1">
      <c r="A32" s="545" t="s">
        <v>233</v>
      </c>
      <c r="B32" s="546"/>
      <c r="C32" s="546"/>
      <c r="D32" s="546"/>
      <c r="E32" s="546"/>
      <c r="F32" s="546"/>
      <c r="G32" s="547"/>
      <c r="L32" s="308"/>
    </row>
    <row r="33" spans="1:12" s="182" customFormat="1" ht="13.5" customHeight="1">
      <c r="A33" s="545" t="s">
        <v>481</v>
      </c>
      <c r="B33" s="546"/>
      <c r="C33" s="546"/>
      <c r="D33" s="546"/>
      <c r="E33" s="546"/>
      <c r="F33" s="546"/>
      <c r="G33" s="547"/>
      <c r="L33" s="308"/>
    </row>
    <row r="34" spans="1:12" s="182" customFormat="1" ht="13.5" customHeight="1">
      <c r="A34" s="545"/>
      <c r="B34" s="546"/>
      <c r="C34" s="546"/>
      <c r="D34" s="546"/>
      <c r="E34" s="546"/>
      <c r="F34" s="546"/>
      <c r="G34" s="547"/>
      <c r="L34" s="308"/>
    </row>
    <row r="35" spans="1:12" s="182" customFormat="1" ht="18.75" customHeight="1">
      <c r="A35" s="491" t="s">
        <v>331</v>
      </c>
      <c r="B35" s="492"/>
      <c r="C35" s="492"/>
      <c r="D35" s="492"/>
      <c r="E35" s="492"/>
      <c r="F35" s="492"/>
      <c r="G35" s="493"/>
      <c r="L35" s="308"/>
    </row>
    <row r="36" spans="1:12" s="182" customFormat="1" ht="18.75" customHeight="1">
      <c r="A36" s="491" t="s">
        <v>332</v>
      </c>
      <c r="B36" s="492"/>
      <c r="C36" s="492"/>
      <c r="D36" s="492"/>
      <c r="E36" s="492"/>
      <c r="F36" s="492"/>
      <c r="G36" s="493"/>
      <c r="L36" s="308"/>
    </row>
    <row r="37" spans="1:12" s="182" customFormat="1" ht="18.75" customHeight="1">
      <c r="A37" s="491" t="s">
        <v>277</v>
      </c>
      <c r="B37" s="492"/>
      <c r="C37" s="492"/>
      <c r="D37" s="492"/>
      <c r="E37" s="492"/>
      <c r="F37" s="492"/>
      <c r="G37" s="493"/>
      <c r="L37" s="308"/>
    </row>
    <row r="38" spans="1:12" s="182" customFormat="1" ht="13.5" customHeight="1">
      <c r="A38" s="565"/>
      <c r="B38" s="566"/>
      <c r="C38" s="566"/>
      <c r="D38" s="566"/>
      <c r="E38" s="566"/>
      <c r="F38" s="566"/>
      <c r="G38" s="567"/>
      <c r="L38" s="308"/>
    </row>
    <row r="39" spans="1:12" s="182" customFormat="1" ht="24.75" customHeight="1">
      <c r="A39" s="562" t="s">
        <v>314</v>
      </c>
      <c r="B39" s="563"/>
      <c r="C39" s="563"/>
      <c r="D39" s="563"/>
      <c r="E39" s="563"/>
      <c r="F39" s="563"/>
      <c r="G39" s="564"/>
      <c r="L39" s="308"/>
    </row>
    <row r="40" spans="1:12" s="182" customFormat="1" ht="24.75" customHeight="1">
      <c r="A40" s="562" t="s">
        <v>436</v>
      </c>
      <c r="B40" s="563"/>
      <c r="C40" s="563"/>
      <c r="D40" s="563"/>
      <c r="E40" s="563"/>
      <c r="F40" s="563"/>
      <c r="G40" s="564"/>
      <c r="L40" s="308"/>
    </row>
    <row r="41" spans="1:12" s="182" customFormat="1" ht="13.5" customHeight="1">
      <c r="A41" s="545"/>
      <c r="B41" s="546"/>
      <c r="C41" s="546"/>
      <c r="D41" s="546"/>
      <c r="E41" s="546"/>
      <c r="F41" s="546"/>
      <c r="G41" s="547"/>
      <c r="L41" s="308"/>
    </row>
    <row r="42" spans="1:12" s="182" customFormat="1" ht="18.75" customHeight="1">
      <c r="A42" s="491" t="s">
        <v>400</v>
      </c>
      <c r="B42" s="492"/>
      <c r="C42" s="492"/>
      <c r="D42" s="492"/>
      <c r="E42" s="492"/>
      <c r="F42" s="492"/>
      <c r="G42" s="493"/>
      <c r="L42" s="308"/>
    </row>
    <row r="43" spans="1:12" s="182" customFormat="1" ht="13.5" customHeight="1">
      <c r="A43" s="545"/>
      <c r="B43" s="546"/>
      <c r="C43" s="546"/>
      <c r="D43" s="546"/>
      <c r="E43" s="546"/>
      <c r="F43" s="546"/>
      <c r="G43" s="547"/>
      <c r="L43" s="308"/>
    </row>
    <row r="44" spans="1:12" s="182" customFormat="1" ht="24.75" customHeight="1">
      <c r="A44" s="568" t="s">
        <v>451</v>
      </c>
      <c r="B44" s="563"/>
      <c r="C44" s="563"/>
      <c r="D44" s="563"/>
      <c r="E44" s="563"/>
      <c r="F44" s="563"/>
      <c r="G44" s="564"/>
      <c r="L44" s="308"/>
    </row>
    <row r="45" spans="1:12" s="182" customFormat="1" ht="13.5" customHeight="1">
      <c r="A45" s="545"/>
      <c r="B45" s="546"/>
      <c r="C45" s="546"/>
      <c r="D45" s="546"/>
      <c r="E45" s="546"/>
      <c r="F45" s="546"/>
      <c r="G45" s="547"/>
      <c r="L45" s="308"/>
    </row>
    <row r="46" spans="1:12" s="182" customFormat="1" ht="13.5" customHeight="1">
      <c r="A46" s="545"/>
      <c r="B46" s="546"/>
      <c r="C46" s="546"/>
      <c r="D46" s="546"/>
      <c r="E46" s="546"/>
      <c r="F46" s="546"/>
      <c r="G46" s="547"/>
      <c r="L46" s="308"/>
    </row>
    <row r="47" spans="1:12" s="182" customFormat="1" ht="13.5" customHeight="1">
      <c r="A47" s="548" t="s">
        <v>437</v>
      </c>
      <c r="B47" s="549"/>
      <c r="C47" s="549"/>
      <c r="D47" s="549"/>
      <c r="E47" s="549"/>
      <c r="F47" s="549"/>
      <c r="G47" s="550"/>
      <c r="L47" s="308"/>
    </row>
    <row r="48" spans="1:12" s="182" customFormat="1" ht="7.5" customHeight="1">
      <c r="A48" s="545"/>
      <c r="B48" s="546"/>
      <c r="C48" s="546"/>
      <c r="D48" s="546"/>
      <c r="E48" s="546"/>
      <c r="F48" s="546"/>
      <c r="G48" s="547"/>
      <c r="L48" s="308"/>
    </row>
    <row r="49" spans="1:12" s="182" customFormat="1" ht="13.5" customHeight="1">
      <c r="A49" s="476" t="s">
        <v>499</v>
      </c>
      <c r="B49" s="477"/>
      <c r="C49" s="477"/>
      <c r="D49" s="477"/>
      <c r="E49" s="477"/>
      <c r="F49" s="477"/>
      <c r="G49" s="478"/>
      <c r="L49" s="308"/>
    </row>
    <row r="50" spans="1:12" s="182" customFormat="1" ht="13.5" customHeight="1">
      <c r="A50" s="476" t="s">
        <v>500</v>
      </c>
      <c r="B50" s="477"/>
      <c r="C50" s="477"/>
      <c r="D50" s="477"/>
      <c r="E50" s="477"/>
      <c r="F50" s="477"/>
      <c r="G50" s="478"/>
      <c r="L50" s="308"/>
    </row>
    <row r="51" spans="1:12" s="182" customFormat="1" ht="13.5" customHeight="1">
      <c r="A51" s="476" t="s">
        <v>501</v>
      </c>
      <c r="B51" s="477"/>
      <c r="C51" s="477"/>
      <c r="D51" s="477"/>
      <c r="E51" s="477"/>
      <c r="F51" s="477"/>
      <c r="G51" s="478"/>
      <c r="L51" s="308"/>
    </row>
    <row r="52" spans="1:12" s="182" customFormat="1" ht="13.5" customHeight="1">
      <c r="A52" s="476" t="s">
        <v>504</v>
      </c>
      <c r="B52" s="477"/>
      <c r="C52" s="477"/>
      <c r="D52" s="477"/>
      <c r="E52" s="477"/>
      <c r="F52" s="477"/>
      <c r="G52" s="478"/>
      <c r="L52" s="308"/>
    </row>
    <row r="53" spans="1:12" s="182" customFormat="1" ht="13.5" customHeight="1">
      <c r="A53" s="476" t="s">
        <v>509</v>
      </c>
      <c r="B53" s="477"/>
      <c r="C53" s="477"/>
      <c r="D53" s="477"/>
      <c r="E53" s="477"/>
      <c r="F53" s="477"/>
      <c r="G53" s="478"/>
      <c r="L53" s="308"/>
    </row>
    <row r="54" spans="1:12" s="182" customFormat="1" ht="13.5" customHeight="1">
      <c r="A54" s="545"/>
      <c r="B54" s="546"/>
      <c r="C54" s="546"/>
      <c r="D54" s="546"/>
      <c r="E54" s="546"/>
      <c r="F54" s="546"/>
      <c r="G54" s="547"/>
      <c r="L54" s="308"/>
    </row>
    <row r="55" spans="1:12" s="182" customFormat="1" ht="21">
      <c r="A55" s="75"/>
      <c r="B55" s="317"/>
      <c r="C55" s="76" t="s">
        <v>40</v>
      </c>
      <c r="D55" s="77" t="str">
        <f>$E$1</f>
        <v>無限回</v>
      </c>
      <c r="E55" s="498" t="str">
        <f>$B$2</f>
        <v>ダイレクト・ザ・ストライク</v>
      </c>
      <c r="F55" s="499"/>
      <c r="G55" s="500"/>
      <c r="L55" s="308"/>
    </row>
  </sheetData>
  <mergeCells count="57">
    <mergeCell ref="B1:C1"/>
    <mergeCell ref="F1:G1"/>
    <mergeCell ref="B2:G2"/>
    <mergeCell ref="B4:G4"/>
    <mergeCell ref="B5:G5"/>
    <mergeCell ref="E55:G55"/>
    <mergeCell ref="A43:G43"/>
    <mergeCell ref="A35:G35"/>
    <mergeCell ref="A39:G39"/>
    <mergeCell ref="A40:G40"/>
    <mergeCell ref="A48:G48"/>
    <mergeCell ref="A41:G41"/>
    <mergeCell ref="A38:G38"/>
    <mergeCell ref="A44:G44"/>
    <mergeCell ref="A45:G45"/>
    <mergeCell ref="A36:G36"/>
    <mergeCell ref="A37:G37"/>
    <mergeCell ref="A53:G53"/>
    <mergeCell ref="A54:G54"/>
    <mergeCell ref="A49:G49"/>
    <mergeCell ref="A50:G50"/>
    <mergeCell ref="H4:L4"/>
    <mergeCell ref="A46:G46"/>
    <mergeCell ref="A21:G21"/>
    <mergeCell ref="A22:G22"/>
    <mergeCell ref="A23:G23"/>
    <mergeCell ref="B6:D6"/>
    <mergeCell ref="J9:K9"/>
    <mergeCell ref="J11:K11"/>
    <mergeCell ref="A42:G42"/>
    <mergeCell ref="B13:G13"/>
    <mergeCell ref="B14:G14"/>
    <mergeCell ref="B15:G15"/>
    <mergeCell ref="B12:G12"/>
    <mergeCell ref="A28:G28"/>
    <mergeCell ref="A17:G17"/>
    <mergeCell ref="A18:G18"/>
    <mergeCell ref="A16:G16"/>
    <mergeCell ref="A32:G32"/>
    <mergeCell ref="A25:G25"/>
    <mergeCell ref="A26:G26"/>
    <mergeCell ref="A27:G27"/>
    <mergeCell ref="A19:G19"/>
    <mergeCell ref="A30:G30"/>
    <mergeCell ref="B7:D7"/>
    <mergeCell ref="B8:G8"/>
    <mergeCell ref="B9:G9"/>
    <mergeCell ref="B10:G10"/>
    <mergeCell ref="B11:G11"/>
    <mergeCell ref="A31:G31"/>
    <mergeCell ref="A20:G20"/>
    <mergeCell ref="A51:G51"/>
    <mergeCell ref="A47:G47"/>
    <mergeCell ref="A52:G52"/>
    <mergeCell ref="A34:G34"/>
    <mergeCell ref="A33:G33"/>
    <mergeCell ref="A24:G24"/>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&amp;Cシェリー&amp;R&amp;D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61"/>
  <sheetViews>
    <sheetView zoomScaleNormal="100" workbookViewId="0">
      <selection activeCell="A48" sqref="A48:G48"/>
    </sheetView>
  </sheetViews>
  <sheetFormatPr defaultRowHeight="13.5"/>
  <cols>
    <col min="1" max="1" width="7.875" style="308" customWidth="1"/>
    <col min="2" max="2" width="8.5" style="308" customWidth="1"/>
    <col min="3" max="3" width="6.625" style="308" customWidth="1"/>
    <col min="4" max="4" width="15.75" style="308" customWidth="1"/>
    <col min="5" max="6" width="15.75" style="182" customWidth="1"/>
    <col min="7" max="7" width="18.25" style="182" customWidth="1"/>
    <col min="8" max="8" width="17.375" style="182" customWidth="1"/>
    <col min="9" max="9" width="14.625" style="182" customWidth="1"/>
    <col min="10" max="10" width="8.375" style="182" customWidth="1"/>
    <col min="11" max="11" width="7.5" style="182" customWidth="1"/>
    <col min="12" max="12" width="7.875" style="308" customWidth="1"/>
    <col min="13" max="13" width="9.25" style="308" customWidth="1"/>
    <col min="14" max="14" width="12.375" style="308" customWidth="1"/>
    <col min="15" max="16384" width="9" style="308"/>
  </cols>
  <sheetData>
    <row r="1" spans="1:12" ht="21">
      <c r="A1" s="34" t="s">
        <v>207</v>
      </c>
      <c r="B1" s="571">
        <v>11</v>
      </c>
      <c r="C1" s="572"/>
      <c r="D1" s="35" t="s">
        <v>40</v>
      </c>
      <c r="E1" s="36" t="s">
        <v>57</v>
      </c>
      <c r="F1" s="573"/>
      <c r="G1" s="574"/>
      <c r="H1" s="74" t="s">
        <v>55</v>
      </c>
    </row>
    <row r="2" spans="1:12" ht="24.75" customHeight="1">
      <c r="A2" s="35" t="s">
        <v>0</v>
      </c>
      <c r="B2" s="575" t="s">
        <v>767</v>
      </c>
      <c r="C2" s="575"/>
      <c r="D2" s="575"/>
      <c r="E2" s="575"/>
      <c r="F2" s="575"/>
      <c r="G2" s="575"/>
      <c r="H2" s="74" t="s">
        <v>56</v>
      </c>
    </row>
    <row r="3" spans="1:12" ht="19.5" customHeight="1">
      <c r="A3" s="79" t="s">
        <v>48</v>
      </c>
      <c r="B3" s="182"/>
      <c r="C3" s="182"/>
      <c r="D3" s="182"/>
      <c r="I3" s="74"/>
    </row>
    <row r="4" spans="1:12">
      <c r="A4" s="62" t="s">
        <v>46</v>
      </c>
      <c r="B4" s="470" t="s">
        <v>374</v>
      </c>
      <c r="C4" s="471"/>
      <c r="D4" s="471"/>
      <c r="E4" s="471"/>
      <c r="F4" s="471"/>
      <c r="G4" s="472"/>
      <c r="H4" s="404" t="s">
        <v>393</v>
      </c>
      <c r="I4" s="405"/>
      <c r="J4" s="405"/>
      <c r="K4" s="405"/>
      <c r="L4" s="406"/>
    </row>
    <row r="5" spans="1:12">
      <c r="A5" s="63" t="s">
        <v>209</v>
      </c>
      <c r="B5" s="470" t="s">
        <v>162</v>
      </c>
      <c r="C5" s="471"/>
      <c r="D5" s="471"/>
      <c r="E5" s="471"/>
      <c r="F5" s="471"/>
      <c r="G5" s="472"/>
      <c r="H5" s="313" t="s">
        <v>43</v>
      </c>
      <c r="I5" s="312" t="s">
        <v>70</v>
      </c>
      <c r="J5" s="312"/>
    </row>
    <row r="6" spans="1:12">
      <c r="A6" s="63" t="s">
        <v>210</v>
      </c>
      <c r="B6" s="551" t="s">
        <v>359</v>
      </c>
      <c r="C6" s="552"/>
      <c r="D6" s="553"/>
      <c r="E6" s="313" t="s">
        <v>43</v>
      </c>
      <c r="F6" s="314" t="str">
        <f>$I$5</f>
        <v>近接範囲</v>
      </c>
      <c r="G6" s="314" t="str">
        <f>IF($J$5 = 0,"", $J$5)</f>
        <v/>
      </c>
      <c r="H6" s="313" t="s">
        <v>66</v>
      </c>
      <c r="I6" s="312" t="s">
        <v>67</v>
      </c>
      <c r="J6" s="312">
        <v>5</v>
      </c>
    </row>
    <row r="7" spans="1:12">
      <c r="A7" s="64" t="s">
        <v>6</v>
      </c>
      <c r="B7" s="576" t="s">
        <v>364</v>
      </c>
      <c r="C7" s="577"/>
      <c r="D7" s="578"/>
      <c r="E7" s="313" t="s">
        <v>66</v>
      </c>
      <c r="F7" s="217" t="str">
        <f>IF($I$6 = 0,"", $I$6)</f>
        <v>爆発</v>
      </c>
      <c r="G7" s="217">
        <v>3</v>
      </c>
      <c r="H7" s="313" t="s">
        <v>85</v>
      </c>
      <c r="I7" s="312" t="s">
        <v>121</v>
      </c>
      <c r="J7" s="74" t="s">
        <v>62</v>
      </c>
      <c r="L7" s="184" t="s">
        <v>394</v>
      </c>
    </row>
    <row r="8" spans="1:12">
      <c r="A8" s="65" t="s">
        <v>729</v>
      </c>
      <c r="B8" s="473" t="s">
        <v>438</v>
      </c>
      <c r="C8" s="474"/>
      <c r="D8" s="474"/>
      <c r="E8" s="474"/>
      <c r="F8" s="474"/>
      <c r="G8" s="475"/>
      <c r="H8" s="313" t="s">
        <v>51</v>
      </c>
      <c r="I8" s="312" t="s">
        <v>17</v>
      </c>
      <c r="J8" s="314">
        <f>IF(I8="",0,VLOOKUP(I8,基本!$A$5:'基本'!$C$10,3,FALSE))</f>
        <v>6</v>
      </c>
      <c r="K8" s="312" t="s">
        <v>145</v>
      </c>
      <c r="L8" s="185">
        <f>$J$8+$L$9+$I$9</f>
        <v>20</v>
      </c>
    </row>
    <row r="9" spans="1:12" ht="13.5" customHeight="1">
      <c r="A9" s="65" t="s">
        <v>61</v>
      </c>
      <c r="B9" s="473" t="s">
        <v>361</v>
      </c>
      <c r="C9" s="474"/>
      <c r="D9" s="474"/>
      <c r="E9" s="474"/>
      <c r="F9" s="474"/>
      <c r="G9" s="475"/>
      <c r="H9" s="313" t="s">
        <v>58</v>
      </c>
      <c r="I9" s="312">
        <v>0</v>
      </c>
      <c r="J9" s="404" t="s">
        <v>53</v>
      </c>
      <c r="K9" s="406"/>
      <c r="L9" s="314">
        <f>IF($I$7=基本!$F$4,基本!$P$7,IF($I$7=基本!$F$13,基本!$P$16,IF($I$7=基本!$F$22,基本!$P$25,IF($I$7=基本!$F$31,基本!$P$34,IF($I$7=基本!$F$40,基本!$P$43,0)))))</f>
        <v>14</v>
      </c>
    </row>
    <row r="10" spans="1:12" ht="13.5" customHeight="1">
      <c r="A10" s="66"/>
      <c r="B10" s="495" t="s">
        <v>362</v>
      </c>
      <c r="C10" s="496"/>
      <c r="D10" s="496"/>
      <c r="E10" s="496"/>
      <c r="F10" s="496"/>
      <c r="G10" s="497"/>
      <c r="H10" s="310" t="s">
        <v>52</v>
      </c>
      <c r="I10" s="312" t="s">
        <v>17</v>
      </c>
      <c r="J10" s="314">
        <f>IF(I10="",0,VLOOKUP(I10,基本!$A$5:'基本'!$C$10,3,FALSE))</f>
        <v>6</v>
      </c>
      <c r="L10" s="182"/>
    </row>
    <row r="11" spans="1:12" ht="13.5" customHeight="1">
      <c r="A11" s="66"/>
      <c r="B11" s="495" t="s">
        <v>360</v>
      </c>
      <c r="C11" s="496"/>
      <c r="D11" s="496"/>
      <c r="E11" s="496"/>
      <c r="F11" s="496"/>
      <c r="G11" s="497"/>
      <c r="H11" s="313" t="s">
        <v>59</v>
      </c>
      <c r="I11" s="312">
        <v>0</v>
      </c>
      <c r="J11" s="404" t="s">
        <v>708</v>
      </c>
      <c r="K11" s="406"/>
      <c r="L11" s="314">
        <f>IF($I$7=基本!$F$4,基本!$P$9,IF($I$7=基本!$F$13,基本!$P$18,IF($I$7=基本!$F$22,基本!$P$27,IF($I$7=基本!$F$31,基本!$P$36,IF($I$7=基本!$F$40,基本!$P$45,0)))))</f>
        <v>4</v>
      </c>
    </row>
    <row r="12" spans="1:12" ht="8.25" customHeight="1">
      <c r="A12" s="66"/>
      <c r="B12" s="495"/>
      <c r="C12" s="496"/>
      <c r="D12" s="496"/>
      <c r="E12" s="496"/>
      <c r="F12" s="496"/>
      <c r="G12" s="497"/>
      <c r="H12" s="311" t="s">
        <v>396</v>
      </c>
      <c r="I12" s="312">
        <v>1</v>
      </c>
      <c r="L12" s="184" t="s">
        <v>394</v>
      </c>
    </row>
    <row r="13" spans="1:12" ht="13.5" customHeight="1">
      <c r="A13" s="65" t="s">
        <v>132</v>
      </c>
      <c r="B13" s="473" t="s">
        <v>363</v>
      </c>
      <c r="C13" s="474"/>
      <c r="D13" s="474"/>
      <c r="E13" s="474"/>
      <c r="F13" s="474"/>
      <c r="G13" s="475"/>
      <c r="H13" s="313" t="s">
        <v>707</v>
      </c>
      <c r="I13" s="188">
        <f>IF($I$7=基本!$F$4,基本!$F$9,IF($I$7=基本!$F$13,基本!$F$18,IF($I$7=基本!$F$22,基本!$F$27,IF($I$7=基本!$F$31,基本!$F$36,IF($I$7=基本!$F$40,基本!$F$45,0)))))*$I$12</f>
        <v>1</v>
      </c>
      <c r="J13" s="313" t="s">
        <v>706</v>
      </c>
      <c r="K13" s="188">
        <f>IF($I$7=基本!$F$4,基本!$H$9,IF($I$7=基本!$F$13,基本!$H$18,IF($I$7=基本!$F$22,基本!$H$27,IF($I$7=基本!$F$31,基本!$H$36,IF($I$7=基本!$F$40,基本!$H$45,0)))))</f>
        <v>10</v>
      </c>
      <c r="L13" s="185">
        <f>$J$10+$L$11+$I$11</f>
        <v>10</v>
      </c>
    </row>
    <row r="14" spans="1:12" ht="13.5" customHeight="1">
      <c r="A14" s="66"/>
      <c r="B14" s="495" t="s">
        <v>365</v>
      </c>
      <c r="C14" s="496"/>
      <c r="D14" s="496"/>
      <c r="E14" s="496"/>
      <c r="F14" s="496"/>
      <c r="G14" s="497"/>
      <c r="H14" s="313" t="s">
        <v>50</v>
      </c>
      <c r="I14" s="188">
        <f>IF($I$7=基本!$F$4,基本!$L$11,IF($I$7=基本!$F$13,基本!$L$20,IF($I$7=基本!$F$22,基本!$L$29,IF($I$7=基本!$F$31,基本!$L$38,IF($I$7=基本!$F$40,基本!$L$47,0)))))</f>
        <v>2</v>
      </c>
      <c r="J14" s="313" t="s">
        <v>706</v>
      </c>
      <c r="K14" s="188">
        <f>IF($I$7=基本!$F$4,基本!$N$11,IF($I$7=基本!$F$13,基本!$N$20,IF($I$7=基本!$F$22,基本!$N$29,IF($I$7=基本!$F$31,基本!$N$38,IF($I$7=基本!$F$40,基本!$N$47,0)))))</f>
        <v>6</v>
      </c>
      <c r="L14" s="185">
        <f>$J$10+$L$11+$I$11+($I$13*$K$13)</f>
        <v>20</v>
      </c>
    </row>
    <row r="15" spans="1:12" ht="13.5" customHeight="1">
      <c r="A15" s="66"/>
      <c r="B15" s="495" t="s">
        <v>366</v>
      </c>
      <c r="C15" s="496"/>
      <c r="D15" s="496"/>
      <c r="E15" s="496"/>
      <c r="F15" s="496"/>
      <c r="G15" s="497"/>
      <c r="H15" s="313" t="s">
        <v>60</v>
      </c>
      <c r="I15" s="312" t="s">
        <v>77</v>
      </c>
      <c r="J15" s="313" t="s">
        <v>397</v>
      </c>
      <c r="K15" s="312" t="s">
        <v>17</v>
      </c>
      <c r="L15" s="314">
        <f>IF(K15="",0,VLOOKUP(K15,基本!$A$5:'基本'!$C$10,3,FALSE))</f>
        <v>6</v>
      </c>
    </row>
    <row r="16" spans="1:12" ht="13.5" customHeight="1">
      <c r="A16" s="66"/>
      <c r="B16" s="495" t="s">
        <v>367</v>
      </c>
      <c r="C16" s="496"/>
      <c r="D16" s="496"/>
      <c r="E16" s="496"/>
      <c r="F16" s="496"/>
      <c r="G16" s="497"/>
    </row>
    <row r="17" spans="1:12" ht="7.5" customHeight="1">
      <c r="A17" s="67"/>
      <c r="B17" s="579"/>
      <c r="C17" s="560"/>
      <c r="D17" s="560"/>
      <c r="E17" s="560"/>
      <c r="F17" s="560"/>
      <c r="G17" s="561"/>
      <c r="J17" s="308"/>
      <c r="K17" s="308"/>
    </row>
    <row r="18" spans="1:12" ht="5.25" customHeight="1">
      <c r="A18" s="496"/>
      <c r="B18" s="496"/>
      <c r="C18" s="496"/>
      <c r="D18" s="496"/>
      <c r="E18" s="496"/>
      <c r="F18" s="496"/>
      <c r="G18" s="496"/>
    </row>
    <row r="19" spans="1:12" ht="14.25">
      <c r="A19" s="465" t="s">
        <v>387</v>
      </c>
      <c r="B19" s="465"/>
      <c r="C19" s="465"/>
      <c r="D19" s="465"/>
      <c r="E19" s="465"/>
      <c r="F19" s="465"/>
      <c r="G19" s="465"/>
      <c r="I19" s="308"/>
      <c r="J19" s="308"/>
      <c r="K19" s="308"/>
    </row>
    <row r="20" spans="1:12">
      <c r="A20" s="494" t="s">
        <v>388</v>
      </c>
      <c r="B20" s="494"/>
      <c r="C20" s="494"/>
      <c r="D20" s="494"/>
      <c r="E20" s="494"/>
      <c r="F20" s="494"/>
      <c r="G20" s="494"/>
    </row>
    <row r="21" spans="1:12">
      <c r="A21" s="494" t="s">
        <v>389</v>
      </c>
      <c r="B21" s="494"/>
      <c r="C21" s="494"/>
      <c r="D21" s="494"/>
      <c r="E21" s="494"/>
      <c r="F21" s="494"/>
      <c r="G21" s="494"/>
    </row>
    <row r="22" spans="1:12">
      <c r="A22" s="494" t="s">
        <v>390</v>
      </c>
      <c r="B22" s="494"/>
      <c r="C22" s="494"/>
      <c r="D22" s="494"/>
      <c r="E22" s="494"/>
      <c r="F22" s="494"/>
      <c r="G22" s="494"/>
    </row>
    <row r="23" spans="1:12">
      <c r="A23" s="494" t="s">
        <v>728</v>
      </c>
      <c r="B23" s="494"/>
      <c r="C23" s="494"/>
      <c r="D23" s="494"/>
      <c r="E23" s="494"/>
      <c r="F23" s="494"/>
      <c r="G23" s="494"/>
    </row>
    <row r="24" spans="1:12">
      <c r="A24" s="494" t="s">
        <v>464</v>
      </c>
      <c r="B24" s="494"/>
      <c r="C24" s="494"/>
      <c r="D24" s="494"/>
      <c r="E24" s="494"/>
      <c r="F24" s="494"/>
      <c r="G24" s="494"/>
    </row>
    <row r="25" spans="1:12">
      <c r="A25" s="494" t="s">
        <v>391</v>
      </c>
      <c r="B25" s="494"/>
      <c r="C25" s="494"/>
      <c r="D25" s="494"/>
      <c r="E25" s="494"/>
      <c r="F25" s="494"/>
      <c r="G25" s="494"/>
    </row>
    <row r="26" spans="1:12">
      <c r="A26" s="494" t="s">
        <v>392</v>
      </c>
      <c r="B26" s="494"/>
      <c r="C26" s="494"/>
      <c r="D26" s="494"/>
      <c r="E26" s="494"/>
      <c r="F26" s="494"/>
      <c r="G26" s="494"/>
    </row>
    <row r="27" spans="1:12" ht="7.5" customHeight="1">
      <c r="A27" s="560"/>
      <c r="B27" s="560"/>
      <c r="C27" s="560"/>
      <c r="D27" s="560"/>
      <c r="E27" s="560"/>
      <c r="F27" s="560"/>
      <c r="G27" s="560"/>
    </row>
    <row r="28" spans="1:12" ht="13.5" customHeight="1">
      <c r="A28" s="501" t="s">
        <v>49</v>
      </c>
      <c r="B28" s="502"/>
      <c r="C28" s="502"/>
      <c r="D28" s="502"/>
      <c r="E28" s="502"/>
      <c r="F28" s="502"/>
      <c r="G28" s="503"/>
    </row>
    <row r="29" spans="1:12" s="182" customFormat="1" ht="8.25" customHeight="1">
      <c r="A29" s="545"/>
      <c r="B29" s="546"/>
      <c r="C29" s="546"/>
      <c r="D29" s="546"/>
      <c r="E29" s="546"/>
      <c r="F29" s="546"/>
      <c r="G29" s="547"/>
      <c r="L29" s="308"/>
    </row>
    <row r="30" spans="1:12" s="182" customFormat="1" ht="13.5" customHeight="1">
      <c r="A30" s="476" t="s">
        <v>452</v>
      </c>
      <c r="B30" s="477"/>
      <c r="C30" s="477"/>
      <c r="D30" s="477"/>
      <c r="E30" s="477"/>
      <c r="F30" s="477"/>
      <c r="G30" s="478"/>
      <c r="L30" s="308"/>
    </row>
    <row r="31" spans="1:12" s="182" customFormat="1" ht="13.5" customHeight="1">
      <c r="A31" s="476" t="s">
        <v>489</v>
      </c>
      <c r="B31" s="477"/>
      <c r="C31" s="477"/>
      <c r="D31" s="477"/>
      <c r="E31" s="477"/>
      <c r="F31" s="477"/>
      <c r="G31" s="478"/>
      <c r="L31" s="308"/>
    </row>
    <row r="32" spans="1:12" s="182" customFormat="1" ht="13.5" customHeight="1">
      <c r="A32" s="476" t="s">
        <v>467</v>
      </c>
      <c r="B32" s="477"/>
      <c r="C32" s="477"/>
      <c r="D32" s="477"/>
      <c r="E32" s="477"/>
      <c r="F32" s="477"/>
      <c r="G32" s="478"/>
      <c r="L32" s="308"/>
    </row>
    <row r="33" spans="1:12" s="182" customFormat="1" ht="13.5" customHeight="1">
      <c r="A33" s="545" t="s">
        <v>454</v>
      </c>
      <c r="B33" s="546"/>
      <c r="C33" s="546"/>
      <c r="D33" s="546"/>
      <c r="E33" s="546"/>
      <c r="F33" s="546"/>
      <c r="G33" s="547"/>
      <c r="L33" s="308"/>
    </row>
    <row r="34" spans="1:12" s="182" customFormat="1" ht="13.5" customHeight="1">
      <c r="A34" s="545" t="s">
        <v>459</v>
      </c>
      <c r="B34" s="546"/>
      <c r="C34" s="546"/>
      <c r="D34" s="546"/>
      <c r="E34" s="546"/>
      <c r="F34" s="546"/>
      <c r="G34" s="547"/>
      <c r="L34" s="308"/>
    </row>
    <row r="35" spans="1:12" s="182" customFormat="1" ht="13.5" customHeight="1">
      <c r="A35" s="545" t="s">
        <v>458</v>
      </c>
      <c r="B35" s="546"/>
      <c r="C35" s="546"/>
      <c r="D35" s="546"/>
      <c r="E35" s="546"/>
      <c r="F35" s="546"/>
      <c r="G35" s="547"/>
      <c r="L35" s="308"/>
    </row>
    <row r="36" spans="1:12" s="182" customFormat="1" ht="9" customHeight="1">
      <c r="A36" s="545"/>
      <c r="B36" s="546"/>
      <c r="C36" s="546"/>
      <c r="D36" s="546"/>
      <c r="E36" s="546"/>
      <c r="F36" s="546"/>
      <c r="G36" s="547"/>
      <c r="L36" s="308"/>
    </row>
    <row r="37" spans="1:12" s="182" customFormat="1" ht="13.5" customHeight="1">
      <c r="A37" s="476" t="s">
        <v>453</v>
      </c>
      <c r="B37" s="477"/>
      <c r="C37" s="477"/>
      <c r="D37" s="477"/>
      <c r="E37" s="477"/>
      <c r="F37" s="477"/>
      <c r="G37" s="478"/>
      <c r="L37" s="308"/>
    </row>
    <row r="38" spans="1:12" ht="11.25" customHeight="1">
      <c r="A38" s="545"/>
      <c r="B38" s="546"/>
      <c r="C38" s="546"/>
      <c r="D38" s="546"/>
      <c r="E38" s="546"/>
      <c r="F38" s="546"/>
      <c r="G38" s="547"/>
    </row>
    <row r="39" spans="1:12" s="182" customFormat="1" ht="13.5" customHeight="1">
      <c r="A39" s="545" t="s">
        <v>455</v>
      </c>
      <c r="B39" s="546"/>
      <c r="C39" s="546"/>
      <c r="D39" s="546"/>
      <c r="E39" s="546"/>
      <c r="F39" s="546"/>
      <c r="G39" s="547"/>
      <c r="L39" s="308"/>
    </row>
    <row r="40" spans="1:12" s="182" customFormat="1" ht="13.5" customHeight="1">
      <c r="A40" s="504" t="s">
        <v>456</v>
      </c>
      <c r="B40" s="505"/>
      <c r="C40" s="505"/>
      <c r="D40" s="505"/>
      <c r="E40" s="505"/>
      <c r="F40" s="505"/>
      <c r="G40" s="506"/>
      <c r="L40" s="308"/>
    </row>
    <row r="41" spans="1:12" s="182" customFormat="1" ht="13.5" customHeight="1">
      <c r="A41" s="476" t="s">
        <v>460</v>
      </c>
      <c r="B41" s="477"/>
      <c r="C41" s="477"/>
      <c r="D41" s="477"/>
      <c r="E41" s="477"/>
      <c r="F41" s="477"/>
      <c r="G41" s="478"/>
      <c r="L41" s="308"/>
    </row>
    <row r="42" spans="1:12" ht="13.5" customHeight="1">
      <c r="A42" s="545" t="s">
        <v>461</v>
      </c>
      <c r="B42" s="546"/>
      <c r="C42" s="546"/>
      <c r="D42" s="546"/>
      <c r="E42" s="546"/>
      <c r="F42" s="546"/>
      <c r="G42" s="547"/>
    </row>
    <row r="43" spans="1:12" ht="13.5" customHeight="1">
      <c r="A43" s="545" t="s">
        <v>466</v>
      </c>
      <c r="B43" s="546"/>
      <c r="C43" s="546"/>
      <c r="D43" s="546"/>
      <c r="E43" s="546"/>
      <c r="F43" s="546"/>
      <c r="G43" s="547"/>
    </row>
    <row r="44" spans="1:12" s="182" customFormat="1" ht="13.5" customHeight="1">
      <c r="A44" s="504" t="s">
        <v>457</v>
      </c>
      <c r="B44" s="505"/>
      <c r="C44" s="505"/>
      <c r="D44" s="505"/>
      <c r="E44" s="505"/>
      <c r="F44" s="505"/>
      <c r="G44" s="506"/>
      <c r="L44" s="308"/>
    </row>
    <row r="45" spans="1:12" s="182" customFormat="1" ht="13.5" customHeight="1">
      <c r="A45" s="545" t="s">
        <v>490</v>
      </c>
      <c r="B45" s="546"/>
      <c r="C45" s="546"/>
      <c r="D45" s="546"/>
      <c r="E45" s="546"/>
      <c r="F45" s="546"/>
      <c r="G45" s="547"/>
      <c r="L45" s="308"/>
    </row>
    <row r="46" spans="1:12" s="182" customFormat="1" ht="13.5" customHeight="1">
      <c r="A46" s="545" t="s">
        <v>462</v>
      </c>
      <c r="B46" s="546"/>
      <c r="C46" s="546"/>
      <c r="D46" s="546"/>
      <c r="E46" s="546"/>
      <c r="F46" s="546"/>
      <c r="G46" s="547"/>
      <c r="L46" s="308"/>
    </row>
    <row r="47" spans="1:12" s="182" customFormat="1" ht="13.5" customHeight="1">
      <c r="A47" s="545" t="s">
        <v>535</v>
      </c>
      <c r="B47" s="546"/>
      <c r="C47" s="546"/>
      <c r="D47" s="546"/>
      <c r="E47" s="546"/>
      <c r="F47" s="546"/>
      <c r="G47" s="547"/>
      <c r="L47" s="308"/>
    </row>
    <row r="48" spans="1:12" ht="13.5" customHeight="1">
      <c r="A48" s="545" t="s">
        <v>468</v>
      </c>
      <c r="B48" s="546"/>
      <c r="C48" s="546"/>
      <c r="D48" s="546"/>
      <c r="E48" s="546"/>
      <c r="F48" s="546"/>
      <c r="G48" s="547"/>
    </row>
    <row r="49" spans="1:12" s="182" customFormat="1" ht="13.5" customHeight="1">
      <c r="A49" s="504" t="s">
        <v>456</v>
      </c>
      <c r="B49" s="505"/>
      <c r="C49" s="505"/>
      <c r="D49" s="505"/>
      <c r="E49" s="505"/>
      <c r="F49" s="505"/>
      <c r="G49" s="506"/>
      <c r="L49" s="308"/>
    </row>
    <row r="50" spans="1:12" s="182" customFormat="1" ht="13.5" customHeight="1">
      <c r="A50" s="476" t="s">
        <v>463</v>
      </c>
      <c r="B50" s="477"/>
      <c r="C50" s="477"/>
      <c r="D50" s="477"/>
      <c r="E50" s="477"/>
      <c r="F50" s="477"/>
      <c r="G50" s="478"/>
      <c r="L50" s="308"/>
    </row>
    <row r="51" spans="1:12" s="182" customFormat="1" ht="13.5" customHeight="1">
      <c r="A51" s="504" t="s">
        <v>457</v>
      </c>
      <c r="B51" s="505"/>
      <c r="C51" s="505"/>
      <c r="D51" s="505"/>
      <c r="E51" s="505"/>
      <c r="F51" s="505"/>
      <c r="G51" s="506"/>
      <c r="L51" s="308"/>
    </row>
    <row r="52" spans="1:12" ht="13.5" customHeight="1">
      <c r="A52" s="545" t="s">
        <v>465</v>
      </c>
      <c r="B52" s="546"/>
      <c r="C52" s="546"/>
      <c r="D52" s="546"/>
      <c r="E52" s="546"/>
      <c r="F52" s="546"/>
      <c r="G52" s="547"/>
    </row>
    <row r="53" spans="1:12" s="182" customFormat="1" ht="13.5" customHeight="1">
      <c r="A53" s="545" t="s">
        <v>491</v>
      </c>
      <c r="B53" s="546"/>
      <c r="C53" s="546"/>
      <c r="D53" s="546"/>
      <c r="E53" s="546"/>
      <c r="F53" s="546"/>
      <c r="G53" s="547"/>
      <c r="L53" s="308"/>
    </row>
    <row r="54" spans="1:12" s="182" customFormat="1" ht="13.5" customHeight="1">
      <c r="A54" s="545" t="s">
        <v>492</v>
      </c>
      <c r="B54" s="546"/>
      <c r="C54" s="546"/>
      <c r="D54" s="546"/>
      <c r="E54" s="546"/>
      <c r="F54" s="546"/>
      <c r="G54" s="547"/>
      <c r="L54" s="308"/>
    </row>
    <row r="55" spans="1:12" ht="13.5" customHeight="1">
      <c r="A55" s="545" t="s">
        <v>469</v>
      </c>
      <c r="B55" s="546"/>
      <c r="C55" s="546"/>
      <c r="D55" s="546"/>
      <c r="E55" s="546"/>
      <c r="F55" s="546"/>
      <c r="G55" s="547"/>
    </row>
    <row r="56" spans="1:12" s="182" customFormat="1" ht="13.5" customHeight="1">
      <c r="A56" s="504" t="s">
        <v>456</v>
      </c>
      <c r="B56" s="505"/>
      <c r="C56" s="505"/>
      <c r="D56" s="505"/>
      <c r="E56" s="505"/>
      <c r="F56" s="505"/>
      <c r="G56" s="506"/>
      <c r="L56" s="308"/>
    </row>
    <row r="57" spans="1:12" s="182" customFormat="1" ht="13.5" customHeight="1">
      <c r="A57" s="476" t="s">
        <v>493</v>
      </c>
      <c r="B57" s="477"/>
      <c r="C57" s="477"/>
      <c r="D57" s="477"/>
      <c r="E57" s="477"/>
      <c r="F57" s="477"/>
      <c r="G57" s="478"/>
      <c r="L57" s="308"/>
    </row>
    <row r="58" spans="1:12" s="182" customFormat="1" ht="13.5" customHeight="1">
      <c r="A58" s="504" t="s">
        <v>457</v>
      </c>
      <c r="B58" s="505"/>
      <c r="C58" s="505"/>
      <c r="D58" s="505"/>
      <c r="E58" s="505"/>
      <c r="F58" s="505"/>
      <c r="G58" s="506"/>
      <c r="L58" s="308"/>
    </row>
    <row r="59" spans="1:12" ht="13.5" customHeight="1">
      <c r="A59" s="545" t="s">
        <v>470</v>
      </c>
      <c r="B59" s="546"/>
      <c r="C59" s="546"/>
      <c r="D59" s="546"/>
      <c r="E59" s="546"/>
      <c r="F59" s="546"/>
      <c r="G59" s="547"/>
    </row>
    <row r="60" spans="1:12" ht="6" customHeight="1">
      <c r="A60" s="583"/>
      <c r="B60" s="584"/>
      <c r="C60" s="584"/>
      <c r="D60" s="584"/>
      <c r="E60" s="584"/>
      <c r="F60" s="584"/>
      <c r="G60" s="585"/>
    </row>
    <row r="61" spans="1:12" ht="21">
      <c r="A61" s="31" t="s">
        <v>665</v>
      </c>
      <c r="B61" s="318">
        <f>$B$1</f>
        <v>11</v>
      </c>
      <c r="C61" s="32" t="s">
        <v>40</v>
      </c>
      <c r="D61" s="33" t="str">
        <f>$E$1</f>
        <v>遭遇毎</v>
      </c>
      <c r="E61" s="580" t="str">
        <f>$B$2</f>
        <v>アンティシペイション・タクティクス</v>
      </c>
      <c r="F61" s="581"/>
      <c r="G61" s="582"/>
    </row>
  </sheetData>
  <mergeCells count="64">
    <mergeCell ref="A19:G19"/>
    <mergeCell ref="A20:G20"/>
    <mergeCell ref="E61:G61"/>
    <mergeCell ref="A44:G44"/>
    <mergeCell ref="A48:G48"/>
    <mergeCell ref="A58:G58"/>
    <mergeCell ref="A59:G59"/>
    <mergeCell ref="A60:G60"/>
    <mergeCell ref="A47:G47"/>
    <mergeCell ref="A21:G21"/>
    <mergeCell ref="A23:G23"/>
    <mergeCell ref="A24:G24"/>
    <mergeCell ref="A25:G25"/>
    <mergeCell ref="A40:G40"/>
    <mergeCell ref="A34:G34"/>
    <mergeCell ref="A39:G39"/>
    <mergeCell ref="A22:G22"/>
    <mergeCell ref="A28:G28"/>
    <mergeCell ref="A29:G29"/>
    <mergeCell ref="A30:G30"/>
    <mergeCell ref="A38:G38"/>
    <mergeCell ref="A32:G32"/>
    <mergeCell ref="B17:G17"/>
    <mergeCell ref="B12:G12"/>
    <mergeCell ref="J11:K11"/>
    <mergeCell ref="B13:G13"/>
    <mergeCell ref="B14:G14"/>
    <mergeCell ref="B15:G15"/>
    <mergeCell ref="B16:G16"/>
    <mergeCell ref="B7:D7"/>
    <mergeCell ref="B9:G9"/>
    <mergeCell ref="B10:G10"/>
    <mergeCell ref="J9:K9"/>
    <mergeCell ref="B11:G11"/>
    <mergeCell ref="B8:G8"/>
    <mergeCell ref="H4:L4"/>
    <mergeCell ref="B6:D6"/>
    <mergeCell ref="B1:C1"/>
    <mergeCell ref="F1:G1"/>
    <mergeCell ref="B2:G2"/>
    <mergeCell ref="B4:G4"/>
    <mergeCell ref="B5:G5"/>
    <mergeCell ref="A57:G57"/>
    <mergeCell ref="A46:G46"/>
    <mergeCell ref="A49:G49"/>
    <mergeCell ref="A50:G50"/>
    <mergeCell ref="A52:G52"/>
    <mergeCell ref="A53:G53"/>
    <mergeCell ref="A18:G18"/>
    <mergeCell ref="A54:G54"/>
    <mergeCell ref="A55:G55"/>
    <mergeCell ref="A51:G51"/>
    <mergeCell ref="A56:G56"/>
    <mergeCell ref="A43:G43"/>
    <mergeCell ref="A45:G45"/>
    <mergeCell ref="A42:G42"/>
    <mergeCell ref="A31:G31"/>
    <mergeCell ref="A27:G27"/>
    <mergeCell ref="A41:G41"/>
    <mergeCell ref="A26:G26"/>
    <mergeCell ref="A33:G33"/>
    <mergeCell ref="A35:G35"/>
    <mergeCell ref="A36:G36"/>
    <mergeCell ref="A37:G37"/>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&amp;Cシェリー&amp;R&amp;D</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34998626667073579"/>
  </sheetPr>
  <dimension ref="A1:L57"/>
  <sheetViews>
    <sheetView zoomScaleNormal="100" workbookViewId="0">
      <selection activeCell="A48" sqref="A48:G48"/>
    </sheetView>
  </sheetViews>
  <sheetFormatPr defaultRowHeight="13.5"/>
  <cols>
    <col min="1" max="1" width="7.875" style="308" customWidth="1"/>
    <col min="2" max="2" width="8.5" style="308" customWidth="1"/>
    <col min="3" max="3" width="6.625" style="308" customWidth="1"/>
    <col min="4" max="4" width="15.75" style="308" customWidth="1"/>
    <col min="5" max="6" width="15.75" style="182" customWidth="1"/>
    <col min="7" max="7" width="18.25" style="182" customWidth="1"/>
    <col min="8" max="8" width="17.375" style="182" customWidth="1"/>
    <col min="9" max="9" width="14.625" style="182" customWidth="1"/>
    <col min="10" max="10" width="8.375" style="182" customWidth="1"/>
    <col min="11" max="11" width="7.5" style="182" customWidth="1"/>
    <col min="12" max="12" width="7.875" style="308" customWidth="1"/>
    <col min="13" max="13" width="9.25" style="308" customWidth="1"/>
    <col min="14" max="14" width="12.375" style="308" customWidth="1"/>
    <col min="15" max="16384" width="9" style="308"/>
  </cols>
  <sheetData>
    <row r="1" spans="1:12" ht="21">
      <c r="A1" s="108" t="s">
        <v>207</v>
      </c>
      <c r="B1" s="604">
        <v>5</v>
      </c>
      <c r="C1" s="605"/>
      <c r="D1" s="109" t="s">
        <v>40</v>
      </c>
      <c r="E1" s="110" t="s">
        <v>208</v>
      </c>
      <c r="F1" s="606"/>
      <c r="G1" s="607"/>
      <c r="H1" s="74" t="s">
        <v>55</v>
      </c>
    </row>
    <row r="2" spans="1:12" ht="24.75" customHeight="1">
      <c r="A2" s="109" t="s">
        <v>0</v>
      </c>
      <c r="B2" s="608" t="s">
        <v>525</v>
      </c>
      <c r="C2" s="608"/>
      <c r="D2" s="608"/>
      <c r="E2" s="608"/>
      <c r="F2" s="608"/>
      <c r="G2" s="608"/>
      <c r="H2" s="74" t="s">
        <v>56</v>
      </c>
    </row>
    <row r="3" spans="1:12" ht="19.5" customHeight="1">
      <c r="A3" s="79" t="s">
        <v>48</v>
      </c>
      <c r="B3" s="182"/>
      <c r="C3" s="182"/>
      <c r="D3" s="182"/>
      <c r="I3" s="74"/>
    </row>
    <row r="4" spans="1:12">
      <c r="A4" s="62" t="s">
        <v>46</v>
      </c>
      <c r="B4" s="470" t="s">
        <v>216</v>
      </c>
      <c r="C4" s="471"/>
      <c r="D4" s="471"/>
      <c r="E4" s="471"/>
      <c r="F4" s="471"/>
      <c r="G4" s="472"/>
      <c r="H4" s="404" t="s">
        <v>393</v>
      </c>
      <c r="I4" s="405"/>
      <c r="J4" s="405"/>
      <c r="K4" s="405"/>
      <c r="L4" s="406"/>
    </row>
    <row r="5" spans="1:12">
      <c r="A5" s="63" t="s">
        <v>209</v>
      </c>
      <c r="B5" s="470" t="s">
        <v>217</v>
      </c>
      <c r="C5" s="471"/>
      <c r="D5" s="471"/>
      <c r="E5" s="471"/>
      <c r="F5" s="471"/>
      <c r="G5" s="472"/>
      <c r="H5" s="313" t="s">
        <v>43</v>
      </c>
      <c r="I5" s="312" t="s">
        <v>70</v>
      </c>
      <c r="J5" s="312"/>
    </row>
    <row r="6" spans="1:12">
      <c r="A6" s="63" t="s">
        <v>210</v>
      </c>
      <c r="B6" s="470" t="s">
        <v>5</v>
      </c>
      <c r="C6" s="471"/>
      <c r="D6" s="472"/>
      <c r="E6" s="313" t="s">
        <v>43</v>
      </c>
      <c r="F6" s="314" t="str">
        <f>$I$5</f>
        <v>近接範囲</v>
      </c>
      <c r="G6" s="314" t="str">
        <f>IF($J$5 = 0,"", $J$5)</f>
        <v/>
      </c>
      <c r="H6" s="313" t="s">
        <v>66</v>
      </c>
      <c r="I6" s="312" t="s">
        <v>67</v>
      </c>
      <c r="J6" s="312">
        <v>5</v>
      </c>
    </row>
    <row r="7" spans="1:12">
      <c r="A7" s="116" t="s">
        <v>6</v>
      </c>
      <c r="B7" s="609" t="s">
        <v>218</v>
      </c>
      <c r="C7" s="610"/>
      <c r="D7" s="611"/>
      <c r="E7" s="313" t="s">
        <v>66</v>
      </c>
      <c r="F7" s="218" t="str">
        <f>IF($I$6 = 0,"", $I$6)</f>
        <v>爆発</v>
      </c>
      <c r="G7" s="218">
        <f>IF($J$6 = 0,"", $J$6)</f>
        <v>5</v>
      </c>
      <c r="H7" s="313" t="s">
        <v>85</v>
      </c>
      <c r="I7" s="312" t="s">
        <v>121</v>
      </c>
      <c r="J7" s="74" t="s">
        <v>62</v>
      </c>
      <c r="L7" s="184" t="s">
        <v>394</v>
      </c>
    </row>
    <row r="8" spans="1:12">
      <c r="A8" s="117" t="s">
        <v>61</v>
      </c>
      <c r="B8" s="473" t="s">
        <v>219</v>
      </c>
      <c r="C8" s="474"/>
      <c r="D8" s="474"/>
      <c r="E8" s="474"/>
      <c r="F8" s="474"/>
      <c r="G8" s="475"/>
      <c r="H8" s="313" t="s">
        <v>51</v>
      </c>
      <c r="I8" s="312" t="s">
        <v>17</v>
      </c>
      <c r="J8" s="320">
        <f>IF(I8="",0,VLOOKUP(I8,基本!$A$5:'基本'!$C$10,3,FALSE))</f>
        <v>6</v>
      </c>
      <c r="K8" s="322" t="s">
        <v>145</v>
      </c>
      <c r="L8" s="185">
        <f>$J$8+$L$9+$I$9</f>
        <v>22</v>
      </c>
    </row>
    <row r="9" spans="1:12">
      <c r="A9" s="66"/>
      <c r="B9" s="495" t="s">
        <v>220</v>
      </c>
      <c r="C9" s="496"/>
      <c r="D9" s="496"/>
      <c r="E9" s="496"/>
      <c r="F9" s="496"/>
      <c r="G9" s="497"/>
      <c r="H9" s="313" t="s">
        <v>58</v>
      </c>
      <c r="I9" s="312">
        <v>2</v>
      </c>
      <c r="J9" s="404" t="s">
        <v>53</v>
      </c>
      <c r="K9" s="406"/>
      <c r="L9" s="320">
        <f>IF($I$7=基本!$F$4,基本!$P$7,IF($I$7=基本!$F$13,基本!$P$16,IF($I$7=基本!$F$22,基本!$P$25,IF($I$7=基本!$F$31,基本!$P$34,IF($I$7=基本!$F$40,基本!$P$43,0)))))</f>
        <v>14</v>
      </c>
    </row>
    <row r="10" spans="1:12">
      <c r="A10" s="66"/>
      <c r="B10" s="495" t="s">
        <v>354</v>
      </c>
      <c r="C10" s="496"/>
      <c r="D10" s="496"/>
      <c r="E10" s="496"/>
      <c r="F10" s="496"/>
      <c r="G10" s="497"/>
      <c r="H10" s="310" t="s">
        <v>52</v>
      </c>
      <c r="I10" s="312" t="s">
        <v>17</v>
      </c>
      <c r="J10" s="320">
        <f>IF(I10="",0,VLOOKUP(I10,基本!$A$5:'基本'!$C$10,3,FALSE))</f>
        <v>6</v>
      </c>
      <c r="L10" s="182"/>
    </row>
    <row r="11" spans="1:12">
      <c r="A11" s="66"/>
      <c r="B11" s="476" t="s">
        <v>221</v>
      </c>
      <c r="C11" s="477"/>
      <c r="D11" s="477"/>
      <c r="E11" s="477"/>
      <c r="F11" s="477"/>
      <c r="G11" s="478"/>
      <c r="H11" s="313" t="s">
        <v>59</v>
      </c>
      <c r="I11" s="312">
        <v>0</v>
      </c>
      <c r="J11" s="404" t="s">
        <v>54</v>
      </c>
      <c r="K11" s="406"/>
      <c r="L11" s="320">
        <f>IF($I$7=基本!$F$4,基本!$P$9,IF($I$7=基本!$F$13,基本!$P$18,IF($I$7=基本!$F$22,基本!$P$27,IF($I$7=基本!$F$31,基本!$P$36,IF($I$7=基本!$F$40,基本!$P$45,0)))))</f>
        <v>4</v>
      </c>
    </row>
    <row r="12" spans="1:12" ht="13.5" customHeight="1">
      <c r="A12" s="66"/>
      <c r="B12" s="476" t="s">
        <v>222</v>
      </c>
      <c r="C12" s="477"/>
      <c r="D12" s="477"/>
      <c r="E12" s="477"/>
      <c r="F12" s="477"/>
      <c r="G12" s="478"/>
      <c r="H12" s="311" t="s">
        <v>396</v>
      </c>
      <c r="I12" s="312">
        <v>1</v>
      </c>
      <c r="L12" s="184" t="s">
        <v>394</v>
      </c>
    </row>
    <row r="13" spans="1:12" ht="13.5" customHeight="1">
      <c r="A13" s="66"/>
      <c r="B13" s="485" t="s">
        <v>223</v>
      </c>
      <c r="C13" s="496"/>
      <c r="D13" s="496"/>
      <c r="E13" s="496"/>
      <c r="F13" s="496"/>
      <c r="G13" s="497"/>
      <c r="H13" s="313" t="s">
        <v>707</v>
      </c>
      <c r="I13" s="188">
        <f>IF($I$7=基本!$F$4,基本!$F$9,IF($I$7=基本!$F$13,基本!$F$18,IF($I$7=基本!$F$22,基本!$F$27,IF($I$7=基本!$F$31,基本!$F$36,IF($I$7=基本!$F$40,基本!$F$45,0)))))*$I$12</f>
        <v>1</v>
      </c>
      <c r="J13" s="321" t="s">
        <v>44</v>
      </c>
      <c r="K13" s="188">
        <f>IF($I$7=基本!$F$4,基本!$H$9,IF($I$7=基本!$F$13,基本!$H$18,IF($I$7=基本!$F$22,基本!$H$27,IF($I$7=基本!$F$31,基本!$H$36,IF($I$7=基本!$F$40,基本!$H$45,0)))))</f>
        <v>10</v>
      </c>
      <c r="L13" s="185">
        <f>$J$10+$L$11+$I$11</f>
        <v>10</v>
      </c>
    </row>
    <row r="14" spans="1:12" ht="7.5" customHeight="1">
      <c r="A14" s="118"/>
      <c r="B14" s="495"/>
      <c r="C14" s="496"/>
      <c r="D14" s="496"/>
      <c r="E14" s="496"/>
      <c r="F14" s="496"/>
      <c r="G14" s="497"/>
      <c r="H14" s="313" t="s">
        <v>50</v>
      </c>
      <c r="I14" s="188">
        <f>IF($I$7=基本!$F$4,基本!$L$11,IF($I$7=基本!$F$13,基本!$L$20,IF($I$7=基本!$F$22,基本!$L$29,IF($I$7=基本!$F$31,基本!$L$38,IF($I$7=基本!$F$40,基本!$L$47,0)))))</f>
        <v>2</v>
      </c>
      <c r="J14" s="321" t="s">
        <v>44</v>
      </c>
      <c r="K14" s="188">
        <f>IF($I$7=基本!$F$4,基本!$N$11,IF($I$7=基本!$F$13,基本!$N$20,IF($I$7=基本!$F$22,基本!$N$29,IF($I$7=基本!$F$31,基本!$N$38,IF($I$7=基本!$F$40,基本!$N$47,0)))))</f>
        <v>6</v>
      </c>
      <c r="L14" s="185">
        <f>$J$10+$L$11+$I$11+($I$13*$K$13)</f>
        <v>20</v>
      </c>
    </row>
    <row r="15" spans="1:12" ht="17.25">
      <c r="A15" s="118"/>
      <c r="B15" s="586" t="s">
        <v>432</v>
      </c>
      <c r="C15" s="587"/>
      <c r="D15" s="587"/>
      <c r="E15" s="587"/>
      <c r="F15" s="587"/>
      <c r="G15" s="588"/>
      <c r="H15" s="313" t="s">
        <v>60</v>
      </c>
      <c r="I15" s="312"/>
      <c r="J15" s="313" t="s">
        <v>397</v>
      </c>
      <c r="K15" s="312" t="s">
        <v>17</v>
      </c>
      <c r="L15" s="320">
        <f>IF(K15="",0,VLOOKUP(K15,基本!$A$5:'基本'!$C$10,3,FALSE))</f>
        <v>6</v>
      </c>
    </row>
    <row r="16" spans="1:12" ht="17.25">
      <c r="A16" s="66"/>
      <c r="B16" s="586" t="s">
        <v>434</v>
      </c>
      <c r="C16" s="587"/>
      <c r="D16" s="587"/>
      <c r="E16" s="587"/>
      <c r="F16" s="587"/>
      <c r="G16" s="588"/>
    </row>
    <row r="17" spans="1:11" ht="17.25">
      <c r="A17" s="66"/>
      <c r="B17" s="586" t="s">
        <v>737</v>
      </c>
      <c r="C17" s="587"/>
      <c r="D17" s="587"/>
      <c r="E17" s="587"/>
      <c r="F17" s="587"/>
      <c r="G17" s="588"/>
    </row>
    <row r="18" spans="1:11" ht="17.25">
      <c r="A18" s="66"/>
      <c r="B18" s="586" t="s">
        <v>736</v>
      </c>
      <c r="C18" s="587"/>
      <c r="D18" s="587"/>
      <c r="E18" s="587"/>
      <c r="F18" s="587"/>
      <c r="G18" s="588"/>
    </row>
    <row r="19" spans="1:11" ht="17.25">
      <c r="A19" s="66"/>
      <c r="B19" s="586" t="s">
        <v>431</v>
      </c>
      <c r="C19" s="587"/>
      <c r="D19" s="587"/>
      <c r="E19" s="587"/>
      <c r="F19" s="587"/>
      <c r="G19" s="588"/>
    </row>
    <row r="20" spans="1:11" ht="6" customHeight="1">
      <c r="A20" s="67"/>
      <c r="B20" s="579"/>
      <c r="C20" s="560"/>
      <c r="D20" s="560"/>
      <c r="E20" s="560"/>
      <c r="F20" s="560"/>
      <c r="G20" s="561"/>
    </row>
    <row r="21" spans="1:11" ht="14.25" thickBot="1">
      <c r="A21" s="309" t="s">
        <v>47</v>
      </c>
      <c r="E21" s="70"/>
    </row>
    <row r="22" spans="1:11" ht="15" customHeight="1">
      <c r="A22" s="589" t="str">
        <f>$B$2</f>
        <v>フェイト・エクスチェンジ</v>
      </c>
      <c r="B22" s="590"/>
      <c r="C22" s="591"/>
      <c r="D22" s="595" t="s">
        <v>2</v>
      </c>
      <c r="E22" s="596"/>
      <c r="F22" s="597" t="s">
        <v>735</v>
      </c>
      <c r="G22" s="598"/>
      <c r="H22" s="308"/>
      <c r="I22" s="308"/>
      <c r="J22" s="308"/>
      <c r="K22" s="308"/>
    </row>
    <row r="23" spans="1:11" ht="18.75" customHeight="1" thickBot="1">
      <c r="A23" s="592"/>
      <c r="B23" s="593"/>
      <c r="C23" s="594"/>
      <c r="D23" s="232" t="s">
        <v>2</v>
      </c>
      <c r="E23" s="233" t="s">
        <v>1</v>
      </c>
      <c r="F23" s="234" t="s">
        <v>2</v>
      </c>
      <c r="G23" s="235" t="s">
        <v>1</v>
      </c>
      <c r="H23" s="308"/>
      <c r="I23" s="308"/>
      <c r="J23" s="308"/>
      <c r="K23" s="308"/>
    </row>
    <row r="24" spans="1:11" ht="23.25" customHeight="1" thickBot="1">
      <c r="A24" s="599" t="s">
        <v>215</v>
      </c>
      <c r="B24" s="600"/>
      <c r="C24" s="93" t="str">
        <f>$K$8</f>
        <v>ＡＣ</v>
      </c>
      <c r="D24" s="209" t="str">
        <f>$L$8 &amp; "+1d20"</f>
        <v>22+1d20</v>
      </c>
      <c r="E24" s="211" t="str">
        <f>$L$8+2 &amp; "+1d20"</f>
        <v>24+1d20</v>
      </c>
      <c r="F24" s="236" t="str">
        <f>3+$L$8 &amp; "+1d20"</f>
        <v>25+1d20</v>
      </c>
      <c r="G24" s="237" t="str">
        <f>3+$L$8+2 &amp; "+1d20"</f>
        <v>27+1d20</v>
      </c>
      <c r="H24" s="308"/>
      <c r="I24" s="308"/>
      <c r="J24" s="308"/>
      <c r="K24" s="308"/>
    </row>
    <row r="25" spans="1:11" ht="21" customHeight="1">
      <c r="A25" s="530" t="s">
        <v>399</v>
      </c>
      <c r="B25" s="83" t="s">
        <v>608</v>
      </c>
      <c r="C25" s="111" t="str">
        <f>IF($I$15 = 0,"", $I$15)</f>
        <v/>
      </c>
      <c r="D25" s="86" t="str">
        <f>$L$13 &amp; "+" &amp; $I$13 &amp; "d" &amp; $K$13</f>
        <v>10+1d10</v>
      </c>
      <c r="E25" s="238" t="str">
        <f>$L$13 &amp; "+" &amp; $I$13 &amp; "d" &amp; $K$13</f>
        <v>10+1d10</v>
      </c>
      <c r="F25" s="86" t="str">
        <f>$L$13 &amp; "+" &amp; $I$13 &amp; "d" &amp; $K$13</f>
        <v>10+1d10</v>
      </c>
      <c r="G25" s="87" t="str">
        <f>$L$13 &amp; "+" &amp; $I$13 &amp; "d" &amp; $K$13</f>
        <v>10+1d10</v>
      </c>
      <c r="H25" s="308"/>
      <c r="I25" s="308"/>
      <c r="J25" s="308"/>
      <c r="K25" s="308"/>
    </row>
    <row r="26" spans="1:11" ht="21" customHeight="1" thickBot="1">
      <c r="A26" s="531"/>
      <c r="B26" s="81" t="s">
        <v>686</v>
      </c>
      <c r="C26" s="112" t="str">
        <f>IF($I$15 = 0,"", $I$15)</f>
        <v/>
      </c>
      <c r="D26" s="207" t="str">
        <f>$L$14 &amp; IF($I$14 = 0,"","+" &amp; $I$14 &amp; "d" &amp; $K$14)</f>
        <v>20+2d6</v>
      </c>
      <c r="E26" s="213" t="str">
        <f>$L$14 &amp; IF($I$14 = 0,"","+" &amp; $I$14 &amp; "d" &amp; $K$14)</f>
        <v>20+2d6</v>
      </c>
      <c r="F26" s="207" t="str">
        <f>$L$14 &amp; IF($I$14 = 0,"","+" &amp; $I$14 &amp; "d" &amp; $K$14)</f>
        <v>20+2d6</v>
      </c>
      <c r="G26" s="206" t="str">
        <f>$L$14 &amp; IF($I$14 = 0,"","+" &amp; $I$14 &amp; "d" &amp; $K$14)</f>
        <v>20+2d6</v>
      </c>
      <c r="H26" s="308"/>
      <c r="I26" s="308"/>
      <c r="J26" s="308"/>
      <c r="K26" s="308"/>
    </row>
    <row r="27" spans="1:11" ht="3" customHeight="1">
      <c r="A27" s="465"/>
      <c r="B27" s="465"/>
      <c r="C27" s="465"/>
      <c r="D27" s="465"/>
      <c r="E27" s="465"/>
      <c r="F27" s="465"/>
      <c r="G27" s="465"/>
    </row>
    <row r="28" spans="1:11" ht="14.25">
      <c r="A28" s="465" t="s">
        <v>384</v>
      </c>
      <c r="B28" s="465"/>
      <c r="C28" s="465"/>
      <c r="D28" s="465"/>
      <c r="E28" s="465"/>
      <c r="F28" s="465"/>
      <c r="G28" s="465"/>
      <c r="I28" s="308"/>
      <c r="J28" s="308"/>
      <c r="K28" s="308"/>
    </row>
    <row r="29" spans="1:11">
      <c r="A29" s="466" t="s">
        <v>385</v>
      </c>
      <c r="B29" s="466"/>
      <c r="C29" s="466"/>
      <c r="D29" s="466"/>
      <c r="E29" s="466"/>
      <c r="F29" s="466"/>
      <c r="G29" s="466"/>
    </row>
    <row r="30" spans="1:11">
      <c r="A30" s="466" t="s">
        <v>386</v>
      </c>
      <c r="B30" s="466"/>
      <c r="C30" s="466"/>
      <c r="D30" s="466"/>
      <c r="E30" s="466"/>
      <c r="F30" s="466"/>
      <c r="G30" s="466"/>
    </row>
    <row r="31" spans="1:11" ht="14.25">
      <c r="A31" s="465" t="s">
        <v>734</v>
      </c>
      <c r="B31" s="465"/>
      <c r="C31" s="465"/>
      <c r="D31" s="465"/>
      <c r="E31" s="465"/>
      <c r="F31" s="465"/>
      <c r="G31" s="465"/>
      <c r="I31" s="308"/>
      <c r="J31" s="308"/>
      <c r="K31" s="308"/>
    </row>
    <row r="32" spans="1:11">
      <c r="A32" s="494" t="s">
        <v>225</v>
      </c>
      <c r="B32" s="494"/>
      <c r="C32" s="494"/>
      <c r="D32" s="494"/>
      <c r="E32" s="494"/>
      <c r="F32" s="494"/>
      <c r="G32" s="494"/>
    </row>
    <row r="33" spans="1:12">
      <c r="A33" s="494" t="s">
        <v>297</v>
      </c>
      <c r="B33" s="494"/>
      <c r="C33" s="494"/>
      <c r="D33" s="494"/>
      <c r="E33" s="494"/>
      <c r="F33" s="494"/>
      <c r="G33" s="494"/>
    </row>
    <row r="34" spans="1:12">
      <c r="A34" s="494" t="s">
        <v>733</v>
      </c>
      <c r="B34" s="494"/>
      <c r="C34" s="494"/>
      <c r="D34" s="494"/>
      <c r="E34" s="494"/>
      <c r="F34" s="494"/>
      <c r="G34" s="494"/>
    </row>
    <row r="35" spans="1:12" ht="14.25">
      <c r="A35" s="465" t="s">
        <v>732</v>
      </c>
      <c r="B35" s="465"/>
      <c r="C35" s="465"/>
      <c r="D35" s="465"/>
      <c r="E35" s="465"/>
      <c r="F35" s="465"/>
      <c r="G35" s="465"/>
      <c r="I35" s="308"/>
      <c r="J35" s="308"/>
      <c r="K35" s="308"/>
    </row>
    <row r="36" spans="1:12">
      <c r="A36" s="494" t="s">
        <v>731</v>
      </c>
      <c r="B36" s="494"/>
      <c r="C36" s="494"/>
      <c r="D36" s="494"/>
      <c r="E36" s="494"/>
      <c r="F36" s="494"/>
      <c r="G36" s="494"/>
    </row>
    <row r="37" spans="1:12">
      <c r="A37" s="494" t="s">
        <v>224</v>
      </c>
      <c r="B37" s="494"/>
      <c r="C37" s="494"/>
      <c r="D37" s="494"/>
      <c r="E37" s="494"/>
      <c r="F37" s="494"/>
      <c r="G37" s="494"/>
    </row>
    <row r="38" spans="1:12">
      <c r="A38" s="494" t="s">
        <v>730</v>
      </c>
      <c r="B38" s="494"/>
      <c r="C38" s="494"/>
      <c r="D38" s="494"/>
      <c r="E38" s="494"/>
      <c r="F38" s="494"/>
      <c r="G38" s="494"/>
    </row>
    <row r="39" spans="1:12" ht="3" customHeight="1">
      <c r="A39" s="560"/>
      <c r="B39" s="560"/>
      <c r="C39" s="560"/>
      <c r="D39" s="560"/>
      <c r="E39" s="560"/>
      <c r="F39" s="560"/>
      <c r="G39" s="560"/>
    </row>
    <row r="40" spans="1:12" ht="13.5" customHeight="1">
      <c r="A40" s="501" t="s">
        <v>49</v>
      </c>
      <c r="B40" s="502"/>
      <c r="C40" s="502"/>
      <c r="D40" s="502"/>
      <c r="E40" s="502"/>
      <c r="F40" s="502"/>
      <c r="G40" s="503"/>
    </row>
    <row r="41" spans="1:12" s="106" customFormat="1" ht="18.75" customHeight="1">
      <c r="A41" s="479" t="s">
        <v>494</v>
      </c>
      <c r="B41" s="480"/>
      <c r="C41" s="480"/>
      <c r="D41" s="480"/>
      <c r="E41" s="480"/>
      <c r="F41" s="480"/>
      <c r="G41" s="481"/>
      <c r="H41" s="105"/>
      <c r="I41" s="105"/>
      <c r="J41" s="105"/>
      <c r="K41" s="105"/>
    </row>
    <row r="42" spans="1:12" s="106" customFormat="1" ht="13.5" customHeight="1">
      <c r="A42" s="476" t="s">
        <v>231</v>
      </c>
      <c r="B42" s="477"/>
      <c r="C42" s="477"/>
      <c r="D42" s="477"/>
      <c r="E42" s="477"/>
      <c r="F42" s="477"/>
      <c r="G42" s="478"/>
      <c r="H42" s="105"/>
      <c r="I42" s="105"/>
      <c r="J42" s="105"/>
      <c r="K42" s="105"/>
    </row>
    <row r="43" spans="1:12" s="106" customFormat="1" ht="13.5" customHeight="1">
      <c r="A43" s="476" t="s">
        <v>495</v>
      </c>
      <c r="B43" s="477"/>
      <c r="C43" s="477"/>
      <c r="D43" s="477"/>
      <c r="E43" s="477"/>
      <c r="F43" s="477"/>
      <c r="G43" s="478"/>
      <c r="H43" s="105"/>
      <c r="I43" s="105"/>
      <c r="J43" s="105"/>
      <c r="K43" s="105"/>
    </row>
    <row r="44" spans="1:12" s="182" customFormat="1" ht="13.5" customHeight="1">
      <c r="A44" s="545" t="s">
        <v>496</v>
      </c>
      <c r="B44" s="546"/>
      <c r="C44" s="546"/>
      <c r="D44" s="546"/>
      <c r="E44" s="546"/>
      <c r="F44" s="546"/>
      <c r="G44" s="547"/>
      <c r="L44" s="308"/>
    </row>
    <row r="45" spans="1:12" s="106" customFormat="1" ht="13.5" customHeight="1">
      <c r="A45" s="476" t="s">
        <v>433</v>
      </c>
      <c r="B45" s="477"/>
      <c r="C45" s="477"/>
      <c r="D45" s="477"/>
      <c r="E45" s="477"/>
      <c r="F45" s="477"/>
      <c r="G45" s="478"/>
      <c r="H45" s="105"/>
      <c r="I45" s="105"/>
      <c r="J45" s="105"/>
      <c r="K45" s="105"/>
    </row>
    <row r="46" spans="1:12" s="106" customFormat="1" ht="13.5" customHeight="1">
      <c r="A46" s="476" t="s">
        <v>232</v>
      </c>
      <c r="B46" s="477"/>
      <c r="C46" s="477"/>
      <c r="D46" s="477"/>
      <c r="E46" s="477"/>
      <c r="F46" s="477"/>
      <c r="G46" s="478"/>
      <c r="H46" s="105"/>
      <c r="I46" s="105"/>
      <c r="J46" s="105"/>
      <c r="K46" s="105"/>
    </row>
    <row r="47" spans="1:12" s="106" customFormat="1" ht="13.5" customHeight="1">
      <c r="A47" s="476" t="s">
        <v>497</v>
      </c>
      <c r="B47" s="477"/>
      <c r="C47" s="477"/>
      <c r="D47" s="477"/>
      <c r="E47" s="477"/>
      <c r="F47" s="477"/>
      <c r="G47" s="478"/>
      <c r="H47" s="105"/>
      <c r="I47" s="105"/>
      <c r="J47" s="105"/>
      <c r="K47" s="105"/>
    </row>
    <row r="48" spans="1:12" s="105" customFormat="1" ht="13.5" customHeight="1">
      <c r="A48" s="476" t="s">
        <v>531</v>
      </c>
      <c r="B48" s="477"/>
      <c r="C48" s="477"/>
      <c r="D48" s="477"/>
      <c r="E48" s="477"/>
      <c r="F48" s="477"/>
      <c r="G48" s="478"/>
      <c r="L48" s="106"/>
    </row>
    <row r="49" spans="1:12" s="105" customFormat="1" ht="13.5" customHeight="1">
      <c r="A49" s="476" t="s">
        <v>261</v>
      </c>
      <c r="B49" s="477"/>
      <c r="C49" s="477"/>
      <c r="D49" s="477"/>
      <c r="E49" s="477"/>
      <c r="F49" s="477"/>
      <c r="G49" s="478"/>
      <c r="L49" s="106"/>
    </row>
    <row r="50" spans="1:12" s="105" customFormat="1" ht="13.5" customHeight="1">
      <c r="A50" s="476" t="s">
        <v>262</v>
      </c>
      <c r="B50" s="477"/>
      <c r="C50" s="477"/>
      <c r="D50" s="477"/>
      <c r="E50" s="477"/>
      <c r="F50" s="477"/>
      <c r="G50" s="478"/>
      <c r="L50" s="106"/>
    </row>
    <row r="51" spans="1:12" s="105" customFormat="1" ht="13.5" customHeight="1">
      <c r="A51" s="476" t="s">
        <v>263</v>
      </c>
      <c r="B51" s="477"/>
      <c r="C51" s="477"/>
      <c r="D51" s="477"/>
      <c r="E51" s="477"/>
      <c r="F51" s="477"/>
      <c r="G51" s="478"/>
      <c r="L51" s="106"/>
    </row>
    <row r="52" spans="1:12" s="105" customFormat="1" ht="13.5" customHeight="1">
      <c r="A52" s="476" t="s">
        <v>264</v>
      </c>
      <c r="B52" s="477"/>
      <c r="C52" s="477"/>
      <c r="D52" s="477"/>
      <c r="E52" s="477"/>
      <c r="F52" s="477"/>
      <c r="G52" s="478"/>
      <c r="L52" s="106"/>
    </row>
    <row r="53" spans="1:12" s="105" customFormat="1" ht="13.5" customHeight="1">
      <c r="A53" s="476" t="s">
        <v>265</v>
      </c>
      <c r="B53" s="477"/>
      <c r="C53" s="477"/>
      <c r="D53" s="477"/>
      <c r="E53" s="477"/>
      <c r="F53" s="477"/>
      <c r="G53" s="478"/>
      <c r="L53" s="106"/>
    </row>
    <row r="54" spans="1:12" s="105" customFormat="1" ht="13.5" customHeight="1">
      <c r="A54" s="476" t="s">
        <v>471</v>
      </c>
      <c r="B54" s="477"/>
      <c r="C54" s="477"/>
      <c r="D54" s="477"/>
      <c r="E54" s="477"/>
      <c r="F54" s="477"/>
      <c r="G54" s="478"/>
      <c r="L54" s="106"/>
    </row>
    <row r="55" spans="1:12" s="105" customFormat="1" ht="13.5" customHeight="1">
      <c r="A55" s="476" t="s">
        <v>435</v>
      </c>
      <c r="B55" s="477"/>
      <c r="C55" s="477"/>
      <c r="D55" s="477"/>
      <c r="E55" s="477"/>
      <c r="F55" s="477"/>
      <c r="G55" s="478"/>
      <c r="L55" s="106"/>
    </row>
    <row r="56" spans="1:12" s="105" customFormat="1" ht="3" customHeight="1">
      <c r="A56" s="476"/>
      <c r="B56" s="477"/>
      <c r="C56" s="477"/>
      <c r="D56" s="477"/>
      <c r="E56" s="477"/>
      <c r="F56" s="477"/>
      <c r="G56" s="478"/>
      <c r="L56" s="106"/>
    </row>
    <row r="57" spans="1:12" s="182" customFormat="1" ht="21">
      <c r="A57" s="113" t="s">
        <v>207</v>
      </c>
      <c r="B57" s="319">
        <f>$B$1</f>
        <v>5</v>
      </c>
      <c r="C57" s="114" t="s">
        <v>40</v>
      </c>
      <c r="D57" s="115" t="str">
        <f>$E$1</f>
        <v>一日毎</v>
      </c>
      <c r="E57" s="601" t="str">
        <f>$B$2</f>
        <v>フェイト・エクスチェンジ</v>
      </c>
      <c r="F57" s="602"/>
      <c r="G57" s="603"/>
      <c r="L57" s="308"/>
    </row>
  </sheetData>
  <mergeCells count="59">
    <mergeCell ref="B6:D6"/>
    <mergeCell ref="B13:G13"/>
    <mergeCell ref="B14:G14"/>
    <mergeCell ref="B16:G16"/>
    <mergeCell ref="B18:G18"/>
    <mergeCell ref="B11:G11"/>
    <mergeCell ref="B12:G12"/>
    <mergeCell ref="B7:D7"/>
    <mergeCell ref="B8:G8"/>
    <mergeCell ref="B9:G9"/>
    <mergeCell ref="B10:G10"/>
    <mergeCell ref="B1:C1"/>
    <mergeCell ref="F1:G1"/>
    <mergeCell ref="B2:G2"/>
    <mergeCell ref="B4:G4"/>
    <mergeCell ref="B5:G5"/>
    <mergeCell ref="A52:G52"/>
    <mergeCell ref="E57:G57"/>
    <mergeCell ref="A47:G47"/>
    <mergeCell ref="A55:G55"/>
    <mergeCell ref="A56:G56"/>
    <mergeCell ref="A53:G53"/>
    <mergeCell ref="A48:G48"/>
    <mergeCell ref="A54:G54"/>
    <mergeCell ref="A51:G51"/>
    <mergeCell ref="A49:G49"/>
    <mergeCell ref="A50:G50"/>
    <mergeCell ref="H4:L4"/>
    <mergeCell ref="A46:G46"/>
    <mergeCell ref="A42:G42"/>
    <mergeCell ref="A43:G43"/>
    <mergeCell ref="A45:G45"/>
    <mergeCell ref="J9:K9"/>
    <mergeCell ref="A40:G40"/>
    <mergeCell ref="A24:B24"/>
    <mergeCell ref="A25:A26"/>
    <mergeCell ref="A30:G30"/>
    <mergeCell ref="A38:G38"/>
    <mergeCell ref="A31:G31"/>
    <mergeCell ref="A32:G32"/>
    <mergeCell ref="A33:G33"/>
    <mergeCell ref="A35:G35"/>
    <mergeCell ref="A44:G44"/>
    <mergeCell ref="J11:K11"/>
    <mergeCell ref="B17:G17"/>
    <mergeCell ref="B15:G15"/>
    <mergeCell ref="B19:G19"/>
    <mergeCell ref="A41:G41"/>
    <mergeCell ref="A29:G29"/>
    <mergeCell ref="B20:G20"/>
    <mergeCell ref="A34:G34"/>
    <mergeCell ref="A39:G39"/>
    <mergeCell ref="A36:G36"/>
    <mergeCell ref="A37:G37"/>
    <mergeCell ref="A28:G28"/>
    <mergeCell ref="A27:G27"/>
    <mergeCell ref="A22:C23"/>
    <mergeCell ref="D22:E22"/>
    <mergeCell ref="F22:G22"/>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&amp;Cシェリー&amp;R&amp;D</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22</vt:i4>
      </vt:variant>
    </vt:vector>
  </HeadingPairs>
  <TitlesOfParts>
    <vt:vector size="46" baseType="lpstr">
      <vt:lpstr>シェリー </vt:lpstr>
      <vt:lpstr>基本</vt:lpstr>
      <vt:lpstr>技能</vt:lpstr>
      <vt:lpstr>無01</vt:lpstr>
      <vt:lpstr>無03</vt:lpstr>
      <vt:lpstr>無17</vt:lpstr>
      <vt:lpstr>種族</vt:lpstr>
      <vt:lpstr>遭11</vt:lpstr>
      <vt:lpstr>日05</vt:lpstr>
      <vt:lpstr>日09</vt:lpstr>
      <vt:lpstr>日15</vt:lpstr>
      <vt:lpstr>アイテム</vt:lpstr>
      <vt:lpstr>クラス遭_1</vt:lpstr>
      <vt:lpstr>クラス遭_2</vt:lpstr>
      <vt:lpstr>テーマ遭</vt:lpstr>
      <vt:lpstr>汎02</vt:lpstr>
      <vt:lpstr>汎06</vt:lpstr>
      <vt:lpstr>汎10</vt:lpstr>
      <vt:lpstr>汎12</vt:lpstr>
      <vt:lpstr>汎16</vt:lpstr>
      <vt:lpstr>日20</vt:lpstr>
      <vt:lpstr>汎16-B</vt:lpstr>
      <vt:lpstr>汎16-C</vt:lpstr>
      <vt:lpstr>無07</vt:lpstr>
      <vt:lpstr>アイテム!Print_Area</vt:lpstr>
      <vt:lpstr>クラス遭_1!Print_Area</vt:lpstr>
      <vt:lpstr>クラス遭_2!Print_Area</vt:lpstr>
      <vt:lpstr>テーマ遭!Print_Area</vt:lpstr>
      <vt:lpstr>基本!Print_Area</vt:lpstr>
      <vt:lpstr>種族!Print_Area</vt:lpstr>
      <vt:lpstr>遭11!Print_Area</vt:lpstr>
      <vt:lpstr>日05!Print_Area</vt:lpstr>
      <vt:lpstr>日09!Print_Area</vt:lpstr>
      <vt:lpstr>日15!Print_Area</vt:lpstr>
      <vt:lpstr>日20!Print_Area</vt:lpstr>
      <vt:lpstr>汎02!Print_Area</vt:lpstr>
      <vt:lpstr>汎06!Print_Area</vt:lpstr>
      <vt:lpstr>汎10!Print_Area</vt:lpstr>
      <vt:lpstr>汎12!Print_Area</vt:lpstr>
      <vt:lpstr>汎16!Print_Area</vt:lpstr>
      <vt:lpstr>'汎16-B'!Print_Area</vt:lpstr>
      <vt:lpstr>'汎16-C'!Print_Area</vt:lpstr>
      <vt:lpstr>無01!Print_Area</vt:lpstr>
      <vt:lpstr>無03!Print_Area</vt:lpstr>
      <vt:lpstr>無07!Print_Area</vt:lpstr>
      <vt:lpstr>無17!Print_Area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CAMEL</dc:creator>
  <cp:lastModifiedBy>CAMEL</cp:lastModifiedBy>
  <cp:lastPrinted>2016-07-14T08:29:43Z</cp:lastPrinted>
  <dcterms:created xsi:type="dcterms:W3CDTF">2012-08-09T16:34:12Z</dcterms:created>
  <dcterms:modified xsi:type="dcterms:W3CDTF">2016-07-14T09:44:26Z</dcterms:modified>
</cp:coreProperties>
</file>