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D:\Users\CAMEL\OneDrive\ドキュメント\GAME_DATA\DD4\木曜会\"/>
    </mc:Choice>
  </mc:AlternateContent>
  <bookViews>
    <workbookView xWindow="-15" yWindow="-15" windowWidth="15330" windowHeight="8250" tabRatio="941" activeTab="1"/>
  </bookViews>
  <sheets>
    <sheet name="特別" sheetId="90" r:id="rId1"/>
    <sheet name="基本" sheetId="2" r:id="rId2"/>
    <sheet name="技能" sheetId="119" r:id="rId3"/>
    <sheet name="近接基礎" sheetId="69" r:id="rId4"/>
    <sheet name="無01_1" sheetId="70" r:id="rId5"/>
    <sheet name="無01_2" sheetId="71" r:id="rId6"/>
    <sheet name="テーマ遭" sheetId="108" r:id="rId7"/>
    <sheet name="遭03" sheetId="80" r:id="rId8"/>
    <sheet name="遭07" sheetId="81" r:id="rId9"/>
    <sheet name="遭11" sheetId="115" r:id="rId10"/>
    <sheet name="遭17" sheetId="128" r:id="rId11"/>
    <sheet name="遭特_1" sheetId="118" r:id="rId12"/>
    <sheet name="日09" sheetId="104" r:id="rId13"/>
    <sheet name="日15" sheetId="124" r:id="rId14"/>
    <sheet name="アイテム" sheetId="129" r:id="rId15"/>
    <sheet name="召喚一覧" sheetId="82" r:id="rId16"/>
    <sheet name="初01" sheetId="89" r:id="rId17"/>
    <sheet name="日01" sheetId="84" r:id="rId18"/>
    <sheet name="クラス遭_1" sheetId="74" r:id="rId19"/>
    <sheet name="クラス遭_2" sheetId="87" r:id="rId20"/>
    <sheet name="種族遭" sheetId="72" r:id="rId21"/>
    <sheet name="汎02" sheetId="88" r:id="rId22"/>
    <sheet name="汎06" sheetId="116" r:id="rId23"/>
    <sheet name="汎10" sheetId="127" r:id="rId24"/>
    <sheet name="汎12" sheetId="113" r:id="rId25"/>
    <sheet name="汎16" sheetId="126" r:id="rId26"/>
    <sheet name="日20" sheetId="114" r:id="rId27"/>
    <sheet name="汎10予備" sheetId="105" r:id="rId28"/>
  </sheets>
  <definedNames>
    <definedName name="_xlnm.Print_Area" localSheetId="14">アイテム!$A$1:$G$63</definedName>
    <definedName name="_xlnm.Print_Area" localSheetId="18">クラス遭_1!$A$1:$G$55</definedName>
    <definedName name="_xlnm.Print_Area" localSheetId="19">クラス遭_2!$A$1:$G$62</definedName>
    <definedName name="_xlnm.Print_Area" localSheetId="6">テーマ遭!$A$1:$G$56</definedName>
    <definedName name="_xlnm.Print_Area" localSheetId="1">基本!$A$1:$P$38</definedName>
    <definedName name="_xlnm.Print_Area" localSheetId="3">近接基礎!$A$1:$G$52</definedName>
    <definedName name="_xlnm.Print_Area" localSheetId="20">種族遭!$A$1:$G$61</definedName>
    <definedName name="_xlnm.Print_Area" localSheetId="16">初01!$A$1:$G$56</definedName>
    <definedName name="_xlnm.Print_Area" localSheetId="15">召喚一覧!$A:$I</definedName>
    <definedName name="_xlnm.Print_Area" localSheetId="7">遭03!$A$1:$G$58</definedName>
    <definedName name="_xlnm.Print_Area" localSheetId="8">遭07!$A$1:$G$60</definedName>
    <definedName name="_xlnm.Print_Area" localSheetId="9">遭11!$A$1:$G$57</definedName>
    <definedName name="_xlnm.Print_Area" localSheetId="10">遭17!$A$1:$G$56</definedName>
    <definedName name="_xlnm.Print_Area" localSheetId="11">遭特_1!$A$1:$G$58</definedName>
    <definedName name="_xlnm.Print_Area" localSheetId="17">日01!$A$1:$G$57</definedName>
    <definedName name="_xlnm.Print_Area" localSheetId="12">日09!$A$1:$G$63</definedName>
    <definedName name="_xlnm.Print_Area" localSheetId="13">日15!$A$1:$G$59</definedName>
    <definedName name="_xlnm.Print_Area" localSheetId="26">日20!$A$1:$G$58</definedName>
    <definedName name="_xlnm.Print_Area" localSheetId="21">汎02!$A$1:$G$58</definedName>
    <definedName name="_xlnm.Print_Area" localSheetId="22">汎06!$A$1:$G$58</definedName>
    <definedName name="_xlnm.Print_Area" localSheetId="23">汎10!$A$1:$G$59</definedName>
    <definedName name="_xlnm.Print_Area" localSheetId="27">汎10予備!$A$1:$G$57</definedName>
    <definedName name="_xlnm.Print_Area" localSheetId="24">汎12!$A$1:$G$58</definedName>
    <definedName name="_xlnm.Print_Area" localSheetId="25">汎16!$A$1:$G$57</definedName>
    <definedName name="_xlnm.Print_Area" localSheetId="4">無01_1!$A$1:$G$59</definedName>
    <definedName name="_xlnm.Print_Area" localSheetId="5">無01_2!$A$1:$G$59</definedName>
  </definedNames>
  <calcPr calcId="171027"/>
</workbook>
</file>

<file path=xl/calcChain.xml><?xml version="1.0" encoding="utf-8"?>
<calcChain xmlns="http://schemas.openxmlformats.org/spreadsheetml/2006/main">
  <c r="A63" i="129" l="1"/>
  <c r="E63" i="129" l="1"/>
  <c r="D63" i="129"/>
  <c r="C22" i="129"/>
  <c r="A20" i="129"/>
  <c r="K14" i="129"/>
  <c r="I14" i="129"/>
  <c r="L11" i="129"/>
  <c r="J10" i="129"/>
  <c r="L9" i="129"/>
  <c r="J8" i="129"/>
  <c r="G7" i="129"/>
  <c r="F7" i="129"/>
  <c r="G6" i="129"/>
  <c r="F6" i="129"/>
  <c r="L14" i="129" l="1"/>
  <c r="G23" i="129"/>
  <c r="F23" i="129"/>
  <c r="E23" i="129"/>
  <c r="D23" i="129"/>
  <c r="G22" i="129"/>
  <c r="F22" i="129"/>
  <c r="E22" i="129"/>
  <c r="D22" i="129"/>
  <c r="L13" i="129"/>
  <c r="G7" i="127"/>
  <c r="F7" i="127"/>
  <c r="G6" i="127"/>
  <c r="F6" i="127"/>
  <c r="G6" i="128"/>
  <c r="F6" i="128"/>
  <c r="E56" i="128"/>
  <c r="D56" i="128"/>
  <c r="B56" i="128"/>
  <c r="C24" i="128"/>
  <c r="C23" i="128"/>
  <c r="C21" i="128"/>
  <c r="A19" i="128"/>
  <c r="K14" i="128"/>
  <c r="I14" i="128"/>
  <c r="A10" i="82"/>
  <c r="E59" i="127"/>
  <c r="D59" i="127"/>
  <c r="B59" i="127"/>
  <c r="K14" i="127"/>
  <c r="I14" i="127"/>
  <c r="E57" i="126"/>
  <c r="D57" i="126"/>
  <c r="B57" i="126"/>
  <c r="K14" i="126"/>
  <c r="I14" i="126"/>
  <c r="G7" i="126"/>
  <c r="F7" i="126"/>
  <c r="G6" i="126"/>
  <c r="F6" i="126"/>
  <c r="E59" i="124" l="1"/>
  <c r="D59" i="124"/>
  <c r="B59" i="124"/>
  <c r="C25" i="124"/>
  <c r="C24" i="124"/>
  <c r="C22" i="124"/>
  <c r="A20" i="124"/>
  <c r="K14" i="124"/>
  <c r="I14" i="124"/>
  <c r="G13" i="124"/>
  <c r="F13" i="124"/>
  <c r="G12" i="124"/>
  <c r="F12" i="124"/>
  <c r="B19" i="105" l="1"/>
  <c r="A8" i="82"/>
  <c r="G7" i="104" l="1"/>
  <c r="F7" i="104"/>
  <c r="G6" i="104"/>
  <c r="F6" i="104"/>
  <c r="H8" i="119" l="1"/>
  <c r="H22" i="119" l="1"/>
  <c r="G22" i="119"/>
  <c r="G33" i="119"/>
  <c r="G32" i="119"/>
  <c r="H26" i="119"/>
  <c r="H25" i="119"/>
  <c r="H24" i="119"/>
  <c r="H23" i="119"/>
  <c r="G23" i="119"/>
  <c r="H21" i="119"/>
  <c r="H20" i="119"/>
  <c r="H19" i="119"/>
  <c r="H18" i="119"/>
  <c r="H17" i="119"/>
  <c r="H16" i="119"/>
  <c r="H15" i="119"/>
  <c r="G15" i="119"/>
  <c r="H14" i="119"/>
  <c r="H13" i="119"/>
  <c r="H12" i="119"/>
  <c r="G12" i="119"/>
  <c r="H11" i="119"/>
  <c r="G11" i="119"/>
  <c r="H10" i="119"/>
  <c r="G10" i="119"/>
  <c r="H9" i="119"/>
  <c r="B10" i="82" l="1"/>
  <c r="B8" i="82"/>
  <c r="A17" i="118"/>
  <c r="E58" i="118"/>
  <c r="D58" i="118"/>
  <c r="B58" i="118"/>
  <c r="C22" i="118"/>
  <c r="C21" i="118"/>
  <c r="C19" i="118"/>
  <c r="K14" i="118"/>
  <c r="I14" i="118"/>
  <c r="G7" i="118"/>
  <c r="F7" i="118"/>
  <c r="G6" i="118"/>
  <c r="F6" i="118"/>
  <c r="G24" i="105" l="1"/>
  <c r="I11" i="82" s="1"/>
  <c r="F24" i="105"/>
  <c r="H11" i="82" s="1"/>
  <c r="E24" i="105"/>
  <c r="G11" i="82" s="1"/>
  <c r="D24" i="105"/>
  <c r="F11" i="82" s="1"/>
  <c r="K14" i="105"/>
  <c r="I14" i="105"/>
  <c r="Q13" i="105"/>
  <c r="O13" i="105"/>
  <c r="E57" i="105"/>
  <c r="D57" i="105"/>
  <c r="B57" i="105"/>
  <c r="C31" i="105"/>
  <c r="C30" i="105"/>
  <c r="C28" i="105"/>
  <c r="A26" i="105"/>
  <c r="G7" i="105"/>
  <c r="F7" i="105"/>
  <c r="G6" i="105"/>
  <c r="E11" i="82" s="1"/>
  <c r="F6" i="105"/>
  <c r="G24" i="84"/>
  <c r="I9" i="82" s="1"/>
  <c r="F24" i="84"/>
  <c r="H9" i="82" s="1"/>
  <c r="E24" i="84"/>
  <c r="G9" i="82" s="1"/>
  <c r="D24" i="84"/>
  <c r="F9" i="82" s="1"/>
  <c r="Q14" i="84"/>
  <c r="O14" i="84"/>
  <c r="K14" i="84"/>
  <c r="I14" i="84"/>
  <c r="Q13" i="84"/>
  <c r="O13" i="84"/>
  <c r="E57" i="84"/>
  <c r="D57" i="84"/>
  <c r="B57" i="84"/>
  <c r="C34" i="84"/>
  <c r="C33" i="84"/>
  <c r="C31" i="84"/>
  <c r="C30" i="84"/>
  <c r="C29" i="84"/>
  <c r="C28" i="84"/>
  <c r="A26" i="84"/>
  <c r="G7" i="84"/>
  <c r="F7" i="84"/>
  <c r="G6" i="84"/>
  <c r="E9" i="82" s="1"/>
  <c r="F6" i="84"/>
  <c r="C22" i="104"/>
  <c r="A20" i="104"/>
  <c r="E63" i="104"/>
  <c r="D63" i="104"/>
  <c r="B63" i="104"/>
  <c r="C20" i="115"/>
  <c r="A18" i="115"/>
  <c r="C23" i="81"/>
  <c r="A21" i="81"/>
  <c r="E58" i="80"/>
  <c r="D58" i="80"/>
  <c r="B58" i="80"/>
  <c r="C22" i="80"/>
  <c r="A20" i="80"/>
  <c r="E59" i="71"/>
  <c r="D59" i="71"/>
  <c r="B59" i="71"/>
  <c r="C23" i="71"/>
  <c r="C22" i="71"/>
  <c r="C20" i="71"/>
  <c r="A18" i="71"/>
  <c r="C24" i="114"/>
  <c r="C23" i="114"/>
  <c r="C22" i="114"/>
  <c r="A20" i="114"/>
  <c r="K14" i="114"/>
  <c r="I14" i="114"/>
  <c r="G13" i="114"/>
  <c r="F13" i="114"/>
  <c r="G12" i="114"/>
  <c r="F12" i="114"/>
  <c r="G7" i="113"/>
  <c r="F7" i="113"/>
  <c r="G6" i="113"/>
  <c r="F6" i="113"/>
  <c r="G7" i="116"/>
  <c r="F7" i="116"/>
  <c r="G6" i="116"/>
  <c r="F6" i="116"/>
  <c r="G7" i="88"/>
  <c r="F7" i="88"/>
  <c r="G6" i="88"/>
  <c r="F6" i="88"/>
  <c r="G7" i="72"/>
  <c r="F7" i="72"/>
  <c r="G6" i="72"/>
  <c r="F6" i="72"/>
  <c r="G7" i="87"/>
  <c r="F7" i="87"/>
  <c r="G6" i="87"/>
  <c r="F6" i="87"/>
  <c r="G7" i="74"/>
  <c r="F7" i="74"/>
  <c r="G6" i="74"/>
  <c r="F6" i="74"/>
  <c r="G7" i="89"/>
  <c r="F7" i="89"/>
  <c r="G6" i="89"/>
  <c r="E7" i="82" s="1"/>
  <c r="F6" i="89"/>
  <c r="B6" i="82"/>
  <c r="A6" i="82"/>
  <c r="K14" i="104"/>
  <c r="I14" i="104"/>
  <c r="C23" i="115"/>
  <c r="C22" i="115"/>
  <c r="K14" i="115"/>
  <c r="I14" i="115"/>
  <c r="G7" i="115"/>
  <c r="F7" i="115"/>
  <c r="G6" i="115"/>
  <c r="F6" i="115"/>
  <c r="C26" i="81"/>
  <c r="C25" i="81"/>
  <c r="K14" i="81"/>
  <c r="I14" i="81"/>
  <c r="G7" i="81"/>
  <c r="F7" i="81"/>
  <c r="G6" i="81"/>
  <c r="F6" i="81"/>
  <c r="C25" i="80"/>
  <c r="C24" i="80"/>
  <c r="K14" i="80"/>
  <c r="I14" i="80"/>
  <c r="G7" i="80"/>
  <c r="F7" i="80"/>
  <c r="G6" i="80"/>
  <c r="F6" i="80"/>
  <c r="C26" i="108"/>
  <c r="C25" i="108"/>
  <c r="C24" i="108"/>
  <c r="A22" i="108"/>
  <c r="K14" i="108"/>
  <c r="I14" i="108"/>
  <c r="G14" i="108"/>
  <c r="F14" i="108"/>
  <c r="G13" i="108"/>
  <c r="F13" i="108"/>
  <c r="G7" i="108"/>
  <c r="F7" i="108"/>
  <c r="G6" i="108"/>
  <c r="F6" i="108"/>
  <c r="K14" i="71"/>
  <c r="I14" i="71"/>
  <c r="G7" i="71"/>
  <c r="F7" i="71"/>
  <c r="G6" i="71"/>
  <c r="F6" i="71"/>
  <c r="C23" i="70"/>
  <c r="C22" i="70"/>
  <c r="C20" i="70"/>
  <c r="A18" i="70"/>
  <c r="K14" i="70"/>
  <c r="I14" i="70"/>
  <c r="G7" i="70"/>
  <c r="F7" i="70"/>
  <c r="G6" i="70"/>
  <c r="F6" i="70"/>
  <c r="C22" i="69"/>
  <c r="A17" i="69"/>
  <c r="K14" i="69"/>
  <c r="I14" i="69"/>
  <c r="K13" i="69"/>
  <c r="I13" i="69"/>
  <c r="G7" i="69"/>
  <c r="F7" i="69"/>
  <c r="G6" i="69"/>
  <c r="F6" i="69"/>
  <c r="P36" i="2"/>
  <c r="K36" i="2"/>
  <c r="J34" i="2"/>
  <c r="P34" i="2" s="1"/>
  <c r="I34" i="2"/>
  <c r="D31" i="2"/>
  <c r="D30" i="2"/>
  <c r="D29" i="2"/>
  <c r="D28" i="2"/>
  <c r="P27" i="2"/>
  <c r="D27" i="2"/>
  <c r="J25" i="2"/>
  <c r="P25" i="2" s="1"/>
  <c r="P18" i="2"/>
  <c r="J16" i="2"/>
  <c r="P16" i="2" s="1"/>
  <c r="I16" i="2"/>
  <c r="A13" i="2"/>
  <c r="A24" i="105" s="1"/>
  <c r="C10" i="2"/>
  <c r="D10" i="2" s="1"/>
  <c r="P9" i="2"/>
  <c r="C9" i="2"/>
  <c r="L15" i="129" s="1"/>
  <c r="C8" i="2"/>
  <c r="J7" i="2"/>
  <c r="P7" i="2" s="1"/>
  <c r="C7" i="2"/>
  <c r="D7" i="2" s="1"/>
  <c r="D8" i="119" s="1"/>
  <c r="A8" i="119" s="1"/>
  <c r="C6" i="2"/>
  <c r="L15" i="87" s="1"/>
  <c r="C5" i="2"/>
  <c r="P8" i="105" s="1"/>
  <c r="P45" i="2"/>
  <c r="J43" i="2"/>
  <c r="P43" i="2" s="1"/>
  <c r="E52" i="69"/>
  <c r="C23" i="69"/>
  <c r="E59" i="70"/>
  <c r="D59" i="70"/>
  <c r="B59" i="70"/>
  <c r="E56" i="108"/>
  <c r="D56" i="108"/>
  <c r="A56" i="108"/>
  <c r="E60" i="81"/>
  <c r="D60" i="81"/>
  <c r="B60" i="81"/>
  <c r="E57" i="115"/>
  <c r="D57" i="115"/>
  <c r="B57" i="115"/>
  <c r="E56" i="89"/>
  <c r="D56" i="89"/>
  <c r="A56" i="89"/>
  <c r="K14" i="89"/>
  <c r="I14" i="89"/>
  <c r="E55" i="74"/>
  <c r="D55" i="74"/>
  <c r="K14" i="74"/>
  <c r="I14" i="74"/>
  <c r="E62" i="87"/>
  <c r="D62" i="87"/>
  <c r="K14" i="87"/>
  <c r="I14" i="87"/>
  <c r="E61" i="72"/>
  <c r="D61" i="72"/>
  <c r="K14" i="72"/>
  <c r="I14" i="72"/>
  <c r="E58" i="88"/>
  <c r="D58" i="88"/>
  <c r="B58" i="88"/>
  <c r="L15" i="88"/>
  <c r="K14" i="88"/>
  <c r="I14" i="88"/>
  <c r="E58" i="116"/>
  <c r="D58" i="116"/>
  <c r="B58" i="116"/>
  <c r="K14" i="116"/>
  <c r="I14" i="116"/>
  <c r="E58" i="113"/>
  <c r="D58" i="113"/>
  <c r="B58" i="113"/>
  <c r="K14" i="113"/>
  <c r="I14" i="113"/>
  <c r="E58" i="114"/>
  <c r="D58" i="114"/>
  <c r="B58" i="114"/>
  <c r="J10" i="128" l="1"/>
  <c r="J8" i="128"/>
  <c r="J10" i="127"/>
  <c r="J8" i="127"/>
  <c r="J10" i="126"/>
  <c r="J8" i="126"/>
  <c r="L9" i="126"/>
  <c r="L9" i="128"/>
  <c r="L9" i="127"/>
  <c r="L15" i="127"/>
  <c r="L15" i="128"/>
  <c r="L15" i="126"/>
  <c r="B17" i="126" s="1"/>
  <c r="L11" i="128"/>
  <c r="L11" i="126"/>
  <c r="L11" i="127"/>
  <c r="L15" i="89"/>
  <c r="J8" i="124"/>
  <c r="J10" i="124"/>
  <c r="L9" i="124"/>
  <c r="L15" i="105"/>
  <c r="L15" i="124"/>
  <c r="L11" i="124"/>
  <c r="J10" i="84"/>
  <c r="L15" i="74"/>
  <c r="L15" i="116"/>
  <c r="B15" i="116" s="1"/>
  <c r="L15" i="113"/>
  <c r="B14" i="113" s="1"/>
  <c r="L11" i="118"/>
  <c r="L9" i="105"/>
  <c r="J8" i="105"/>
  <c r="B18" i="105" s="1"/>
  <c r="L15" i="84"/>
  <c r="B19" i="84" s="1"/>
  <c r="R11" i="84"/>
  <c r="R15" i="84"/>
  <c r="R15" i="105"/>
  <c r="D9" i="119"/>
  <c r="A9" i="119" s="1"/>
  <c r="D16" i="119"/>
  <c r="A16" i="119" s="1"/>
  <c r="D24" i="119"/>
  <c r="A24" i="119" s="1"/>
  <c r="D14" i="119"/>
  <c r="A14" i="119" s="1"/>
  <c r="L11" i="84"/>
  <c r="D12" i="119"/>
  <c r="A12" i="119" s="1"/>
  <c r="D11" i="119"/>
  <c r="A11" i="119" s="1"/>
  <c r="D22" i="119"/>
  <c r="A22" i="119" s="1"/>
  <c r="J10" i="105"/>
  <c r="L11" i="105"/>
  <c r="J8" i="84"/>
  <c r="J10" i="118"/>
  <c r="J8" i="118"/>
  <c r="L15" i="118"/>
  <c r="R9" i="84"/>
  <c r="L9" i="118"/>
  <c r="G34" i="2"/>
  <c r="I36" i="2"/>
  <c r="P10" i="105"/>
  <c r="R14" i="105" s="1"/>
  <c r="G31" i="105" s="1"/>
  <c r="G16" i="2"/>
  <c r="I43" i="2"/>
  <c r="G43" i="2" s="1"/>
  <c r="A24" i="84"/>
  <c r="L15" i="72"/>
  <c r="L9" i="84"/>
  <c r="P10" i="84"/>
  <c r="P8" i="84"/>
  <c r="K45" i="2"/>
  <c r="I45" i="2" s="1"/>
  <c r="L9" i="113"/>
  <c r="L9" i="74"/>
  <c r="L9" i="69"/>
  <c r="L9" i="114"/>
  <c r="L9" i="116"/>
  <c r="L9" i="88"/>
  <c r="L9" i="72"/>
  <c r="L9" i="87"/>
  <c r="L9" i="89"/>
  <c r="L9" i="104"/>
  <c r="L9" i="115"/>
  <c r="L9" i="81"/>
  <c r="L9" i="80"/>
  <c r="L9" i="108"/>
  <c r="L9" i="71"/>
  <c r="L9" i="70"/>
  <c r="J10" i="113"/>
  <c r="J8" i="113"/>
  <c r="J10" i="72"/>
  <c r="J8" i="72"/>
  <c r="J10" i="87"/>
  <c r="B20" i="87" s="1"/>
  <c r="J8" i="87"/>
  <c r="J10" i="114"/>
  <c r="J8" i="114"/>
  <c r="J10" i="116"/>
  <c r="J8" i="116"/>
  <c r="J10" i="88"/>
  <c r="J8" i="88"/>
  <c r="J10" i="89"/>
  <c r="J8" i="89"/>
  <c r="J10" i="104"/>
  <c r="J8" i="104"/>
  <c r="L15" i="114"/>
  <c r="B17" i="114" s="1"/>
  <c r="J10" i="74"/>
  <c r="B18" i="74" s="1"/>
  <c r="J8" i="74"/>
  <c r="L15" i="104"/>
  <c r="L11" i="113"/>
  <c r="L11" i="74"/>
  <c r="L11" i="114"/>
  <c r="L11" i="116"/>
  <c r="L11" i="88"/>
  <c r="L11" i="72"/>
  <c r="L11" i="87"/>
  <c r="L11" i="89"/>
  <c r="L11" i="104"/>
  <c r="D5" i="2"/>
  <c r="D10" i="119" s="1"/>
  <c r="A10" i="119" s="1"/>
  <c r="D6" i="2"/>
  <c r="D15" i="119" s="1"/>
  <c r="A15" i="119" s="1"/>
  <c r="I7" i="2"/>
  <c r="G7" i="2" s="1"/>
  <c r="D8" i="2"/>
  <c r="D9" i="2"/>
  <c r="K9" i="2"/>
  <c r="I9" i="2" s="1"/>
  <c r="B13" i="2"/>
  <c r="C13" i="2"/>
  <c r="D13" i="2"/>
  <c r="K18" i="2"/>
  <c r="I18" i="2" s="1"/>
  <c r="I25" i="2"/>
  <c r="G25" i="2" s="1"/>
  <c r="K27" i="2"/>
  <c r="I27" i="2" s="1"/>
  <c r="J8" i="69"/>
  <c r="J10" i="69"/>
  <c r="L11" i="69"/>
  <c r="L15" i="69"/>
  <c r="J8" i="70"/>
  <c r="J10" i="70"/>
  <c r="L11" i="70"/>
  <c r="L15" i="70"/>
  <c r="J8" i="71"/>
  <c r="J10" i="71"/>
  <c r="L11" i="71"/>
  <c r="L15" i="71"/>
  <c r="B13" i="71" s="1"/>
  <c r="J8" i="108"/>
  <c r="J10" i="108"/>
  <c r="L11" i="108"/>
  <c r="L15" i="108"/>
  <c r="J8" i="80"/>
  <c r="J10" i="80"/>
  <c r="L11" i="80"/>
  <c r="L15" i="80"/>
  <c r="B16" i="80" s="1"/>
  <c r="J8" i="81"/>
  <c r="J10" i="81"/>
  <c r="L11" i="81"/>
  <c r="L15" i="81"/>
  <c r="B17" i="81" s="1"/>
  <c r="J8" i="115"/>
  <c r="J10" i="115"/>
  <c r="L11" i="115"/>
  <c r="L15" i="115"/>
  <c r="L8" i="126" l="1"/>
  <c r="L8" i="127"/>
  <c r="L13" i="126"/>
  <c r="L14" i="126"/>
  <c r="L14" i="127"/>
  <c r="L13" i="127"/>
  <c r="L8" i="128"/>
  <c r="L14" i="128"/>
  <c r="B10" i="128"/>
  <c r="L13" i="128"/>
  <c r="L8" i="115"/>
  <c r="L8" i="88"/>
  <c r="L8" i="124"/>
  <c r="L13" i="84"/>
  <c r="G29" i="84" s="1"/>
  <c r="L14" i="124"/>
  <c r="L13" i="124"/>
  <c r="L14" i="84"/>
  <c r="G30" i="84" s="1"/>
  <c r="R14" i="84"/>
  <c r="G34" i="84" s="1"/>
  <c r="L8" i="105"/>
  <c r="R8" i="84"/>
  <c r="F31" i="84" s="1"/>
  <c r="L8" i="80"/>
  <c r="E22" i="80" s="1"/>
  <c r="L8" i="116"/>
  <c r="L8" i="81"/>
  <c r="E23" i="81" s="1"/>
  <c r="L8" i="69"/>
  <c r="E21" i="69" s="1"/>
  <c r="L14" i="105"/>
  <c r="L8" i="72"/>
  <c r="L8" i="84"/>
  <c r="D28" i="84" s="1"/>
  <c r="L14" i="118"/>
  <c r="L13" i="118"/>
  <c r="D25" i="119"/>
  <c r="A25" i="119" s="1"/>
  <c r="D18" i="119"/>
  <c r="A18" i="119" s="1"/>
  <c r="D26" i="119"/>
  <c r="A26" i="119" s="1"/>
  <c r="D23" i="119"/>
  <c r="A23" i="119" s="1"/>
  <c r="L8" i="113"/>
  <c r="D20" i="119"/>
  <c r="A20" i="119" s="1"/>
  <c r="D17" i="119"/>
  <c r="A17" i="119" s="1"/>
  <c r="D13" i="119"/>
  <c r="A13" i="119" s="1"/>
  <c r="C32" i="119" s="1"/>
  <c r="A32" i="119" s="1"/>
  <c r="D19" i="119"/>
  <c r="A19" i="119" s="1"/>
  <c r="C33" i="119" s="1"/>
  <c r="A33" i="119" s="1"/>
  <c r="D21" i="119"/>
  <c r="A21" i="119" s="1"/>
  <c r="L8" i="74"/>
  <c r="L8" i="108"/>
  <c r="G24" i="108" s="1"/>
  <c r="L13" i="105"/>
  <c r="L8" i="118"/>
  <c r="L8" i="71"/>
  <c r="G21" i="71" s="1"/>
  <c r="R13" i="84"/>
  <c r="G33" i="84" s="1"/>
  <c r="D31" i="105"/>
  <c r="E31" i="105"/>
  <c r="L8" i="70"/>
  <c r="G21" i="70" s="1"/>
  <c r="R8" i="105"/>
  <c r="F31" i="105"/>
  <c r="L8" i="104"/>
  <c r="D23" i="104" s="1"/>
  <c r="L8" i="114"/>
  <c r="G22" i="114" s="1"/>
  <c r="L8" i="89"/>
  <c r="L8" i="87"/>
  <c r="R13" i="105"/>
  <c r="F30" i="105" s="1"/>
  <c r="G21" i="115"/>
  <c r="F21" i="115"/>
  <c r="E21" i="115"/>
  <c r="D21" i="115"/>
  <c r="G20" i="115"/>
  <c r="F20" i="115"/>
  <c r="E20" i="115"/>
  <c r="D20" i="115"/>
  <c r="L14" i="115"/>
  <c r="L13" i="115"/>
  <c r="L14" i="81"/>
  <c r="L13" i="81"/>
  <c r="L14" i="80"/>
  <c r="L13" i="80"/>
  <c r="G25" i="108"/>
  <c r="F25" i="108"/>
  <c r="E25" i="108"/>
  <c r="D25" i="108"/>
  <c r="L14" i="108"/>
  <c r="L13" i="108"/>
  <c r="G26" i="108"/>
  <c r="F26" i="108"/>
  <c r="E26" i="108"/>
  <c r="D26" i="108"/>
  <c r="L14" i="71"/>
  <c r="L13" i="71"/>
  <c r="L14" i="70"/>
  <c r="L13" i="70"/>
  <c r="L14" i="69"/>
  <c r="L13" i="69"/>
  <c r="A34" i="90"/>
  <c r="A14" i="90"/>
  <c r="L13" i="74"/>
  <c r="L14" i="74"/>
  <c r="L14" i="104"/>
  <c r="L13" i="104"/>
  <c r="L13" i="89"/>
  <c r="L14" i="89"/>
  <c r="L13" i="88"/>
  <c r="L14" i="88"/>
  <c r="L13" i="116"/>
  <c r="L14" i="116"/>
  <c r="L14" i="114"/>
  <c r="L13" i="114"/>
  <c r="L13" i="87"/>
  <c r="L14" i="87"/>
  <c r="L13" i="72"/>
  <c r="L14" i="72"/>
  <c r="L13" i="113"/>
  <c r="L14" i="113"/>
  <c r="G23" i="128" l="1"/>
  <c r="E23" i="128"/>
  <c r="D23" i="128"/>
  <c r="F23" i="128"/>
  <c r="G24" i="128"/>
  <c r="D24" i="128"/>
  <c r="F24" i="128"/>
  <c r="E24" i="128"/>
  <c r="D21" i="128"/>
  <c r="E21" i="128"/>
  <c r="G22" i="128"/>
  <c r="D22" i="128"/>
  <c r="G21" i="128"/>
  <c r="F21" i="128"/>
  <c r="F22" i="128"/>
  <c r="E22" i="128"/>
  <c r="E34" i="84"/>
  <c r="D24" i="81"/>
  <c r="F24" i="81"/>
  <c r="D30" i="84"/>
  <c r="E24" i="81"/>
  <c r="F34" i="84"/>
  <c r="D34" i="84"/>
  <c r="G23" i="81"/>
  <c r="D29" i="84"/>
  <c r="F19" i="69"/>
  <c r="E29" i="84"/>
  <c r="F29" i="84"/>
  <c r="D32" i="84"/>
  <c r="G31" i="84"/>
  <c r="F30" i="84"/>
  <c r="E30" i="84"/>
  <c r="G24" i="124"/>
  <c r="F24" i="124"/>
  <c r="E24" i="124"/>
  <c r="D24" i="124"/>
  <c r="E23" i="124"/>
  <c r="E22" i="124"/>
  <c r="D23" i="124"/>
  <c r="D22" i="124"/>
  <c r="G23" i="124"/>
  <c r="G22" i="124"/>
  <c r="F23" i="124"/>
  <c r="F22" i="124"/>
  <c r="E25" i="124"/>
  <c r="D25" i="124"/>
  <c r="G25" i="124"/>
  <c r="F25" i="124"/>
  <c r="D31" i="84"/>
  <c r="D19" i="69"/>
  <c r="F32" i="84"/>
  <c r="E19" i="69"/>
  <c r="E32" i="84"/>
  <c r="D23" i="80"/>
  <c r="F23" i="81"/>
  <c r="E31" i="84"/>
  <c r="E24" i="108"/>
  <c r="F20" i="71"/>
  <c r="D24" i="108"/>
  <c r="D33" i="84"/>
  <c r="D20" i="71"/>
  <c r="F22" i="80"/>
  <c r="E20" i="71"/>
  <c r="G22" i="80"/>
  <c r="G20" i="71"/>
  <c r="D20" i="70"/>
  <c r="D21" i="70"/>
  <c r="E23" i="80"/>
  <c r="F23" i="80"/>
  <c r="G32" i="84"/>
  <c r="F24" i="108"/>
  <c r="G23" i="80"/>
  <c r="F21" i="69"/>
  <c r="D22" i="80"/>
  <c r="F33" i="84"/>
  <c r="E28" i="84"/>
  <c r="E21" i="70"/>
  <c r="G28" i="84"/>
  <c r="D20" i="69"/>
  <c r="D18" i="69"/>
  <c r="F20" i="69"/>
  <c r="F21" i="71"/>
  <c r="G24" i="81"/>
  <c r="E20" i="69"/>
  <c r="D21" i="71"/>
  <c r="E18" i="69"/>
  <c r="D21" i="69"/>
  <c r="D23" i="81"/>
  <c r="F18" i="69"/>
  <c r="F28" i="84"/>
  <c r="F21" i="118"/>
  <c r="D21" i="118"/>
  <c r="G21" i="118"/>
  <c r="E21" i="118"/>
  <c r="G19" i="118"/>
  <c r="D19" i="118"/>
  <c r="D20" i="118"/>
  <c r="F20" i="118"/>
  <c r="E19" i="118"/>
  <c r="E20" i="118"/>
  <c r="G20" i="118"/>
  <c r="F19" i="118"/>
  <c r="G22" i="118"/>
  <c r="F22" i="118"/>
  <c r="D22" i="118"/>
  <c r="E22" i="118"/>
  <c r="E21" i="71"/>
  <c r="E33" i="84"/>
  <c r="F21" i="70"/>
  <c r="F20" i="70"/>
  <c r="G20" i="70"/>
  <c r="E20" i="70"/>
  <c r="G30" i="105"/>
  <c r="D22" i="114"/>
  <c r="E22" i="114"/>
  <c r="F22" i="114"/>
  <c r="D22" i="104"/>
  <c r="D30" i="105"/>
  <c r="E28" i="105"/>
  <c r="D28" i="105"/>
  <c r="G29" i="105"/>
  <c r="F29" i="105"/>
  <c r="F28" i="105"/>
  <c r="E29" i="105"/>
  <c r="D29" i="105"/>
  <c r="G28" i="105"/>
  <c r="F23" i="104"/>
  <c r="G23" i="104"/>
  <c r="E22" i="104"/>
  <c r="E30" i="105"/>
  <c r="F22" i="104"/>
  <c r="E23" i="104"/>
  <c r="G22" i="104"/>
  <c r="G22" i="71"/>
  <c r="F22" i="71"/>
  <c r="E22" i="71"/>
  <c r="D22" i="71"/>
  <c r="G23" i="71"/>
  <c r="F23" i="71"/>
  <c r="E23" i="71"/>
  <c r="D23" i="71"/>
  <c r="G23" i="114"/>
  <c r="F23" i="114"/>
  <c r="E23" i="114"/>
  <c r="D23" i="114"/>
  <c r="F24" i="114"/>
  <c r="E24" i="114"/>
  <c r="D24" i="114"/>
  <c r="G24" i="114"/>
  <c r="F22" i="69"/>
  <c r="E22" i="69"/>
  <c r="D22" i="69"/>
  <c r="F23" i="69"/>
  <c r="E23" i="69"/>
  <c r="D23" i="69"/>
  <c r="G22" i="70"/>
  <c r="F22" i="70"/>
  <c r="E22" i="70"/>
  <c r="D22" i="70"/>
  <c r="G23" i="70"/>
  <c r="F23" i="70"/>
  <c r="E23" i="70"/>
  <c r="D23" i="70"/>
  <c r="G24" i="80"/>
  <c r="F24" i="80"/>
  <c r="E24" i="80"/>
  <c r="D24" i="80"/>
  <c r="F25" i="80"/>
  <c r="E25" i="80"/>
  <c r="D25" i="80"/>
  <c r="G25" i="80"/>
  <c r="G25" i="81"/>
  <c r="F25" i="81"/>
  <c r="E25" i="81"/>
  <c r="D25" i="81"/>
  <c r="F26" i="81"/>
  <c r="E26" i="81"/>
  <c r="D26" i="81"/>
  <c r="G26" i="81"/>
  <c r="G22" i="115"/>
  <c r="F22" i="115"/>
  <c r="E22" i="115"/>
  <c r="D22" i="115"/>
  <c r="G23" i="115"/>
  <c r="F23" i="115"/>
  <c r="E23" i="115"/>
  <c r="D23" i="115"/>
</calcChain>
</file>

<file path=xl/comments1.xml><?xml version="1.0" encoding="utf-8"?>
<comments xmlns="http://schemas.openxmlformats.org/spreadsheetml/2006/main">
  <authors>
    <author>さすけい</author>
  </authors>
  <commentList>
    <comment ref="N29" authorId="0" shapeId="0">
      <text>
        <r>
          <rPr>
            <b/>
            <sz val="9"/>
            <color indexed="81"/>
            <rFont val="ＭＳ Ｐゴシック"/>
            <family val="3"/>
            <charset val="128"/>
          </rPr>
          <t>さすけい:</t>
        </r>
        <r>
          <rPr>
            <sz val="9"/>
            <color indexed="81"/>
            <rFont val="ＭＳ Ｐゴシック"/>
            <family val="3"/>
            <charset val="128"/>
          </rPr>
          <t xml:space="preserve">
クリティカルダイス
６から８に修正</t>
        </r>
      </text>
    </comment>
  </commentList>
</comments>
</file>

<file path=xl/comments2.xml><?xml version="1.0" encoding="utf-8"?>
<comments xmlns="http://schemas.openxmlformats.org/spreadsheetml/2006/main">
  <authors>
    <author>さすけい</author>
  </authors>
  <commentList>
    <comment ref="H34" authorId="0" shapeId="0">
      <text>
        <r>
          <rPr>
            <b/>
            <sz val="9"/>
            <color indexed="81"/>
            <rFont val="ＭＳ Ｐゴシック"/>
            <family val="3"/>
            <charset val="128"/>
          </rPr>
          <t>さすけい:</t>
        </r>
        <r>
          <rPr>
            <sz val="9"/>
            <color indexed="81"/>
            <rFont val="ＭＳ Ｐゴシック"/>
            <family val="3"/>
            <charset val="128"/>
          </rPr>
          <t xml:space="preserve">
マニュアル・オヴ・ピユイサント・スキルは
自Ｔに攻撃しないので
適用される可能性は皆無
あと自分で攻撃しないから
召喚でも適用される事が皆無</t>
        </r>
      </text>
    </comment>
  </commentList>
</comments>
</file>

<file path=xl/comments3.xml><?xml version="1.0" encoding="utf-8"?>
<comments xmlns="http://schemas.openxmlformats.org/spreadsheetml/2006/main">
  <authors>
    <author>さすけい</author>
  </authors>
  <commentList>
    <comment ref="B5" authorId="0" shapeId="0">
      <text>
        <r>
          <rPr>
            <b/>
            <sz val="9"/>
            <color indexed="81"/>
            <rFont val="ＭＳ Ｐゴシック"/>
            <family val="3"/>
            <charset val="128"/>
          </rPr>
          <t>さすけい:</t>
        </r>
        <r>
          <rPr>
            <sz val="9"/>
            <color indexed="81"/>
            <rFont val="ＭＳ Ｐゴシック"/>
            <family val="3"/>
            <charset val="128"/>
          </rPr>
          <t xml:space="preserve">
ルルコン119をちゃんと読んだら、
増幅可キーワードが消えるのって
種族特徴（ヒューマンのみ？）だけみたいです。
よってタンナイズがPP持ってないだけで
増幅は可能って事になります。
パワー交換特技や伝説級マルチクラスで
後天的にPPは獲得可能なので、
増幅可能である事に意味は一応あります。</t>
        </r>
      </text>
    </comment>
  </commentList>
</comments>
</file>

<file path=xl/comments4.xml><?xml version="1.0" encoding="utf-8"?>
<comments xmlns="http://schemas.openxmlformats.org/spreadsheetml/2006/main">
  <authors>
    <author>さすけい</author>
  </authors>
  <commentList>
    <comment ref="B8" authorId="0" shapeId="0">
      <text>
        <r>
          <rPr>
            <b/>
            <sz val="9"/>
            <color indexed="81"/>
            <rFont val="ＭＳ Ｐゴシック"/>
            <family val="3"/>
            <charset val="128"/>
          </rPr>
          <t>さすけい:</t>
        </r>
        <r>
          <rPr>
            <sz val="9"/>
            <color indexed="81"/>
            <rFont val="ＭＳ Ｐゴシック"/>
            <family val="3"/>
            <charset val="128"/>
          </rPr>
          <t xml:space="preserve">
原文読んで頂くと早いのだが、
アップデートに反映されていないのが
不思議な位、深刻な書き間違いアリ！
Lv.20一日毎アーマーのみ味方限定だが、
通常の各一日毎アーマーは皆
使用者も味方もどちらも目標として適切。
よって各種抵抗をもらえるのは各アーマーの目標であると
各パワーのテキストにおいて明記されていたハズが、
このパワーに限っては何故か抵抗をもらえるのは
アーマーの目標になった味方のみという
トンデモ表記になっていてビックリ！
自分自身に抵抗付くのと付かないのでは大違い！
コレに限っては明らかに書き間違いと断言するが、
GMと交渉して間違いと認めさせられるかは不明。
GMとの交渉に成功したVer.が15A（テキスト訂正済）、
失敗したVer.が15B（テキスト原文ほぼ直訳）として
一応２パターン作成しておきます。
不要になった方のページの削除夜露。</t>
        </r>
      </text>
    </comment>
  </commentList>
</comments>
</file>

<file path=xl/comments5.xml><?xml version="1.0" encoding="utf-8"?>
<comments xmlns="http://schemas.openxmlformats.org/spreadsheetml/2006/main">
  <authors>
    <author>さすけい</author>
  </authors>
  <commentList>
    <comment ref="J1" authorId="0" shapeId="0">
      <text>
        <r>
          <rPr>
            <b/>
            <sz val="9"/>
            <color indexed="81"/>
            <rFont val="ＭＳ Ｐゴシック"/>
            <family val="3"/>
            <charset val="128"/>
          </rPr>
          <t>さすけい:</t>
        </r>
        <r>
          <rPr>
            <sz val="9"/>
            <color indexed="81"/>
            <rFont val="ＭＳ Ｐゴシック"/>
            <family val="3"/>
            <charset val="128"/>
          </rPr>
          <t xml:space="preserve">
各召喚のページで
スペース捻出する為
コッチにお引越し
願いました</t>
        </r>
      </text>
    </comment>
  </commentList>
</comments>
</file>

<file path=xl/comments6.xml><?xml version="1.0" encoding="utf-8"?>
<comments xmlns="http://schemas.openxmlformats.org/spreadsheetml/2006/main">
  <authors>
    <author>さすけい</author>
  </authors>
  <commentList>
    <comment ref="B5" authorId="0" shapeId="0">
      <text>
        <r>
          <rPr>
            <b/>
            <sz val="9"/>
            <color indexed="81"/>
            <rFont val="ＭＳ Ｐゴシック"/>
            <family val="3"/>
            <charset val="128"/>
          </rPr>
          <t>さすけい:</t>
        </r>
        <r>
          <rPr>
            <sz val="9"/>
            <color indexed="81"/>
            <rFont val="ＭＳ Ｐゴシック"/>
            <family val="3"/>
            <charset val="128"/>
          </rPr>
          <t xml:space="preserve">
瞬間移動キーワード
何故無い？
ＵＰデートちゃんと
しろや
</t>
        </r>
        <r>
          <rPr>
            <b/>
            <sz val="9"/>
            <color indexed="81"/>
            <rFont val="ＭＳ Ｐゴシック"/>
            <family val="3"/>
            <charset val="128"/>
          </rPr>
          <t>きゃめる：</t>
        </r>
        <r>
          <rPr>
            <sz val="9"/>
            <color indexed="81"/>
            <rFont val="ＭＳ Ｐゴシック"/>
            <family val="3"/>
            <charset val="128"/>
          </rPr>
          <t xml:space="preserve">
ないねー</t>
        </r>
      </text>
    </comment>
  </commentList>
</comments>
</file>

<file path=xl/comments7.xml><?xml version="1.0" encoding="utf-8"?>
<comments xmlns="http://schemas.openxmlformats.org/spreadsheetml/2006/main">
  <authors>
    <author>さすけい</author>
  </authors>
  <commentList>
    <comment ref="H28" authorId="0" shapeId="0">
      <text>
        <r>
          <rPr>
            <b/>
            <sz val="9"/>
            <color indexed="81"/>
            <rFont val="ＭＳ Ｐゴシック"/>
            <family val="3"/>
            <charset val="128"/>
          </rPr>
          <t>さすけい:</t>
        </r>
        <r>
          <rPr>
            <sz val="9"/>
            <color indexed="81"/>
            <rFont val="ＭＳ Ｐゴシック"/>
            <family val="3"/>
            <charset val="128"/>
          </rPr>
          <t xml:space="preserve">
今更、装具キーワード無い事が判明
よって強化ボーナスも
特技ボーナスも全く無しって事に</t>
        </r>
      </text>
    </comment>
  </commentList>
</comments>
</file>

<file path=xl/sharedStrings.xml><?xml version="1.0" encoding="utf-8"?>
<sst xmlns="http://schemas.openxmlformats.org/spreadsheetml/2006/main" count="2565" uniqueCount="1018">
  <si>
    <t>パワー名</t>
    <rPh sb="3" eb="4">
      <t>メイ</t>
    </rPh>
    <phoneticPr fontId="10"/>
  </si>
  <si>
    <t>通常</t>
    <rPh sb="0" eb="2">
      <t>ツウジョウ</t>
    </rPh>
    <phoneticPr fontId="10"/>
  </si>
  <si>
    <t>クリティカル</t>
    <phoneticPr fontId="10"/>
  </si>
  <si>
    <t>ダメージ</t>
    <phoneticPr fontId="10"/>
  </si>
  <si>
    <t>標準アクション</t>
    <rPh sb="0" eb="2">
      <t>ヒョウジュン</t>
    </rPh>
    <phoneticPr fontId="10"/>
  </si>
  <si>
    <t>目標</t>
    <rPh sb="0" eb="2">
      <t>モクヒョウ</t>
    </rPh>
    <phoneticPr fontId="10"/>
  </si>
  <si>
    <t>アクション</t>
    <phoneticPr fontId="10"/>
  </si>
  <si>
    <t>攻撃</t>
    <rPh sb="0" eb="2">
      <t>コウゲキ</t>
    </rPh>
    <phoneticPr fontId="10"/>
  </si>
  <si>
    <t>ヒット</t>
    <phoneticPr fontId="10"/>
  </si>
  <si>
    <t>現在値</t>
    <rPh sb="0" eb="2">
      <t>ゲンザイ</t>
    </rPh>
    <rPh sb="2" eb="3">
      <t>アタイ</t>
    </rPh>
    <phoneticPr fontId="10"/>
  </si>
  <si>
    <t>能力値修正</t>
    <rPh sb="0" eb="3">
      <t>ノウリョクチ</t>
    </rPh>
    <rPh sb="3" eb="5">
      <t>シュウセイ</t>
    </rPh>
    <phoneticPr fontId="10"/>
  </si>
  <si>
    <t>筋力</t>
    <rPh sb="0" eb="2">
      <t>キンリョク</t>
    </rPh>
    <phoneticPr fontId="10"/>
  </si>
  <si>
    <t>耐久力</t>
    <rPh sb="0" eb="3">
      <t>タイキュウリョク</t>
    </rPh>
    <phoneticPr fontId="10"/>
  </si>
  <si>
    <t>敏捷力</t>
    <rPh sb="0" eb="2">
      <t>ビンショウ</t>
    </rPh>
    <rPh sb="2" eb="3">
      <t>リョク</t>
    </rPh>
    <phoneticPr fontId="10"/>
  </si>
  <si>
    <t>知力</t>
    <rPh sb="0" eb="2">
      <t>チリョク</t>
    </rPh>
    <phoneticPr fontId="10"/>
  </si>
  <si>
    <t>判断力</t>
    <rPh sb="0" eb="3">
      <t>ハンダンリョク</t>
    </rPh>
    <phoneticPr fontId="10"/>
  </si>
  <si>
    <t>魅力</t>
    <rPh sb="0" eb="2">
      <t>ミリョク</t>
    </rPh>
    <phoneticPr fontId="10"/>
  </si>
  <si>
    <t>AC</t>
    <phoneticPr fontId="10"/>
  </si>
  <si>
    <t>頑健</t>
    <rPh sb="0" eb="2">
      <t>ガンケン</t>
    </rPh>
    <phoneticPr fontId="10"/>
  </si>
  <si>
    <t>反応</t>
    <rPh sb="0" eb="2">
      <t>ハンノウ</t>
    </rPh>
    <phoneticPr fontId="10"/>
  </si>
  <si>
    <t>意志</t>
    <rPh sb="0" eb="2">
      <t>イシ</t>
    </rPh>
    <phoneticPr fontId="10"/>
  </si>
  <si>
    <t>種別</t>
    <rPh sb="0" eb="2">
      <t>シュベツ</t>
    </rPh>
    <phoneticPr fontId="10"/>
  </si>
  <si>
    <t>命中計</t>
    <rPh sb="0" eb="2">
      <t>メイチュウ</t>
    </rPh>
    <rPh sb="2" eb="3">
      <t>ケイ</t>
    </rPh>
    <phoneticPr fontId="10"/>
  </si>
  <si>
    <t>能力</t>
    <rPh sb="0" eb="2">
      <t>ノウリョク</t>
    </rPh>
    <phoneticPr fontId="10"/>
  </si>
  <si>
    <t>修正</t>
    <rPh sb="0" eb="2">
      <t>シュウセイ</t>
    </rPh>
    <phoneticPr fontId="10"/>
  </si>
  <si>
    <t>Lv1/2</t>
    <phoneticPr fontId="10"/>
  </si>
  <si>
    <t>習熟</t>
    <rPh sb="0" eb="2">
      <t>シュウジュク</t>
    </rPh>
    <phoneticPr fontId="10"/>
  </si>
  <si>
    <t>強化</t>
    <rPh sb="0" eb="2">
      <t>キョウカ</t>
    </rPh>
    <phoneticPr fontId="10"/>
  </si>
  <si>
    <t>他</t>
    <rPh sb="0" eb="1">
      <t>ホカ</t>
    </rPh>
    <phoneticPr fontId="10"/>
  </si>
  <si>
    <t>名前</t>
    <rPh sb="0" eb="2">
      <t>ナマエ</t>
    </rPh>
    <phoneticPr fontId="10"/>
  </si>
  <si>
    <t>クラス</t>
    <phoneticPr fontId="10"/>
  </si>
  <si>
    <t>Lv</t>
    <phoneticPr fontId="10"/>
  </si>
  <si>
    <t>ダメージ</t>
    <phoneticPr fontId="10"/>
  </si>
  <si>
    <t>ボーナス</t>
    <phoneticPr fontId="10"/>
  </si>
  <si>
    <t>対象</t>
    <rPh sb="0" eb="2">
      <t>タイショウ</t>
    </rPh>
    <phoneticPr fontId="10"/>
  </si>
  <si>
    <t>追加効果・範囲など</t>
    <rPh sb="0" eb="2">
      <t>ツイカ</t>
    </rPh>
    <rPh sb="2" eb="4">
      <t>コウカ</t>
    </rPh>
    <rPh sb="5" eb="7">
      <t>ハンイ</t>
    </rPh>
    <phoneticPr fontId="10"/>
  </si>
  <si>
    <t>クリティカル</t>
    <phoneticPr fontId="10"/>
  </si>
  <si>
    <t>近接基礎</t>
    <rPh sb="0" eb="2">
      <t>キンセツ</t>
    </rPh>
    <rPh sb="2" eb="4">
      <t>キソ</t>
    </rPh>
    <phoneticPr fontId="10"/>
  </si>
  <si>
    <t>キーワード</t>
    <phoneticPr fontId="10"/>
  </si>
  <si>
    <t>種類</t>
    <rPh sb="0" eb="2">
      <t>シュルイ</t>
    </rPh>
    <phoneticPr fontId="10"/>
  </si>
  <si>
    <t>無限回</t>
    <rPh sb="0" eb="2">
      <t>ムゲン</t>
    </rPh>
    <rPh sb="2" eb="3">
      <t>カイ</t>
    </rPh>
    <phoneticPr fontId="10"/>
  </si>
  <si>
    <t>射程</t>
    <rPh sb="0" eb="2">
      <t>シャテイ</t>
    </rPh>
    <phoneticPr fontId="10"/>
  </si>
  <si>
    <t>d</t>
    <phoneticPr fontId="10"/>
  </si>
  <si>
    <t>ｄ</t>
    <phoneticPr fontId="10"/>
  </si>
  <si>
    <t>タイプ・出典</t>
    <rPh sb="4" eb="6">
      <t>シュッテン</t>
    </rPh>
    <phoneticPr fontId="10"/>
  </si>
  <si>
    <t>命中ロール＆ダメージ表</t>
    <rPh sb="0" eb="2">
      <t>メイチュウ</t>
    </rPh>
    <rPh sb="10" eb="11">
      <t>ヒョウ</t>
    </rPh>
    <phoneticPr fontId="10"/>
  </si>
  <si>
    <t>パワー詳細</t>
    <rPh sb="3" eb="5">
      <t>ショウサイ</t>
    </rPh>
    <phoneticPr fontId="10"/>
  </si>
  <si>
    <t>解説・使い時・他PCとの連携等</t>
    <rPh sb="0" eb="2">
      <t>カイセツ</t>
    </rPh>
    <rPh sb="3" eb="4">
      <t>ツカ</t>
    </rPh>
    <rPh sb="5" eb="6">
      <t>ドキ</t>
    </rPh>
    <rPh sb="7" eb="8">
      <t>タ</t>
    </rPh>
    <rPh sb="12" eb="14">
      <t>レンケイ</t>
    </rPh>
    <rPh sb="14" eb="15">
      <t>ナド</t>
    </rPh>
    <phoneticPr fontId="10"/>
  </si>
  <si>
    <t>クリティカル時</t>
    <rPh sb="6" eb="7">
      <t>ジ</t>
    </rPh>
    <phoneticPr fontId="10"/>
  </si>
  <si>
    <t>攻撃R対象</t>
    <rPh sb="0" eb="2">
      <t>コウゲキ</t>
    </rPh>
    <rPh sb="3" eb="5">
      <t>タイショウ</t>
    </rPh>
    <phoneticPr fontId="10"/>
  </si>
  <si>
    <t>ダメージ対象</t>
    <rPh sb="4" eb="6">
      <t>タイショウ</t>
    </rPh>
    <phoneticPr fontId="10"/>
  </si>
  <si>
    <t>攻撃Rボーナス</t>
    <rPh sb="0" eb="2">
      <t>コウゲキ</t>
    </rPh>
    <phoneticPr fontId="10"/>
  </si>
  <si>
    <t>ダメージボーナス</t>
    <phoneticPr fontId="10"/>
  </si>
  <si>
    <t>ここは印刷されませんが、赤字の値の入力で計算が行われます。</t>
    <rPh sb="3" eb="5">
      <t>インサツ</t>
    </rPh>
    <rPh sb="12" eb="14">
      <t>アカジ</t>
    </rPh>
    <rPh sb="15" eb="16">
      <t>アタイ</t>
    </rPh>
    <rPh sb="17" eb="19">
      <t>ニュウリョク</t>
    </rPh>
    <rPh sb="20" eb="22">
      <t>ケイサン</t>
    </rPh>
    <rPh sb="23" eb="24">
      <t>オコナ</t>
    </rPh>
    <phoneticPr fontId="10"/>
  </si>
  <si>
    <t>赤字以外の内容は変更しないでください。</t>
    <rPh sb="0" eb="2">
      <t>アカジ</t>
    </rPh>
    <rPh sb="2" eb="4">
      <t>イガイ</t>
    </rPh>
    <rPh sb="5" eb="7">
      <t>ナイヨウ</t>
    </rPh>
    <rPh sb="8" eb="10">
      <t>ヘンコウ</t>
    </rPh>
    <phoneticPr fontId="10"/>
  </si>
  <si>
    <t>遭遇毎</t>
    <rPh sb="0" eb="2">
      <t>ソウグウ</t>
    </rPh>
    <rPh sb="2" eb="3">
      <t>マイ</t>
    </rPh>
    <phoneticPr fontId="10"/>
  </si>
  <si>
    <t>命中Rパワー修正</t>
    <rPh sb="0" eb="2">
      <t>メイチュウ</t>
    </rPh>
    <rPh sb="6" eb="8">
      <t>シュウセイ</t>
    </rPh>
    <phoneticPr fontId="10"/>
  </si>
  <si>
    <t>ダメージパワー修正</t>
    <rPh sb="7" eb="9">
      <t>シュウセイ</t>
    </rPh>
    <phoneticPr fontId="10"/>
  </si>
  <si>
    <t>ダメージ種別</t>
    <rPh sb="4" eb="6">
      <t>シュベツ</t>
    </rPh>
    <phoneticPr fontId="10"/>
  </si>
  <si>
    <t>効果</t>
    <rPh sb="0" eb="2">
      <t>コウカ</t>
    </rPh>
    <phoneticPr fontId="10"/>
  </si>
  <si>
    <t>↓能力値修正</t>
    <rPh sb="1" eb="4">
      <t>ノウリョクチ</t>
    </rPh>
    <rPh sb="4" eb="6">
      <t>シュウセイ</t>
    </rPh>
    <phoneticPr fontId="10"/>
  </si>
  <si>
    <t>Ver.</t>
    <phoneticPr fontId="10"/>
  </si>
  <si>
    <t>ｄ</t>
    <phoneticPr fontId="10"/>
  </si>
  <si>
    <t>パワー</t>
    <phoneticPr fontId="10"/>
  </si>
  <si>
    <t>効果範囲</t>
    <rPh sb="0" eb="2">
      <t>コウカ</t>
    </rPh>
    <rPh sb="2" eb="4">
      <t>ハンイ</t>
    </rPh>
    <phoneticPr fontId="10"/>
  </si>
  <si>
    <t>爆発</t>
    <rPh sb="0" eb="2">
      <t>バクハツ</t>
    </rPh>
    <phoneticPr fontId="10"/>
  </si>
  <si>
    <t>火</t>
    <rPh sb="0" eb="1">
      <t>ヒ</t>
    </rPh>
    <phoneticPr fontId="10"/>
  </si>
  <si>
    <t>近接</t>
    <rPh sb="0" eb="2">
      <t>キンセツ</t>
    </rPh>
    <phoneticPr fontId="10"/>
  </si>
  <si>
    <t>近接範囲</t>
    <rPh sb="0" eb="2">
      <t>キンセツ</t>
    </rPh>
    <rPh sb="2" eb="4">
      <t>ハンイ</t>
    </rPh>
    <phoneticPr fontId="10"/>
  </si>
  <si>
    <t>遠隔</t>
    <rPh sb="0" eb="2">
      <t>エンカク</t>
    </rPh>
    <phoneticPr fontId="10"/>
  </si>
  <si>
    <t>噴射</t>
    <rPh sb="0" eb="2">
      <t>フンシャ</t>
    </rPh>
    <phoneticPr fontId="10"/>
  </si>
  <si>
    <t>接触</t>
    <rPh sb="0" eb="2">
      <t>セッショク</t>
    </rPh>
    <phoneticPr fontId="10"/>
  </si>
  <si>
    <t>光輝</t>
    <rPh sb="0" eb="1">
      <t>コウ</t>
    </rPh>
    <rPh sb="1" eb="2">
      <t>キ</t>
    </rPh>
    <phoneticPr fontId="10"/>
  </si>
  <si>
    <t>酸</t>
    <rPh sb="0" eb="1">
      <t>サン</t>
    </rPh>
    <phoneticPr fontId="10"/>
  </si>
  <si>
    <t>死霊</t>
    <rPh sb="0" eb="2">
      <t>シリョウ</t>
    </rPh>
    <phoneticPr fontId="10"/>
  </si>
  <si>
    <t>精神</t>
    <rPh sb="0" eb="2">
      <t>セイシン</t>
    </rPh>
    <phoneticPr fontId="10"/>
  </si>
  <si>
    <t>電撃</t>
    <rPh sb="0" eb="2">
      <t>デンゲキ</t>
    </rPh>
    <phoneticPr fontId="10"/>
  </si>
  <si>
    <t>毒</t>
    <rPh sb="0" eb="1">
      <t>ドク</t>
    </rPh>
    <phoneticPr fontId="10"/>
  </si>
  <si>
    <t>雷鳴</t>
    <rPh sb="0" eb="2">
      <t>ライメイ</t>
    </rPh>
    <phoneticPr fontId="10"/>
  </si>
  <si>
    <t>力場</t>
    <rPh sb="0" eb="2">
      <t>リキバ</t>
    </rPh>
    <phoneticPr fontId="10"/>
  </si>
  <si>
    <t>冷気</t>
    <rPh sb="0" eb="2">
      <t>レイキ</t>
    </rPh>
    <phoneticPr fontId="10"/>
  </si>
  <si>
    <t>遠隔範囲</t>
    <rPh sb="0" eb="2">
      <t>エンカク</t>
    </rPh>
    <rPh sb="2" eb="4">
      <t>ハンイ</t>
    </rPh>
    <phoneticPr fontId="10"/>
  </si>
  <si>
    <t>特技</t>
    <rPh sb="0" eb="2">
      <t>トクギ</t>
    </rPh>
    <phoneticPr fontId="10"/>
  </si>
  <si>
    <t>攻撃方法</t>
    <rPh sb="0" eb="2">
      <t>コウゲキ</t>
    </rPh>
    <rPh sb="2" eb="4">
      <t>ホウホウ</t>
    </rPh>
    <phoneticPr fontId="10"/>
  </si>
  <si>
    <t>ダメージダイス</t>
    <phoneticPr fontId="10"/>
  </si>
  <si>
    <t>HP</t>
    <phoneticPr fontId="10"/>
  </si>
  <si>
    <t>使用者</t>
    <rPh sb="0" eb="3">
      <t>シヨウシャ</t>
    </rPh>
    <phoneticPr fontId="10"/>
  </si>
  <si>
    <t>.</t>
    <phoneticPr fontId="10"/>
  </si>
  <si>
    <t>AC</t>
  </si>
  <si>
    <t>クリーチャー１体</t>
    <rPh sb="7" eb="8">
      <t>タイ</t>
    </rPh>
    <phoneticPr fontId="10"/>
  </si>
  <si>
    <t>ＡＣ</t>
    <phoneticPr fontId="10"/>
  </si>
  <si>
    <t>移動力</t>
    <rPh sb="0" eb="2">
      <t>イドウ</t>
    </rPh>
    <rPh sb="2" eb="3">
      <t>リョク</t>
    </rPh>
    <phoneticPr fontId="10"/>
  </si>
  <si>
    <t>重傷値</t>
    <rPh sb="0" eb="2">
      <t>ジュウショウ</t>
    </rPh>
    <rPh sb="2" eb="3">
      <t>チ</t>
    </rPh>
    <phoneticPr fontId="10"/>
  </si>
  <si>
    <t>回復力</t>
    <rPh sb="0" eb="3">
      <t>カイフクリョク</t>
    </rPh>
    <phoneticPr fontId="10"/>
  </si>
  <si>
    <t>遠隔基礎</t>
    <rPh sb="0" eb="2">
      <t>エンカク</t>
    </rPh>
    <rPh sb="2" eb="4">
      <t>キソ</t>
    </rPh>
    <phoneticPr fontId="10"/>
  </si>
  <si>
    <t>使用者</t>
    <rPh sb="0" eb="3">
      <t>シヨウシャ</t>
    </rPh>
    <phoneticPr fontId="10"/>
  </si>
  <si>
    <t>精霊</t>
    <rPh sb="0" eb="2">
      <t>セイレイ</t>
    </rPh>
    <phoneticPr fontId="10"/>
  </si>
  <si>
    <t>トリガー</t>
    <phoneticPr fontId="10"/>
  </si>
  <si>
    <t>武器</t>
    <rPh sb="0" eb="2">
      <t>ブキ</t>
    </rPh>
    <phoneticPr fontId="10"/>
  </si>
  <si>
    <t>近接基礎</t>
  </si>
  <si>
    <t>近接or遠隔</t>
    <rPh sb="0" eb="2">
      <t>キンセツ</t>
    </rPh>
    <rPh sb="4" eb="6">
      <t>エンカク</t>
    </rPh>
    <phoneticPr fontId="10"/>
  </si>
  <si>
    <t>近接基礎攻撃</t>
    <rPh sb="0" eb="2">
      <t>キンセツ</t>
    </rPh>
    <rPh sb="2" eb="4">
      <t>キソ</t>
    </rPh>
    <rPh sb="4" eb="6">
      <t>コウゲキ</t>
    </rPh>
    <phoneticPr fontId="10"/>
  </si>
  <si>
    <t>突撃</t>
    <rPh sb="0" eb="2">
      <t>トツゲキ</t>
    </rPh>
    <phoneticPr fontId="10"/>
  </si>
  <si>
    <t>HP初期値</t>
    <rPh sb="2" eb="5">
      <t>ショキチ</t>
    </rPh>
    <phoneticPr fontId="10"/>
  </si>
  <si>
    <t>HP上昇</t>
    <rPh sb="2" eb="4">
      <t>ジョウショウ</t>
    </rPh>
    <phoneticPr fontId="10"/>
  </si>
  <si>
    <t>回数初期値</t>
    <rPh sb="0" eb="2">
      <t>カイスウ</t>
    </rPh>
    <rPh sb="2" eb="5">
      <t>ショキチ</t>
    </rPh>
    <phoneticPr fontId="10"/>
  </si>
  <si>
    <t>ＨＰ修正</t>
    <rPh sb="2" eb="4">
      <t>シュウセイ</t>
    </rPh>
    <phoneticPr fontId="10"/>
  </si>
  <si>
    <t>回数修正</t>
    <rPh sb="0" eb="2">
      <t>カイスウ</t>
    </rPh>
    <rPh sb="2" eb="4">
      <t>シュウセイ</t>
    </rPh>
    <phoneticPr fontId="10"/>
  </si>
  <si>
    <t>回復回数</t>
    <rPh sb="0" eb="2">
      <t>カイフク</t>
    </rPh>
    <rPh sb="2" eb="4">
      <t>カイスウ</t>
    </rPh>
    <phoneticPr fontId="10"/>
  </si>
  <si>
    <t>クラス</t>
    <phoneticPr fontId="10"/>
  </si>
  <si>
    <t>ｄ</t>
    <phoneticPr fontId="10"/>
  </si>
  <si>
    <t>機会攻撃</t>
    <rPh sb="0" eb="2">
      <t>キカイ</t>
    </rPh>
    <rPh sb="2" eb="4">
      <t>コウゲキ</t>
    </rPh>
    <phoneticPr fontId="10"/>
  </si>
  <si>
    <t>ｄ</t>
    <phoneticPr fontId="10"/>
  </si>
  <si>
    <t>遭遇毎</t>
    <rPh sb="0" eb="2">
      <t>ソウグウ</t>
    </rPh>
    <rPh sb="2" eb="3">
      <t>ゴト</t>
    </rPh>
    <phoneticPr fontId="10"/>
  </si>
  <si>
    <t>単純</t>
    <rPh sb="0" eb="2">
      <t>タンジュン</t>
    </rPh>
    <phoneticPr fontId="10"/>
  </si>
  <si>
    <t>基本</t>
    <rPh sb="0" eb="2">
      <t>キホン</t>
    </rPh>
    <phoneticPr fontId="10"/>
  </si>
  <si>
    <t>Lv</t>
  </si>
  <si>
    <t>特殊</t>
    <rPh sb="0" eb="2">
      <t>トクシュ</t>
    </rPh>
    <phoneticPr fontId="10"/>
  </si>
  <si>
    <t>キーワード</t>
    <phoneticPr fontId="10"/>
  </si>
  <si>
    <t>アクション</t>
    <phoneticPr fontId="10"/>
  </si>
  <si>
    <t>味方1人</t>
    <rPh sb="0" eb="2">
      <t>ミカタ</t>
    </rPh>
    <rPh sb="2" eb="4">
      <t>ヒトリ</t>
    </rPh>
    <phoneticPr fontId="10"/>
  </si>
  <si>
    <t>クラス特徴</t>
    <rPh sb="3" eb="5">
      <t>トクチョウ</t>
    </rPh>
    <phoneticPr fontId="10"/>
  </si>
  <si>
    <t>キーワード</t>
    <phoneticPr fontId="10"/>
  </si>
  <si>
    <t>アクション</t>
    <phoneticPr fontId="10"/>
  </si>
  <si>
    <t>マイナー・アクション</t>
    <phoneticPr fontId="10"/>
  </si>
  <si>
    <t>使用者または範囲内の味方１人</t>
    <rPh sb="0" eb="3">
      <t>シヨウシャ</t>
    </rPh>
    <rPh sb="6" eb="9">
      <t>ハンイナイ</t>
    </rPh>
    <rPh sb="10" eb="12">
      <t>ミカタ</t>
    </rPh>
    <rPh sb="12" eb="14">
      <t>ヒトリ</t>
    </rPh>
    <phoneticPr fontId="10"/>
  </si>
  <si>
    <t>このパワーは１回の遭遇につき２回使用できるが、１Rには１回しか使用できない。</t>
    <rPh sb="7" eb="8">
      <t>カイ</t>
    </rPh>
    <rPh sb="9" eb="11">
      <t>ソウグウ</t>
    </rPh>
    <rPh sb="15" eb="16">
      <t>カイ</t>
    </rPh>
    <rPh sb="16" eb="18">
      <t>シヨウ</t>
    </rPh>
    <rPh sb="28" eb="29">
      <t>カイ</t>
    </rPh>
    <rPh sb="31" eb="33">
      <t>シヨウ</t>
    </rPh>
    <phoneticPr fontId="10"/>
  </si>
  <si>
    <t>Lv16で、このパワーは１回の遭遇に３回使用できるようになる。</t>
    <rPh sb="13" eb="14">
      <t>カイ</t>
    </rPh>
    <rPh sb="15" eb="17">
      <t>ソウグウ</t>
    </rPh>
    <rPh sb="19" eb="20">
      <t>カイ</t>
    </rPh>
    <rPh sb="20" eb="22">
      <t>シヨウ</t>
    </rPh>
    <phoneticPr fontId="10"/>
  </si>
  <si>
    <t>種族パワー</t>
    <rPh sb="0" eb="2">
      <t>シュゾク</t>
    </rPh>
    <phoneticPr fontId="10"/>
  </si>
  <si>
    <t>クリーチャー1体</t>
    <rPh sb="7" eb="8">
      <t>タイ</t>
    </rPh>
    <phoneticPr fontId="10"/>
  </si>
  <si>
    <t>タンナイズ・サルタートル</t>
    <phoneticPr fontId="10"/>
  </si>
  <si>
    <t>[遭遇毎]◆[秘術]</t>
    <rPh sb="1" eb="3">
      <t>ソウグウ</t>
    </rPh>
    <rPh sb="3" eb="4">
      <t>マイ</t>
    </rPh>
    <phoneticPr fontId="10"/>
  </si>
  <si>
    <t>[遭遇毎](特殊)◆[回復][秘術]</t>
    <rPh sb="1" eb="3">
      <t>ソウグウ</t>
    </rPh>
    <rPh sb="3" eb="4">
      <t>マイ</t>
    </rPh>
    <rPh sb="6" eb="8">
      <t>トクシュ</t>
    </rPh>
    <rPh sb="11" eb="13">
      <t>カイフク</t>
    </rPh>
    <phoneticPr fontId="10"/>
  </si>
  <si>
    <t>[無限回]◆[装具][秘術]［雷鳴］</t>
    <rPh sb="1" eb="3">
      <t>ムゲン</t>
    </rPh>
    <rPh sb="3" eb="4">
      <t>カイ</t>
    </rPh>
    <rPh sb="15" eb="17">
      <t>ライメイ</t>
    </rPh>
    <phoneticPr fontId="10"/>
  </si>
  <si>
    <t>使用者は以下の攻撃を行う</t>
    <rPh sb="0" eb="3">
      <t>シヨウシャ</t>
    </rPh>
    <rPh sb="4" eb="6">
      <t>イカ</t>
    </rPh>
    <rPh sb="7" eb="9">
      <t>コウゲキ</t>
    </rPh>
    <rPh sb="10" eb="11">
      <t>オコナ</t>
    </rPh>
    <phoneticPr fontId="10"/>
  </si>
  <si>
    <t>2次目標</t>
    <rPh sb="1" eb="2">
      <t>ジ</t>
    </rPh>
    <rPh sb="2" eb="4">
      <t>モクヒョウ</t>
    </rPh>
    <phoneticPr fontId="10"/>
  </si>
  <si>
    <t>1次目標</t>
    <rPh sb="1" eb="2">
      <t>ジ</t>
    </rPh>
    <rPh sb="2" eb="4">
      <t>モクヒョウ</t>
    </rPh>
    <phoneticPr fontId="10"/>
  </si>
  <si>
    <t>攻撃</t>
    <rPh sb="0" eb="2">
      <t>コウゲキ</t>
    </rPh>
    <phoneticPr fontId="10"/>
  </si>
  <si>
    <t>(１ｄ8＋【知力】)の[雷鳴]ダメージ(Lv21：2d8)</t>
    <rPh sb="6" eb="8">
      <t>チリョク</t>
    </rPh>
    <rPh sb="12" eb="14">
      <t>ライメイ</t>
    </rPh>
    <phoneticPr fontId="10"/>
  </si>
  <si>
    <t>アーティフィサー/攻撃/１　(エベ47)</t>
    <rPh sb="9" eb="11">
      <t>コウゲキ</t>
    </rPh>
    <phoneticPr fontId="10"/>
  </si>
  <si>
    <r>
      <t>使用者の次T終まで、1次目標は</t>
    </r>
    <r>
      <rPr>
        <b/>
        <sz val="11"/>
        <color indexed="10"/>
        <rFont val="ＭＳ Ｐゴシック"/>
        <family val="3"/>
        <charset val="128"/>
      </rPr>
      <t>ACに＋１</t>
    </r>
    <r>
      <rPr>
        <sz val="11"/>
        <color theme="1"/>
        <rFont val="ＭＳ Ｐゴシック"/>
        <family val="3"/>
        <charset val="128"/>
        <scheme val="minor"/>
      </rPr>
      <t>のパワーBを得る。</t>
    </r>
    <rPh sb="0" eb="2">
      <t>シヨウ</t>
    </rPh>
    <rPh sb="2" eb="3">
      <t>シャ</t>
    </rPh>
    <rPh sb="4" eb="5">
      <t>ジ</t>
    </rPh>
    <rPh sb="6" eb="7">
      <t>シュウ</t>
    </rPh>
    <rPh sb="11" eb="12">
      <t>ジ</t>
    </rPh>
    <rPh sb="12" eb="14">
      <t>モクヒョウ</t>
    </rPh>
    <rPh sb="26" eb="27">
      <t>エ</t>
    </rPh>
    <phoneticPr fontId="10"/>
  </si>
  <si>
    <r>
      <t>また、使用者は2次目標を</t>
    </r>
    <r>
      <rPr>
        <b/>
        <sz val="11"/>
        <color indexed="10"/>
        <rFont val="ＭＳ Ｐゴシック"/>
        <family val="3"/>
        <charset val="128"/>
      </rPr>
      <t>1次目標から遠ざけるように1マス押しやる</t>
    </r>
    <r>
      <rPr>
        <sz val="11"/>
        <rFont val="ＭＳ Ｐゴシック"/>
        <family val="3"/>
        <charset val="128"/>
      </rPr>
      <t>。</t>
    </r>
    <rPh sb="3" eb="6">
      <t>シヨウシャ</t>
    </rPh>
    <rPh sb="8" eb="9">
      <t>ジ</t>
    </rPh>
    <rPh sb="9" eb="11">
      <t>モクヒョウ</t>
    </rPh>
    <rPh sb="13" eb="14">
      <t>ジ</t>
    </rPh>
    <rPh sb="14" eb="16">
      <t>モクヒョウ</t>
    </rPh>
    <rPh sb="18" eb="19">
      <t>トオ</t>
    </rPh>
    <rPh sb="28" eb="29">
      <t>オ</t>
    </rPh>
    <phoneticPr fontId="10"/>
  </si>
  <si>
    <t>オルタード・ラック</t>
    <phoneticPr fontId="10"/>
  </si>
  <si>
    <t>アーティフィサー/攻撃/３　(エベ49)</t>
    <rPh sb="9" eb="11">
      <t>コウゲキ</t>
    </rPh>
    <phoneticPr fontId="10"/>
  </si>
  <si>
    <r>
      <t>使用者の</t>
    </r>
    <r>
      <rPr>
        <b/>
        <sz val="11"/>
        <color indexed="10"/>
        <rFont val="ＭＳ Ｐゴシック"/>
        <family val="3"/>
        <charset val="128"/>
      </rPr>
      <t>次T終まで</t>
    </r>
    <r>
      <rPr>
        <sz val="11"/>
        <rFont val="ＭＳ Ｐゴシック"/>
        <family val="3"/>
        <charset val="128"/>
      </rPr>
      <t>目標は</t>
    </r>
    <r>
      <rPr>
        <b/>
        <sz val="11"/>
        <color indexed="10"/>
        <rFont val="ＭＳ Ｐゴシック"/>
        <family val="3"/>
        <charset val="128"/>
      </rPr>
      <t>STに－２のペナルティ</t>
    </r>
    <r>
      <rPr>
        <sz val="11"/>
        <rFont val="ＭＳ Ｐゴシック"/>
        <family val="3"/>
        <charset val="128"/>
      </rPr>
      <t>を受ける</t>
    </r>
    <rPh sb="0" eb="2">
      <t>シヨウ</t>
    </rPh>
    <rPh sb="2" eb="3">
      <t>シャ</t>
    </rPh>
    <rPh sb="4" eb="5">
      <t>ジ</t>
    </rPh>
    <rPh sb="6" eb="7">
      <t>シュウ</t>
    </rPh>
    <rPh sb="9" eb="11">
      <t>モクヒョウ</t>
    </rPh>
    <rPh sb="24" eb="25">
      <t>ウ</t>
    </rPh>
    <phoneticPr fontId="10"/>
  </si>
  <si>
    <r>
      <t>使用者の</t>
    </r>
    <r>
      <rPr>
        <b/>
        <sz val="11"/>
        <color indexed="10"/>
        <rFont val="ＭＳ Ｐゴシック"/>
        <family val="3"/>
        <charset val="128"/>
      </rPr>
      <t>次T終まで</t>
    </r>
    <r>
      <rPr>
        <sz val="11"/>
        <rFont val="ＭＳ Ｐゴシック"/>
        <family val="3"/>
        <charset val="128"/>
      </rPr>
      <t>爆発の範囲内にいる味方１人は</t>
    </r>
    <rPh sb="0" eb="2">
      <t>シヨウ</t>
    </rPh>
    <rPh sb="2" eb="3">
      <t>シャ</t>
    </rPh>
    <rPh sb="4" eb="5">
      <t>ジ</t>
    </rPh>
    <rPh sb="6" eb="7">
      <t>シュウ</t>
    </rPh>
    <rPh sb="9" eb="11">
      <t>バクハツ</t>
    </rPh>
    <rPh sb="12" eb="15">
      <t>ハンイナイ</t>
    </rPh>
    <rPh sb="18" eb="20">
      <t>ミカタ</t>
    </rPh>
    <rPh sb="20" eb="22">
      <t>ヒトリ</t>
    </rPh>
    <phoneticPr fontId="10"/>
  </si>
  <si>
    <t>（５＋【判断力】）に等しい一時的HPを得、</t>
    <rPh sb="13" eb="16">
      <t>イチジテキ</t>
    </rPh>
    <rPh sb="19" eb="20">
      <t>エ</t>
    </rPh>
    <phoneticPr fontId="10"/>
  </si>
  <si>
    <t>また、１回の攻撃R、技能判定、能力値判定、STのいずれかに＋２のボーナスを獲得する。</t>
    <rPh sb="4" eb="5">
      <t>カイ</t>
    </rPh>
    <rPh sb="6" eb="8">
      <t>コウゲキ</t>
    </rPh>
    <rPh sb="10" eb="12">
      <t>ギノウ</t>
    </rPh>
    <rPh sb="12" eb="14">
      <t>ハンテイ</t>
    </rPh>
    <rPh sb="15" eb="17">
      <t>ノウリョク</t>
    </rPh>
    <rPh sb="17" eb="18">
      <t>チ</t>
    </rPh>
    <rPh sb="18" eb="20">
      <t>ハンテイ</t>
    </rPh>
    <rPh sb="37" eb="39">
      <t>カクトク</t>
    </rPh>
    <phoneticPr fontId="10"/>
  </si>
  <si>
    <r>
      <t>ボーナスは判定の</t>
    </r>
    <r>
      <rPr>
        <b/>
        <sz val="11"/>
        <color indexed="10"/>
        <rFont val="ＭＳ Ｐゴシック"/>
        <family val="3"/>
        <charset val="128"/>
      </rPr>
      <t>結果が確定した後に適用</t>
    </r>
    <r>
      <rPr>
        <sz val="11"/>
        <color indexed="8"/>
        <rFont val="ＭＳ Ｐゴシック"/>
        <family val="3"/>
        <charset val="128"/>
      </rPr>
      <t>できる。</t>
    </r>
    <rPh sb="5" eb="7">
      <t>ハンテイ</t>
    </rPh>
    <rPh sb="8" eb="10">
      <t>ケッカ</t>
    </rPh>
    <rPh sb="11" eb="13">
      <t>カクテイ</t>
    </rPh>
    <rPh sb="15" eb="16">
      <t>アト</t>
    </rPh>
    <rPh sb="17" eb="19">
      <t>テキヨウ</t>
    </rPh>
    <phoneticPr fontId="10"/>
  </si>
  <si>
    <t>[遭遇毎]◆[装具][秘術]</t>
    <phoneticPr fontId="10"/>
  </si>
  <si>
    <t>※：ヒーラーズ･ブローチ+２（宝153）</t>
    <phoneticPr fontId="10"/>
  </si>
  <si>
    <t>　　　使用者が自分自身あるいは味方にHPを回復させるパワーを使用する時、</t>
    <rPh sb="3" eb="6">
      <t>シヨウシャ</t>
    </rPh>
    <rPh sb="7" eb="9">
      <t>ジブン</t>
    </rPh>
    <rPh sb="9" eb="11">
      <t>ジシン</t>
    </rPh>
    <rPh sb="15" eb="17">
      <t>ミカタ</t>
    </rPh>
    <rPh sb="21" eb="23">
      <t>カイフク</t>
    </rPh>
    <rPh sb="30" eb="32">
      <t>シヨウ</t>
    </rPh>
    <rPh sb="34" eb="35">
      <t>トキ</t>
    </rPh>
    <phoneticPr fontId="10"/>
  </si>
  <si>
    <t>　　　回復するHPの値にブローチの強化ボーナスを加算する。</t>
    <rPh sb="3" eb="5">
      <t>カイフク</t>
    </rPh>
    <rPh sb="10" eb="11">
      <t>アタイ</t>
    </rPh>
    <rPh sb="17" eb="19">
      <t>キョウカ</t>
    </rPh>
    <rPh sb="24" eb="26">
      <t>カサン</t>
    </rPh>
    <phoneticPr fontId="10"/>
  </si>
  <si>
    <t>※：《脅威の治癒力》(エベ89)</t>
    <phoneticPr fontId="10"/>
  </si>
  <si>
    <t>　　　君の[回復]パワーはHPを通常より２多く回復する。</t>
    <rPh sb="3" eb="4">
      <t>キミ</t>
    </rPh>
    <rPh sb="6" eb="8">
      <t>カイフク</t>
    </rPh>
    <rPh sb="16" eb="18">
      <t>ツウジョウ</t>
    </rPh>
    <rPh sb="21" eb="22">
      <t>オオ</t>
    </rPh>
    <rPh sb="23" eb="25">
      <t>カイフク</t>
    </rPh>
    <phoneticPr fontId="10"/>
  </si>
  <si>
    <t>　　　(Lv06：3 Lv11：4 Lv16：5 Lv21：6 Lv26：7 )</t>
    <phoneticPr fontId="10"/>
  </si>
  <si>
    <t>召喚名</t>
    <rPh sb="0" eb="2">
      <t>ショウカン</t>
    </rPh>
    <rPh sb="2" eb="3">
      <t>メイ</t>
    </rPh>
    <phoneticPr fontId="10"/>
  </si>
  <si>
    <t>俗称</t>
    <rPh sb="0" eb="2">
      <t>ゾクショウ</t>
    </rPh>
    <phoneticPr fontId="10"/>
  </si>
  <si>
    <t>性能</t>
    <rPh sb="0" eb="2">
      <t>セイノウ</t>
    </rPh>
    <phoneticPr fontId="10"/>
  </si>
  <si>
    <t>防御値</t>
    <rPh sb="0" eb="2">
      <t>ボウギョ</t>
    </rPh>
    <rPh sb="2" eb="3">
      <t>チ</t>
    </rPh>
    <phoneticPr fontId="10"/>
  </si>
  <si>
    <t>役　割</t>
    <rPh sb="0" eb="1">
      <t>ヤク</t>
    </rPh>
    <rPh sb="2" eb="3">
      <t>ワリ</t>
    </rPh>
    <phoneticPr fontId="10"/>
  </si>
  <si>
    <r>
      <t>召喚士の心得　　　召喚中に求められる</t>
    </r>
    <r>
      <rPr>
        <b/>
        <sz val="16"/>
        <color indexed="10"/>
        <rFont val="ＭＳ Ｐゴシック"/>
        <family val="3"/>
        <charset val="128"/>
      </rPr>
      <t>要注意ポイント</t>
    </r>
    <rPh sb="0" eb="2">
      <t>ショウカン</t>
    </rPh>
    <rPh sb="2" eb="3">
      <t>シ</t>
    </rPh>
    <rPh sb="4" eb="6">
      <t>ココロエ</t>
    </rPh>
    <rPh sb="9" eb="11">
      <t>ショウカン</t>
    </rPh>
    <rPh sb="11" eb="12">
      <t>チュウ</t>
    </rPh>
    <rPh sb="13" eb="14">
      <t>モト</t>
    </rPh>
    <rPh sb="18" eb="19">
      <t>ヨウ</t>
    </rPh>
    <phoneticPr fontId="10"/>
  </si>
  <si>
    <r>
      <t>　・本体が</t>
    </r>
    <r>
      <rPr>
        <b/>
        <sz val="11"/>
        <color indexed="10"/>
        <rFont val="ＭＳ Ｐゴシック"/>
        <family val="3"/>
        <charset val="128"/>
      </rPr>
      <t>幻惑</t>
    </r>
    <r>
      <rPr>
        <sz val="11"/>
        <color theme="1"/>
        <rFont val="ＭＳ Ｐゴシック"/>
        <family val="3"/>
        <charset val="128"/>
        <scheme val="minor"/>
      </rPr>
      <t>しても辛いが、召喚が</t>
    </r>
    <r>
      <rPr>
        <b/>
        <sz val="11"/>
        <color indexed="10"/>
        <rFont val="ＭＳ Ｐゴシック"/>
        <family val="3"/>
        <charset val="128"/>
      </rPr>
      <t>幻惑</t>
    </r>
    <r>
      <rPr>
        <sz val="11"/>
        <color theme="1"/>
        <rFont val="ＭＳ Ｐゴシック"/>
        <family val="3"/>
        <charset val="128"/>
        <scheme val="minor"/>
      </rPr>
      <t>しても辛い。⇒　挟撃や機会攻撃ができなくなる。</t>
    </r>
    <rPh sb="2" eb="4">
      <t>ホンタイ</t>
    </rPh>
    <rPh sb="5" eb="7">
      <t>ゲンワク</t>
    </rPh>
    <rPh sb="10" eb="11">
      <t>ツラ</t>
    </rPh>
    <rPh sb="14" eb="16">
      <t>ショウカン</t>
    </rPh>
    <rPh sb="17" eb="19">
      <t>ゲンワク</t>
    </rPh>
    <rPh sb="22" eb="23">
      <t>ツラ</t>
    </rPh>
    <rPh sb="27" eb="29">
      <t>キョウゲキ</t>
    </rPh>
    <rPh sb="30" eb="32">
      <t>キカイ</t>
    </rPh>
    <rPh sb="32" eb="34">
      <t>コウゲキ</t>
    </rPh>
    <phoneticPr fontId="10"/>
  </si>
  <si>
    <t>召喚に期待したい役割</t>
    <rPh sb="0" eb="2">
      <t>ショウカン</t>
    </rPh>
    <rPh sb="3" eb="5">
      <t>キタイ</t>
    </rPh>
    <rPh sb="8" eb="10">
      <t>ヤクワリ</t>
    </rPh>
    <phoneticPr fontId="10"/>
  </si>
  <si>
    <t>　　①隣接してドッキリ♡</t>
    <rPh sb="3" eb="5">
      <t>リンセツ</t>
    </rPh>
    <phoneticPr fontId="10"/>
  </si>
  <si>
    <r>
      <t>　　　挟撃するまでもなく ただ隣接するだけで、何故か み～んなが</t>
    </r>
    <r>
      <rPr>
        <b/>
        <sz val="11"/>
        <color indexed="10"/>
        <rFont val="ＭＳ Ｐゴシック"/>
        <family val="3"/>
        <charset val="128"/>
      </rPr>
      <t>戦術的優位</t>
    </r>
    <r>
      <rPr>
        <sz val="11"/>
        <rFont val="ＭＳ Ｐゴシック"/>
        <family val="3"/>
        <charset val="128"/>
      </rPr>
      <t>を取れる。</t>
    </r>
    <rPh sb="3" eb="5">
      <t>キョウゲキ</t>
    </rPh>
    <rPh sb="15" eb="17">
      <t>リンセツ</t>
    </rPh>
    <rPh sb="23" eb="25">
      <t>ナゼ</t>
    </rPh>
    <rPh sb="32" eb="35">
      <t>センジュツテキ</t>
    </rPh>
    <rPh sb="35" eb="37">
      <t>ユウイ</t>
    </rPh>
    <rPh sb="38" eb="39">
      <t>ト</t>
    </rPh>
    <phoneticPr fontId="10"/>
  </si>
  <si>
    <r>
      <t>　　　味方も含めて</t>
    </r>
    <r>
      <rPr>
        <b/>
        <sz val="11"/>
        <color indexed="10"/>
        <rFont val="ＭＳ Ｐゴシック"/>
        <family val="3"/>
        <charset val="128"/>
      </rPr>
      <t>誰が幻惑中だろうが全く構わない</t>
    </r>
    <r>
      <rPr>
        <sz val="11"/>
        <rFont val="ＭＳ Ｐゴシック"/>
        <family val="3"/>
        <charset val="128"/>
      </rPr>
      <t>ので、挟撃の１００倍は凶悪！</t>
    </r>
    <rPh sb="3" eb="5">
      <t>ミカタ</t>
    </rPh>
    <rPh sb="6" eb="7">
      <t>フク</t>
    </rPh>
    <rPh sb="9" eb="10">
      <t>ダレ</t>
    </rPh>
    <rPh sb="11" eb="13">
      <t>ゲンワク</t>
    </rPh>
    <rPh sb="13" eb="14">
      <t>チュウ</t>
    </rPh>
    <rPh sb="18" eb="19">
      <t>マッタ</t>
    </rPh>
    <rPh sb="20" eb="21">
      <t>カマ</t>
    </rPh>
    <rPh sb="27" eb="29">
      <t>キョウゲキ</t>
    </rPh>
    <rPh sb="33" eb="34">
      <t>バイ</t>
    </rPh>
    <rPh sb="35" eb="37">
      <t>キョウアク</t>
    </rPh>
    <phoneticPr fontId="10"/>
  </si>
  <si>
    <t>　　②挟撃要員</t>
    <rPh sb="3" eb="5">
      <t>キョウゲキ</t>
    </rPh>
    <rPh sb="5" eb="7">
      <t>ヨウイン</t>
    </rPh>
    <phoneticPr fontId="10"/>
  </si>
  <si>
    <r>
      <t>　　　</t>
    </r>
    <r>
      <rPr>
        <b/>
        <sz val="11"/>
        <color indexed="10"/>
        <rFont val="ＭＳ Ｐゴシック"/>
        <family val="3"/>
        <charset val="128"/>
      </rPr>
      <t>本体が幻惑中でも可能</t>
    </r>
    <r>
      <rPr>
        <sz val="11"/>
        <color theme="1"/>
        <rFont val="ＭＳ Ｐゴシック"/>
        <family val="3"/>
        <charset val="128"/>
        <scheme val="minor"/>
      </rPr>
      <t>なのはちょっとしたメリットか？　でも、</t>
    </r>
    <r>
      <rPr>
        <b/>
        <sz val="11"/>
        <color indexed="10"/>
        <rFont val="ＭＳ Ｐゴシック"/>
        <family val="3"/>
        <charset val="128"/>
      </rPr>
      <t>範囲攻撃やオーラに弱い</t>
    </r>
    <r>
      <rPr>
        <sz val="11"/>
        <color theme="1"/>
        <rFont val="ＭＳ Ｐゴシック"/>
        <family val="3"/>
        <charset val="128"/>
        <scheme val="minor"/>
      </rPr>
      <t>。</t>
    </r>
    <rPh sb="3" eb="5">
      <t>ホンタイ</t>
    </rPh>
    <rPh sb="6" eb="8">
      <t>ゲンワク</t>
    </rPh>
    <rPh sb="8" eb="9">
      <t>チュウ</t>
    </rPh>
    <rPh sb="11" eb="13">
      <t>カノウ</t>
    </rPh>
    <phoneticPr fontId="10"/>
  </si>
  <si>
    <t>　　③カナリア</t>
    <phoneticPr fontId="10"/>
  </si>
  <si>
    <t>　　④特攻</t>
    <rPh sb="3" eb="5">
      <t>トッコウ</t>
    </rPh>
    <phoneticPr fontId="10"/>
  </si>
  <si>
    <t>　　⑤障害物</t>
    <rPh sb="3" eb="6">
      <t>ショウガイブツ</t>
    </rPh>
    <phoneticPr fontId="10"/>
  </si>
  <si>
    <t>　　　特攻並みに危険だが、所詮は時間稼ぎ。　何ラウンドも無理してまで維持する必要は全くない。</t>
    <rPh sb="3" eb="5">
      <t>トッコウ</t>
    </rPh>
    <rPh sb="5" eb="6">
      <t>ナ</t>
    </rPh>
    <rPh sb="8" eb="10">
      <t>キケン</t>
    </rPh>
    <rPh sb="13" eb="15">
      <t>ショセン</t>
    </rPh>
    <rPh sb="16" eb="18">
      <t>ジカン</t>
    </rPh>
    <rPh sb="18" eb="19">
      <t>カセ</t>
    </rPh>
    <rPh sb="22" eb="23">
      <t>ナン</t>
    </rPh>
    <rPh sb="28" eb="30">
      <t>ムリ</t>
    </rPh>
    <rPh sb="34" eb="36">
      <t>イジ</t>
    </rPh>
    <rPh sb="38" eb="40">
      <t>ヒツヨウ</t>
    </rPh>
    <rPh sb="41" eb="42">
      <t>マッタ</t>
    </rPh>
    <phoneticPr fontId="10"/>
  </si>
  <si>
    <t>初期呪文</t>
    <rPh sb="0" eb="2">
      <t>ショキ</t>
    </rPh>
    <rPh sb="2" eb="4">
      <t>ジュモン</t>
    </rPh>
    <phoneticPr fontId="10"/>
  </si>
  <si>
    <t>ウィザード／初期呪文　（PHB62）</t>
    <rPh sb="6" eb="8">
      <t>ショキ</t>
    </rPh>
    <rPh sb="8" eb="10">
      <t>ジュモン</t>
    </rPh>
    <phoneticPr fontId="10"/>
  </si>
  <si>
    <t>[無限回]◆[創造]、[秘術]</t>
    <rPh sb="1" eb="3">
      <t>ムゲン</t>
    </rPh>
    <rPh sb="3" eb="4">
      <t>カイ</t>
    </rPh>
    <rPh sb="7" eb="9">
      <t>ソウゾウ</t>
    </rPh>
    <phoneticPr fontId="10"/>
  </si>
  <si>
    <t>使用者は射程内の何ものにも占められていないマス１つに、宙に浮かぶおぼろげな手を</t>
    <rPh sb="0" eb="3">
      <t>シヨウシャ</t>
    </rPh>
    <rPh sb="4" eb="6">
      <t>シャテイ</t>
    </rPh>
    <rPh sb="6" eb="7">
      <t>ナイ</t>
    </rPh>
    <rPh sb="8" eb="9">
      <t>ナニ</t>
    </rPh>
    <rPh sb="13" eb="14">
      <t>シ</t>
    </rPh>
    <rPh sb="27" eb="28">
      <t>チュウ</t>
    </rPh>
    <rPh sb="29" eb="30">
      <t>ウ</t>
    </rPh>
    <rPh sb="37" eb="38">
      <t>テ</t>
    </rPh>
    <phoneticPr fontId="10"/>
  </si>
  <si>
    <t>創造する。この手は隣接するマスにある重さ20ポンド以下の物体１つを持ち上げたり、</t>
    <rPh sb="7" eb="8">
      <t>テ</t>
    </rPh>
    <rPh sb="9" eb="11">
      <t>リンセツ</t>
    </rPh>
    <rPh sb="18" eb="19">
      <t>オモ</t>
    </rPh>
    <rPh sb="25" eb="27">
      <t>イカ</t>
    </rPh>
    <rPh sb="28" eb="30">
      <t>ブッタイ</t>
    </rPh>
    <rPh sb="33" eb="34">
      <t>モ</t>
    </rPh>
    <rPh sb="35" eb="36">
      <t>ア</t>
    </rPh>
    <phoneticPr fontId="10"/>
  </si>
  <si>
    <t>使用者がその物体を持っていたなら、その手はその物体を背負い袋、ポーチ、鞘などの</t>
    <rPh sb="0" eb="3">
      <t>シヨウシャ</t>
    </rPh>
    <rPh sb="6" eb="8">
      <t>ブッタイ</t>
    </rPh>
    <rPh sb="9" eb="10">
      <t>モ</t>
    </rPh>
    <rPh sb="19" eb="20">
      <t>テ</t>
    </rPh>
    <rPh sb="23" eb="25">
      <t>ブッタイ</t>
    </rPh>
    <rPh sb="26" eb="28">
      <t>セオ</t>
    </rPh>
    <rPh sb="29" eb="30">
      <t>ブクロ</t>
    </rPh>
    <rPh sb="35" eb="36">
      <t>サヤ</t>
    </rPh>
    <phoneticPr fontId="10"/>
  </si>
  <si>
    <t>入れ物にしまい込み、同時に使用者が運搬しているが自分の体のどこかに身に着けていた</t>
    <rPh sb="0" eb="1">
      <t>イ</t>
    </rPh>
    <rPh sb="2" eb="3">
      <t>モノ</t>
    </rPh>
    <rPh sb="7" eb="8">
      <t>コ</t>
    </rPh>
    <rPh sb="10" eb="12">
      <t>ドウジ</t>
    </rPh>
    <rPh sb="13" eb="16">
      <t>シヨウシャ</t>
    </rPh>
    <rPh sb="17" eb="19">
      <t>ウンパン</t>
    </rPh>
    <rPh sb="24" eb="26">
      <t>ジブン</t>
    </rPh>
    <rPh sb="27" eb="28">
      <t>カラダ</t>
    </rPh>
    <rPh sb="33" eb="34">
      <t>ミ</t>
    </rPh>
    <rPh sb="35" eb="36">
      <t>ツ</t>
    </rPh>
    <phoneticPr fontId="10"/>
  </si>
  <si>
    <t>物体１つを使用者の手中に移動させることができる。</t>
    <rPh sb="0" eb="2">
      <t>ブッタイ</t>
    </rPh>
    <rPh sb="5" eb="7">
      <t>シヨウ</t>
    </rPh>
    <rPh sb="7" eb="8">
      <t>シャ</t>
    </rPh>
    <rPh sb="9" eb="11">
      <t>シュチュウ</t>
    </rPh>
    <rPh sb="12" eb="14">
      <t>イドウ</t>
    </rPh>
    <phoneticPr fontId="10"/>
  </si>
  <si>
    <t>また1回のFAとしてこの手が持っている物体を落とさせる事ができ、</t>
    <rPh sb="3" eb="4">
      <t>カイ</t>
    </rPh>
    <rPh sb="12" eb="13">
      <t>テ</t>
    </rPh>
    <rPh sb="14" eb="15">
      <t>モ</t>
    </rPh>
    <rPh sb="19" eb="21">
      <t>ブッタイ</t>
    </rPh>
    <rPh sb="22" eb="23">
      <t>オ</t>
    </rPh>
    <rPh sb="27" eb="28">
      <t>コト</t>
    </rPh>
    <phoneticPr fontId="10"/>
  </si>
  <si>
    <t>1回のMAとして別の物体を拾わせたり操作させたりすることができる。</t>
    <rPh sb="1" eb="2">
      <t>カイ</t>
    </rPh>
    <rPh sb="8" eb="9">
      <t>ベツ</t>
    </rPh>
    <rPh sb="10" eb="12">
      <t>ブッタイ</t>
    </rPh>
    <rPh sb="13" eb="14">
      <t>ヒロ</t>
    </rPh>
    <rPh sb="18" eb="20">
      <t>ソウサ</t>
    </rPh>
    <phoneticPr fontId="10"/>
  </si>
  <si>
    <t>維持・マイナー：使用者はこの手をいつまでも維持する事ができる。</t>
    <rPh sb="0" eb="2">
      <t>イジ</t>
    </rPh>
    <rPh sb="8" eb="11">
      <t>シヨウシャ</t>
    </rPh>
    <rPh sb="14" eb="15">
      <t>テ</t>
    </rPh>
    <rPh sb="21" eb="23">
      <t>イジ</t>
    </rPh>
    <rPh sb="25" eb="26">
      <t>コト</t>
    </rPh>
    <phoneticPr fontId="10"/>
  </si>
  <si>
    <t>特殊：使用者は同時に複数の手を稼働させておくことはできない。</t>
    <rPh sb="0" eb="2">
      <t>トクシュ</t>
    </rPh>
    <rPh sb="3" eb="6">
      <t>シヨウシャ</t>
    </rPh>
    <rPh sb="7" eb="9">
      <t>ドウジ</t>
    </rPh>
    <rPh sb="10" eb="12">
      <t>フクスウ</t>
    </rPh>
    <rPh sb="13" eb="14">
      <t>テ</t>
    </rPh>
    <rPh sb="15" eb="17">
      <t>カドウ</t>
    </rPh>
    <phoneticPr fontId="10"/>
  </si>
  <si>
    <r>
      <t>　　君が作り出した</t>
    </r>
    <r>
      <rPr>
        <b/>
        <sz val="11"/>
        <color indexed="10"/>
        <rFont val="ＭＳ Ｐゴシック"/>
        <family val="3"/>
        <charset val="128"/>
      </rPr>
      <t>創造物</t>
    </r>
    <r>
      <rPr>
        <sz val="11"/>
        <color theme="1"/>
        <rFont val="ＭＳ Ｐゴシック"/>
        <family val="3"/>
        <charset val="128"/>
        <scheme val="minor"/>
      </rPr>
      <t>および、君が</t>
    </r>
    <r>
      <rPr>
        <b/>
        <sz val="11"/>
        <color indexed="10"/>
        <rFont val="ＭＳ Ｐゴシック"/>
        <family val="3"/>
        <charset val="128"/>
      </rPr>
      <t>召喚</t>
    </r>
    <r>
      <rPr>
        <sz val="11"/>
        <color theme="1"/>
        <rFont val="ＭＳ Ｐゴシック"/>
        <family val="3"/>
        <charset val="128"/>
        <scheme val="minor"/>
      </rPr>
      <t>したクリーチャーに</t>
    </r>
    <r>
      <rPr>
        <b/>
        <sz val="11"/>
        <color indexed="10"/>
        <rFont val="ＭＳ Ｐゴシック"/>
        <family val="3"/>
        <charset val="128"/>
      </rPr>
      <t>隣接する敵は皆</t>
    </r>
    <r>
      <rPr>
        <sz val="11"/>
        <color theme="1"/>
        <rFont val="ＭＳ Ｐゴシック"/>
        <family val="3"/>
        <charset val="128"/>
        <scheme val="minor"/>
      </rPr>
      <t>、</t>
    </r>
    <r>
      <rPr>
        <b/>
        <sz val="11"/>
        <color indexed="10"/>
        <rFont val="ＭＳ Ｐゴシック"/>
        <family val="3"/>
        <charset val="128"/>
      </rPr>
      <t>戦術的優位</t>
    </r>
    <r>
      <rPr>
        <sz val="11"/>
        <color theme="1"/>
        <rFont val="ＭＳ Ｐゴシック"/>
        <family val="3"/>
        <charset val="128"/>
        <scheme val="minor"/>
      </rPr>
      <t>を与える。</t>
    </r>
    <rPh sb="2" eb="3">
      <t>キミ</t>
    </rPh>
    <rPh sb="4" eb="5">
      <t>ツク</t>
    </rPh>
    <rPh sb="6" eb="7">
      <t>ダ</t>
    </rPh>
    <rPh sb="9" eb="11">
      <t>ソウゾウ</t>
    </rPh>
    <rPh sb="11" eb="12">
      <t>ブツ</t>
    </rPh>
    <rPh sb="16" eb="17">
      <t>キミ</t>
    </rPh>
    <rPh sb="18" eb="20">
      <t>ショウカン</t>
    </rPh>
    <rPh sb="29" eb="31">
      <t>リンセツ</t>
    </rPh>
    <rPh sb="33" eb="34">
      <t>テキ</t>
    </rPh>
    <rPh sb="35" eb="36">
      <t>ミナ</t>
    </rPh>
    <rPh sb="37" eb="40">
      <t>センジュツテキ</t>
    </rPh>
    <rPh sb="40" eb="42">
      <t>ユウイ</t>
    </rPh>
    <rPh sb="43" eb="44">
      <t>アタ</t>
    </rPh>
    <phoneticPr fontId="10"/>
  </si>
  <si>
    <r>
      <t>　　</t>
    </r>
    <r>
      <rPr>
        <b/>
        <sz val="11"/>
        <color indexed="10"/>
        <rFont val="ＭＳ Ｐゴシック"/>
        <family val="3"/>
        <charset val="128"/>
      </rPr>
      <t>[恐怖]に対する完全耐性</t>
    </r>
    <r>
      <rPr>
        <sz val="11"/>
        <color indexed="8"/>
        <rFont val="ＭＳ Ｐゴシック"/>
        <family val="3"/>
        <charset val="128"/>
      </rPr>
      <t>を持つ敵はこの効果に対しても完全耐性を持つ。</t>
    </r>
    <rPh sb="3" eb="5">
      <t>キョウフ</t>
    </rPh>
    <rPh sb="7" eb="8">
      <t>タイ</t>
    </rPh>
    <rPh sb="10" eb="12">
      <t>カンゼン</t>
    </rPh>
    <rPh sb="12" eb="14">
      <t>タイセイ</t>
    </rPh>
    <rPh sb="15" eb="16">
      <t>モ</t>
    </rPh>
    <rPh sb="17" eb="18">
      <t>テキ</t>
    </rPh>
    <rPh sb="21" eb="23">
      <t>コウカ</t>
    </rPh>
    <rPh sb="24" eb="25">
      <t>タイ</t>
    </rPh>
    <rPh sb="28" eb="30">
      <t>カンゼン</t>
    </rPh>
    <rPh sb="30" eb="32">
      <t>タイセイ</t>
    </rPh>
    <rPh sb="33" eb="34">
      <t>モ</t>
    </rPh>
    <phoneticPr fontId="10"/>
  </si>
  <si>
    <t>　敵が恐怖に完全耐性を持っていない限り、わざわざ味方が挟撃を取る必要すら無くなる。</t>
    <rPh sb="1" eb="2">
      <t>テキ</t>
    </rPh>
    <rPh sb="3" eb="5">
      <t>キョウフ</t>
    </rPh>
    <rPh sb="6" eb="8">
      <t>カンゼン</t>
    </rPh>
    <rPh sb="8" eb="10">
      <t>タイセイ</t>
    </rPh>
    <rPh sb="11" eb="12">
      <t>モ</t>
    </rPh>
    <rPh sb="17" eb="18">
      <t>カギ</t>
    </rPh>
    <rPh sb="24" eb="26">
      <t>ミカタ</t>
    </rPh>
    <rPh sb="27" eb="29">
      <t>キョウゲキ</t>
    </rPh>
    <rPh sb="30" eb="31">
      <t>ト</t>
    </rPh>
    <rPh sb="32" eb="34">
      <t>ヒツヨウ</t>
    </rPh>
    <rPh sb="36" eb="37">
      <t>ナ</t>
    </rPh>
    <phoneticPr fontId="10"/>
  </si>
  <si>
    <r>
      <t>　　・手を</t>
    </r>
    <r>
      <rPr>
        <b/>
        <sz val="11"/>
        <color indexed="10"/>
        <rFont val="ＭＳ Ｐゴシック"/>
        <family val="3"/>
        <charset val="128"/>
      </rPr>
      <t>出すのはマイナーアクション</t>
    </r>
    <r>
      <rPr>
        <sz val="11"/>
        <color indexed="8"/>
        <rFont val="ＭＳ Ｐゴシック"/>
        <family val="3"/>
        <charset val="128"/>
      </rPr>
      <t>だが、手の</t>
    </r>
    <r>
      <rPr>
        <b/>
        <sz val="11"/>
        <color indexed="10"/>
        <rFont val="ＭＳ Ｐゴシック"/>
        <family val="3"/>
        <charset val="128"/>
      </rPr>
      <t>移動には移動アクション</t>
    </r>
    <r>
      <rPr>
        <sz val="11"/>
        <color indexed="8"/>
        <rFont val="ＭＳ Ｐゴシック"/>
        <family val="3"/>
        <charset val="128"/>
      </rPr>
      <t>が必要</t>
    </r>
    <rPh sb="3" eb="4">
      <t>テ</t>
    </rPh>
    <rPh sb="5" eb="6">
      <t>ダ</t>
    </rPh>
    <rPh sb="21" eb="22">
      <t>テ</t>
    </rPh>
    <rPh sb="23" eb="25">
      <t>イドウ</t>
    </rPh>
    <rPh sb="27" eb="29">
      <t>イドウ</t>
    </rPh>
    <rPh sb="35" eb="37">
      <t>ヒツヨウ</t>
    </rPh>
    <phoneticPr fontId="10"/>
  </si>
  <si>
    <r>
      <t>　　・手を</t>
    </r>
    <r>
      <rPr>
        <b/>
        <sz val="11"/>
        <color indexed="10"/>
        <rFont val="ＭＳ Ｐゴシック"/>
        <family val="3"/>
        <charset val="128"/>
      </rPr>
      <t>毎ターン</t>
    </r>
    <r>
      <rPr>
        <sz val="11"/>
        <color indexed="8"/>
        <rFont val="ＭＳ Ｐゴシック"/>
        <family val="3"/>
        <charset val="128"/>
      </rPr>
      <t>、その場に留めるだけでも</t>
    </r>
    <r>
      <rPr>
        <b/>
        <sz val="11"/>
        <color indexed="10"/>
        <rFont val="ＭＳ Ｐゴシック"/>
        <family val="3"/>
        <charset val="128"/>
      </rPr>
      <t>絶対にマイナーアクションが必要</t>
    </r>
    <rPh sb="3" eb="4">
      <t>テ</t>
    </rPh>
    <rPh sb="5" eb="6">
      <t>マイ</t>
    </rPh>
    <rPh sb="12" eb="13">
      <t>バ</t>
    </rPh>
    <rPh sb="14" eb="15">
      <t>トド</t>
    </rPh>
    <rPh sb="21" eb="23">
      <t>ゼッタイ</t>
    </rPh>
    <rPh sb="34" eb="36">
      <t>ヒツヨウ</t>
    </rPh>
    <phoneticPr fontId="10"/>
  </si>
  <si>
    <r>
      <t>　　・手は</t>
    </r>
    <r>
      <rPr>
        <b/>
        <sz val="11"/>
        <color indexed="10"/>
        <rFont val="ＭＳ Ｐゴシック"/>
        <family val="3"/>
        <charset val="128"/>
      </rPr>
      <t>障害物ではない</t>
    </r>
    <r>
      <rPr>
        <sz val="11"/>
        <color indexed="8"/>
        <rFont val="ＭＳ Ｐゴシック"/>
        <family val="3"/>
        <charset val="128"/>
      </rPr>
      <t>ので、敵も味方も素通り</t>
    </r>
    <rPh sb="3" eb="4">
      <t>テ</t>
    </rPh>
    <rPh sb="5" eb="8">
      <t>ショウガイブツ</t>
    </rPh>
    <rPh sb="15" eb="16">
      <t>テキ</t>
    </rPh>
    <rPh sb="17" eb="19">
      <t>ミカタ</t>
    </rPh>
    <rPh sb="20" eb="22">
      <t>スドオ</t>
    </rPh>
    <phoneticPr fontId="10"/>
  </si>
  <si>
    <t>　といった事が考えられる以上、</t>
    <rPh sb="5" eb="6">
      <t>コト</t>
    </rPh>
    <rPh sb="7" eb="8">
      <t>カンガ</t>
    </rPh>
    <rPh sb="12" eb="14">
      <t>イジョウ</t>
    </rPh>
    <phoneticPr fontId="10"/>
  </si>
  <si>
    <t>　いや、元々便利だったのよ、コレ。</t>
    <rPh sb="4" eb="6">
      <t>モトモト</t>
    </rPh>
    <rPh sb="6" eb="8">
      <t>ベンリ</t>
    </rPh>
    <phoneticPr fontId="10"/>
  </si>
  <si>
    <t>命名：</t>
    <rPh sb="0" eb="2">
      <t>メイメイ</t>
    </rPh>
    <phoneticPr fontId="10"/>
  </si>
  <si>
    <t>召喚獣能力値</t>
    <rPh sb="0" eb="2">
      <t>ショウカン</t>
    </rPh>
    <rPh sb="2" eb="3">
      <t>ケモノ</t>
    </rPh>
    <rPh sb="3" eb="6">
      <t>ノウリョクチ</t>
    </rPh>
    <phoneticPr fontId="10"/>
  </si>
  <si>
    <t>英霊</t>
    <rPh sb="0" eb="2">
      <t>エイレイ</t>
    </rPh>
    <phoneticPr fontId="10"/>
  </si>
  <si>
    <t>アーティフィサー／攻撃／1　（エベ48）</t>
    <rPh sb="9" eb="11">
      <t>コウゲキ</t>
    </rPh>
    <phoneticPr fontId="10"/>
  </si>
  <si>
    <t>使用者はオウビーディエント･サーヴァントに以下の特殊命令を出す事ができる。</t>
    <rPh sb="21" eb="23">
      <t>イカ</t>
    </rPh>
    <rPh sb="24" eb="26">
      <t>トクシュ</t>
    </rPh>
    <rPh sb="26" eb="28">
      <t>メイレイ</t>
    </rPh>
    <rPh sb="29" eb="30">
      <t>ダ</t>
    </rPh>
    <rPh sb="31" eb="32">
      <t>コト</t>
    </rPh>
    <phoneticPr fontId="10"/>
  </si>
  <si>
    <t>使用者はヒーリング・インフュージョンのクラス特徴によって作成した封呪を１つ消費する。</t>
    <rPh sb="0" eb="2">
      <t>シヨウ</t>
    </rPh>
    <rPh sb="2" eb="3">
      <t>シャ</t>
    </rPh>
    <rPh sb="22" eb="24">
      <t>トクチョウ</t>
    </rPh>
    <rPh sb="28" eb="30">
      <t>サクセイ</t>
    </rPh>
    <rPh sb="32" eb="33">
      <t>フウ</t>
    </rPh>
    <rPh sb="33" eb="34">
      <t>ジュ</t>
    </rPh>
    <rPh sb="37" eb="39">
      <t>ショウヒ</t>
    </rPh>
    <phoneticPr fontId="10"/>
  </si>
  <si>
    <t xml:space="preserve">Lv6:【判】+2 Lv11【判】+4 Lv16:【判】+6 Lv21:【判】+8 Lv26:【判】+10 </t>
    <rPh sb="5" eb="6">
      <t>ハン</t>
    </rPh>
    <phoneticPr fontId="10"/>
  </si>
  <si>
    <t>ヒーリング・インフュージョン：キュアラティヴ・アドミクスチャー</t>
    <phoneticPr fontId="10"/>
  </si>
  <si>
    <t>アーティフィサー/クラス特徴　(エベ４４)</t>
    <rPh sb="12" eb="14">
      <t>トクチョウ</t>
    </rPh>
    <phoneticPr fontId="10"/>
  </si>
  <si>
    <t>[遭遇毎](特殊)◆[秘術]</t>
    <rPh sb="1" eb="3">
      <t>ソウグウ</t>
    </rPh>
    <rPh sb="3" eb="4">
      <t>マイ</t>
    </rPh>
    <rPh sb="6" eb="8">
      <t>トクシュ</t>
    </rPh>
    <phoneticPr fontId="10"/>
  </si>
  <si>
    <t>マイナー・アクション</t>
    <phoneticPr fontId="10"/>
  </si>
  <si>
    <t>装具パワー</t>
  </si>
  <si>
    <t>装具パワー</t>
    <rPh sb="0" eb="2">
      <t>ソウグ</t>
    </rPh>
    <phoneticPr fontId="10"/>
  </si>
  <si>
    <t>武器パワー</t>
    <rPh sb="0" eb="2">
      <t>ブキ</t>
    </rPh>
    <phoneticPr fontId="10"/>
  </si>
  <si>
    <t>ハマドライアド・アスペクツ</t>
    <phoneticPr fontId="10"/>
  </si>
  <si>
    <t>ハマドライアド/種族/汎用　(妖28)</t>
    <rPh sb="8" eb="10">
      <t>シュゾク</t>
    </rPh>
    <rPh sb="11" eb="13">
      <t>ハンヨウ</t>
    </rPh>
    <rPh sb="15" eb="16">
      <t>ヨウ</t>
    </rPh>
    <phoneticPr fontId="10"/>
  </si>
  <si>
    <t>[無限回]</t>
    <phoneticPr fontId="10"/>
  </si>
  <si>
    <t>このパワーを使用する度、以下の相のいずれかを選択する事。</t>
    <rPh sb="6" eb="8">
      <t>シヨウ</t>
    </rPh>
    <rPh sb="10" eb="11">
      <t>タビ</t>
    </rPh>
    <rPh sb="12" eb="14">
      <t>イカ</t>
    </rPh>
    <rPh sb="15" eb="16">
      <t>ソウ</t>
    </rPh>
    <rPh sb="22" eb="24">
      <t>センタク</t>
    </rPh>
    <rPh sb="26" eb="27">
      <t>コト</t>
    </rPh>
    <phoneticPr fontId="10"/>
  </si>
  <si>
    <t>使用者はその相の利益を得る。</t>
    <rPh sb="0" eb="3">
      <t>シヨウシャ</t>
    </rPh>
    <rPh sb="6" eb="7">
      <t>ソウ</t>
    </rPh>
    <rPh sb="8" eb="10">
      <t>リエキ</t>
    </rPh>
    <rPh sb="11" eb="12">
      <t>エ</t>
    </rPh>
    <phoneticPr fontId="10"/>
  </si>
  <si>
    <t>魔法的な美しさ：使用者を見る事ができる敵すべては、次の使用者のT終まで、</t>
    <rPh sb="0" eb="2">
      <t>マホウ</t>
    </rPh>
    <rPh sb="2" eb="3">
      <t>テキ</t>
    </rPh>
    <rPh sb="4" eb="5">
      <t>ウツク</t>
    </rPh>
    <rPh sb="8" eb="10">
      <t>シヨウ</t>
    </rPh>
    <rPh sb="10" eb="11">
      <t>シャ</t>
    </rPh>
    <rPh sb="12" eb="13">
      <t>ミ</t>
    </rPh>
    <rPh sb="14" eb="15">
      <t>コト</t>
    </rPh>
    <rPh sb="19" eb="20">
      <t>テキ</t>
    </rPh>
    <rPh sb="25" eb="26">
      <t>ツギ</t>
    </rPh>
    <rPh sb="27" eb="29">
      <t>シヨウ</t>
    </rPh>
    <rPh sb="29" eb="30">
      <t>シャ</t>
    </rPh>
    <rPh sb="32" eb="33">
      <t>シュウ</t>
    </rPh>
    <phoneticPr fontId="10"/>
  </si>
  <si>
    <t>　　　　　　　　　　使用者に対して戦術的優位を与える。　</t>
    <rPh sb="10" eb="13">
      <t>シヨウシャ</t>
    </rPh>
    <rPh sb="14" eb="15">
      <t>タイ</t>
    </rPh>
    <rPh sb="17" eb="20">
      <t>センジュツテキ</t>
    </rPh>
    <rPh sb="20" eb="22">
      <t>ユウイ</t>
    </rPh>
    <rPh sb="23" eb="24">
      <t>アタ</t>
    </rPh>
    <phoneticPr fontId="10"/>
  </si>
  <si>
    <t>木の姿：使用者は次の使用者のT終まで、すべてのダメージに対する抵抗５を得る。</t>
    <rPh sb="0" eb="1">
      <t>キ</t>
    </rPh>
    <rPh sb="2" eb="3">
      <t>スガタ</t>
    </rPh>
    <rPh sb="4" eb="7">
      <t>シヨウシャ</t>
    </rPh>
    <rPh sb="8" eb="9">
      <t>ツギ</t>
    </rPh>
    <rPh sb="10" eb="13">
      <t>シヨウシャ</t>
    </rPh>
    <rPh sb="15" eb="16">
      <t>シュウ</t>
    </rPh>
    <rPh sb="28" eb="29">
      <t>タイ</t>
    </rPh>
    <rPh sb="31" eb="33">
      <t>テイコウ</t>
    </rPh>
    <rPh sb="35" eb="36">
      <t>エ</t>
    </rPh>
    <phoneticPr fontId="10"/>
  </si>
  <si>
    <t>　　　　　　Lv11:抵抗10　Lv21：抵抗１５</t>
    <rPh sb="11" eb="13">
      <t>テイコウ</t>
    </rPh>
    <rPh sb="21" eb="23">
      <t>テイコウ</t>
    </rPh>
    <phoneticPr fontId="10"/>
  </si>
  <si>
    <t>スウィフト・メンダー</t>
    <phoneticPr fontId="10"/>
  </si>
  <si>
    <t>アーティフィサー/汎用/２　(エベ48)</t>
    <rPh sb="9" eb="11">
      <t>ハンヨウ</t>
    </rPh>
    <phoneticPr fontId="10"/>
  </si>
  <si>
    <t>使用者または味方1人</t>
    <rPh sb="0" eb="3">
      <t>シヨウシャ</t>
    </rPh>
    <rPh sb="6" eb="8">
      <t>ミカタ</t>
    </rPh>
    <rPh sb="8" eb="10">
      <t>ヒトリ</t>
    </rPh>
    <phoneticPr fontId="10"/>
  </si>
  <si>
    <t>目標は1回のSTを行う。</t>
    <rPh sb="0" eb="2">
      <t>モクヒョウ</t>
    </rPh>
    <rPh sb="4" eb="5">
      <t>カイ</t>
    </rPh>
    <rPh sb="9" eb="10">
      <t>オコナ</t>
    </rPh>
    <phoneticPr fontId="10"/>
  </si>
  <si>
    <t>機会攻撃の時に使う！　　以上</t>
    <rPh sb="0" eb="2">
      <t>キカイ</t>
    </rPh>
    <rPh sb="2" eb="4">
      <t>コウゲキ</t>
    </rPh>
    <rPh sb="5" eb="6">
      <t>トキ</t>
    </rPh>
    <rPh sb="7" eb="8">
      <t>ツカ</t>
    </rPh>
    <rPh sb="12" eb="14">
      <t>イジョウ</t>
    </rPh>
    <phoneticPr fontId="10"/>
  </si>
  <si>
    <r>
      <t>マイナーアクション</t>
    </r>
    <r>
      <rPr>
        <b/>
        <sz val="12"/>
        <color indexed="10"/>
        <rFont val="HGP創英角ｺﾞｼｯｸUB"/>
        <family val="3"/>
        <charset val="128"/>
      </rPr>
      <t>だが</t>
    </r>
    <r>
      <rPr>
        <b/>
        <sz val="14"/>
        <color indexed="10"/>
        <rFont val="HGP創英角ｺﾞｼｯｸUB"/>
        <family val="3"/>
        <charset val="128"/>
      </rPr>
      <t>機会攻撃</t>
    </r>
    <r>
      <rPr>
        <b/>
        <sz val="12"/>
        <color indexed="10"/>
        <rFont val="HGP創英角ｺﾞｼｯｸUB"/>
        <family val="3"/>
        <charset val="128"/>
      </rPr>
      <t>を</t>
    </r>
    <r>
      <rPr>
        <b/>
        <sz val="14"/>
        <color indexed="10"/>
        <rFont val="HGP創英角ｺﾞｼｯｸUB"/>
        <family val="3"/>
        <charset val="128"/>
      </rPr>
      <t>誘発する</t>
    </r>
    <r>
      <rPr>
        <b/>
        <sz val="12"/>
        <color indexed="10"/>
        <rFont val="HGP創英角ｺﾞｼｯｸUB"/>
        <family val="3"/>
        <charset val="128"/>
      </rPr>
      <t>ので</t>
    </r>
    <r>
      <rPr>
        <b/>
        <sz val="14"/>
        <color indexed="10"/>
        <rFont val="HGP創英角ｺﾞｼｯｸUB"/>
        <family val="3"/>
        <charset val="128"/>
      </rPr>
      <t>、乱戦時</t>
    </r>
    <r>
      <rPr>
        <b/>
        <sz val="12"/>
        <color indexed="10"/>
        <rFont val="HGP創英角ｺﾞｼｯｸUB"/>
        <family val="3"/>
        <charset val="128"/>
      </rPr>
      <t>には</t>
    </r>
    <r>
      <rPr>
        <b/>
        <sz val="14"/>
        <color indexed="10"/>
        <rFont val="HGP創英角ｺﾞｼｯｸUB"/>
        <family val="3"/>
        <charset val="128"/>
      </rPr>
      <t>特</t>
    </r>
    <r>
      <rPr>
        <b/>
        <sz val="12"/>
        <color indexed="10"/>
        <rFont val="HGP創英角ｺﾞｼｯｸUB"/>
        <family val="3"/>
        <charset val="128"/>
      </rPr>
      <t>に</t>
    </r>
    <r>
      <rPr>
        <b/>
        <sz val="14"/>
        <color indexed="10"/>
        <rFont val="HGP創英角ｺﾞｼｯｸUB"/>
        <family val="3"/>
        <charset val="128"/>
      </rPr>
      <t>注意！</t>
    </r>
    <rPh sb="11" eb="13">
      <t>キカイ</t>
    </rPh>
    <rPh sb="13" eb="15">
      <t>コウゲキ</t>
    </rPh>
    <rPh sb="16" eb="18">
      <t>ユウハツ</t>
    </rPh>
    <rPh sb="23" eb="25">
      <t>ランセン</t>
    </rPh>
    <rPh sb="25" eb="26">
      <t>ジ</t>
    </rPh>
    <rPh sb="28" eb="29">
      <t>トク</t>
    </rPh>
    <rPh sb="30" eb="32">
      <t>チュウイ</t>
    </rPh>
    <phoneticPr fontId="10"/>
  </si>
  <si>
    <r>
      <t>味方</t>
    </r>
    <r>
      <rPr>
        <b/>
        <sz val="12"/>
        <color indexed="30"/>
        <rFont val="HGP創英ﾌﾟﾚｾﾞﾝｽEB"/>
        <family val="1"/>
        <charset val="128"/>
      </rPr>
      <t>に</t>
    </r>
    <r>
      <rPr>
        <b/>
        <sz val="14"/>
        <color indexed="30"/>
        <rFont val="HGP創英ﾌﾟﾚｾﾞﾝｽEB"/>
        <family val="1"/>
        <charset val="128"/>
      </rPr>
      <t>ＳＴさせたい時</t>
    </r>
    <r>
      <rPr>
        <b/>
        <sz val="12"/>
        <color indexed="30"/>
        <rFont val="HGP創英ﾌﾟﾚｾﾞﾝｽEB"/>
        <family val="1"/>
        <charset val="128"/>
      </rPr>
      <t>に</t>
    </r>
    <r>
      <rPr>
        <b/>
        <sz val="14"/>
        <color indexed="30"/>
        <rFont val="HGP創英ﾌﾟﾚｾﾞﾝｽEB"/>
        <family val="1"/>
        <charset val="128"/>
      </rPr>
      <t>使う、　以上！　　自分</t>
    </r>
    <r>
      <rPr>
        <b/>
        <sz val="12"/>
        <color indexed="30"/>
        <rFont val="HGP創英ﾌﾟﾚｾﾞﾝｽEB"/>
        <family val="1"/>
        <charset val="128"/>
      </rPr>
      <t>に</t>
    </r>
    <r>
      <rPr>
        <b/>
        <sz val="14"/>
        <color indexed="30"/>
        <rFont val="HGP創英ﾌﾟﾚｾﾞﾝｽEB"/>
        <family val="1"/>
        <charset val="128"/>
      </rPr>
      <t>使う時</t>
    </r>
    <r>
      <rPr>
        <b/>
        <sz val="12"/>
        <color indexed="30"/>
        <rFont val="HGP創英ﾌﾟﾚｾﾞﾝｽEB"/>
        <family val="1"/>
        <charset val="128"/>
      </rPr>
      <t>も</t>
    </r>
    <r>
      <rPr>
        <b/>
        <sz val="14"/>
        <color indexed="30"/>
        <rFont val="HGP創英ﾌﾟﾚｾﾞﾝｽEB"/>
        <family val="1"/>
        <charset val="128"/>
      </rPr>
      <t>機会攻撃</t>
    </r>
    <r>
      <rPr>
        <b/>
        <sz val="12"/>
        <color indexed="30"/>
        <rFont val="HGP創英ﾌﾟﾚｾﾞﾝｽEB"/>
        <family val="1"/>
        <charset val="128"/>
      </rPr>
      <t>に</t>
    </r>
    <r>
      <rPr>
        <b/>
        <sz val="14"/>
        <color indexed="30"/>
        <rFont val="HGP創英ﾌﾟﾚｾﾞﾝｽEB"/>
        <family val="1"/>
        <charset val="128"/>
      </rPr>
      <t>注意！</t>
    </r>
    <rPh sb="0" eb="2">
      <t>ミカタ</t>
    </rPh>
    <rPh sb="9" eb="10">
      <t>トキ</t>
    </rPh>
    <rPh sb="11" eb="12">
      <t>ツカ</t>
    </rPh>
    <rPh sb="15" eb="17">
      <t>イジョウ</t>
    </rPh>
    <rPh sb="20" eb="22">
      <t>ジブン</t>
    </rPh>
    <rPh sb="23" eb="24">
      <t>ツカ</t>
    </rPh>
    <rPh sb="25" eb="26">
      <t>トキ</t>
    </rPh>
    <rPh sb="27" eb="29">
      <t>キカイ</t>
    </rPh>
    <rPh sb="29" eb="31">
      <t>コウゲキ</t>
    </rPh>
    <rPh sb="32" eb="34">
      <t>チュウイ</t>
    </rPh>
    <phoneticPr fontId="10"/>
  </si>
  <si>
    <r>
      <t>①ドッキリ♡　</t>
    </r>
    <r>
      <rPr>
        <b/>
        <sz val="11"/>
        <color indexed="10"/>
        <rFont val="ＭＳ Ｐゴシック"/>
        <family val="3"/>
        <charset val="128"/>
      </rPr>
      <t>敵に隣接させるだけで戦術的優位が取れる！</t>
    </r>
    <rPh sb="7" eb="8">
      <t>テキ</t>
    </rPh>
    <rPh sb="9" eb="11">
      <t>リンセツ</t>
    </rPh>
    <rPh sb="17" eb="20">
      <t>センジュツテキ</t>
    </rPh>
    <rPh sb="20" eb="22">
      <t>ユウイ</t>
    </rPh>
    <rPh sb="23" eb="24">
      <t>ト</t>
    </rPh>
    <phoneticPr fontId="10"/>
  </si>
  <si>
    <t>②本来の使い方(笑)</t>
    <rPh sb="1" eb="3">
      <t>ホンライ</t>
    </rPh>
    <rPh sb="4" eb="5">
      <t>ツカ</t>
    </rPh>
    <rPh sb="6" eb="7">
      <t>カタ</t>
    </rPh>
    <rPh sb="8" eb="9">
      <t>ワライ</t>
    </rPh>
    <phoneticPr fontId="10"/>
  </si>
  <si>
    <t>メイジ・ハンド</t>
    <phoneticPr fontId="10"/>
  </si>
  <si>
    <t>　しかし、立ち回る上での注意点として</t>
    <rPh sb="5" eb="6">
      <t>タ</t>
    </rPh>
    <rPh sb="7" eb="8">
      <t>マワ</t>
    </rPh>
    <rPh sb="9" eb="10">
      <t>ジョウ</t>
    </rPh>
    <rPh sb="12" eb="15">
      <t>チュウイテン</t>
    </rPh>
    <phoneticPr fontId="10"/>
  </si>
  <si>
    <t>無敵ィィィィィ！</t>
    <rPh sb="0" eb="2">
      <t>ムテキ</t>
    </rPh>
    <phoneticPr fontId="10"/>
  </si>
  <si>
    <t>ドッキリ</t>
    <phoneticPr fontId="10"/>
  </si>
  <si>
    <t>マイナーアクションを多用するので、他のパワーとの競合に注意！</t>
    <rPh sb="10" eb="12">
      <t>タヨウ</t>
    </rPh>
    <rPh sb="17" eb="18">
      <t>ホカ</t>
    </rPh>
    <rPh sb="24" eb="26">
      <t>キョウゴウ</t>
    </rPh>
    <rPh sb="27" eb="29">
      <t>チュウイ</t>
    </rPh>
    <phoneticPr fontId="10"/>
  </si>
  <si>
    <t>魔法的な美しさ</t>
    <phoneticPr fontId="10"/>
  </si>
  <si>
    <t>①無双の反応的に使う</t>
    <rPh sb="1" eb="3">
      <t>ムソウ</t>
    </rPh>
    <rPh sb="4" eb="6">
      <t>ハンノウ</t>
    </rPh>
    <rPh sb="6" eb="7">
      <t>マト</t>
    </rPh>
    <rPh sb="8" eb="9">
      <t>ツカ</t>
    </rPh>
    <phoneticPr fontId="10"/>
  </si>
  <si>
    <t>元々マイナーアクションを多用するので、他のパワーとの競合に注意！</t>
    <rPh sb="0" eb="2">
      <t>モトモト</t>
    </rPh>
    <rPh sb="12" eb="14">
      <t>タヨウ</t>
    </rPh>
    <rPh sb="19" eb="20">
      <t>ホカ</t>
    </rPh>
    <rPh sb="26" eb="28">
      <t>キョウゴウ</t>
    </rPh>
    <rPh sb="29" eb="31">
      <t>チュウイ</t>
    </rPh>
    <phoneticPr fontId="10"/>
  </si>
  <si>
    <t>②効果は自分だけ</t>
    <rPh sb="1" eb="3">
      <t>コウカ</t>
    </rPh>
    <rPh sb="4" eb="6">
      <t>ジブン</t>
    </rPh>
    <phoneticPr fontId="10"/>
  </si>
  <si>
    <t>　　味方は戦術的優位もらえないので、やはり有効性が・・・。</t>
    <rPh sb="2" eb="4">
      <t>ミカタ</t>
    </rPh>
    <rPh sb="5" eb="7">
      <t>センジュツ</t>
    </rPh>
    <rPh sb="7" eb="8">
      <t>テキ</t>
    </rPh>
    <rPh sb="8" eb="10">
      <t>ユウイ</t>
    </rPh>
    <rPh sb="21" eb="24">
      <t>ユウコウセイ</t>
    </rPh>
    <phoneticPr fontId="10"/>
  </si>
  <si>
    <t>木の姿</t>
    <phoneticPr fontId="10"/>
  </si>
  <si>
    <t>③とにかく集中攻撃時に使う</t>
    <rPh sb="5" eb="10">
      <t>シュウチュウコウゲキジ</t>
    </rPh>
    <rPh sb="11" eb="12">
      <t>ツカ</t>
    </rPh>
    <phoneticPr fontId="10"/>
  </si>
  <si>
    <t>③射程が１２の遠隔として使う</t>
    <rPh sb="1" eb="3">
      <t>シャテイ</t>
    </rPh>
    <rPh sb="7" eb="9">
      <t>エンカク</t>
    </rPh>
    <rPh sb="12" eb="13">
      <t>ツカ</t>
    </rPh>
    <phoneticPr fontId="10"/>
  </si>
  <si>
    <t>②敵に近付かれた時、範囲攻撃に巻き込まれそうな時</t>
    <rPh sb="1" eb="2">
      <t>テキ</t>
    </rPh>
    <rPh sb="3" eb="5">
      <t>チカヅ</t>
    </rPh>
    <rPh sb="8" eb="9">
      <t>トキ</t>
    </rPh>
    <rPh sb="10" eb="12">
      <t>ハンイ</t>
    </rPh>
    <rPh sb="12" eb="14">
      <t>コウゲキ</t>
    </rPh>
    <rPh sb="15" eb="16">
      <t>マ</t>
    </rPh>
    <rPh sb="17" eb="18">
      <t>コ</t>
    </rPh>
    <rPh sb="23" eb="24">
      <t>トキ</t>
    </rPh>
    <phoneticPr fontId="10"/>
  </si>
  <si>
    <t>　　先読み重視！　ハズレを引き易そう・・・。</t>
    <rPh sb="2" eb="4">
      <t>サキヨ</t>
    </rPh>
    <rPh sb="5" eb="7">
      <t>ジュウシ</t>
    </rPh>
    <rPh sb="13" eb="14">
      <t>ヒ</t>
    </rPh>
    <rPh sb="15" eb="16">
      <t>ヤス</t>
    </rPh>
    <phoneticPr fontId="10"/>
  </si>
  <si>
    <t>③攻撃を喰らってからでは遅い</t>
    <rPh sb="1" eb="3">
      <t>コウゲキ</t>
    </rPh>
    <rPh sb="4" eb="5">
      <t>ク</t>
    </rPh>
    <rPh sb="12" eb="13">
      <t>オソ</t>
    </rPh>
    <phoneticPr fontId="10"/>
  </si>
  <si>
    <t>　　前衛じゃないので、攻撃を喰らう前提の行動は普通取らない。</t>
    <rPh sb="2" eb="4">
      <t>ゼンエイ</t>
    </rPh>
    <rPh sb="11" eb="13">
      <t>コウゲキ</t>
    </rPh>
    <rPh sb="14" eb="15">
      <t>ク</t>
    </rPh>
    <rPh sb="17" eb="19">
      <t>ゼンテイ</t>
    </rPh>
    <rPh sb="20" eb="22">
      <t>コウドウ</t>
    </rPh>
    <rPh sb="23" eb="25">
      <t>フツウ</t>
    </rPh>
    <rPh sb="25" eb="26">
      <t>ト</t>
    </rPh>
    <phoneticPr fontId="10"/>
  </si>
  <si>
    <t>　　完全に先読み出来たところで、その時にマイナーアクションが余っている保証も無し。</t>
    <rPh sb="2" eb="4">
      <t>カンゼン</t>
    </rPh>
    <rPh sb="5" eb="7">
      <t>サキヨ</t>
    </rPh>
    <rPh sb="8" eb="10">
      <t>デキ</t>
    </rPh>
    <rPh sb="18" eb="19">
      <t>トキ</t>
    </rPh>
    <rPh sb="30" eb="31">
      <t>アマ</t>
    </rPh>
    <rPh sb="35" eb="37">
      <t>ホショウ</t>
    </rPh>
    <rPh sb="38" eb="39">
      <t>ナ</t>
    </rPh>
    <phoneticPr fontId="10"/>
  </si>
  <si>
    <t>　　継続的ダメージを喰らってから使っても大概遅い。</t>
    <rPh sb="2" eb="4">
      <t>ケイゾク</t>
    </rPh>
    <rPh sb="4" eb="5">
      <t>テキ</t>
    </rPh>
    <rPh sb="10" eb="11">
      <t>ク</t>
    </rPh>
    <rPh sb="16" eb="17">
      <t>ツカ</t>
    </rPh>
    <rPh sb="20" eb="22">
      <t>タイガイ</t>
    </rPh>
    <rPh sb="22" eb="23">
      <t>オソ</t>
    </rPh>
    <phoneticPr fontId="10"/>
  </si>
  <si>
    <t>　　結局、あまりアテにならないって事に・・・。</t>
    <rPh sb="2" eb="4">
      <t>ケッキョク</t>
    </rPh>
    <rPh sb="17" eb="18">
      <t>コト</t>
    </rPh>
    <phoneticPr fontId="10"/>
  </si>
  <si>
    <r>
      <t>　・基本、</t>
    </r>
    <r>
      <rPr>
        <b/>
        <sz val="11"/>
        <color indexed="10"/>
        <rFont val="ＭＳ Ｐゴシック"/>
        <family val="3"/>
        <charset val="128"/>
      </rPr>
      <t>敵と隣接させていないとほとんど意味がない</t>
    </r>
    <r>
      <rPr>
        <sz val="11"/>
        <color theme="1"/>
        <rFont val="ＭＳ Ｐゴシック"/>
        <family val="3"/>
        <charset val="128"/>
        <scheme val="minor"/>
      </rPr>
      <t>。⇒　ドッキリや機会攻撃を狙えてナンボ。</t>
    </r>
    <rPh sb="2" eb="4">
      <t>キホン</t>
    </rPh>
    <rPh sb="5" eb="6">
      <t>テキ</t>
    </rPh>
    <rPh sb="7" eb="9">
      <t>リンセツ</t>
    </rPh>
    <rPh sb="20" eb="22">
      <t>イミ</t>
    </rPh>
    <rPh sb="33" eb="35">
      <t>キカイ</t>
    </rPh>
    <rPh sb="35" eb="37">
      <t>コウゲキ</t>
    </rPh>
    <rPh sb="38" eb="39">
      <t>ネラ</t>
    </rPh>
    <phoneticPr fontId="10"/>
  </si>
  <si>
    <t>　　まず味方にカナリアになってもらってから使えば、ハズレはない？</t>
    <rPh sb="4" eb="6">
      <t>ミカタ</t>
    </rPh>
    <rPh sb="21" eb="22">
      <t>ツカ</t>
    </rPh>
    <phoneticPr fontId="10"/>
  </si>
  <si>
    <t>　　召喚も当然もらえない・・・。</t>
    <rPh sb="2" eb="4">
      <t>ショウカン</t>
    </rPh>
    <rPh sb="5" eb="7">
      <t>トウゼン</t>
    </rPh>
    <phoneticPr fontId="10"/>
  </si>
  <si>
    <t>オウビーディエント･サーヴァントと隣接中かつ誰かにマークされてる敵、</t>
    <rPh sb="19" eb="20">
      <t>チュウ</t>
    </rPh>
    <rPh sb="22" eb="23">
      <t>ダレ</t>
    </rPh>
    <phoneticPr fontId="10"/>
  </si>
  <si>
    <t>使用者は1回の移動アクションとしてこの手を5マスまで移動させることができる。</t>
    <rPh sb="0" eb="3">
      <t>シヨウシャ</t>
    </rPh>
    <rPh sb="5" eb="6">
      <t>カイ</t>
    </rPh>
    <rPh sb="7" eb="9">
      <t>イドウ</t>
    </rPh>
    <rPh sb="19" eb="20">
      <t>テ</t>
    </rPh>
    <rPh sb="26" eb="28">
      <t>イドウ</t>
    </rPh>
    <phoneticPr fontId="10"/>
  </si>
  <si>
    <t>　　遠隔も持っているが、あくまでオマケと割り切る。　</t>
    <rPh sb="2" eb="4">
      <t>エンカク</t>
    </rPh>
    <rPh sb="5" eb="6">
      <t>モ</t>
    </rPh>
    <rPh sb="20" eb="21">
      <t>ワ</t>
    </rPh>
    <rPh sb="22" eb="23">
      <t>キ</t>
    </rPh>
    <phoneticPr fontId="10"/>
  </si>
  <si>
    <t>　　リュカオン（時にはアールジェイ）がマークした敵にどれだけ纏わり付けるかが勝負！</t>
    <rPh sb="8" eb="9">
      <t>トキ</t>
    </rPh>
    <rPh sb="24" eb="25">
      <t>テキ</t>
    </rPh>
    <rPh sb="30" eb="31">
      <t>マト</t>
    </rPh>
    <rPh sb="33" eb="34">
      <t>ツ</t>
    </rPh>
    <rPh sb="38" eb="40">
      <t>ショウブ</t>
    </rPh>
    <phoneticPr fontId="10"/>
  </si>
  <si>
    <t>②特攻やカナリアは不向き</t>
    <rPh sb="1" eb="3">
      <t>トッコウ</t>
    </rPh>
    <rPh sb="9" eb="11">
      <t>フム</t>
    </rPh>
    <phoneticPr fontId="10"/>
  </si>
  <si>
    <t>①基本、防衛役にマークされている敵と隣接してナンボ</t>
    <rPh sb="1" eb="3">
      <t>キホン</t>
    </rPh>
    <rPh sb="4" eb="6">
      <t>ボウエイ</t>
    </rPh>
    <rPh sb="6" eb="7">
      <t>ヤク</t>
    </rPh>
    <rPh sb="16" eb="17">
      <t>テキ</t>
    </rPh>
    <rPh sb="18" eb="20">
      <t>リンセツ</t>
    </rPh>
    <phoneticPr fontId="10"/>
  </si>
  <si>
    <t>　　なかなか地味に攻撃力はある部類なので、死亡前提の危険な運用はもったいない。</t>
    <rPh sb="6" eb="8">
      <t>ジミ</t>
    </rPh>
    <rPh sb="9" eb="12">
      <t>コウゲキリョク</t>
    </rPh>
    <rPh sb="15" eb="17">
      <t>ブルイ</t>
    </rPh>
    <rPh sb="21" eb="23">
      <t>シボウ</t>
    </rPh>
    <rPh sb="23" eb="25">
      <t>ゼンテイ</t>
    </rPh>
    <rPh sb="26" eb="28">
      <t>キケン</t>
    </rPh>
    <rPh sb="29" eb="31">
      <t>ウンヨウ</t>
    </rPh>
    <phoneticPr fontId="10"/>
  </si>
  <si>
    <t>集中攻撃</t>
    <rPh sb="0" eb="2">
      <t>シュウチュウ</t>
    </rPh>
    <rPh sb="2" eb="4">
      <t>コウゲキ</t>
    </rPh>
    <phoneticPr fontId="10"/>
  </si>
  <si>
    <t>召喚＆創造パワー使用時　必須チェック事項　　　</t>
    <rPh sb="0" eb="2">
      <t>ショウカン</t>
    </rPh>
    <rPh sb="3" eb="5">
      <t>ソウゾウ</t>
    </rPh>
    <rPh sb="8" eb="11">
      <t>シヨウジ</t>
    </rPh>
    <rPh sb="12" eb="14">
      <t>ヒッス</t>
    </rPh>
    <rPh sb="18" eb="20">
      <t>ジコウ</t>
    </rPh>
    <phoneticPr fontId="10"/>
  </si>
  <si>
    <t>　　　狭い通路をフタできる。　複数あるいは大型の召喚とを組み合わせると強固な壁に。</t>
    <rPh sb="3" eb="4">
      <t>セマ</t>
    </rPh>
    <rPh sb="5" eb="7">
      <t>ツウロ</t>
    </rPh>
    <rPh sb="15" eb="17">
      <t>フクスウ</t>
    </rPh>
    <rPh sb="21" eb="23">
      <t>オオガタ</t>
    </rPh>
    <rPh sb="24" eb="26">
      <t>ショウカン</t>
    </rPh>
    <rPh sb="28" eb="29">
      <t>ク</t>
    </rPh>
    <rPh sb="30" eb="31">
      <t>ア</t>
    </rPh>
    <rPh sb="35" eb="37">
      <t>キョウコ</t>
    </rPh>
    <rPh sb="38" eb="39">
      <t>カベ</t>
    </rPh>
    <phoneticPr fontId="10"/>
  </si>
  <si>
    <t>　　⑥みんなと集中攻撃</t>
    <rPh sb="7" eb="9">
      <t>シュウチュウ</t>
    </rPh>
    <rPh sb="9" eb="11">
      <t>コウゲキ</t>
    </rPh>
    <phoneticPr fontId="10"/>
  </si>
  <si>
    <t>マークされてた状態であり、なおかつオウビーディエント･サーヴァントに隣接した状態で</t>
    <rPh sb="7" eb="9">
      <t>ジョウタイ</t>
    </rPh>
    <rPh sb="34" eb="36">
      <t>リンセツ</t>
    </rPh>
    <rPh sb="38" eb="40">
      <t>ジョウタイ</t>
    </rPh>
    <phoneticPr fontId="10"/>
  </si>
  <si>
    <t>命名：</t>
    <rPh sb="0" eb="2">
      <t>メイメイ</t>
    </rPh>
    <phoneticPr fontId="10"/>
  </si>
  <si>
    <t>手</t>
    <rPh sb="0" eb="1">
      <t>テ</t>
    </rPh>
    <phoneticPr fontId="10"/>
  </si>
  <si>
    <t>①任意の数だけ回復力を消費、遭遇毎パワー使用回数リセット</t>
    <rPh sb="1" eb="3">
      <t>ニンイ</t>
    </rPh>
    <rPh sb="4" eb="5">
      <t>カズ</t>
    </rPh>
    <rPh sb="7" eb="9">
      <t>カイフク</t>
    </rPh>
    <rPh sb="9" eb="10">
      <t>リョク</t>
    </rPh>
    <rPh sb="11" eb="13">
      <t>ショウヒ</t>
    </rPh>
    <rPh sb="14" eb="16">
      <t>ソウグウ</t>
    </rPh>
    <rPh sb="16" eb="17">
      <t>マイ</t>
    </rPh>
    <rPh sb="20" eb="22">
      <t>シヨウ</t>
    </rPh>
    <rPh sb="22" eb="24">
      <t>カイスウ</t>
    </rPh>
    <phoneticPr fontId="10"/>
  </si>
  <si>
    <r>
      <t>　　シェリーと小休憩取れば（ベルトの効果で）</t>
    </r>
    <r>
      <rPr>
        <b/>
        <sz val="11"/>
        <color indexed="10"/>
        <rFont val="ＭＳ Ｐゴシック"/>
        <family val="3"/>
        <charset val="128"/>
      </rPr>
      <t>回復力値に＋１のボーナス</t>
    </r>
    <rPh sb="7" eb="10">
      <t>ショウキュウケイ</t>
    </rPh>
    <rPh sb="10" eb="11">
      <t>ト</t>
    </rPh>
    <rPh sb="18" eb="20">
      <t>コウカ</t>
    </rPh>
    <rPh sb="22" eb="25">
      <t>カイフクリョク</t>
    </rPh>
    <rPh sb="25" eb="26">
      <t>チ</t>
    </rPh>
    <phoneticPr fontId="10"/>
  </si>
  <si>
    <t>②封呪の補充</t>
    <rPh sb="1" eb="2">
      <t>フウ</t>
    </rPh>
    <rPh sb="2" eb="3">
      <t>ノロイ</t>
    </rPh>
    <rPh sb="4" eb="6">
      <t>ホジュウ</t>
    </rPh>
    <phoneticPr fontId="10"/>
  </si>
  <si>
    <t>タンナイズ確認事項チェック表</t>
    <rPh sb="5" eb="7">
      <t>カクニン</t>
    </rPh>
    <rPh sb="7" eb="9">
      <t>ジコウ</t>
    </rPh>
    <rPh sb="13" eb="14">
      <t>ヒョウ</t>
    </rPh>
    <phoneticPr fontId="10"/>
  </si>
  <si>
    <r>
      <t>　　エネルギー増強の効果は、出目を確認した直後、</t>
    </r>
    <r>
      <rPr>
        <b/>
        <sz val="11"/>
        <color indexed="10"/>
        <rFont val="ＭＳ Ｐゴシック"/>
        <family val="3"/>
        <charset val="128"/>
      </rPr>
      <t>ヒットの有無を判定する前</t>
    </r>
    <r>
      <rPr>
        <sz val="11"/>
        <color theme="1"/>
        <rFont val="ＭＳ Ｐゴシック"/>
        <family val="3"/>
        <charset val="128"/>
        <scheme val="minor"/>
      </rPr>
      <t>なので注意！</t>
    </r>
    <rPh sb="7" eb="9">
      <t>ゾウキョウ</t>
    </rPh>
    <rPh sb="10" eb="12">
      <t>コウカ</t>
    </rPh>
    <rPh sb="14" eb="16">
      <t>デメ</t>
    </rPh>
    <rPh sb="15" eb="16">
      <t>メ</t>
    </rPh>
    <rPh sb="17" eb="19">
      <t>カクニン</t>
    </rPh>
    <rPh sb="21" eb="23">
      <t>チョクゴ</t>
    </rPh>
    <rPh sb="28" eb="30">
      <t>ウム</t>
    </rPh>
    <rPh sb="31" eb="33">
      <t>ハンテイ</t>
    </rPh>
    <rPh sb="35" eb="36">
      <t>マエ</t>
    </rPh>
    <rPh sb="39" eb="41">
      <t>チュウイ</t>
    </rPh>
    <phoneticPr fontId="10"/>
  </si>
  <si>
    <t>遭遇中</t>
    <rPh sb="0" eb="2">
      <t>ソウグウ</t>
    </rPh>
    <rPh sb="2" eb="3">
      <t>チュウ</t>
    </rPh>
    <phoneticPr fontId="10"/>
  </si>
  <si>
    <t>②５マス以内に前衛をキープし続ける恩恵</t>
    <rPh sb="4" eb="6">
      <t>イナイ</t>
    </rPh>
    <rPh sb="7" eb="9">
      <t>ゼンエイ</t>
    </rPh>
    <rPh sb="14" eb="15">
      <t>ツヅ</t>
    </rPh>
    <rPh sb="17" eb="19">
      <t>オンケイ</t>
    </rPh>
    <phoneticPr fontId="10"/>
  </si>
  <si>
    <t>　　　味方を守る為、敵からの攻撃を引き受ける！　とっても危険なので防御ボーナスが欲しい？</t>
    <rPh sb="3" eb="5">
      <t>ミカタ</t>
    </rPh>
    <rPh sb="6" eb="7">
      <t>マモ</t>
    </rPh>
    <rPh sb="8" eb="9">
      <t>タメ</t>
    </rPh>
    <rPh sb="10" eb="11">
      <t>テキ</t>
    </rPh>
    <rPh sb="14" eb="16">
      <t>コウゲキ</t>
    </rPh>
    <rPh sb="17" eb="18">
      <t>ヒ</t>
    </rPh>
    <rPh sb="19" eb="20">
      <t>ウ</t>
    </rPh>
    <rPh sb="28" eb="30">
      <t>キケン</t>
    </rPh>
    <rPh sb="40" eb="41">
      <t>ホ</t>
    </rPh>
    <phoneticPr fontId="10"/>
  </si>
  <si>
    <t>　　集中攻撃に参加し（当然敵はマークされてる）敵のＨＰを削り続ける抹殺要素もあり、夢が広がる。</t>
    <rPh sb="2" eb="4">
      <t>シュウチュウ</t>
    </rPh>
    <rPh sb="4" eb="6">
      <t>コウゲキ</t>
    </rPh>
    <rPh sb="7" eb="9">
      <t>サンカ</t>
    </rPh>
    <rPh sb="11" eb="13">
      <t>トウゼン</t>
    </rPh>
    <rPh sb="13" eb="14">
      <t>テキ</t>
    </rPh>
    <rPh sb="23" eb="24">
      <t>テキ</t>
    </rPh>
    <rPh sb="28" eb="29">
      <t>ケズ</t>
    </rPh>
    <rPh sb="30" eb="31">
      <t>ツヅ</t>
    </rPh>
    <rPh sb="33" eb="35">
      <t>マッサツ</t>
    </rPh>
    <rPh sb="35" eb="37">
      <t>ヨウソ</t>
    </rPh>
    <rPh sb="41" eb="42">
      <t>ユメ</t>
    </rPh>
    <rPh sb="43" eb="44">
      <t>ヒロ</t>
    </rPh>
    <phoneticPr fontId="10"/>
  </si>
  <si>
    <t>大休憩時</t>
    <rPh sb="0" eb="3">
      <t>ダイキュウケイ</t>
    </rPh>
    <rPh sb="3" eb="4">
      <t>ジ</t>
    </rPh>
    <phoneticPr fontId="10"/>
  </si>
  <si>
    <t>小休憩時</t>
    <rPh sb="0" eb="1">
      <t>ショウ</t>
    </rPh>
    <rPh sb="1" eb="3">
      <t>キュウケイ</t>
    </rPh>
    <rPh sb="3" eb="4">
      <t>ジ</t>
    </rPh>
    <phoneticPr fontId="10"/>
  </si>
  <si>
    <t>⑥儀式するなら宣言</t>
    <rPh sb="1" eb="3">
      <t>ギシキ</t>
    </rPh>
    <rPh sb="7" eb="9">
      <t>センゲン</t>
    </rPh>
    <phoneticPr fontId="10"/>
  </si>
  <si>
    <t>　　敵に纏わり付かれているシェリーに使えたら押しやりも含めて最も効果的か？</t>
    <rPh sb="2" eb="3">
      <t>テキ</t>
    </rPh>
    <rPh sb="4" eb="5">
      <t>マト</t>
    </rPh>
    <rPh sb="7" eb="8">
      <t>ツ</t>
    </rPh>
    <rPh sb="18" eb="19">
      <t>ツカ</t>
    </rPh>
    <rPh sb="30" eb="31">
      <t>モット</t>
    </rPh>
    <rPh sb="32" eb="35">
      <t>コウカテキ</t>
    </rPh>
    <phoneticPr fontId="10"/>
  </si>
  <si>
    <t>④大群クリ―チャ―に使う</t>
    <rPh sb="1" eb="3">
      <t>タイグン</t>
    </rPh>
    <rPh sb="10" eb="11">
      <t>ツカ</t>
    </rPh>
    <phoneticPr fontId="10"/>
  </si>
  <si>
    <t>　　大群はオーラ持ちが多いので、押しやりもかなり効果が期待できそう。</t>
    <rPh sb="2" eb="4">
      <t>タイグン</t>
    </rPh>
    <rPh sb="8" eb="9">
      <t>モ</t>
    </rPh>
    <rPh sb="11" eb="12">
      <t>オオ</t>
    </rPh>
    <rPh sb="16" eb="17">
      <t>オ</t>
    </rPh>
    <rPh sb="24" eb="26">
      <t>コウカ</t>
    </rPh>
    <rPh sb="27" eb="29">
      <t>キタイ</t>
    </rPh>
    <phoneticPr fontId="10"/>
  </si>
  <si>
    <t>あくまで効果は次のターン終了までなので注意！</t>
    <rPh sb="4" eb="6">
      <t>コウカ</t>
    </rPh>
    <rPh sb="7" eb="8">
      <t>ツギ</t>
    </rPh>
    <rPh sb="12" eb="14">
      <t>シュウリョウ</t>
    </rPh>
    <rPh sb="19" eb="21">
      <t>チュウイ</t>
    </rPh>
    <phoneticPr fontId="10"/>
  </si>
  <si>
    <t>　　対意志である事も含めて中々侮れない事実ではある。</t>
    <rPh sb="2" eb="3">
      <t>タイ</t>
    </rPh>
    <rPh sb="3" eb="5">
      <t>イシ</t>
    </rPh>
    <rPh sb="8" eb="9">
      <t>コト</t>
    </rPh>
    <rPh sb="10" eb="11">
      <t>フク</t>
    </rPh>
    <rPh sb="13" eb="15">
      <t>ナカナカ</t>
    </rPh>
    <rPh sb="15" eb="16">
      <t>アナド</t>
    </rPh>
    <rPh sb="19" eb="21">
      <t>ジジツ</t>
    </rPh>
    <phoneticPr fontId="10"/>
  </si>
  <si>
    <t>　　サンダリング･アーマーばっかり使ってないで、コッチの事も忘れずに。</t>
    <rPh sb="17" eb="18">
      <t>ツカ</t>
    </rPh>
    <rPh sb="28" eb="29">
      <t>コト</t>
    </rPh>
    <rPh sb="30" eb="31">
      <t>ワス</t>
    </rPh>
    <phoneticPr fontId="10"/>
  </si>
  <si>
    <t>って言うか、マイナーアクション余ってりゃとりあえず出しとけ！</t>
    <rPh sb="2" eb="3">
      <t>イ</t>
    </rPh>
    <rPh sb="15" eb="16">
      <t>アマ</t>
    </rPh>
    <rPh sb="25" eb="26">
      <t>ダ</t>
    </rPh>
    <phoneticPr fontId="10"/>
  </si>
  <si>
    <t>って言うか、マイナーアクション余ってるか毎ターン常に確認！</t>
    <rPh sb="2" eb="3">
      <t>イ</t>
    </rPh>
    <rPh sb="15" eb="16">
      <t>アマ</t>
    </rPh>
    <rPh sb="20" eb="21">
      <t>マイ</t>
    </rPh>
    <rPh sb="24" eb="25">
      <t>ツネ</t>
    </rPh>
    <rPh sb="26" eb="28">
      <t>カクニン</t>
    </rPh>
    <phoneticPr fontId="10"/>
  </si>
  <si>
    <t>って言うか、どうせなら攻撃する前にマイナーアクション余らせるな！</t>
    <rPh sb="2" eb="3">
      <t>イ</t>
    </rPh>
    <rPh sb="11" eb="13">
      <t>コウゲキ</t>
    </rPh>
    <rPh sb="15" eb="16">
      <t>マエ</t>
    </rPh>
    <rPh sb="26" eb="27">
      <t>アマ</t>
    </rPh>
    <phoneticPr fontId="10"/>
  </si>
  <si>
    <r>
      <t>　　・手を出すだけで</t>
    </r>
    <r>
      <rPr>
        <b/>
        <sz val="11"/>
        <color indexed="10"/>
        <rFont val="ＭＳ Ｐゴシック"/>
        <family val="3"/>
        <charset val="128"/>
      </rPr>
      <t>機会攻撃を誘発</t>
    </r>
    <r>
      <rPr>
        <sz val="11"/>
        <color indexed="8"/>
        <rFont val="ＭＳ Ｐゴシック"/>
        <family val="3"/>
        <charset val="128"/>
      </rPr>
      <t>するので、敵に纏わり付かれるとかなり辛い・・・</t>
    </r>
    <rPh sb="3" eb="4">
      <t>テ</t>
    </rPh>
    <rPh sb="5" eb="6">
      <t>ダ</t>
    </rPh>
    <rPh sb="10" eb="12">
      <t>キカイ</t>
    </rPh>
    <rPh sb="12" eb="14">
      <t>コウゲキ</t>
    </rPh>
    <rPh sb="15" eb="17">
      <t>ユウハツ</t>
    </rPh>
    <rPh sb="22" eb="23">
      <t>テキ</t>
    </rPh>
    <rPh sb="24" eb="25">
      <t>マト</t>
    </rPh>
    <rPh sb="27" eb="28">
      <t>ツ</t>
    </rPh>
    <rPh sb="35" eb="36">
      <t>ツラ</t>
    </rPh>
    <phoneticPr fontId="10"/>
  </si>
  <si>
    <t>　という事になってしまう。　接近戦は基本、避ける方向で。</t>
    <rPh sb="4" eb="5">
      <t>コト</t>
    </rPh>
    <rPh sb="14" eb="17">
      <t>セッキンセン</t>
    </rPh>
    <rPh sb="18" eb="20">
      <t>キホン</t>
    </rPh>
    <rPh sb="21" eb="22">
      <t>サ</t>
    </rPh>
    <rPh sb="24" eb="26">
      <t>ホウコウ</t>
    </rPh>
    <phoneticPr fontId="10"/>
  </si>
  <si>
    <t>　っかし、機会攻撃だけでもなんとかならんモンかねェ・・・。</t>
    <rPh sb="5" eb="7">
      <t>キカイ</t>
    </rPh>
    <rPh sb="7" eb="9">
      <t>コウゲキ</t>
    </rPh>
    <phoneticPr fontId="10"/>
  </si>
  <si>
    <t>ベルト・オヴ・サクリファイスの効果の影響もあるので注意！</t>
    <rPh sb="15" eb="17">
      <t>コウカ</t>
    </rPh>
    <rPh sb="18" eb="20">
      <t>エイキョウ</t>
    </rPh>
    <rPh sb="25" eb="27">
      <t>チュウイ</t>
    </rPh>
    <phoneticPr fontId="10"/>
  </si>
  <si>
    <t>一日毎</t>
    <rPh sb="0" eb="2">
      <t>イチニチ</t>
    </rPh>
    <rPh sb="2" eb="3">
      <t>ゴト</t>
    </rPh>
    <phoneticPr fontId="10"/>
  </si>
  <si>
    <t>【筋】対"ＡC"</t>
    <rPh sb="1" eb="2">
      <t>キン</t>
    </rPh>
    <rPh sb="3" eb="4">
      <t>タイ</t>
    </rPh>
    <phoneticPr fontId="10"/>
  </si>
  <si>
    <t>(１[Ｗ]＋【筋】)ダメージ</t>
    <phoneticPr fontId="10"/>
  </si>
  <si>
    <t>【知】ｖｓ”頑健”</t>
    <rPh sb="1" eb="2">
      <t>チ</t>
    </rPh>
    <rPh sb="6" eb="8">
      <t>ガンケン</t>
    </rPh>
    <phoneticPr fontId="10"/>
  </si>
  <si>
    <t>【知】ｖｓ”意志”</t>
    <rPh sb="1" eb="2">
      <t>チ</t>
    </rPh>
    <rPh sb="6" eb="8">
      <t>イシ</t>
    </rPh>
    <phoneticPr fontId="10"/>
  </si>
  <si>
    <t>(１ｄ6＋【知】)のダメージ</t>
    <rPh sb="6" eb="7">
      <t>チ</t>
    </rPh>
    <phoneticPr fontId="10"/>
  </si>
  <si>
    <t>ターンを開始する敵は使用者の【判】修正値に等しいダメージを被る。</t>
    <rPh sb="4" eb="6">
      <t>カイシ</t>
    </rPh>
    <rPh sb="8" eb="9">
      <t>テキ</t>
    </rPh>
    <rPh sb="10" eb="12">
      <t>シヨウ</t>
    </rPh>
    <rPh sb="12" eb="13">
      <t>シャ</t>
    </rPh>
    <rPh sb="15" eb="16">
      <t>ハン</t>
    </rPh>
    <rPh sb="17" eb="19">
      <t>シュウセイ</t>
    </rPh>
    <rPh sb="19" eb="20">
      <t>チ</t>
    </rPh>
    <rPh sb="21" eb="22">
      <t>ヒト</t>
    </rPh>
    <rPh sb="29" eb="30">
      <t>コウム</t>
    </rPh>
    <phoneticPr fontId="10"/>
  </si>
  <si>
    <t>※：《トウム練達》(元144)</t>
    <rPh sb="6" eb="8">
      <t>レンタツ</t>
    </rPh>
    <rPh sb="10" eb="11">
      <t>モト</t>
    </rPh>
    <phoneticPr fontId="10"/>
  </si>
  <si>
    <t>って言っているだけでは済まない事が今後、あるかも？　ダメ元フリーアクションはあり得るのだ・・・。</t>
    <rPh sb="2" eb="3">
      <t>イ</t>
    </rPh>
    <rPh sb="11" eb="12">
      <t>ス</t>
    </rPh>
    <rPh sb="15" eb="16">
      <t>コト</t>
    </rPh>
    <rPh sb="17" eb="19">
      <t>コンゴ</t>
    </rPh>
    <rPh sb="28" eb="29">
      <t>モト</t>
    </rPh>
    <rPh sb="40" eb="41">
      <t>ウ</t>
    </rPh>
    <phoneticPr fontId="10"/>
  </si>
  <si>
    <r>
      <t>爆発の範囲内の</t>
    </r>
    <r>
      <rPr>
        <b/>
        <sz val="11"/>
        <color indexed="10"/>
        <rFont val="ＭＳ Ｐゴシック"/>
        <family val="3"/>
        <charset val="128"/>
      </rPr>
      <t>クリ―チャ―1体</t>
    </r>
    <rPh sb="0" eb="2">
      <t>バクハツ</t>
    </rPh>
    <rPh sb="3" eb="6">
      <t>ハンイナイ</t>
    </rPh>
    <rPh sb="14" eb="15">
      <t>タイ</t>
    </rPh>
    <phoneticPr fontId="10"/>
  </si>
  <si>
    <t>※：ベルト・オヴ・サクリファイス (PHB252)</t>
    <phoneticPr fontId="10"/>
  </si>
  <si>
    <r>
      <t>　　</t>
    </r>
    <r>
      <rPr>
        <b/>
        <sz val="11"/>
        <color indexed="10"/>
        <rFont val="ＭＳ Ｐゴシック"/>
        <family val="3"/>
        <charset val="128"/>
      </rPr>
      <t>特性：使用者（シェリー）の5マス以内にいる味方（タンナイズ含む）は、回復力値＋１</t>
    </r>
    <rPh sb="31" eb="32">
      <t>フク</t>
    </rPh>
    <phoneticPr fontId="10"/>
  </si>
  <si>
    <t>召喚基礎攻撃</t>
    <rPh sb="0" eb="2">
      <t>ショウカン</t>
    </rPh>
    <rPh sb="2" eb="4">
      <t>キソ</t>
    </rPh>
    <rPh sb="4" eb="6">
      <t>コウゲキ</t>
    </rPh>
    <phoneticPr fontId="10"/>
  </si>
  <si>
    <t>フリーアクション by シェリー</t>
    <phoneticPr fontId="10"/>
  </si>
  <si>
    <r>
      <rPr>
        <b/>
        <sz val="11"/>
        <color indexed="10"/>
        <rFont val="ＭＳ Ｐゴシック"/>
        <family val="3"/>
        <charset val="128"/>
      </rPr>
      <t>使用者</t>
    </r>
    <r>
      <rPr>
        <sz val="11"/>
        <color theme="1"/>
        <rFont val="ＭＳ Ｐゴシック"/>
        <family val="3"/>
        <charset val="128"/>
        <scheme val="minor"/>
      </rPr>
      <t>または範囲内の</t>
    </r>
    <r>
      <rPr>
        <b/>
        <sz val="11"/>
        <color indexed="10"/>
        <rFont val="ＭＳ Ｐゴシック"/>
        <family val="3"/>
        <charset val="128"/>
      </rPr>
      <t>味方1人</t>
    </r>
    <rPh sb="0" eb="2">
      <t>シヨウ</t>
    </rPh>
    <rPh sb="2" eb="3">
      <t>シャ</t>
    </rPh>
    <rPh sb="6" eb="9">
      <t>ハンイナイ</t>
    </rPh>
    <rPh sb="10" eb="12">
      <t>ミカタ</t>
    </rPh>
    <rPh sb="12" eb="14">
      <t>ヒトリ</t>
    </rPh>
    <phoneticPr fontId="10"/>
  </si>
  <si>
    <r>
      <t>爆発の範囲内の、</t>
    </r>
    <r>
      <rPr>
        <b/>
        <sz val="11"/>
        <color indexed="10"/>
        <rFont val="ＭＳ Ｐゴシック"/>
        <family val="3"/>
        <charset val="128"/>
      </rPr>
      <t>1次目標に隣接</t>
    </r>
    <r>
      <rPr>
        <sz val="11"/>
        <rFont val="ＭＳ Ｐゴシック"/>
        <family val="3"/>
        <charset val="128"/>
      </rPr>
      <t>しているクリーチャー1体</t>
    </r>
    <rPh sb="0" eb="2">
      <t>バクハツ</t>
    </rPh>
    <rPh sb="3" eb="6">
      <t>ハンイナイ</t>
    </rPh>
    <rPh sb="9" eb="10">
      <t>ジ</t>
    </rPh>
    <rPh sb="10" eb="12">
      <t>モクヒョウ</t>
    </rPh>
    <rPh sb="13" eb="15">
      <t>リンセツ</t>
    </rPh>
    <rPh sb="26" eb="27">
      <t>タイ</t>
    </rPh>
    <phoneticPr fontId="10"/>
  </si>
  <si>
    <t>自分or味方に隣接中の敵がいないと攻撃不可能なので注意！</t>
    <rPh sb="0" eb="2">
      <t>ジブン</t>
    </rPh>
    <rPh sb="4" eb="6">
      <t>ミカタ</t>
    </rPh>
    <rPh sb="7" eb="9">
      <t>リンセツ</t>
    </rPh>
    <rPh sb="9" eb="10">
      <t>チュウ</t>
    </rPh>
    <rPh sb="11" eb="12">
      <t>テキ</t>
    </rPh>
    <rPh sb="17" eb="19">
      <t>コウゲキ</t>
    </rPh>
    <rPh sb="19" eb="22">
      <t>フカノウ</t>
    </rPh>
    <rPh sb="25" eb="27">
      <t>チュウイ</t>
    </rPh>
    <phoneticPr fontId="10"/>
  </si>
  <si>
    <t>　　自分が敵から逃げる為にも使えるとは、やはり高性能・・・。</t>
    <rPh sb="2" eb="4">
      <t>ジブン</t>
    </rPh>
    <rPh sb="5" eb="6">
      <t>テキ</t>
    </rPh>
    <rPh sb="8" eb="9">
      <t>ニ</t>
    </rPh>
    <rPh sb="11" eb="12">
      <t>タメ</t>
    </rPh>
    <rPh sb="14" eb="15">
      <t>ツカ</t>
    </rPh>
    <rPh sb="23" eb="26">
      <t>コウセイノウ</t>
    </rPh>
    <phoneticPr fontId="10"/>
  </si>
  <si>
    <t>近接
基礎
攻撃</t>
    <rPh sb="0" eb="2">
      <t>キンセツ</t>
    </rPh>
    <rPh sb="3" eb="5">
      <t>キソ</t>
    </rPh>
    <rPh sb="6" eb="8">
      <t>コウゲキ</t>
    </rPh>
    <phoneticPr fontId="10"/>
  </si>
  <si>
    <t>命中R</t>
    <rPh sb="0" eb="2">
      <t>メイチュウ</t>
    </rPh>
    <phoneticPr fontId="10"/>
  </si>
  <si>
    <t>召喚基礎攻撃</t>
  </si>
  <si>
    <t>アーティフィサー／汎用／１０　（エベ52）</t>
    <rPh sb="9" eb="11">
      <t>ハンヨウ</t>
    </rPh>
    <phoneticPr fontId="10"/>
  </si>
  <si>
    <t>[一日毎]◆[回復][召喚][秘術]</t>
    <rPh sb="7" eb="9">
      <t>カイフク</t>
    </rPh>
    <phoneticPr fontId="10"/>
  </si>
  <si>
    <t>使用者は射程内のなにものにも占められていない1つのマスに小型サイズの小さな立像１体を</t>
    <rPh sb="4" eb="6">
      <t>シャテイ</t>
    </rPh>
    <rPh sb="6" eb="7">
      <t>ナイ</t>
    </rPh>
    <rPh sb="28" eb="30">
      <t>コガタ</t>
    </rPh>
    <rPh sb="34" eb="35">
      <t>チイ</t>
    </rPh>
    <rPh sb="37" eb="39">
      <t>リツゾウ</t>
    </rPh>
    <rPh sb="40" eb="41">
      <t>カラダ</t>
    </rPh>
    <phoneticPr fontId="10"/>
  </si>
  <si>
    <r>
      <t>作り出す。この像の</t>
    </r>
    <r>
      <rPr>
        <b/>
        <sz val="11"/>
        <color rgb="FFFF0000"/>
        <rFont val="ＭＳ Ｐゴシック"/>
        <family val="3"/>
        <charset val="128"/>
        <scheme val="minor"/>
      </rPr>
      <t>移動速度は５</t>
    </r>
    <r>
      <rPr>
        <sz val="11"/>
        <color theme="1"/>
        <rFont val="ＭＳ Ｐゴシック"/>
        <family val="3"/>
        <charset val="128"/>
        <scheme val="minor"/>
      </rPr>
      <t>。ACと頑健に＋２のボーナスを得る。この像に</t>
    </r>
    <r>
      <rPr>
        <b/>
        <sz val="11"/>
        <color rgb="FFFF0000"/>
        <rFont val="ＭＳ Ｐゴシック"/>
        <family val="3"/>
        <charset val="128"/>
        <scheme val="minor"/>
      </rPr>
      <t>隣接した</t>
    </r>
    <rPh sb="0" eb="1">
      <t>ツク</t>
    </rPh>
    <rPh sb="2" eb="3">
      <t>ダ</t>
    </rPh>
    <rPh sb="7" eb="8">
      <t>ゾウ</t>
    </rPh>
    <rPh sb="9" eb="11">
      <t>イドウ</t>
    </rPh>
    <rPh sb="11" eb="13">
      <t>ソクド</t>
    </rPh>
    <rPh sb="19" eb="21">
      <t>ガンケン</t>
    </rPh>
    <rPh sb="30" eb="31">
      <t>エ</t>
    </rPh>
    <rPh sb="35" eb="36">
      <t>ゾウ</t>
    </rPh>
    <rPh sb="37" eb="39">
      <t>リンセツ</t>
    </rPh>
    <phoneticPr fontId="10"/>
  </si>
  <si>
    <r>
      <rPr>
        <b/>
        <sz val="11"/>
        <color rgb="FFFF0000"/>
        <rFont val="ＭＳ Ｐゴシック"/>
        <family val="3"/>
        <charset val="128"/>
        <scheme val="minor"/>
      </rPr>
      <t>状態で回復力１回分使用した味方</t>
    </r>
    <r>
      <rPr>
        <sz val="11"/>
        <color theme="1"/>
        <rFont val="ＭＳ Ｐゴシック"/>
        <family val="3"/>
        <charset val="128"/>
        <scheme val="minor"/>
      </rPr>
      <t>は、使用者の</t>
    </r>
    <r>
      <rPr>
        <b/>
        <sz val="11"/>
        <color rgb="FFFF0000"/>
        <rFont val="ＭＳ Ｐゴシック"/>
        <family val="3"/>
        <charset val="128"/>
        <scheme val="minor"/>
      </rPr>
      <t>【判】に等しい分だけHPを多く回復</t>
    </r>
    <r>
      <rPr>
        <sz val="11"/>
        <color theme="1"/>
        <rFont val="ＭＳ Ｐゴシック"/>
        <family val="3"/>
        <charset val="128"/>
        <scheme val="minor"/>
      </rPr>
      <t>する。</t>
    </r>
    <rPh sb="3" eb="6">
      <t>カイフクリョク</t>
    </rPh>
    <rPh sb="7" eb="9">
      <t>カイブン</t>
    </rPh>
    <rPh sb="9" eb="11">
      <t>シヨウ</t>
    </rPh>
    <rPh sb="13" eb="15">
      <t>ミカタ</t>
    </rPh>
    <rPh sb="17" eb="19">
      <t>シヨウ</t>
    </rPh>
    <rPh sb="19" eb="20">
      <t>シャ</t>
    </rPh>
    <rPh sb="22" eb="23">
      <t>ハン</t>
    </rPh>
    <rPh sb="25" eb="26">
      <t>ヒト</t>
    </rPh>
    <rPh sb="28" eb="29">
      <t>ブン</t>
    </rPh>
    <rPh sb="34" eb="35">
      <t>オオ</t>
    </rPh>
    <rPh sb="36" eb="38">
      <t>カイフク</t>
    </rPh>
    <phoneticPr fontId="10"/>
  </si>
  <si>
    <r>
      <rPr>
        <b/>
        <sz val="11"/>
        <color rgb="FFFF0000"/>
        <rFont val="ＭＳ Ｐゴシック"/>
        <family val="3"/>
        <charset val="128"/>
        <scheme val="minor"/>
      </rPr>
      <t>STを行う事ができ、さらにあたかも回復力を１回消費したかのようにHPを回復</t>
    </r>
    <r>
      <rPr>
        <sz val="11"/>
        <color theme="1"/>
        <rFont val="ＭＳ Ｐゴシック"/>
        <family val="3"/>
        <charset val="128"/>
        <scheme val="minor"/>
      </rPr>
      <t>する。</t>
    </r>
    <rPh sb="3" eb="4">
      <t>オコナ</t>
    </rPh>
    <rPh sb="5" eb="6">
      <t>コト</t>
    </rPh>
    <rPh sb="17" eb="20">
      <t>カイフクリョク</t>
    </rPh>
    <rPh sb="35" eb="37">
      <t>カイフク</t>
    </rPh>
    <phoneticPr fontId="10"/>
  </si>
  <si>
    <t>使用者はこの像に次のような特殊命令を下せる。</t>
    <rPh sb="0" eb="2">
      <t>シヨウ</t>
    </rPh>
    <rPh sb="2" eb="3">
      <t>シャ</t>
    </rPh>
    <rPh sb="6" eb="7">
      <t>ゾウ</t>
    </rPh>
    <rPh sb="8" eb="9">
      <t>ツギ</t>
    </rPh>
    <rPh sb="13" eb="15">
      <t>トクシュ</t>
    </rPh>
    <rPh sb="15" eb="17">
      <t>メイレイ</t>
    </rPh>
    <rPh sb="18" eb="19">
      <t>クダ</t>
    </rPh>
    <phoneticPr fontId="10"/>
  </si>
  <si>
    <r>
      <t>　　</t>
    </r>
    <r>
      <rPr>
        <b/>
        <sz val="11"/>
        <color indexed="10"/>
        <rFont val="ＭＳ Ｐゴシック"/>
        <family val="3"/>
        <charset val="128"/>
      </rPr>
      <t>マイナーアクション</t>
    </r>
    <r>
      <rPr>
        <sz val="11"/>
        <color theme="1"/>
        <rFont val="ＭＳ Ｐゴシック"/>
        <family val="3"/>
        <charset val="128"/>
        <scheme val="minor"/>
      </rPr>
      <t>：この像は隣接する味方１人に対して応急手当を施す。</t>
    </r>
    <rPh sb="14" eb="15">
      <t>ゾウ</t>
    </rPh>
    <rPh sb="16" eb="18">
      <t>リンセツ</t>
    </rPh>
    <rPh sb="20" eb="22">
      <t>ミカタ</t>
    </rPh>
    <rPh sb="22" eb="24">
      <t>ヒトリ</t>
    </rPh>
    <rPh sb="25" eb="26">
      <t>タイ</t>
    </rPh>
    <rPh sb="28" eb="30">
      <t>オウキュウ</t>
    </rPh>
    <rPh sb="30" eb="32">
      <t>テアテ</t>
    </rPh>
    <rPh sb="33" eb="34">
      <t>ホドコ</t>
    </rPh>
    <phoneticPr fontId="10"/>
  </si>
  <si>
    <t>　　　その際、像は使用者の&lt;治療&gt;技能を判定に用いる。</t>
    <rPh sb="5" eb="6">
      <t>サイ</t>
    </rPh>
    <rPh sb="7" eb="8">
      <t>ゾウ</t>
    </rPh>
    <rPh sb="9" eb="11">
      <t>シヨウ</t>
    </rPh>
    <rPh sb="11" eb="12">
      <t>シャ</t>
    </rPh>
    <rPh sb="14" eb="16">
      <t>チリョウ</t>
    </rPh>
    <rPh sb="17" eb="19">
      <t>ギノウ</t>
    </rPh>
    <rPh sb="20" eb="22">
      <t>ハンテイ</t>
    </rPh>
    <rPh sb="23" eb="24">
      <t>モチ</t>
    </rPh>
    <phoneticPr fontId="10"/>
  </si>
  <si>
    <r>
      <t>加えてこの</t>
    </r>
    <r>
      <rPr>
        <b/>
        <sz val="11"/>
        <color rgb="FFFF0000"/>
        <rFont val="ＭＳ Ｐゴシック"/>
        <family val="3"/>
        <charset val="128"/>
        <scheme val="minor"/>
      </rPr>
      <t>遭終までに</t>
    </r>
    <r>
      <rPr>
        <sz val="11"/>
        <color theme="1"/>
        <rFont val="ＭＳ Ｐゴシック"/>
        <family val="3"/>
        <charset val="128"/>
        <scheme val="minor"/>
      </rPr>
      <t>最高で</t>
    </r>
    <r>
      <rPr>
        <b/>
        <sz val="11"/>
        <color rgb="FFFF0000"/>
        <rFont val="ＭＳ Ｐゴシック"/>
        <family val="3"/>
        <charset val="128"/>
        <scheme val="minor"/>
      </rPr>
      <t>３回</t>
    </r>
    <r>
      <rPr>
        <sz val="11"/>
        <rFont val="ＭＳ Ｐゴシック"/>
        <family val="3"/>
        <charset val="128"/>
        <scheme val="minor"/>
      </rPr>
      <t>、</t>
    </r>
    <r>
      <rPr>
        <sz val="11"/>
        <color theme="1"/>
        <rFont val="ＭＳ Ｐゴシック"/>
        <family val="3"/>
        <charset val="128"/>
        <scheme val="minor"/>
      </rPr>
      <t>この像に隣接している味方１人は</t>
    </r>
    <r>
      <rPr>
        <b/>
        <sz val="11"/>
        <color rgb="FFFF0000"/>
        <rFont val="ＭＳ Ｐゴシック"/>
        <family val="3"/>
        <charset val="128"/>
        <scheme val="minor"/>
      </rPr>
      <t>１回のMAとして</t>
    </r>
    <rPh sb="0" eb="1">
      <t>クワ</t>
    </rPh>
    <rPh sb="5" eb="6">
      <t>ソウ</t>
    </rPh>
    <rPh sb="6" eb="7">
      <t>シュウ</t>
    </rPh>
    <rPh sb="10" eb="12">
      <t>サイコウ</t>
    </rPh>
    <rPh sb="14" eb="15">
      <t>カイ</t>
    </rPh>
    <rPh sb="18" eb="19">
      <t>ゾウ</t>
    </rPh>
    <rPh sb="20" eb="22">
      <t>リンセツ</t>
    </rPh>
    <rPh sb="26" eb="28">
      <t>ミカタ</t>
    </rPh>
    <rPh sb="28" eb="30">
      <t>ヒトリ</t>
    </rPh>
    <rPh sb="32" eb="33">
      <t>カイ</t>
    </rPh>
    <phoneticPr fontId="10"/>
  </si>
  <si>
    <t>　・マイナーアクションが超忙しい。⇒　他の汎用パワーを使うだけで、すぐに召喚が孤立しかねない。</t>
    <rPh sb="12" eb="13">
      <t>チョウ</t>
    </rPh>
    <rPh sb="13" eb="14">
      <t>イソガ</t>
    </rPh>
    <rPh sb="19" eb="20">
      <t>ホカ</t>
    </rPh>
    <rPh sb="21" eb="23">
      <t>ハンヨウ</t>
    </rPh>
    <rPh sb="27" eb="28">
      <t>ツカ</t>
    </rPh>
    <rPh sb="36" eb="38">
      <t>ショウカン</t>
    </rPh>
    <rPh sb="39" eb="41">
      <t>コリツ</t>
    </rPh>
    <phoneticPr fontId="10"/>
  </si>
  <si>
    <t>　　⑦回復基地</t>
    <rPh sb="3" eb="5">
      <t>カイフク</t>
    </rPh>
    <rPh sb="5" eb="7">
      <t>キチ</t>
    </rPh>
    <phoneticPr fontId="10"/>
  </si>
  <si>
    <t>　　　ヒーリング・フィギュリーンの専門。　特殊過ぎて、他の召喚では無理過ぎ（笑）。</t>
    <rPh sb="17" eb="19">
      <t>センモン</t>
    </rPh>
    <rPh sb="21" eb="23">
      <t>トクシュ</t>
    </rPh>
    <rPh sb="23" eb="24">
      <t>ス</t>
    </rPh>
    <rPh sb="27" eb="28">
      <t>ホカ</t>
    </rPh>
    <rPh sb="29" eb="31">
      <t>ショウカン</t>
    </rPh>
    <rPh sb="33" eb="36">
      <t>ムリス</t>
    </rPh>
    <rPh sb="38" eb="39">
      <t>ワライ</t>
    </rPh>
    <phoneticPr fontId="10"/>
  </si>
  <si>
    <t>　召喚と違って、創造物は射程外へ送り込めない・・・。</t>
    <rPh sb="1" eb="3">
      <t>ショウカン</t>
    </rPh>
    <rPh sb="4" eb="5">
      <t>チガ</t>
    </rPh>
    <rPh sb="8" eb="10">
      <t>ソウゾウ</t>
    </rPh>
    <rPh sb="10" eb="11">
      <t>ブツ</t>
    </rPh>
    <rPh sb="12" eb="14">
      <t>シャテイ</t>
    </rPh>
    <rPh sb="14" eb="15">
      <t>ガイ</t>
    </rPh>
    <rPh sb="16" eb="17">
      <t>オク</t>
    </rPh>
    <rPh sb="18" eb="19">
      <t>コ</t>
    </rPh>
    <phoneticPr fontId="10"/>
  </si>
  <si>
    <t>射程外へ移動させた創造物が消える！　</t>
    <rPh sb="0" eb="2">
      <t>シャテイ</t>
    </rPh>
    <rPh sb="2" eb="3">
      <t>ガイ</t>
    </rPh>
    <rPh sb="4" eb="6">
      <t>イドウ</t>
    </rPh>
    <rPh sb="9" eb="11">
      <t>ソウゾウ</t>
    </rPh>
    <rPh sb="11" eb="12">
      <t>ブツ</t>
    </rPh>
    <rPh sb="13" eb="14">
      <t>キ</t>
    </rPh>
    <phoneticPr fontId="10"/>
  </si>
  <si>
    <t>5マスまで移動させたり、操作したりすることができる。　このパワーを使用した時点で</t>
    <rPh sb="5" eb="7">
      <t>イドウ</t>
    </rPh>
    <rPh sb="12" eb="14">
      <t>ソウサ</t>
    </rPh>
    <rPh sb="33" eb="35">
      <t>シヨウ</t>
    </rPh>
    <rPh sb="37" eb="39">
      <t>ジテン</t>
    </rPh>
    <phoneticPr fontId="10"/>
  </si>
  <si>
    <t>回復修正</t>
    <rPh sb="0" eb="2">
      <t>カイフク</t>
    </rPh>
    <rPh sb="2" eb="4">
      <t>シュウセイ</t>
    </rPh>
    <phoneticPr fontId="10"/>
  </si>
  <si>
    <t>脅威の治癒力</t>
  </si>
  <si>
    <t>ブローチ</t>
  </si>
  <si>
    <r>
      <t>　　</t>
    </r>
    <r>
      <rPr>
        <b/>
        <sz val="11"/>
        <color rgb="FFFF0000"/>
        <rFont val="ＭＳ Ｐゴシック"/>
        <family val="3"/>
        <charset val="128"/>
        <scheme val="minor"/>
      </rPr>
      <t>アクションが余る</t>
    </r>
    <r>
      <rPr>
        <sz val="11"/>
        <rFont val="ＭＳ Ｐゴシック"/>
        <family val="3"/>
        <charset val="128"/>
        <scheme val="minor"/>
      </rPr>
      <t>イコール</t>
    </r>
    <r>
      <rPr>
        <b/>
        <sz val="11"/>
        <color rgb="FFFF0000"/>
        <rFont val="ＭＳ Ｐゴシック"/>
        <family val="3"/>
        <charset val="128"/>
        <scheme val="minor"/>
      </rPr>
      <t>既に敵の近くにタンナイズがいる事確定</t>
    </r>
    <r>
      <rPr>
        <sz val="11"/>
        <rFont val="ＭＳ Ｐゴシック"/>
        <family val="3"/>
        <charset val="128"/>
        <scheme val="minor"/>
      </rPr>
      <t>なので、</t>
    </r>
    <rPh sb="8" eb="9">
      <t>アマ</t>
    </rPh>
    <rPh sb="14" eb="15">
      <t>スデ</t>
    </rPh>
    <rPh sb="16" eb="17">
      <t>テキ</t>
    </rPh>
    <rPh sb="18" eb="19">
      <t>チカ</t>
    </rPh>
    <rPh sb="29" eb="30">
      <t>コト</t>
    </rPh>
    <rPh sb="30" eb="32">
      <t>カクテイ</t>
    </rPh>
    <phoneticPr fontId="10"/>
  </si>
  <si>
    <t>　　そんな時には、とりあえず使っておいて敵から攻撃された時に備える！</t>
    <rPh sb="5" eb="6">
      <t>トキ</t>
    </rPh>
    <rPh sb="14" eb="15">
      <t>ツカ</t>
    </rPh>
    <rPh sb="20" eb="21">
      <t>テキ</t>
    </rPh>
    <rPh sb="23" eb="25">
      <t>コウゲキ</t>
    </rPh>
    <rPh sb="28" eb="29">
      <t>トキ</t>
    </rPh>
    <rPh sb="30" eb="31">
      <t>ソナ</t>
    </rPh>
    <phoneticPr fontId="10"/>
  </si>
  <si>
    <t>マークで守ってもらえるならば　そんなに危険じゃあない?　　いいえ、そんな事はないです　</t>
    <rPh sb="4" eb="5">
      <t>マモ</t>
    </rPh>
    <rPh sb="19" eb="21">
      <t>キケン</t>
    </rPh>
    <rPh sb="36" eb="37">
      <t>コト</t>
    </rPh>
    <phoneticPr fontId="10"/>
  </si>
  <si>
    <t>　　出すだけで標準アクションを要求され、なおかつ応急手当にマイナーが必要。</t>
    <rPh sb="2" eb="3">
      <t>ダ</t>
    </rPh>
    <rPh sb="7" eb="9">
      <t>ヒョウジュン</t>
    </rPh>
    <rPh sb="15" eb="17">
      <t>ヨウキュウ</t>
    </rPh>
    <rPh sb="34" eb="36">
      <t>ヒツヨウ</t>
    </rPh>
    <phoneticPr fontId="63"/>
  </si>
  <si>
    <t>　　つまり、ほぼ１ターン丸々つぎ込まないと効果が期待できない（次のＴまで生きている保証無し）。</t>
    <rPh sb="12" eb="13">
      <t>マル</t>
    </rPh>
    <rPh sb="16" eb="17">
      <t>コ</t>
    </rPh>
    <rPh sb="21" eb="23">
      <t>コウカ</t>
    </rPh>
    <rPh sb="24" eb="26">
      <t>キタイ</t>
    </rPh>
    <rPh sb="31" eb="32">
      <t>ツギ</t>
    </rPh>
    <rPh sb="36" eb="37">
      <t>イ</t>
    </rPh>
    <rPh sb="41" eb="43">
      <t>ホショウ</t>
    </rPh>
    <rPh sb="43" eb="44">
      <t>ナ</t>
    </rPh>
    <phoneticPr fontId="63"/>
  </si>
  <si>
    <t>　　よってハンドを出す余裕も無さそうなので、ついでにコレでトウム練達を活用するのがベストか？</t>
    <rPh sb="9" eb="10">
      <t>ダ</t>
    </rPh>
    <rPh sb="11" eb="13">
      <t>ヨユウ</t>
    </rPh>
    <rPh sb="14" eb="15">
      <t>ナ</t>
    </rPh>
    <rPh sb="32" eb="34">
      <t>レンタツ</t>
    </rPh>
    <rPh sb="35" eb="37">
      <t>カツヨウ</t>
    </rPh>
    <phoneticPr fontId="63"/>
  </si>
  <si>
    <t>　　おそらく、前衛に朦朧や支配のセーヴをさせるのが主な役割になりそう。</t>
    <rPh sb="7" eb="9">
      <t>ゼンエイ</t>
    </rPh>
    <rPh sb="10" eb="12">
      <t>モウロウ</t>
    </rPh>
    <rPh sb="13" eb="15">
      <t>シハイ</t>
    </rPh>
    <rPh sb="25" eb="26">
      <t>オモ</t>
    </rPh>
    <rPh sb="27" eb="29">
      <t>ヤクワリ</t>
    </rPh>
    <phoneticPr fontId="63"/>
  </si>
  <si>
    <t>ドッキリ回復基地</t>
    <rPh sb="4" eb="6">
      <t>カイフク</t>
    </rPh>
    <rPh sb="6" eb="8">
      <t>キチ</t>
    </rPh>
    <phoneticPr fontId="10"/>
  </si>
  <si>
    <t>　　とにかく、わざわざ前衛に戦線離脱してもらわなければならないような場所に出す位なら</t>
    <rPh sb="11" eb="13">
      <t>ゼンエイ</t>
    </rPh>
    <rPh sb="14" eb="16">
      <t>センセン</t>
    </rPh>
    <rPh sb="16" eb="18">
      <t>リダツ</t>
    </rPh>
    <rPh sb="34" eb="36">
      <t>バショ</t>
    </rPh>
    <rPh sb="37" eb="38">
      <t>ダ</t>
    </rPh>
    <rPh sb="39" eb="40">
      <t>クライ</t>
    </rPh>
    <phoneticPr fontId="63"/>
  </si>
  <si>
    <t>　　この位置ならば、前衛が自力でマイナーも使い易いハズだし・・・。</t>
    <rPh sb="4" eb="6">
      <t>イチ</t>
    </rPh>
    <rPh sb="10" eb="12">
      <t>ゼンエイ</t>
    </rPh>
    <rPh sb="13" eb="15">
      <t>ジリキ</t>
    </rPh>
    <rPh sb="21" eb="22">
      <t>ツカ</t>
    </rPh>
    <rPh sb="23" eb="24">
      <t>ヤス</t>
    </rPh>
    <phoneticPr fontId="63"/>
  </si>
  <si>
    <r>
      <t>　　・</t>
    </r>
    <r>
      <rPr>
        <b/>
        <sz val="11"/>
        <color indexed="10"/>
        <rFont val="ＭＳ Ｐゴシック"/>
        <family val="3"/>
        <charset val="128"/>
      </rPr>
      <t>射程が５</t>
    </r>
    <r>
      <rPr>
        <sz val="11"/>
        <color indexed="8"/>
        <rFont val="ＭＳ Ｐゴシック"/>
        <family val="3"/>
        <charset val="128"/>
      </rPr>
      <t>しかない上に</t>
    </r>
    <r>
      <rPr>
        <b/>
        <sz val="11"/>
        <color rgb="FFFF0000"/>
        <rFont val="ＭＳ Ｐゴシック"/>
        <family val="3"/>
        <charset val="128"/>
      </rPr>
      <t>維持可能な距離もたった５！</t>
    </r>
    <rPh sb="3" eb="5">
      <t>シャテイ</t>
    </rPh>
    <rPh sb="11" eb="12">
      <t>ウエ</t>
    </rPh>
    <rPh sb="13" eb="15">
      <t>イジ</t>
    </rPh>
    <rPh sb="15" eb="17">
      <t>カノウ</t>
    </rPh>
    <rPh sb="18" eb="20">
      <t>キョリ</t>
    </rPh>
    <phoneticPr fontId="10"/>
  </si>
  <si>
    <t>　それでも一応、遠くまで送り込みたければ送り込めるだけ創造物よりも高性能か？</t>
    <rPh sb="5" eb="7">
      <t>イチオウ</t>
    </rPh>
    <rPh sb="8" eb="9">
      <t>トオ</t>
    </rPh>
    <rPh sb="12" eb="13">
      <t>オク</t>
    </rPh>
    <rPh sb="14" eb="15">
      <t>コ</t>
    </rPh>
    <rPh sb="20" eb="21">
      <t>オク</t>
    </rPh>
    <rPh sb="22" eb="23">
      <t>コ</t>
    </rPh>
    <rPh sb="27" eb="29">
      <t>ソウゾウ</t>
    </rPh>
    <rPh sb="29" eb="30">
      <t>ブツ</t>
    </rPh>
    <rPh sb="33" eb="36">
      <t>コウセイノウ</t>
    </rPh>
    <phoneticPr fontId="10"/>
  </si>
  <si>
    <t>　マイナー１つでアイテム持ち替えまで可能だし。</t>
    <rPh sb="12" eb="13">
      <t>モ</t>
    </rPh>
    <rPh sb="14" eb="15">
      <t>カ</t>
    </rPh>
    <rPh sb="18" eb="20">
      <t>カノウ</t>
    </rPh>
    <phoneticPr fontId="10"/>
  </si>
  <si>
    <t>　それだけでもやはり機会攻撃を誘発してしまうが・・・。</t>
    <rPh sb="10" eb="12">
      <t>キカイ</t>
    </rPh>
    <rPh sb="12" eb="14">
      <t>コウゲキ</t>
    </rPh>
    <rPh sb="15" eb="17">
      <t>ユウハツ</t>
    </rPh>
    <phoneticPr fontId="10"/>
  </si>
  <si>
    <t>素手</t>
    <rPh sb="0" eb="2">
      <t>スデ</t>
    </rPh>
    <phoneticPr fontId="10"/>
  </si>
  <si>
    <t>イセリアル・チル</t>
    <phoneticPr fontId="10"/>
  </si>
  <si>
    <t xml:space="preserve">アーティフィサー/攻撃/1　(Dr381:56) </t>
    <rPh sb="9" eb="11">
      <t>コウゲキ</t>
    </rPh>
    <phoneticPr fontId="10"/>
  </si>
  <si>
    <t>5ﾏｽ以内の味方1人を中心</t>
    <rPh sb="2" eb="4">
      <t>イナイ</t>
    </rPh>
    <rPh sb="5" eb="7">
      <t>ミカタ</t>
    </rPh>
    <rPh sb="9" eb="10">
      <t>ニン</t>
    </rPh>
    <rPh sb="11" eb="13">
      <t>チュウシン</t>
    </rPh>
    <phoneticPr fontId="10"/>
  </si>
  <si>
    <t>【知】対"反応"</t>
    <rPh sb="1" eb="2">
      <t>チ</t>
    </rPh>
    <rPh sb="3" eb="4">
      <t>タイ</t>
    </rPh>
    <rPh sb="5" eb="7">
      <t>ハンノウ</t>
    </rPh>
    <phoneticPr fontId="10"/>
  </si>
  <si>
    <t>１ｄ８＋【知】の[冷気]ダメージ（Lv21:2ｄ８）</t>
    <rPh sb="5" eb="6">
      <t>チ</t>
    </rPh>
    <rPh sb="9" eb="11">
      <t>レイキ</t>
    </rPh>
    <phoneticPr fontId="10"/>
  </si>
  <si>
    <t>アーティフィサー/攻撃/７　(エベ50)</t>
    <rPh sb="9" eb="11">
      <t>コウゲキ</t>
    </rPh>
    <phoneticPr fontId="10"/>
  </si>
  <si>
    <t>[遭遇毎]◆[装具][秘術]</t>
    <rPh sb="7" eb="9">
      <t>ソウグ</t>
    </rPh>
    <phoneticPr fontId="10"/>
  </si>
  <si>
    <t>10ﾏｽ以内の味方1人が中心</t>
    <rPh sb="3" eb="5">
      <t>イナイ</t>
    </rPh>
    <rPh sb="6" eb="8">
      <t>ミカタ</t>
    </rPh>
    <rPh sb="8" eb="10">
      <t>ヒトリ</t>
    </rPh>
    <rPh sb="11" eb="13">
      <t>チュウシン</t>
    </rPh>
    <phoneticPr fontId="10"/>
  </si>
  <si>
    <r>
      <t>１ｄ１０＋【知】</t>
    </r>
    <r>
      <rPr>
        <sz val="11"/>
        <rFont val="ＭＳ Ｐゴシック"/>
        <family val="3"/>
        <charset val="128"/>
        <scheme val="minor"/>
      </rPr>
      <t>ダメージ</t>
    </r>
    <rPh sb="6" eb="7">
      <t>チ</t>
    </rPh>
    <phoneticPr fontId="10"/>
  </si>
  <si>
    <r>
      <t>また、使用者は目標を</t>
    </r>
    <r>
      <rPr>
        <b/>
        <sz val="11"/>
        <color rgb="FFFF0000"/>
        <rFont val="ＭＳ Ｐゴシック"/>
        <family val="3"/>
        <charset val="128"/>
        <scheme val="minor"/>
      </rPr>
      <t>2マス横滑り</t>
    </r>
    <r>
      <rPr>
        <sz val="11"/>
        <rFont val="ＭＳ Ｐゴシック"/>
        <family val="3"/>
        <charset val="128"/>
        <scheme val="minor"/>
      </rPr>
      <t>させる。</t>
    </r>
    <rPh sb="3" eb="5">
      <t>シヨウ</t>
    </rPh>
    <rPh sb="5" eb="6">
      <t>シャ</t>
    </rPh>
    <rPh sb="7" eb="9">
      <t>モクヒョウ</t>
    </rPh>
    <rPh sb="13" eb="15">
      <t>ヨコスベ</t>
    </rPh>
    <phoneticPr fontId="10"/>
  </si>
  <si>
    <t>効果</t>
    <rPh sb="0" eb="2">
      <t>コウカ</t>
    </rPh>
    <phoneticPr fontId="10"/>
  </si>
  <si>
    <t>使用者の次T終まで、攻撃の起点マスにいる味方は、</t>
    <rPh sb="10" eb="12">
      <t>コウゲキ</t>
    </rPh>
    <rPh sb="13" eb="15">
      <t>キテン</t>
    </rPh>
    <rPh sb="20" eb="22">
      <t>ミカタ</t>
    </rPh>
    <phoneticPr fontId="10"/>
  </si>
  <si>
    <r>
      <rPr>
        <b/>
        <sz val="11"/>
        <color rgb="FFFF0000"/>
        <rFont val="ＭＳ Ｐゴシック"/>
        <family val="3"/>
        <charset val="128"/>
        <scheme val="minor"/>
      </rPr>
      <t>ACに（２＋【耐】)</t>
    </r>
    <r>
      <rPr>
        <sz val="11"/>
        <rFont val="ＭＳ Ｐゴシック"/>
        <family val="3"/>
        <charset val="128"/>
        <scheme val="minor"/>
      </rPr>
      <t>に等しいパワーBを得る。</t>
    </r>
    <rPh sb="7" eb="8">
      <t>タイ</t>
    </rPh>
    <rPh sb="11" eb="12">
      <t>ヒト</t>
    </rPh>
    <rPh sb="19" eb="20">
      <t>エ</t>
    </rPh>
    <phoneticPr fontId="10"/>
  </si>
  <si>
    <t>使用者or味方1人</t>
    <rPh sb="0" eb="2">
      <t>シヨウ</t>
    </rPh>
    <rPh sb="2" eb="3">
      <t>シャ</t>
    </rPh>
    <rPh sb="5" eb="7">
      <t>ミカタ</t>
    </rPh>
    <rPh sb="7" eb="9">
      <t>ヒトリ</t>
    </rPh>
    <phoneticPr fontId="10"/>
  </si>
  <si>
    <t>ヒーリング・インフュージョン：シールディング・エリクサー</t>
    <phoneticPr fontId="10"/>
  </si>
  <si>
    <t>アーティフィサー/クラス特徴　(Dr381:56)</t>
    <rPh sb="12" eb="14">
      <t>トクチョウ</t>
    </rPh>
    <phoneticPr fontId="10"/>
  </si>
  <si>
    <t>目標は遭遇が終了するまで以下のダメージ種別の内1つに対する抵抗５を得る。</t>
    <rPh sb="0" eb="2">
      <t>モクヒョウ</t>
    </rPh>
    <rPh sb="3" eb="5">
      <t>ソウグウ</t>
    </rPh>
    <rPh sb="6" eb="8">
      <t>シュウリョウ</t>
    </rPh>
    <rPh sb="12" eb="14">
      <t>イカ</t>
    </rPh>
    <rPh sb="19" eb="21">
      <t>シュベツ</t>
    </rPh>
    <rPh sb="22" eb="23">
      <t>ウチ</t>
    </rPh>
    <rPh sb="26" eb="27">
      <t>タイ</t>
    </rPh>
    <rPh sb="29" eb="31">
      <t>テイコウ</t>
    </rPh>
    <rPh sb="33" eb="34">
      <t>エ</t>
    </rPh>
    <phoneticPr fontId="10"/>
  </si>
  <si>
    <t>[冷気][火][力場][電撃][死霊][毒][光輝][雷鳴]</t>
    <rPh sb="1" eb="3">
      <t>レイキ</t>
    </rPh>
    <rPh sb="5" eb="6">
      <t>ヒ</t>
    </rPh>
    <rPh sb="8" eb="10">
      <t>リキバ</t>
    </rPh>
    <rPh sb="12" eb="14">
      <t>デンゲキ</t>
    </rPh>
    <rPh sb="16" eb="18">
      <t>シリョウ</t>
    </rPh>
    <rPh sb="20" eb="21">
      <t>ドク</t>
    </rPh>
    <rPh sb="23" eb="25">
      <t>コウキ</t>
    </rPh>
    <rPh sb="27" eb="29">
      <t>ライメイ</t>
    </rPh>
    <phoneticPr fontId="10"/>
  </si>
  <si>
    <t>また、目標は1回のＦＡとして上記のボーナスを終了させ、自身の次T終まで</t>
    <rPh sb="3" eb="5">
      <t>モクヒョウ</t>
    </rPh>
    <rPh sb="7" eb="8">
      <t>カイ</t>
    </rPh>
    <rPh sb="14" eb="16">
      <t>ジョウキ</t>
    </rPh>
    <rPh sb="22" eb="24">
      <t>シュウリョウ</t>
    </rPh>
    <rPh sb="27" eb="29">
      <t>ジシン</t>
    </rPh>
    <rPh sb="30" eb="31">
      <t>ジ</t>
    </rPh>
    <rPh sb="32" eb="33">
      <t>シュウ</t>
    </rPh>
    <phoneticPr fontId="10"/>
  </si>
  <si>
    <t xml:space="preserve">Lv11:抵抗１０ Lv21:抵抗１５ </t>
    <rPh sb="5" eb="7">
      <t>テイコウ</t>
    </rPh>
    <rPh sb="15" eb="17">
      <t>テイコウ</t>
    </rPh>
    <phoneticPr fontId="10"/>
  </si>
  <si>
    <t>※：《迅速な注入》(Dr381:62)</t>
    <rPh sb="3" eb="5">
      <t>ジンソク</t>
    </rPh>
    <rPh sb="6" eb="8">
      <t>チュウニュウ</t>
    </rPh>
    <phoneticPr fontId="10"/>
  </si>
  <si>
    <t xml:space="preserve">　　　君は“癒しの封呪”パワーを自身のターンに、MAからFAとして使用できるようになる。 </t>
    <rPh sb="3" eb="4">
      <t>キミ</t>
    </rPh>
    <rPh sb="6" eb="7">
      <t>イヤ</t>
    </rPh>
    <rPh sb="9" eb="10">
      <t>フウ</t>
    </rPh>
    <rPh sb="10" eb="11">
      <t>ジュ</t>
    </rPh>
    <rPh sb="16" eb="18">
      <t>ジシン</t>
    </rPh>
    <rPh sb="33" eb="35">
      <t>シヨウ</t>
    </rPh>
    <phoneticPr fontId="10"/>
  </si>
  <si>
    <t xml:space="preserve">この効果が終了するまで、使用者は[無限回]の2次パワーを行える。 </t>
    <rPh sb="17" eb="19">
      <t>ムゲン</t>
    </rPh>
    <rPh sb="19" eb="20">
      <t>カイ</t>
    </rPh>
    <phoneticPr fontId="10"/>
  </si>
  <si>
    <t>2次パワー</t>
    <rPh sb="1" eb="2">
      <t>ジ</t>
    </rPh>
    <phoneticPr fontId="63"/>
  </si>
  <si>
    <t>サイン・オヴ・ザ・ゴールデン・ラム</t>
    <phoneticPr fontId="10"/>
  </si>
  <si>
    <t>装具・クラス特徴・汎用パワー情報</t>
    <rPh sb="0" eb="2">
      <t>ソウグ</t>
    </rPh>
    <rPh sb="6" eb="8">
      <t>トクチョウ</t>
    </rPh>
    <rPh sb="9" eb="11">
      <t>ハンヨウ</t>
    </rPh>
    <rPh sb="14" eb="16">
      <t>ジョウホウ</t>
    </rPh>
    <phoneticPr fontId="68"/>
  </si>
  <si>
    <t>２次</t>
    <rPh sb="1" eb="2">
      <t>ジ</t>
    </rPh>
    <phoneticPr fontId="68"/>
  </si>
  <si>
    <t>↓基本値</t>
    <rPh sb="1" eb="3">
      <t>キホン</t>
    </rPh>
    <rPh sb="3" eb="4">
      <t>チ</t>
    </rPh>
    <phoneticPr fontId="68"/>
  </si>
  <si>
    <t>武器パワー情報</t>
    <rPh sb="0" eb="2">
      <t>ブキ</t>
    </rPh>
    <rPh sb="5" eb="7">
      <t>ジョウホウ</t>
    </rPh>
    <phoneticPr fontId="68"/>
  </si>
  <si>
    <t>ダメージダイス数</t>
    <rPh sb="7" eb="8">
      <t>スウ</t>
    </rPh>
    <phoneticPr fontId="68"/>
  </si>
  <si>
    <t>アーティフィサー/アーケン・アーマラー</t>
    <phoneticPr fontId="10"/>
  </si>
  <si>
    <t>★：保護する魔法の盾(Lv11)(Dr381:62)</t>
    <phoneticPr fontId="68"/>
  </si>
  <si>
    <t>★：秘術の武具師のアクション(Lv11)(Dr381:62)</t>
    <phoneticPr fontId="68"/>
  </si>
  <si>
    <t>　　君が追加の攻撃を行うためにAPを消費した時は常に、その攻撃の目標の1体から</t>
    <rPh sb="2" eb="3">
      <t>キミ</t>
    </rPh>
    <rPh sb="4" eb="6">
      <t>ツイカ</t>
    </rPh>
    <rPh sb="7" eb="9">
      <t>コウゲキ</t>
    </rPh>
    <rPh sb="10" eb="11">
      <t>オコナ</t>
    </rPh>
    <rPh sb="18" eb="20">
      <t>ショウヒ</t>
    </rPh>
    <rPh sb="22" eb="23">
      <t>トキ</t>
    </rPh>
    <rPh sb="24" eb="25">
      <t>ツネ</t>
    </rPh>
    <rPh sb="29" eb="31">
      <t>コウゲキ</t>
    </rPh>
    <rPh sb="32" eb="34">
      <t>モクヒョウ</t>
    </rPh>
    <rPh sb="36" eb="37">
      <t>タイ</t>
    </rPh>
    <phoneticPr fontId="68"/>
  </si>
  <si>
    <t xml:space="preserve">　　ダメージから君が選んだ1つに対しての抵抗10を得る。  </t>
    <phoneticPr fontId="68"/>
  </si>
  <si>
    <t xml:space="preserve">　　君が味方1人に与える抵抗の値に【判】を加える。  </t>
    <rPh sb="2" eb="3">
      <t>キミ</t>
    </rPh>
    <rPh sb="4" eb="6">
      <t>ミカタ</t>
    </rPh>
    <rPh sb="7" eb="8">
      <t>ニン</t>
    </rPh>
    <rPh sb="9" eb="10">
      <t>アタ</t>
    </rPh>
    <rPh sb="12" eb="14">
      <t>テイコウ</t>
    </rPh>
    <rPh sb="15" eb="16">
      <t>ネ</t>
    </rPh>
    <rPh sb="18" eb="19">
      <t>ハン</t>
    </rPh>
    <rPh sb="21" eb="22">
      <t>クワ</t>
    </rPh>
    <phoneticPr fontId="68"/>
  </si>
  <si>
    <t>オカルティスト/攻撃/　(Dr420:28)</t>
    <rPh sb="8" eb="10">
      <t>コウゲキ</t>
    </rPh>
    <phoneticPr fontId="10"/>
  </si>
  <si>
    <t>テーマパワー</t>
    <phoneticPr fontId="63"/>
  </si>
  <si>
    <t>アーケン・アーマラー/攻撃/１１　(Dr381:62)</t>
    <rPh sb="11" eb="13">
      <t>コウゲキ</t>
    </rPh>
    <phoneticPr fontId="10"/>
  </si>
  <si>
    <t>★：熟練した武具師(Lv16)(Dr381:62)</t>
  </si>
  <si>
    <t>遭遇毎</t>
    <rPh sb="0" eb="2">
      <t>ソウグウ</t>
    </rPh>
    <phoneticPr fontId="10"/>
  </si>
  <si>
    <t>アーケン・アーマラー/攻撃/２０　(Dr381:62)</t>
    <rPh sb="11" eb="13">
      <t>コウゲキ</t>
    </rPh>
    <phoneticPr fontId="10"/>
  </si>
  <si>
    <r>
      <rPr>
        <b/>
        <sz val="11"/>
        <color rgb="FFFF0000"/>
        <rFont val="ＭＳ Ｐゴシック"/>
        <family val="3"/>
        <charset val="128"/>
        <scheme val="minor"/>
      </rPr>
      <t>君が選んだ1つに対して－４</t>
    </r>
    <r>
      <rPr>
        <sz val="11"/>
        <rFont val="ＭＳ Ｐゴシック"/>
        <family val="3"/>
        <charset val="128"/>
        <scheme val="minor"/>
      </rPr>
      <t>のペナルティを受け、</t>
    </r>
    <rPh sb="0" eb="1">
      <t>キミ</t>
    </rPh>
    <rPh sb="2" eb="3">
      <t>エラ</t>
    </rPh>
    <rPh sb="8" eb="9">
      <t>タイ</t>
    </rPh>
    <rPh sb="20" eb="21">
      <t>ウ</t>
    </rPh>
    <phoneticPr fontId="63"/>
  </si>
  <si>
    <t>アーケン・アーマラー/汎用/１２　(Dr381:63)</t>
    <rPh sb="11" eb="13">
      <t>ハンヨウ</t>
    </rPh>
    <phoneticPr fontId="10"/>
  </si>
  <si>
    <t>即応・対応</t>
    <rPh sb="0" eb="2">
      <t>ソクオウ</t>
    </rPh>
    <rPh sb="3" eb="5">
      <t>タイオウ</t>
    </rPh>
    <phoneticPr fontId="10"/>
  </si>
  <si>
    <t>トリガーを発生させた味方</t>
    <rPh sb="5" eb="7">
      <t>ハッセイ</t>
    </rPh>
    <rPh sb="10" eb="12">
      <t>ミカタ</t>
    </rPh>
    <phoneticPr fontId="10"/>
  </si>
  <si>
    <r>
      <t>目標は</t>
    </r>
    <r>
      <rPr>
        <b/>
        <sz val="11"/>
        <color rgb="FFFF0000"/>
        <rFont val="ＭＳ Ｐゴシック"/>
        <family val="3"/>
        <charset val="128"/>
        <scheme val="minor"/>
      </rPr>
      <t>自身の次T終</t>
    </r>
    <r>
      <rPr>
        <sz val="11"/>
        <rFont val="ＭＳ Ｐゴシック"/>
        <family val="3"/>
        <charset val="128"/>
        <scheme val="minor"/>
      </rPr>
      <t>まで</t>
    </r>
    <r>
      <rPr>
        <b/>
        <sz val="11"/>
        <color rgb="FFFF0000"/>
        <rFont val="ＭＳ Ｐゴシック"/>
        <family val="3"/>
        <charset val="128"/>
        <scheme val="minor"/>
      </rPr>
      <t>すべてのダメージに対する抵抗２０</t>
    </r>
    <r>
      <rPr>
        <sz val="11"/>
        <rFont val="ＭＳ Ｐゴシック"/>
        <family val="3"/>
        <charset val="128"/>
        <scheme val="minor"/>
      </rPr>
      <t>を得る。</t>
    </r>
    <rPh sb="0" eb="2">
      <t>モクヒョウ</t>
    </rPh>
    <rPh sb="3" eb="5">
      <t>ジシン</t>
    </rPh>
    <rPh sb="6" eb="7">
      <t>ジ</t>
    </rPh>
    <rPh sb="8" eb="9">
      <t>シュウ</t>
    </rPh>
    <rPh sb="20" eb="21">
      <t>タイ</t>
    </rPh>
    <rPh sb="23" eb="25">
      <t>テイコウ</t>
    </rPh>
    <rPh sb="28" eb="29">
      <t>エ</t>
    </rPh>
    <phoneticPr fontId="10"/>
  </si>
  <si>
    <t>アーマー・オヴ・フォース</t>
    <phoneticPr fontId="10"/>
  </si>
  <si>
    <t>使用者は１次目標の鎧に秘術の力場を封呪する。遭終までその味方は</t>
    <rPh sb="0" eb="2">
      <t>シヨウ</t>
    </rPh>
    <rPh sb="2" eb="3">
      <t>シャ</t>
    </rPh>
    <rPh sb="5" eb="6">
      <t>ジ</t>
    </rPh>
    <rPh sb="6" eb="8">
      <t>モクヒョウ</t>
    </rPh>
    <rPh sb="9" eb="10">
      <t>ヨロイ</t>
    </rPh>
    <rPh sb="11" eb="13">
      <t>ヒジュツ</t>
    </rPh>
    <rPh sb="14" eb="16">
      <t>リキバ</t>
    </rPh>
    <rPh sb="17" eb="18">
      <t>フウ</t>
    </rPh>
    <rPh sb="18" eb="19">
      <t>ジュ</t>
    </rPh>
    <rPh sb="22" eb="23">
      <t>ソウ</t>
    </rPh>
    <rPh sb="23" eb="24">
      <t>シュウ</t>
    </rPh>
    <rPh sb="28" eb="30">
      <t>ミカタ</t>
    </rPh>
    <phoneticPr fontId="21"/>
  </si>
  <si>
    <t>③秘術強化を宣言</t>
    <rPh sb="1" eb="3">
      <t>ヒジュツ</t>
    </rPh>
    <rPh sb="3" eb="5">
      <t>キョウカ</t>
    </rPh>
    <rPh sb="6" eb="8">
      <t>センゲン</t>
    </rPh>
    <phoneticPr fontId="10"/>
  </si>
  <si>
    <r>
      <t>④</t>
    </r>
    <r>
      <rPr>
        <b/>
        <sz val="11"/>
        <color indexed="10"/>
        <rFont val="ＭＳ Ｐゴシック"/>
        <family val="3"/>
        <charset val="128"/>
      </rPr>
      <t>味方</t>
    </r>
    <r>
      <rPr>
        <sz val="11"/>
        <color theme="1"/>
        <rFont val="ＭＳ Ｐゴシック"/>
        <family val="3"/>
        <charset val="128"/>
        <scheme val="minor"/>
      </rPr>
      <t>がアイテム一日毎パワー使用した時のオマケをちゃんと周知する</t>
    </r>
    <rPh sb="1" eb="3">
      <t>ミカタ</t>
    </rPh>
    <rPh sb="8" eb="10">
      <t>イチニチ</t>
    </rPh>
    <rPh sb="10" eb="11">
      <t>マイ</t>
    </rPh>
    <rPh sb="14" eb="16">
      <t>シヨウ</t>
    </rPh>
    <rPh sb="18" eb="19">
      <t>トキ</t>
    </rPh>
    <rPh sb="28" eb="30">
      <t>シュウチ</t>
    </rPh>
    <phoneticPr fontId="10"/>
  </si>
  <si>
    <t>　　アイテムの使用タイミングをタンナイズが管理する訳でない以上、皆に周知するしかない・・・</t>
    <rPh sb="7" eb="9">
      <t>シヨウ</t>
    </rPh>
    <rPh sb="21" eb="23">
      <t>カンリ</t>
    </rPh>
    <rPh sb="25" eb="26">
      <t>ワケ</t>
    </rPh>
    <rPh sb="29" eb="31">
      <t>イジョウ</t>
    </rPh>
    <rPh sb="32" eb="33">
      <t>ミナ</t>
    </rPh>
    <rPh sb="34" eb="36">
      <t>シュウチ</t>
    </rPh>
    <phoneticPr fontId="10"/>
  </si>
  <si>
    <t>⑤儀式するなら宣言</t>
    <rPh sb="1" eb="3">
      <t>ギシキ</t>
    </rPh>
    <rPh sb="7" eb="9">
      <t>センゲン</t>
    </rPh>
    <phoneticPr fontId="10"/>
  </si>
  <si>
    <t>　　呪縛系の儀式は一日１回、ロハで執行可能なので要チェック！</t>
    <rPh sb="4" eb="5">
      <t>ケイ</t>
    </rPh>
    <rPh sb="6" eb="8">
      <t>ギシキ</t>
    </rPh>
    <rPh sb="9" eb="11">
      <t>イチニチ</t>
    </rPh>
    <rPh sb="12" eb="13">
      <t>カイ</t>
    </rPh>
    <rPh sb="17" eb="19">
      <t>シッコウ</t>
    </rPh>
    <rPh sb="19" eb="21">
      <t>カノウ</t>
    </rPh>
    <rPh sb="24" eb="25">
      <t>ヨウ</t>
    </rPh>
    <phoneticPr fontId="10"/>
  </si>
  <si>
    <t>　　まだまだ頑張ってもらわねばならないので、いきなりＲＪから徴収すべきかは微妙・・・か？</t>
    <rPh sb="6" eb="8">
      <t>ガンバ</t>
    </rPh>
    <rPh sb="30" eb="32">
      <t>チョウシュウ</t>
    </rPh>
    <rPh sb="37" eb="39">
      <t>ビミョウ</t>
    </rPh>
    <phoneticPr fontId="10"/>
  </si>
  <si>
    <r>
      <t>　　２遭遇もこなせば当然、前衛後衛問わず</t>
    </r>
    <r>
      <rPr>
        <b/>
        <sz val="11"/>
        <color indexed="10"/>
        <rFont val="ＭＳ Ｐゴシック"/>
        <family val="3"/>
        <charset val="128"/>
      </rPr>
      <t>余裕あるヤツ</t>
    </r>
    <r>
      <rPr>
        <sz val="11"/>
        <rFont val="ＭＳ Ｐゴシック"/>
        <family val="3"/>
        <charset val="128"/>
      </rPr>
      <t>から徴収</t>
    </r>
    <rPh sb="3" eb="5">
      <t>ソウグウ</t>
    </rPh>
    <rPh sb="10" eb="12">
      <t>トウゼン</t>
    </rPh>
    <rPh sb="13" eb="15">
      <t>ゼンエイ</t>
    </rPh>
    <rPh sb="15" eb="17">
      <t>コウエイ</t>
    </rPh>
    <rPh sb="17" eb="18">
      <t>ト</t>
    </rPh>
    <rPh sb="20" eb="22">
      <t>ヨユウ</t>
    </rPh>
    <rPh sb="28" eb="30">
      <t>チョウシュウ</t>
    </rPh>
    <phoneticPr fontId="10"/>
  </si>
  <si>
    <r>
      <t>③</t>
    </r>
    <r>
      <rPr>
        <b/>
        <sz val="11"/>
        <color indexed="10"/>
        <rFont val="ＭＳ Ｐゴシック"/>
        <family val="3"/>
        <charset val="128"/>
      </rPr>
      <t>マイルストーン達成時限定</t>
    </r>
    <r>
      <rPr>
        <sz val="11"/>
        <color theme="1"/>
        <rFont val="ＭＳ Ｐゴシック"/>
        <family val="3"/>
        <charset val="128"/>
        <scheme val="minor"/>
      </rPr>
      <t>で秘術強化を宣言</t>
    </r>
    <rPh sb="11" eb="13">
      <t>ゲンテイ</t>
    </rPh>
    <phoneticPr fontId="10"/>
  </si>
  <si>
    <r>
      <rPr>
        <sz val="11"/>
        <rFont val="ＭＳ Ｐゴシック"/>
        <family val="3"/>
        <charset val="128"/>
      </rPr>
      <t>④</t>
    </r>
    <r>
      <rPr>
        <b/>
        <sz val="11"/>
        <color indexed="10"/>
        <rFont val="ＭＳ Ｐゴシック"/>
        <family val="3"/>
        <charset val="128"/>
      </rPr>
      <t>味方</t>
    </r>
    <r>
      <rPr>
        <sz val="11"/>
        <color theme="1"/>
        <rFont val="ＭＳ Ｐゴシック"/>
        <family val="3"/>
        <charset val="128"/>
        <scheme val="minor"/>
      </rPr>
      <t>がアイテム一日毎パワー使用した時のオマケをちゃんと周知する</t>
    </r>
    <rPh sb="1" eb="3">
      <t>ミカタ</t>
    </rPh>
    <rPh sb="8" eb="10">
      <t>イチニチ</t>
    </rPh>
    <rPh sb="10" eb="11">
      <t>マイ</t>
    </rPh>
    <rPh sb="14" eb="16">
      <t>シヨウ</t>
    </rPh>
    <rPh sb="18" eb="19">
      <t>トキ</t>
    </rPh>
    <rPh sb="28" eb="30">
      <t>シュウチ</t>
    </rPh>
    <phoneticPr fontId="10"/>
  </si>
  <si>
    <r>
      <t>①基本的に</t>
    </r>
    <r>
      <rPr>
        <b/>
        <sz val="11"/>
        <color rgb="FFFF0000"/>
        <rFont val="ＭＳ Ｐゴシック"/>
        <family val="3"/>
        <charset val="128"/>
        <scheme val="minor"/>
      </rPr>
      <t>集中攻撃したい敵の６マス以内</t>
    </r>
    <r>
      <rPr>
        <sz val="11"/>
        <color theme="1"/>
        <rFont val="ＭＳ Ｐゴシック"/>
        <family val="3"/>
        <charset val="128"/>
        <scheme val="minor"/>
      </rPr>
      <t>の距離をキープ</t>
    </r>
    <rPh sb="1" eb="4">
      <t>キホンテキ</t>
    </rPh>
    <rPh sb="5" eb="7">
      <t>シュウチュウ</t>
    </rPh>
    <rPh sb="7" eb="9">
      <t>コウゲキ</t>
    </rPh>
    <rPh sb="12" eb="13">
      <t>テキ</t>
    </rPh>
    <rPh sb="17" eb="19">
      <t>イナイ</t>
    </rPh>
    <rPh sb="20" eb="22">
      <t>キョリ</t>
    </rPh>
    <phoneticPr fontId="10"/>
  </si>
  <si>
    <t>　　機会攻撃が怖いのもやまやまだが、メイジ・ハンドの射程の都合で仕方が無い・・・</t>
    <rPh sb="2" eb="4">
      <t>キカイ</t>
    </rPh>
    <rPh sb="4" eb="6">
      <t>コウゲキ</t>
    </rPh>
    <rPh sb="7" eb="8">
      <t>コワ</t>
    </rPh>
    <rPh sb="26" eb="28">
      <t>シャテイ</t>
    </rPh>
    <rPh sb="29" eb="31">
      <t>ツゴウ</t>
    </rPh>
    <rPh sb="32" eb="34">
      <t>シカタ</t>
    </rPh>
    <rPh sb="35" eb="36">
      <t>ナ</t>
    </rPh>
    <phoneticPr fontId="10"/>
  </si>
  <si>
    <r>
      <t>　　結果オーライ的に</t>
    </r>
    <r>
      <rPr>
        <b/>
        <sz val="11"/>
        <color indexed="10"/>
        <rFont val="ＭＳ Ｐゴシック"/>
        <family val="3"/>
        <charset val="128"/>
      </rPr>
      <t>オテギヌの５マス以内</t>
    </r>
    <r>
      <rPr>
        <sz val="11"/>
        <color theme="1"/>
        <rFont val="ＭＳ Ｐゴシック"/>
        <family val="3"/>
        <charset val="128"/>
        <scheme val="minor"/>
      </rPr>
      <t>を常にキープする事が可能か？</t>
    </r>
    <rPh sb="2" eb="4">
      <t>ケッカ</t>
    </rPh>
    <rPh sb="8" eb="9">
      <t>テキ</t>
    </rPh>
    <rPh sb="18" eb="20">
      <t>イナイ</t>
    </rPh>
    <rPh sb="21" eb="22">
      <t>ツネ</t>
    </rPh>
    <rPh sb="28" eb="29">
      <t>コト</t>
    </rPh>
    <rPh sb="30" eb="32">
      <t>カノウ</t>
    </rPh>
    <phoneticPr fontId="10"/>
  </si>
  <si>
    <t>　　残念ながら、前衛と一緒に範囲攻撃に巻き込まれるのは必要経費と割り切るしかない！</t>
    <rPh sb="2" eb="4">
      <t>ザンネン</t>
    </rPh>
    <rPh sb="8" eb="10">
      <t>ゼンエイ</t>
    </rPh>
    <rPh sb="11" eb="13">
      <t>イッショ</t>
    </rPh>
    <rPh sb="14" eb="16">
      <t>ハンイ</t>
    </rPh>
    <rPh sb="16" eb="18">
      <t>コウゲキ</t>
    </rPh>
    <rPh sb="19" eb="20">
      <t>マ</t>
    </rPh>
    <rPh sb="21" eb="22">
      <t>コ</t>
    </rPh>
    <rPh sb="27" eb="29">
      <t>ヒツヨウ</t>
    </rPh>
    <rPh sb="29" eb="31">
      <t>ケイヒ</t>
    </rPh>
    <rPh sb="32" eb="33">
      <t>ワ</t>
    </rPh>
    <rPh sb="34" eb="35">
      <t>キ</t>
    </rPh>
    <phoneticPr fontId="10"/>
  </si>
  <si>
    <r>
      <t>　　一方で</t>
    </r>
    <r>
      <rPr>
        <b/>
        <sz val="11"/>
        <color indexed="10"/>
        <rFont val="ＭＳ Ｐゴシック"/>
        <family val="3"/>
        <charset val="128"/>
      </rPr>
      <t>シェリーとは離れた位置をキープ</t>
    </r>
    <r>
      <rPr>
        <sz val="11"/>
        <color theme="1"/>
        <rFont val="ＭＳ Ｐゴシック"/>
        <family val="3"/>
        <charset val="128"/>
        <scheme val="minor"/>
      </rPr>
      <t>するのが理想的だったが、最早無理っぽい・・・</t>
    </r>
    <rPh sb="2" eb="4">
      <t>イッポウ</t>
    </rPh>
    <rPh sb="11" eb="12">
      <t>ハナ</t>
    </rPh>
    <rPh sb="14" eb="16">
      <t>イチ</t>
    </rPh>
    <rPh sb="24" eb="26">
      <t>リソウ</t>
    </rPh>
    <rPh sb="26" eb="27">
      <t>テキ</t>
    </rPh>
    <rPh sb="32" eb="34">
      <t>モハヤ</t>
    </rPh>
    <rPh sb="34" eb="36">
      <t>ムリ</t>
    </rPh>
    <phoneticPr fontId="10"/>
  </si>
  <si>
    <t>　・常にチルやメンダーの射程内に味方がいる</t>
    <rPh sb="2" eb="3">
      <t>ツネ</t>
    </rPh>
    <rPh sb="12" eb="14">
      <t>シャテイ</t>
    </rPh>
    <rPh sb="14" eb="15">
      <t>ナイ</t>
    </rPh>
    <rPh sb="16" eb="18">
      <t>ミカタ</t>
    </rPh>
    <phoneticPr fontId="10"/>
  </si>
  <si>
    <r>
      <t>　・必然的に前線に近くなるので、</t>
    </r>
    <r>
      <rPr>
        <b/>
        <sz val="11"/>
        <color indexed="10"/>
        <rFont val="ＭＳ Ｐゴシック"/>
        <family val="3"/>
        <charset val="128"/>
      </rPr>
      <t>トウムハンドを継続し易い！</t>
    </r>
    <rPh sb="2" eb="5">
      <t>ヒツゼンテキ</t>
    </rPh>
    <rPh sb="6" eb="8">
      <t>ゼンセン</t>
    </rPh>
    <rPh sb="9" eb="10">
      <t>チカ</t>
    </rPh>
    <rPh sb="23" eb="25">
      <t>ケイゾク</t>
    </rPh>
    <rPh sb="26" eb="27">
      <t>ヤス</t>
    </rPh>
    <phoneticPr fontId="10"/>
  </si>
  <si>
    <t>　・移動アクションを節約できると諸々の遭遇毎マイナーアクションが使いやすくなる</t>
    <rPh sb="2" eb="4">
      <t>イドウ</t>
    </rPh>
    <rPh sb="10" eb="12">
      <t>セツヤク</t>
    </rPh>
    <rPh sb="16" eb="18">
      <t>モロモロ</t>
    </rPh>
    <rPh sb="19" eb="21">
      <t>ソウグウ</t>
    </rPh>
    <rPh sb="21" eb="22">
      <t>マイ</t>
    </rPh>
    <rPh sb="32" eb="33">
      <t>ツカ</t>
    </rPh>
    <phoneticPr fontId="10"/>
  </si>
  <si>
    <t>③ハンドが無理になったら召喚の出番</t>
    <rPh sb="5" eb="7">
      <t>ムリ</t>
    </rPh>
    <rPh sb="12" eb="14">
      <t>ショウカン</t>
    </rPh>
    <rPh sb="15" eb="17">
      <t>デバン</t>
    </rPh>
    <phoneticPr fontId="10"/>
  </si>
  <si>
    <t>　・アクションは余っているのに何らかの理由で敵の６マス以内に近付けない時こそ召喚の出番！</t>
    <rPh sb="8" eb="9">
      <t>アマ</t>
    </rPh>
    <rPh sb="15" eb="16">
      <t>ナン</t>
    </rPh>
    <rPh sb="19" eb="21">
      <t>リユウ</t>
    </rPh>
    <rPh sb="22" eb="23">
      <t>テキ</t>
    </rPh>
    <rPh sb="27" eb="29">
      <t>イナイ</t>
    </rPh>
    <rPh sb="30" eb="32">
      <t>チカヅ</t>
    </rPh>
    <rPh sb="35" eb="36">
      <t>トキ</t>
    </rPh>
    <rPh sb="38" eb="40">
      <t>ショウカン</t>
    </rPh>
    <rPh sb="41" eb="43">
      <t>デバン</t>
    </rPh>
    <phoneticPr fontId="10"/>
  </si>
  <si>
    <t>　・召喚が生きている間は、本体が敵に近付く義務から解放される</t>
    <rPh sb="2" eb="4">
      <t>ショウカン</t>
    </rPh>
    <rPh sb="5" eb="6">
      <t>イ</t>
    </rPh>
    <rPh sb="10" eb="11">
      <t>アイダ</t>
    </rPh>
    <rPh sb="13" eb="15">
      <t>ホンタイ</t>
    </rPh>
    <rPh sb="16" eb="17">
      <t>テキ</t>
    </rPh>
    <rPh sb="18" eb="20">
      <t>チカヅ</t>
    </rPh>
    <rPh sb="21" eb="23">
      <t>ギム</t>
    </rPh>
    <rPh sb="25" eb="27">
      <t>カイホウ</t>
    </rPh>
    <phoneticPr fontId="10"/>
  </si>
  <si>
    <t>　・でも召喚がいつまでも生きていると思っちゃ、ダメダメ</t>
    <rPh sb="4" eb="6">
      <t>ショウカン</t>
    </rPh>
    <rPh sb="12" eb="13">
      <t>イ</t>
    </rPh>
    <rPh sb="18" eb="19">
      <t>オモ</t>
    </rPh>
    <phoneticPr fontId="10"/>
  </si>
  <si>
    <t>しかし文字通りただの素手攻撃でしかない以上、期待するのも酷というものか？</t>
    <rPh sb="3" eb="5">
      <t>モジ</t>
    </rPh>
    <rPh sb="5" eb="6">
      <t>ドオ</t>
    </rPh>
    <rPh sb="10" eb="12">
      <t>スデ</t>
    </rPh>
    <rPh sb="12" eb="14">
      <t>コウゲキ</t>
    </rPh>
    <rPh sb="19" eb="21">
      <t>イジョウ</t>
    </rPh>
    <rPh sb="22" eb="24">
      <t>キタイ</t>
    </rPh>
    <rPh sb="28" eb="29">
      <t>コク</t>
    </rPh>
    <phoneticPr fontId="10"/>
  </si>
  <si>
    <t>　　召喚を1次目標にしてコレをブチ込むのも当然有効！</t>
    <rPh sb="2" eb="4">
      <t>ショウカン</t>
    </rPh>
    <rPh sb="17" eb="18">
      <t>コ</t>
    </rPh>
    <rPh sb="21" eb="23">
      <t>トウゼン</t>
    </rPh>
    <rPh sb="23" eb="25">
      <t>ユウコウ</t>
    </rPh>
    <phoneticPr fontId="10"/>
  </si>
  <si>
    <t>②乱戦状態の味方のフォロー兼攻撃</t>
    <rPh sb="1" eb="3">
      <t>ランセン</t>
    </rPh>
    <rPh sb="3" eb="5">
      <t>ジョウタイ</t>
    </rPh>
    <rPh sb="6" eb="8">
      <t>ミカタ</t>
    </rPh>
    <rPh sb="13" eb="14">
      <t>ケン</t>
    </rPh>
    <rPh sb="14" eb="16">
      <t>コウゲキ</t>
    </rPh>
    <phoneticPr fontId="10"/>
  </si>
  <si>
    <t>④タンナイズが孤立してしまったor敵に囲まれてピンチ</t>
    <rPh sb="7" eb="9">
      <t>コリツ</t>
    </rPh>
    <rPh sb="17" eb="18">
      <t>テキ</t>
    </rPh>
    <rPh sb="19" eb="20">
      <t>カコ</t>
    </rPh>
    <phoneticPr fontId="10"/>
  </si>
  <si>
    <t>　　よって、オテギヌやリュカオンを対象にするのがベターか？、</t>
    <rPh sb="17" eb="19">
      <t>タイショウ</t>
    </rPh>
    <phoneticPr fontId="10"/>
  </si>
  <si>
    <t>⑥大群クリ―チャ―に使う</t>
    <rPh sb="1" eb="3">
      <t>タイグン</t>
    </rPh>
    <rPh sb="10" eb="11">
      <t>ツカ</t>
    </rPh>
    <phoneticPr fontId="10"/>
  </si>
  <si>
    <t>攻撃の起点は１次目標となった味方では無く、あくまで常にタンナイズ本体！</t>
    <rPh sb="0" eb="2">
      <t>コウゲキ</t>
    </rPh>
    <rPh sb="3" eb="5">
      <t>キテン</t>
    </rPh>
    <rPh sb="7" eb="8">
      <t>ジ</t>
    </rPh>
    <rPh sb="8" eb="10">
      <t>モクヒョウ</t>
    </rPh>
    <rPh sb="14" eb="16">
      <t>ミカタ</t>
    </rPh>
    <rPh sb="18" eb="19">
      <t>ナ</t>
    </rPh>
    <rPh sb="25" eb="26">
      <t>ツネ</t>
    </rPh>
    <rPh sb="32" eb="34">
      <t>ホンタイ</t>
    </rPh>
    <phoneticPr fontId="10"/>
  </si>
  <si>
    <t>③自分が盲目時に使う　（絶対に戦術的優位をもらえない点に注意）</t>
    <rPh sb="1" eb="3">
      <t>ジブン</t>
    </rPh>
    <rPh sb="4" eb="6">
      <t>モウモク</t>
    </rPh>
    <rPh sb="6" eb="7">
      <t>ジ</t>
    </rPh>
    <rPh sb="8" eb="9">
      <t>ツカ</t>
    </rPh>
    <rPh sb="12" eb="14">
      <t>ゼッタイ</t>
    </rPh>
    <rPh sb="26" eb="27">
      <t>テン</t>
    </rPh>
    <rPh sb="28" eb="30">
      <t>チュウイ</t>
    </rPh>
    <phoneticPr fontId="10"/>
  </si>
  <si>
    <t>　　敵に纏わり付かれて困ったら、自分に使用！　ちゃんと全ての効果がその場しのぎに向いている。</t>
    <rPh sb="2" eb="3">
      <t>テキ</t>
    </rPh>
    <rPh sb="4" eb="5">
      <t>マト</t>
    </rPh>
    <rPh sb="7" eb="8">
      <t>ツ</t>
    </rPh>
    <rPh sb="11" eb="12">
      <t>コマ</t>
    </rPh>
    <rPh sb="16" eb="18">
      <t>ジブン</t>
    </rPh>
    <rPh sb="19" eb="21">
      <t>シヨウ</t>
    </rPh>
    <phoneticPr fontId="10"/>
  </si>
  <si>
    <r>
      <t>範囲内の</t>
    </r>
    <r>
      <rPr>
        <b/>
        <sz val="11"/>
        <color rgb="FFFF0000"/>
        <rFont val="ＭＳ Ｐゴシック"/>
        <family val="3"/>
        <charset val="128"/>
        <scheme val="minor"/>
      </rPr>
      <t>敵1体</t>
    </r>
    <rPh sb="0" eb="3">
      <t>ハンイナイ</t>
    </rPh>
    <rPh sb="4" eb="5">
      <t>テキ</t>
    </rPh>
    <rPh sb="6" eb="7">
      <t>タイ</t>
    </rPh>
    <phoneticPr fontId="10"/>
  </si>
  <si>
    <t>フリー・アクション</t>
    <phoneticPr fontId="10"/>
  </si>
  <si>
    <r>
      <rPr>
        <b/>
        <sz val="11"/>
        <color rgb="FFFF0000"/>
        <rFont val="ＭＳ Ｐゴシック"/>
        <family val="3"/>
        <charset val="128"/>
        <scheme val="minor"/>
      </rPr>
      <t>目標から5マス以内の味方1人</t>
    </r>
    <r>
      <rPr>
        <sz val="11"/>
        <rFont val="ＭＳ Ｐゴシック"/>
        <family val="3"/>
        <charset val="128"/>
        <scheme val="minor"/>
      </rPr>
      <t>を選ぶ。</t>
    </r>
    <r>
      <rPr>
        <b/>
        <sz val="11"/>
        <color rgb="FFFF0000"/>
        <rFont val="ＭＳ Ｐゴシック"/>
        <family val="3"/>
        <charset val="128"/>
        <scheme val="minor"/>
      </rPr>
      <t>次T終</t>
    </r>
    <r>
      <rPr>
        <sz val="11"/>
        <rFont val="ＭＳ Ｐゴシック"/>
        <family val="3"/>
        <charset val="128"/>
        <scheme val="minor"/>
      </rPr>
      <t>まで、目標は</t>
    </r>
    <r>
      <rPr>
        <b/>
        <sz val="11"/>
        <color rgb="FFFF0000"/>
        <rFont val="ＭＳ Ｐゴシック"/>
        <family val="3"/>
        <charset val="128"/>
        <scheme val="minor"/>
      </rPr>
      <t>頑健・反応・意志防御値から</t>
    </r>
    <rPh sb="0" eb="2">
      <t>モクヒョウ</t>
    </rPh>
    <rPh sb="7" eb="9">
      <t>イナイ</t>
    </rPh>
    <rPh sb="10" eb="12">
      <t>ミカタ</t>
    </rPh>
    <rPh sb="12" eb="14">
      <t>ヒトリ</t>
    </rPh>
    <rPh sb="15" eb="16">
      <t>エラ</t>
    </rPh>
    <rPh sb="18" eb="19">
      <t>ジ</t>
    </rPh>
    <rPh sb="20" eb="21">
      <t>シュウ</t>
    </rPh>
    <rPh sb="24" eb="26">
      <t>モクヒョウ</t>
    </rPh>
    <rPh sb="27" eb="29">
      <t>ガンケン</t>
    </rPh>
    <rPh sb="30" eb="32">
      <t>ハンノウ</t>
    </rPh>
    <rPh sb="33" eb="35">
      <t>イシ</t>
    </rPh>
    <rPh sb="35" eb="37">
      <t>ボウギョ</t>
    </rPh>
    <rPh sb="37" eb="38">
      <t>チ</t>
    </rPh>
    <phoneticPr fontId="10"/>
  </si>
  <si>
    <r>
      <t>選ぶ味方は珍しく、タンナイズからでなく</t>
    </r>
    <r>
      <rPr>
        <b/>
        <sz val="16"/>
        <color rgb="FFFF0000"/>
        <rFont val="HGPｺﾞｼｯｸE"/>
        <family val="3"/>
        <charset val="128"/>
      </rPr>
      <t>目標から５マス以内</t>
    </r>
    <r>
      <rPr>
        <b/>
        <sz val="12"/>
        <color rgb="FFFF0000"/>
        <rFont val="ＭＳ Ｐゴシック"/>
        <family val="3"/>
        <charset val="128"/>
        <scheme val="minor"/>
      </rPr>
      <t>なので注意！</t>
    </r>
    <rPh sb="0" eb="1">
      <t>エラ</t>
    </rPh>
    <rPh sb="2" eb="4">
      <t>ミカタ</t>
    </rPh>
    <rPh sb="5" eb="6">
      <t>メズラ</t>
    </rPh>
    <rPh sb="19" eb="21">
      <t>モクヒョウ</t>
    </rPh>
    <rPh sb="26" eb="28">
      <t>イナイ</t>
    </rPh>
    <rPh sb="31" eb="33">
      <t>チュウイ</t>
    </rPh>
    <phoneticPr fontId="63"/>
  </si>
  <si>
    <t>味方に隣接中の敵がいないと攻撃不可能なので注意！</t>
    <rPh sb="0" eb="2">
      <t>ミカタ</t>
    </rPh>
    <rPh sb="3" eb="5">
      <t>リンセツ</t>
    </rPh>
    <rPh sb="5" eb="6">
      <t>チュウ</t>
    </rPh>
    <rPh sb="7" eb="8">
      <t>テキ</t>
    </rPh>
    <rPh sb="13" eb="15">
      <t>コウゲキ</t>
    </rPh>
    <rPh sb="15" eb="18">
      <t>フカノウ</t>
    </rPh>
    <rPh sb="21" eb="23">
      <t>チュウイ</t>
    </rPh>
    <phoneticPr fontId="10"/>
  </si>
  <si>
    <r>
      <t>実質的</t>
    </r>
    <r>
      <rPr>
        <b/>
        <sz val="12"/>
        <color rgb="FFFF0000"/>
        <rFont val="HGP創英角ｺﾞｼｯｸUB"/>
        <family val="3"/>
        <charset val="128"/>
      </rPr>
      <t>に</t>
    </r>
    <r>
      <rPr>
        <b/>
        <sz val="14"/>
        <color rgb="FFFF0000"/>
        <rFont val="HGP創英角ｺﾞｼｯｸUB"/>
        <family val="3"/>
        <charset val="128"/>
      </rPr>
      <t>遠隔範囲爆発１</t>
    </r>
    <r>
      <rPr>
        <b/>
        <sz val="12"/>
        <color rgb="FFFF0000"/>
        <rFont val="HGP創英角ｺﾞｼｯｸUB"/>
        <family val="3"/>
        <charset val="128"/>
      </rPr>
      <t>で</t>
    </r>
    <r>
      <rPr>
        <b/>
        <sz val="14"/>
        <color rgb="FFFF0000"/>
        <rFont val="HGP創英角ｺﾞｼｯｸUB"/>
        <family val="3"/>
        <charset val="128"/>
      </rPr>
      <t>射程５</t>
    </r>
    <r>
      <rPr>
        <b/>
        <sz val="12"/>
        <color rgb="FFFF0000"/>
        <rFont val="HGP創英角ｺﾞｼｯｸUB"/>
        <family val="3"/>
        <charset val="128"/>
      </rPr>
      <t>の</t>
    </r>
    <r>
      <rPr>
        <b/>
        <sz val="14"/>
        <color rgb="FFFF0000"/>
        <rFont val="HGP創英角ｺﾞｼｯｸUB"/>
        <family val="3"/>
        <charset val="128"/>
      </rPr>
      <t>攻撃</t>
    </r>
    <r>
      <rPr>
        <b/>
        <sz val="12"/>
        <color rgb="FFFF0000"/>
        <rFont val="HGP創英角ｺﾞｼｯｸUB"/>
        <family val="3"/>
        <charset val="128"/>
      </rPr>
      <t>だが</t>
    </r>
    <r>
      <rPr>
        <b/>
        <sz val="14"/>
        <color rgb="FFFF0000"/>
        <rFont val="HGP創英角ｺﾞｼｯｸUB"/>
        <family val="3"/>
        <charset val="128"/>
      </rPr>
      <t>、攻撃</t>
    </r>
    <r>
      <rPr>
        <b/>
        <sz val="12"/>
        <color rgb="FFFF0000"/>
        <rFont val="HGP創英角ｺﾞｼｯｸUB"/>
        <family val="3"/>
        <charset val="128"/>
      </rPr>
      <t>の</t>
    </r>
    <r>
      <rPr>
        <b/>
        <sz val="14"/>
        <color rgb="FFFF0000"/>
        <rFont val="HGP創英角ｺﾞｼｯｸUB"/>
        <family val="3"/>
        <charset val="128"/>
      </rPr>
      <t>起点</t>
    </r>
    <r>
      <rPr>
        <b/>
        <sz val="12"/>
        <color rgb="FFFF0000"/>
        <rFont val="HGP創英角ｺﾞｼｯｸUB"/>
        <family val="3"/>
        <charset val="128"/>
      </rPr>
      <t>は</t>
    </r>
    <r>
      <rPr>
        <b/>
        <sz val="14"/>
        <color rgb="FFFF0000"/>
        <rFont val="HGP創英角ｺﾞｼｯｸUB"/>
        <family val="3"/>
        <charset val="128"/>
      </rPr>
      <t>味方</t>
    </r>
    <rPh sb="0" eb="3">
      <t>ジッシツテキ</t>
    </rPh>
    <rPh sb="4" eb="6">
      <t>エンカク</t>
    </rPh>
    <rPh sb="6" eb="8">
      <t>ハンイ</t>
    </rPh>
    <rPh sb="8" eb="10">
      <t>バクハツ</t>
    </rPh>
    <rPh sb="12" eb="14">
      <t>シャテイ</t>
    </rPh>
    <rPh sb="16" eb="18">
      <t>コウゲキ</t>
    </rPh>
    <rPh sb="21" eb="23">
      <t>コウゲキ</t>
    </rPh>
    <rPh sb="24" eb="26">
      <t>キテン</t>
    </rPh>
    <rPh sb="27" eb="29">
      <t>ミカタ</t>
    </rPh>
    <phoneticPr fontId="10"/>
  </si>
  <si>
    <t>パッと見、射程が短い印象を受けるが、ハンドの射程と一緒だから無問題！</t>
    <rPh sb="3" eb="4">
      <t>ミ</t>
    </rPh>
    <rPh sb="5" eb="7">
      <t>シャテイ</t>
    </rPh>
    <rPh sb="8" eb="9">
      <t>ミジカ</t>
    </rPh>
    <rPh sb="10" eb="12">
      <t>インショウ</t>
    </rPh>
    <rPh sb="13" eb="14">
      <t>ウ</t>
    </rPh>
    <rPh sb="22" eb="24">
      <t>シャテイ</t>
    </rPh>
    <rPh sb="25" eb="27">
      <t>イッショ</t>
    </rPh>
    <rPh sb="30" eb="31">
      <t>ム</t>
    </rPh>
    <rPh sb="31" eb="33">
      <t>モンダイ</t>
    </rPh>
    <phoneticPr fontId="10"/>
  </si>
  <si>
    <t>　　サンダリング･アーマー一択では頑健の高い兵士役、暴れ役が本当にしんどいので助かる・・・。</t>
    <rPh sb="13" eb="14">
      <t>イチ</t>
    </rPh>
    <rPh sb="14" eb="15">
      <t>タク</t>
    </rPh>
    <rPh sb="17" eb="19">
      <t>ガンケン</t>
    </rPh>
    <rPh sb="20" eb="21">
      <t>タカ</t>
    </rPh>
    <rPh sb="22" eb="24">
      <t>ヘイシ</t>
    </rPh>
    <rPh sb="24" eb="25">
      <t>ヤク</t>
    </rPh>
    <rPh sb="26" eb="27">
      <t>アバ</t>
    </rPh>
    <rPh sb="28" eb="29">
      <t>ヤク</t>
    </rPh>
    <rPh sb="30" eb="32">
      <t>ホントウ</t>
    </rPh>
    <rPh sb="39" eb="40">
      <t>タス</t>
    </rPh>
    <phoneticPr fontId="10"/>
  </si>
  <si>
    <t>　　召喚を中心にしてコレをブチ込むのも当然有効！</t>
    <rPh sb="2" eb="4">
      <t>ショウカン</t>
    </rPh>
    <rPh sb="5" eb="7">
      <t>チュウシン</t>
    </rPh>
    <rPh sb="15" eb="16">
      <t>コ</t>
    </rPh>
    <rPh sb="19" eb="21">
      <t>トウゼン</t>
    </rPh>
    <rPh sb="21" eb="23">
      <t>ユウコウ</t>
    </rPh>
    <phoneticPr fontId="10"/>
  </si>
  <si>
    <t>②とにかくダメージ重視</t>
    <rPh sb="9" eb="11">
      <t>ジュウシ</t>
    </rPh>
    <phoneticPr fontId="10"/>
  </si>
  <si>
    <t>　　敵をマーク中のリュカオン、アールジェイを起点にするのが基本中の基本！</t>
    <rPh sb="2" eb="3">
      <t>テキ</t>
    </rPh>
    <rPh sb="7" eb="8">
      <t>チュウ</t>
    </rPh>
    <rPh sb="22" eb="24">
      <t>キテン</t>
    </rPh>
    <rPh sb="29" eb="32">
      <t>キホンチュウ</t>
    </rPh>
    <rPh sb="33" eb="35">
      <t>キホン</t>
    </rPh>
    <phoneticPr fontId="10"/>
  </si>
  <si>
    <t>　　ヒットが条件なので、ノーダメージの攻撃パワーをガンガン飛ばして来る敵にもモリモリ発動！</t>
    <rPh sb="6" eb="8">
      <t>ジョウケン</t>
    </rPh>
    <rPh sb="19" eb="21">
      <t>コウゲキ</t>
    </rPh>
    <rPh sb="29" eb="30">
      <t>ト</t>
    </rPh>
    <rPh sb="33" eb="34">
      <t>ク</t>
    </rPh>
    <rPh sb="35" eb="36">
      <t>テキ</t>
    </rPh>
    <rPh sb="42" eb="44">
      <t>ハツドウ</t>
    </rPh>
    <phoneticPr fontId="10"/>
  </si>
  <si>
    <t>　　ここまで発動条件と発動回数がユルユルな無限回パワーは本当に珍しいが、</t>
    <rPh sb="6" eb="8">
      <t>ハツドウ</t>
    </rPh>
    <rPh sb="8" eb="10">
      <t>ジョウケン</t>
    </rPh>
    <rPh sb="11" eb="13">
      <t>ハツドウ</t>
    </rPh>
    <rPh sb="13" eb="15">
      <t>カイスウ</t>
    </rPh>
    <rPh sb="21" eb="23">
      <t>ムゲン</t>
    </rPh>
    <rPh sb="23" eb="24">
      <t>カイ</t>
    </rPh>
    <rPh sb="28" eb="30">
      <t>ホントウ</t>
    </rPh>
    <rPh sb="31" eb="32">
      <t>メズラ</t>
    </rPh>
    <phoneticPr fontId="10"/>
  </si>
  <si>
    <t>　　コレは使用条件の厳しさとトレードオフのつもりでデザインされているのかもしれない・・・。</t>
    <rPh sb="5" eb="7">
      <t>シヨウ</t>
    </rPh>
    <rPh sb="7" eb="9">
      <t>ジョウケン</t>
    </rPh>
    <rPh sb="10" eb="11">
      <t>キビ</t>
    </rPh>
    <phoneticPr fontId="10"/>
  </si>
  <si>
    <t>　　実のところ、トウムハンドを狙わないならば、かなり使い勝手が悪い部類だった可能性も。</t>
    <rPh sb="2" eb="3">
      <t>ジツ</t>
    </rPh>
    <rPh sb="15" eb="16">
      <t>ネラ</t>
    </rPh>
    <rPh sb="26" eb="27">
      <t>ツカ</t>
    </rPh>
    <rPh sb="28" eb="30">
      <t>カッテ</t>
    </rPh>
    <rPh sb="31" eb="32">
      <t>ワル</t>
    </rPh>
    <rPh sb="33" eb="35">
      <t>ブルイ</t>
    </rPh>
    <rPh sb="38" eb="41">
      <t>カノウセイ</t>
    </rPh>
    <phoneticPr fontId="10"/>
  </si>
  <si>
    <t>　　アイアーの脆弱性とまでも相性が良いので、最早サンダリング･アーマーよりもコッチがメインか？</t>
    <rPh sb="7" eb="10">
      <t>ゼイジャクセイ</t>
    </rPh>
    <rPh sb="14" eb="16">
      <t>アイショウ</t>
    </rPh>
    <rPh sb="17" eb="18">
      <t>ヨ</t>
    </rPh>
    <rPh sb="22" eb="24">
      <t>モハヤ</t>
    </rPh>
    <phoneticPr fontId="10"/>
  </si>
  <si>
    <t>　　この場合もやはり、サンダリング･アーマーとの使い分け重視！</t>
    <rPh sb="4" eb="6">
      <t>バアイ</t>
    </rPh>
    <rPh sb="24" eb="25">
      <t>ツカ</t>
    </rPh>
    <rPh sb="26" eb="27">
      <t>ワ</t>
    </rPh>
    <rPh sb="28" eb="30">
      <t>ジュウシ</t>
    </rPh>
    <phoneticPr fontId="10"/>
  </si>
  <si>
    <t>　　大群に対して、オマケのダメージも半減されない！　ひゃっほー！</t>
    <rPh sb="2" eb="4">
      <t>タイグン</t>
    </rPh>
    <rPh sb="5" eb="6">
      <t>タイ</t>
    </rPh>
    <rPh sb="18" eb="20">
      <t>ハンゲン</t>
    </rPh>
    <phoneticPr fontId="10"/>
  </si>
  <si>
    <t>①厳密に言うと区域の範囲と２次パワーの範囲は完全一致しなくてもよい</t>
    <rPh sb="1" eb="3">
      <t>ゲンミツ</t>
    </rPh>
    <rPh sb="4" eb="5">
      <t>イ</t>
    </rPh>
    <rPh sb="7" eb="9">
      <t>クイキ</t>
    </rPh>
    <rPh sb="10" eb="12">
      <t>ハンイ</t>
    </rPh>
    <rPh sb="14" eb="15">
      <t>ジ</t>
    </rPh>
    <rPh sb="19" eb="21">
      <t>ハンイ</t>
    </rPh>
    <rPh sb="22" eb="24">
      <t>カンゼン</t>
    </rPh>
    <rPh sb="24" eb="26">
      <t>イッチ</t>
    </rPh>
    <phoneticPr fontId="63"/>
  </si>
  <si>
    <t>　　区域を展開した後、移動しても理屈の上では良いのだが、</t>
    <rPh sb="2" eb="4">
      <t>クイキ</t>
    </rPh>
    <rPh sb="5" eb="7">
      <t>テンカイ</t>
    </rPh>
    <rPh sb="9" eb="10">
      <t>アト</t>
    </rPh>
    <rPh sb="11" eb="13">
      <t>イドウ</t>
    </rPh>
    <rPh sb="16" eb="18">
      <t>リクツ</t>
    </rPh>
    <rPh sb="19" eb="20">
      <t>ウエ</t>
    </rPh>
    <rPh sb="22" eb="23">
      <t>ヨ</t>
    </rPh>
    <phoneticPr fontId="63"/>
  </si>
  <si>
    <t>②トウムハンドのフォローにならない</t>
    <phoneticPr fontId="63"/>
  </si>
  <si>
    <t>　　コレが普通の近接爆発押しやりパワーだったら、敵に囲まれた時の対策になったのに・・・。</t>
    <rPh sb="5" eb="7">
      <t>フツウ</t>
    </rPh>
    <rPh sb="8" eb="10">
      <t>キンセツ</t>
    </rPh>
    <rPh sb="10" eb="12">
      <t>バクハツ</t>
    </rPh>
    <rPh sb="12" eb="13">
      <t>オ</t>
    </rPh>
    <rPh sb="24" eb="25">
      <t>テキ</t>
    </rPh>
    <rPh sb="26" eb="27">
      <t>カコ</t>
    </rPh>
    <rPh sb="30" eb="31">
      <t>トキ</t>
    </rPh>
    <rPh sb="32" eb="34">
      <t>タイサク</t>
    </rPh>
    <phoneticPr fontId="63"/>
  </si>
  <si>
    <t>③お休みするターンに使ってお茶を濁す</t>
    <rPh sb="2" eb="3">
      <t>ヤス</t>
    </rPh>
    <rPh sb="10" eb="11">
      <t>ツカ</t>
    </rPh>
    <rPh sb="14" eb="15">
      <t>チャ</t>
    </rPh>
    <rPh sb="16" eb="17">
      <t>ニゴ</t>
    </rPh>
    <phoneticPr fontId="63"/>
  </si>
  <si>
    <t>　　標準アクションを余らすくらいならば、コレでも使ってみる。</t>
    <rPh sb="2" eb="4">
      <t>ヒョウジュン</t>
    </rPh>
    <rPh sb="10" eb="11">
      <t>アマ</t>
    </rPh>
    <rPh sb="24" eb="25">
      <t>ツカ</t>
    </rPh>
    <phoneticPr fontId="63"/>
  </si>
  <si>
    <t>　　無限回ＢＩＧ２の方が圧倒的に性能が上なので、結局どうしようも無いよね。</t>
    <rPh sb="10" eb="11">
      <t>ホウ</t>
    </rPh>
    <rPh sb="12" eb="15">
      <t>アットウテキ</t>
    </rPh>
    <rPh sb="16" eb="18">
      <t>セイノウ</t>
    </rPh>
    <rPh sb="19" eb="20">
      <t>ウエ</t>
    </rPh>
    <rPh sb="24" eb="26">
      <t>ケッキョク</t>
    </rPh>
    <rPh sb="32" eb="33">
      <t>ナ</t>
    </rPh>
    <phoneticPr fontId="63"/>
  </si>
  <si>
    <r>
      <t>④対頑健ではなく</t>
    </r>
    <r>
      <rPr>
        <b/>
        <sz val="11"/>
        <color rgb="FFFF0000"/>
        <rFont val="ＭＳ Ｐゴシック"/>
        <family val="3"/>
        <charset val="128"/>
        <scheme val="minor"/>
      </rPr>
      <t>対意志の押しやり</t>
    </r>
    <rPh sb="1" eb="2">
      <t>タイ</t>
    </rPh>
    <rPh sb="2" eb="4">
      <t>ガンケン</t>
    </rPh>
    <rPh sb="8" eb="9">
      <t>タイ</t>
    </rPh>
    <rPh sb="9" eb="11">
      <t>イシ</t>
    </rPh>
    <rPh sb="12" eb="13">
      <t>オ</t>
    </rPh>
    <phoneticPr fontId="63"/>
  </si>
  <si>
    <t>　　どうしても頑健の高い敵に最期の一押ししたい時は出番！</t>
    <rPh sb="7" eb="9">
      <t>ガンケン</t>
    </rPh>
    <rPh sb="10" eb="11">
      <t>タカ</t>
    </rPh>
    <rPh sb="12" eb="13">
      <t>テキ</t>
    </rPh>
    <rPh sb="14" eb="16">
      <t>サイゴ</t>
    </rPh>
    <rPh sb="17" eb="18">
      <t>ヒト</t>
    </rPh>
    <rPh sb="18" eb="19">
      <t>オ</t>
    </rPh>
    <rPh sb="23" eb="24">
      <t>トキ</t>
    </rPh>
    <rPh sb="25" eb="27">
      <t>デバン</t>
    </rPh>
    <phoneticPr fontId="63"/>
  </si>
  <si>
    <t>アクション</t>
    <phoneticPr fontId="10"/>
  </si>
  <si>
    <t>この爆発は使用者の次T終まで持続する区域を作り出す。</t>
    <rPh sb="2" eb="4">
      <t>バクハツ</t>
    </rPh>
    <rPh sb="5" eb="7">
      <t>シヨウ</t>
    </rPh>
    <rPh sb="7" eb="8">
      <t>シャ</t>
    </rPh>
    <rPh sb="9" eb="10">
      <t>ジ</t>
    </rPh>
    <rPh sb="11" eb="12">
      <t>シュウ</t>
    </rPh>
    <rPh sb="14" eb="16">
      <t>ジゾク</t>
    </rPh>
    <rPh sb="18" eb="20">
      <t>クイキ</t>
    </rPh>
    <rPh sb="21" eb="22">
      <t>ツク</t>
    </rPh>
    <rPh sb="23" eb="24">
      <t>ダ</t>
    </rPh>
    <phoneticPr fontId="63"/>
  </si>
  <si>
    <t>[装具][秘術]</t>
    <rPh sb="1" eb="3">
      <t>ソウグ</t>
    </rPh>
    <phoneticPr fontId="10"/>
  </si>
  <si>
    <t>機会アクション</t>
    <rPh sb="0" eb="2">
      <t>キカイ</t>
    </rPh>
    <phoneticPr fontId="10"/>
  </si>
  <si>
    <t xml:space="preserve">トリガーを発生させた敵 </t>
    <phoneticPr fontId="10"/>
  </si>
  <si>
    <t>トリガー</t>
    <phoneticPr fontId="63"/>
  </si>
  <si>
    <r>
      <t>　1体の敵がこの</t>
    </r>
    <r>
      <rPr>
        <b/>
        <sz val="11"/>
        <color rgb="FFFF0000"/>
        <rFont val="ＭＳ Ｐゴシック"/>
        <family val="3"/>
        <charset val="128"/>
        <scheme val="minor"/>
      </rPr>
      <t>区域内に侵入</t>
    </r>
    <r>
      <rPr>
        <sz val="11"/>
        <rFont val="ＭＳ Ｐゴシック"/>
        <family val="3"/>
        <charset val="128"/>
        <scheme val="minor"/>
      </rPr>
      <t>する、もしくは</t>
    </r>
    <r>
      <rPr>
        <b/>
        <sz val="11"/>
        <color rgb="FFFF0000"/>
        <rFont val="ＭＳ Ｐゴシック"/>
        <family val="3"/>
        <charset val="128"/>
        <scheme val="minor"/>
      </rPr>
      <t>区域内で自身のターンを開始</t>
    </r>
    <r>
      <rPr>
        <sz val="11"/>
        <rFont val="ＭＳ Ｐゴシック"/>
        <family val="3"/>
        <charset val="128"/>
        <scheme val="minor"/>
      </rPr>
      <t xml:space="preserve">する。 </t>
    </r>
    <phoneticPr fontId="63"/>
  </si>
  <si>
    <t>【最も高い能力値】ｖｓ”意志”</t>
    <rPh sb="12" eb="14">
      <t>イシ</t>
    </rPh>
    <phoneticPr fontId="10"/>
  </si>
  <si>
    <t>ヒット</t>
    <phoneticPr fontId="10"/>
  </si>
  <si>
    <t>【最も高い能力値】ダメージ</t>
    <phoneticPr fontId="10"/>
  </si>
  <si>
    <r>
      <t>①</t>
    </r>
    <r>
      <rPr>
        <b/>
        <sz val="11"/>
        <color indexed="10"/>
        <rFont val="ＭＳ Ｐゴシック"/>
        <family val="3"/>
        <charset val="128"/>
      </rPr>
      <t>味方が誰も隣接していない敵</t>
    </r>
    <r>
      <rPr>
        <sz val="11"/>
        <color theme="1"/>
        <rFont val="ＭＳ Ｐゴシック"/>
        <family val="3"/>
        <charset val="128"/>
        <scheme val="minor"/>
      </rPr>
      <t>への攻撃に使う</t>
    </r>
    <rPh sb="1" eb="3">
      <t>ミカタ</t>
    </rPh>
    <rPh sb="4" eb="5">
      <t>ダレ</t>
    </rPh>
    <rPh sb="6" eb="8">
      <t>リンセツ</t>
    </rPh>
    <rPh sb="13" eb="14">
      <t>テキ</t>
    </rPh>
    <rPh sb="16" eb="18">
      <t>コウゲキ</t>
    </rPh>
    <rPh sb="19" eb="20">
      <t>ツカ</t>
    </rPh>
    <phoneticPr fontId="10"/>
  </si>
  <si>
    <t>　　まだ誰も唾を付けていない敵に対してトウムハンドを狙う場合、この状況がしばしば発生。</t>
    <rPh sb="4" eb="5">
      <t>ダレ</t>
    </rPh>
    <rPh sb="6" eb="7">
      <t>ツバ</t>
    </rPh>
    <rPh sb="8" eb="9">
      <t>ツ</t>
    </rPh>
    <rPh sb="14" eb="15">
      <t>テキ</t>
    </rPh>
    <rPh sb="16" eb="17">
      <t>タイ</t>
    </rPh>
    <rPh sb="26" eb="27">
      <t>ネラ</t>
    </rPh>
    <rPh sb="28" eb="30">
      <t>バアイ</t>
    </rPh>
    <rPh sb="33" eb="35">
      <t>ジョウキョウ</t>
    </rPh>
    <rPh sb="40" eb="42">
      <t>ハッセイ</t>
    </rPh>
    <phoneticPr fontId="10"/>
  </si>
  <si>
    <t>　　とりあえず無限回ＢＩＧ２がどうしても無理な時は深く考えずにコイツでＧＯ！</t>
    <rPh sb="7" eb="9">
      <t>ムゲン</t>
    </rPh>
    <rPh sb="9" eb="10">
      <t>カイ</t>
    </rPh>
    <rPh sb="20" eb="22">
      <t>ムリ</t>
    </rPh>
    <rPh sb="23" eb="24">
      <t>トキ</t>
    </rPh>
    <rPh sb="25" eb="26">
      <t>フカ</t>
    </rPh>
    <rPh sb="27" eb="28">
      <t>カンガ</t>
    </rPh>
    <phoneticPr fontId="10"/>
  </si>
  <si>
    <r>
      <t>②</t>
    </r>
    <r>
      <rPr>
        <b/>
        <sz val="11"/>
        <color indexed="10"/>
        <rFont val="ＭＳ Ｐゴシック"/>
        <family val="3"/>
        <charset val="128"/>
      </rPr>
      <t>残りＨＰの多い敵</t>
    </r>
    <r>
      <rPr>
        <sz val="11"/>
        <color theme="1"/>
        <rFont val="ＭＳ Ｐゴシック"/>
        <family val="3"/>
        <charset val="128"/>
        <scheme val="minor"/>
      </rPr>
      <t>への集中攻撃時に使っても良いが</t>
    </r>
    <rPh sb="1" eb="2">
      <t>ノコ</t>
    </rPh>
    <rPh sb="6" eb="7">
      <t>オオ</t>
    </rPh>
    <rPh sb="8" eb="9">
      <t>テキ</t>
    </rPh>
    <rPh sb="11" eb="13">
      <t>シュウチュウ</t>
    </rPh>
    <rPh sb="13" eb="15">
      <t>コウゲキ</t>
    </rPh>
    <rPh sb="15" eb="16">
      <t>ジ</t>
    </rPh>
    <rPh sb="17" eb="18">
      <t>ツカ</t>
    </rPh>
    <rPh sb="21" eb="22">
      <t>ヨ</t>
    </rPh>
    <phoneticPr fontId="10"/>
  </si>
  <si>
    <t>　　このパワーが弱過ぎて使いにくい訳では決してないので注意！</t>
    <rPh sb="8" eb="10">
      <t>ヨワス</t>
    </rPh>
    <rPh sb="12" eb="13">
      <t>ツカ</t>
    </rPh>
    <rPh sb="17" eb="18">
      <t>ワケ</t>
    </rPh>
    <rPh sb="20" eb="21">
      <t>ケッ</t>
    </rPh>
    <rPh sb="27" eb="29">
      <t>チュウイ</t>
    </rPh>
    <phoneticPr fontId="10"/>
  </si>
  <si>
    <r>
      <t>　　みんなでタコ殴りだ！　必ずしも</t>
    </r>
    <r>
      <rPr>
        <b/>
        <sz val="11"/>
        <color indexed="10"/>
        <rFont val="ＭＳ Ｐゴシック"/>
        <family val="3"/>
        <charset val="128"/>
      </rPr>
      <t>タンナイズが敵にも味方にも近付く必要がない</t>
    </r>
    <r>
      <rPr>
        <sz val="11"/>
        <color theme="1"/>
        <rFont val="ＭＳ Ｐゴシック"/>
        <family val="3"/>
        <charset val="128"/>
        <scheme val="minor"/>
      </rPr>
      <t>のは大きい。</t>
    </r>
    <rPh sb="8" eb="9">
      <t>ナグ</t>
    </rPh>
    <rPh sb="13" eb="14">
      <t>カナラ</t>
    </rPh>
    <rPh sb="23" eb="24">
      <t>テキ</t>
    </rPh>
    <rPh sb="26" eb="28">
      <t>ミカタ</t>
    </rPh>
    <rPh sb="30" eb="32">
      <t>チカヅ</t>
    </rPh>
    <rPh sb="33" eb="35">
      <t>ヒツヨウ</t>
    </rPh>
    <rPh sb="40" eb="41">
      <t>オオ</t>
    </rPh>
    <phoneticPr fontId="10"/>
  </si>
  <si>
    <t>　次T終まで１回の攻撃R、技能判定、能力値判定、STのいずれかに＋２</t>
    <rPh sb="1" eb="2">
      <t>ジ</t>
    </rPh>
    <rPh sb="3" eb="4">
      <t>シュウ</t>
    </rPh>
    <phoneticPr fontId="10"/>
  </si>
  <si>
    <t>⑤大群クリ―チャ―に使う</t>
    <rPh sb="1" eb="3">
      <t>タイグン</t>
    </rPh>
    <rPh sb="10" eb="11">
      <t>ツカ</t>
    </rPh>
    <phoneticPr fontId="10"/>
  </si>
  <si>
    <t>　ヒット：目標2マス横滑り</t>
    <phoneticPr fontId="10"/>
  </si>
  <si>
    <r>
      <t>範囲内にいる</t>
    </r>
    <r>
      <rPr>
        <b/>
        <sz val="11"/>
        <color rgb="FFFF0000"/>
        <rFont val="ＭＳ Ｐゴシック"/>
        <family val="3"/>
        <charset val="128"/>
        <scheme val="minor"/>
      </rPr>
      <t>敵すべて</t>
    </r>
    <rPh sb="0" eb="3">
      <t>ハンイナイ</t>
    </rPh>
    <rPh sb="6" eb="7">
      <t>テキ</t>
    </rPh>
    <phoneticPr fontId="10"/>
  </si>
  <si>
    <r>
      <t>ＡＣへのボーナス</t>
    </r>
    <r>
      <rPr>
        <b/>
        <sz val="12"/>
        <color rgb="FFFF0000"/>
        <rFont val="HGPｺﾞｼｯｸE"/>
        <family val="3"/>
        <charset val="128"/>
      </rPr>
      <t>は</t>
    </r>
    <r>
      <rPr>
        <b/>
        <sz val="14"/>
        <color rgb="FFFF0000"/>
        <rFont val="HGPｺﾞｼｯｸE"/>
        <family val="3"/>
        <charset val="128"/>
      </rPr>
      <t>パワーボーナス</t>
    </r>
    <r>
      <rPr>
        <b/>
        <sz val="12"/>
        <color rgb="FFFF0000"/>
        <rFont val="HGPｺﾞｼｯｸE"/>
        <family val="3"/>
        <charset val="128"/>
      </rPr>
      <t>だが</t>
    </r>
    <r>
      <rPr>
        <b/>
        <sz val="14"/>
        <color rgb="FFFF0000"/>
        <rFont val="HGPｺﾞｼｯｸE"/>
        <family val="3"/>
        <charset val="128"/>
      </rPr>
      <t>、数字</t>
    </r>
    <r>
      <rPr>
        <b/>
        <sz val="12"/>
        <color rgb="FFFF0000"/>
        <rFont val="HGPｺﾞｼｯｸE"/>
        <family val="3"/>
        <charset val="128"/>
      </rPr>
      <t>が</t>
    </r>
    <r>
      <rPr>
        <b/>
        <sz val="14"/>
        <color rgb="FFFF0000"/>
        <rFont val="HGPｺﾞｼｯｸE"/>
        <family val="3"/>
        <charset val="128"/>
      </rPr>
      <t>デカい</t>
    </r>
    <r>
      <rPr>
        <b/>
        <sz val="12"/>
        <color rgb="FFFF0000"/>
        <rFont val="HGPｺﾞｼｯｸE"/>
        <family val="3"/>
        <charset val="128"/>
      </rPr>
      <t>ので</t>
    </r>
    <r>
      <rPr>
        <b/>
        <sz val="14"/>
        <color rgb="FFFF0000"/>
        <rFont val="HGPｺﾞｼｯｸE"/>
        <family val="3"/>
        <charset val="128"/>
      </rPr>
      <t>あまり関係無し？</t>
    </r>
    <rPh sb="19" eb="21">
      <t>スウジ</t>
    </rPh>
    <rPh sb="30" eb="32">
      <t>カンケイ</t>
    </rPh>
    <rPh sb="32" eb="33">
      <t>ナ</t>
    </rPh>
    <phoneticPr fontId="10"/>
  </si>
  <si>
    <t>①味方が敵に囲まれている時</t>
    <rPh sb="1" eb="3">
      <t>ミカタ</t>
    </rPh>
    <rPh sb="4" eb="5">
      <t>テキ</t>
    </rPh>
    <rPh sb="6" eb="7">
      <t>カコ</t>
    </rPh>
    <rPh sb="12" eb="13">
      <t>トキ</t>
    </rPh>
    <phoneticPr fontId="10"/>
  </si>
  <si>
    <r>
      <t>　　珍しく</t>
    </r>
    <r>
      <rPr>
        <b/>
        <sz val="11"/>
        <color rgb="FFFF0000"/>
        <rFont val="ＭＳ Ｐゴシック"/>
        <family val="3"/>
        <charset val="128"/>
        <scheme val="minor"/>
      </rPr>
      <t>爆発２かつ複数の敵対象</t>
    </r>
    <r>
      <rPr>
        <sz val="11"/>
        <color theme="1"/>
        <rFont val="ＭＳ Ｐゴシック"/>
        <family val="3"/>
        <charset val="128"/>
        <scheme val="minor"/>
      </rPr>
      <t>と、ダメージ以外は色々とド派手なパワー！</t>
    </r>
    <rPh sb="2" eb="3">
      <t>メズラ</t>
    </rPh>
    <rPh sb="5" eb="7">
      <t>バクハツ</t>
    </rPh>
    <rPh sb="10" eb="12">
      <t>フクスウ</t>
    </rPh>
    <rPh sb="13" eb="14">
      <t>テキ</t>
    </rPh>
    <rPh sb="14" eb="16">
      <t>タイショウ</t>
    </rPh>
    <rPh sb="22" eb="24">
      <t>イガイ</t>
    </rPh>
    <rPh sb="25" eb="27">
      <t>イロイロ</t>
    </rPh>
    <rPh sb="29" eb="31">
      <t>ハデ</t>
    </rPh>
    <phoneticPr fontId="10"/>
  </si>
  <si>
    <r>
      <t>②</t>
    </r>
    <r>
      <rPr>
        <b/>
        <sz val="11"/>
        <color indexed="10"/>
        <rFont val="ＭＳ Ｐゴシック"/>
        <family val="3"/>
        <charset val="128"/>
      </rPr>
      <t>ＡＣへのパワーボーナス無しの前衛</t>
    </r>
    <r>
      <rPr>
        <sz val="11"/>
        <color theme="1"/>
        <rFont val="ＭＳ Ｐゴシック"/>
        <family val="3"/>
        <charset val="128"/>
        <scheme val="minor"/>
      </rPr>
      <t>を巻き込む</t>
    </r>
    <rPh sb="12" eb="13">
      <t>ナ</t>
    </rPh>
    <rPh sb="15" eb="17">
      <t>ゼンエイ</t>
    </rPh>
    <rPh sb="18" eb="19">
      <t>マ</t>
    </rPh>
    <rPh sb="20" eb="21">
      <t>コ</t>
    </rPh>
    <phoneticPr fontId="10"/>
  </si>
  <si>
    <t>　　実際は深く考えながら使う余裕が恐らくないので、誰かが敵に囲まれたらＧＯって程度のノリか？</t>
    <rPh sb="2" eb="4">
      <t>ジッサイ</t>
    </rPh>
    <rPh sb="5" eb="6">
      <t>フカ</t>
    </rPh>
    <rPh sb="7" eb="8">
      <t>カンガ</t>
    </rPh>
    <rPh sb="12" eb="13">
      <t>ツカ</t>
    </rPh>
    <rPh sb="14" eb="16">
      <t>ヨユウ</t>
    </rPh>
    <rPh sb="17" eb="18">
      <t>オソ</t>
    </rPh>
    <rPh sb="25" eb="26">
      <t>ダレ</t>
    </rPh>
    <rPh sb="28" eb="29">
      <t>テキ</t>
    </rPh>
    <rPh sb="30" eb="31">
      <t>カコ</t>
    </rPh>
    <rPh sb="39" eb="41">
      <t>テイド</t>
    </rPh>
    <phoneticPr fontId="10"/>
  </si>
  <si>
    <t>④強制移動命</t>
    <rPh sb="1" eb="3">
      <t>キョウセイ</t>
    </rPh>
    <rPh sb="3" eb="5">
      <t>イドウ</t>
    </rPh>
    <rPh sb="5" eb="6">
      <t>イノチ</t>
    </rPh>
    <phoneticPr fontId="10"/>
  </si>
  <si>
    <t>　　対反応である強制移動パワーは結構レアなので、使い勝手の良さは保証済み？</t>
    <rPh sb="2" eb="3">
      <t>タイ</t>
    </rPh>
    <rPh sb="3" eb="4">
      <t>ハン</t>
    </rPh>
    <rPh sb="4" eb="5">
      <t>オウ</t>
    </rPh>
    <rPh sb="8" eb="10">
      <t>キョウセイ</t>
    </rPh>
    <rPh sb="10" eb="12">
      <t>イドウ</t>
    </rPh>
    <rPh sb="16" eb="18">
      <t>ケッコウ</t>
    </rPh>
    <rPh sb="24" eb="25">
      <t>ツカ</t>
    </rPh>
    <rPh sb="26" eb="28">
      <t>カッテ</t>
    </rPh>
    <rPh sb="29" eb="30">
      <t>ヨ</t>
    </rPh>
    <rPh sb="32" eb="34">
      <t>ホショウ</t>
    </rPh>
    <rPh sb="34" eb="35">
      <t>ズ</t>
    </rPh>
    <phoneticPr fontId="10"/>
  </si>
  <si>
    <r>
      <t>　　</t>
    </r>
    <r>
      <rPr>
        <b/>
        <sz val="11"/>
        <color indexed="10"/>
        <rFont val="ＭＳ Ｐゴシック"/>
        <family val="3"/>
        <charset val="128"/>
      </rPr>
      <t>間合いや遠隔を持たない敵を伏せ＆幻惑にして味方から１マス離す</t>
    </r>
    <r>
      <rPr>
        <sz val="11"/>
        <color theme="1"/>
        <rFont val="ＭＳ Ｐゴシック"/>
        <family val="3"/>
        <charset val="128"/>
        <scheme val="minor"/>
      </rPr>
      <t>とハメになる。</t>
    </r>
    <rPh sb="2" eb="4">
      <t>マア</t>
    </rPh>
    <rPh sb="6" eb="8">
      <t>エンカク</t>
    </rPh>
    <rPh sb="9" eb="10">
      <t>モ</t>
    </rPh>
    <rPh sb="13" eb="14">
      <t>テキ</t>
    </rPh>
    <rPh sb="15" eb="16">
      <t>フ</t>
    </rPh>
    <rPh sb="18" eb="20">
      <t>ゲンワク</t>
    </rPh>
    <rPh sb="23" eb="25">
      <t>ミカタ</t>
    </rPh>
    <rPh sb="30" eb="31">
      <t>ハナ</t>
    </rPh>
    <phoneticPr fontId="10"/>
  </si>
  <si>
    <t>　　味方を巻き込める範囲攻撃なので、やはり抜群の使い勝手！</t>
    <rPh sb="2" eb="4">
      <t>ミカタ</t>
    </rPh>
    <rPh sb="5" eb="6">
      <t>マ</t>
    </rPh>
    <rPh sb="7" eb="8">
      <t>コ</t>
    </rPh>
    <rPh sb="10" eb="12">
      <t>ハンイ</t>
    </rPh>
    <rPh sb="12" eb="14">
      <t>コウゲキ</t>
    </rPh>
    <rPh sb="21" eb="23">
      <t>バツグン</t>
    </rPh>
    <rPh sb="24" eb="25">
      <t>ツカ</t>
    </rPh>
    <rPh sb="26" eb="28">
      <t>カッテ</t>
    </rPh>
    <phoneticPr fontId="10"/>
  </si>
  <si>
    <t>[遭遇毎]◆[死霊][装具][秘術]</t>
    <phoneticPr fontId="10"/>
  </si>
  <si>
    <t>[遭遇毎]◆[区域][装具][秘術]</t>
    <rPh sb="11" eb="13">
      <t>ソウグ</t>
    </rPh>
    <phoneticPr fontId="10"/>
  </si>
  <si>
    <t>[無限回]◆[装具][秘術][冷気]</t>
    <rPh sb="1" eb="3">
      <t>ムゲン</t>
    </rPh>
    <rPh sb="3" eb="4">
      <t>カイ</t>
    </rPh>
    <rPh sb="15" eb="17">
      <t>レイキ</t>
    </rPh>
    <phoneticPr fontId="10"/>
  </si>
  <si>
    <t>1次目標を中心</t>
    <phoneticPr fontId="10"/>
  </si>
  <si>
    <t>キーワード</t>
    <phoneticPr fontId="10"/>
  </si>
  <si>
    <t>近接</t>
  </si>
  <si>
    <t>接触</t>
  </si>
  <si>
    <t>２次目標</t>
    <rPh sb="1" eb="2">
      <t>ジ</t>
    </rPh>
    <rPh sb="2" eb="4">
      <t>モクヒョウ</t>
    </rPh>
    <phoneticPr fontId="10"/>
  </si>
  <si>
    <r>
      <t>範囲内の</t>
    </r>
    <r>
      <rPr>
        <b/>
        <sz val="11"/>
        <color rgb="FFFF0000"/>
        <rFont val="ＭＳ Ｐゴシック"/>
        <family val="3"/>
        <charset val="128"/>
        <scheme val="minor"/>
      </rPr>
      <t>すべての敵</t>
    </r>
    <phoneticPr fontId="10"/>
  </si>
  <si>
    <t>２次攻撃</t>
    <rPh sb="2" eb="4">
      <t>コウゲキ</t>
    </rPh>
    <phoneticPr fontId="10"/>
  </si>
  <si>
    <t>【知】対”頑健”</t>
    <rPh sb="1" eb="2">
      <t>チ</t>
    </rPh>
    <rPh sb="3" eb="4">
      <t>タイ</t>
    </rPh>
    <rPh sb="5" eb="7">
      <t>ガンケン</t>
    </rPh>
    <phoneticPr fontId="10"/>
  </si>
  <si>
    <t>　　敵が幻惑した時など隙を見つけて接近する必要があるが、トウムハンドとの両立が困難・・・。</t>
    <rPh sb="2" eb="3">
      <t>テキ</t>
    </rPh>
    <rPh sb="4" eb="6">
      <t>ゲンワク</t>
    </rPh>
    <rPh sb="8" eb="9">
      <t>トキ</t>
    </rPh>
    <rPh sb="11" eb="12">
      <t>スキ</t>
    </rPh>
    <rPh sb="13" eb="14">
      <t>ミ</t>
    </rPh>
    <rPh sb="17" eb="19">
      <t>セッキン</t>
    </rPh>
    <rPh sb="21" eb="23">
      <t>ヒツヨウ</t>
    </rPh>
    <rPh sb="36" eb="38">
      <t>リョウリツ</t>
    </rPh>
    <rPh sb="39" eb="41">
      <t>コンナン</t>
    </rPh>
    <phoneticPr fontId="10"/>
  </si>
  <si>
    <t>　　アドリブが効かないと最早どうしようもないという事なのか？</t>
    <rPh sb="7" eb="8">
      <t>キ</t>
    </rPh>
    <rPh sb="12" eb="14">
      <t>モハヤ</t>
    </rPh>
    <rPh sb="25" eb="26">
      <t>コト</t>
    </rPh>
    <phoneticPr fontId="10"/>
  </si>
  <si>
    <t>召喚も射程が５しかない！　</t>
    <rPh sb="0" eb="2">
      <t>ショウカン</t>
    </rPh>
    <rPh sb="3" eb="5">
      <t>シャテイ</t>
    </rPh>
    <phoneticPr fontId="10"/>
  </si>
  <si>
    <t>　召喚自身の移動と併用しないとあんまり遠くへ送り込めないものの、</t>
    <rPh sb="1" eb="3">
      <t>ショウカン</t>
    </rPh>
    <rPh sb="3" eb="5">
      <t>ジシン</t>
    </rPh>
    <rPh sb="6" eb="8">
      <t>イドウ</t>
    </rPh>
    <rPh sb="9" eb="11">
      <t>ヘイヨウ</t>
    </rPh>
    <rPh sb="19" eb="20">
      <t>トオ</t>
    </rPh>
    <rPh sb="22" eb="23">
      <t>オク</t>
    </rPh>
    <rPh sb="24" eb="25">
      <t>コ</t>
    </rPh>
    <phoneticPr fontId="10"/>
  </si>
  <si>
    <r>
      <t>　　　</t>
    </r>
    <r>
      <rPr>
        <b/>
        <sz val="11"/>
        <color indexed="10"/>
        <rFont val="ＭＳ Ｐゴシック"/>
        <family val="3"/>
        <charset val="128"/>
      </rPr>
      <t>前衛組と挟撃</t>
    </r>
    <r>
      <rPr>
        <sz val="11"/>
        <color theme="1"/>
        <rFont val="ＭＳ Ｐゴシック"/>
        <family val="3"/>
        <charset val="128"/>
        <scheme val="minor"/>
      </rPr>
      <t>させる。反対側にパッと出せるので必要な時には かなり便利！</t>
    </r>
    <rPh sb="3" eb="5">
      <t>ゼンエイ</t>
    </rPh>
    <rPh sb="5" eb="6">
      <t>クミ</t>
    </rPh>
    <rPh sb="13" eb="15">
      <t>ハンタイ</t>
    </rPh>
    <rPh sb="15" eb="16">
      <t>ガワ</t>
    </rPh>
    <rPh sb="20" eb="21">
      <t>ダ</t>
    </rPh>
    <rPh sb="25" eb="27">
      <t>ヒツヨウ</t>
    </rPh>
    <rPh sb="28" eb="29">
      <t>トキ</t>
    </rPh>
    <rPh sb="35" eb="37">
      <t>ベンリ</t>
    </rPh>
    <phoneticPr fontId="10"/>
  </si>
  <si>
    <t>　　　撃破役もどき。　防衛役がマークで守ってあげるのが理想。</t>
    <rPh sb="3" eb="5">
      <t>ゲキハ</t>
    </rPh>
    <rPh sb="5" eb="6">
      <t>ヤク</t>
    </rPh>
    <rPh sb="11" eb="14">
      <t>ボウエイヤク</t>
    </rPh>
    <rPh sb="19" eb="20">
      <t>マモ</t>
    </rPh>
    <rPh sb="27" eb="29">
      <t>リソウ</t>
    </rPh>
    <phoneticPr fontId="10"/>
  </si>
  <si>
    <t>　　　現在、残念ながらコレに適した要員がいない故に最早、考慮する必要は無い。</t>
    <rPh sb="23" eb="24">
      <t>ユエ</t>
    </rPh>
    <rPh sb="25" eb="27">
      <t>モハヤ</t>
    </rPh>
    <rPh sb="28" eb="30">
      <t>コウリョ</t>
    </rPh>
    <rPh sb="32" eb="34">
      <t>ヒツヨウ</t>
    </rPh>
    <rPh sb="35" eb="36">
      <t>ナ</t>
    </rPh>
    <phoneticPr fontId="10"/>
  </si>
  <si>
    <r>
      <rPr>
        <b/>
        <sz val="11"/>
        <color indexed="10"/>
        <rFont val="ＭＳ Ｐゴシック"/>
        <family val="3"/>
        <charset val="128"/>
      </rPr>
      <t>だけど</t>
    </r>
    <r>
      <rPr>
        <b/>
        <sz val="14"/>
        <color indexed="10"/>
        <rFont val="HGP創英角ｺﾞｼｯｸUB"/>
        <family val="3"/>
        <charset val="128"/>
      </rPr>
      <t>機会攻撃誘発</t>
    </r>
    <r>
      <rPr>
        <b/>
        <sz val="11"/>
        <color indexed="10"/>
        <rFont val="ＭＳ Ｐゴシック"/>
        <family val="3"/>
        <charset val="128"/>
      </rPr>
      <t>には</t>
    </r>
    <r>
      <rPr>
        <b/>
        <sz val="14"/>
        <color indexed="10"/>
        <rFont val="ＭＳ Ｐゴシック"/>
        <family val="3"/>
        <charset val="128"/>
      </rPr>
      <t>要注意！</t>
    </r>
    <r>
      <rPr>
        <b/>
        <sz val="12"/>
        <color indexed="18"/>
        <rFont val="ＭＳ Ｐゴシック"/>
        <family val="3"/>
        <charset val="128"/>
      </rPr>
      <t>（召喚＆汎用全般に言える事）</t>
    </r>
    <rPh sb="3" eb="5">
      <t>キカイ</t>
    </rPh>
    <rPh sb="5" eb="7">
      <t>コウゲキ</t>
    </rPh>
    <rPh sb="7" eb="9">
      <t>ユウハツ</t>
    </rPh>
    <rPh sb="11" eb="14">
      <t>ヨウチュウイ</t>
    </rPh>
    <rPh sb="16" eb="18">
      <t>ショウカン</t>
    </rPh>
    <rPh sb="19" eb="21">
      <t>ハンヨウ</t>
    </rPh>
    <rPh sb="21" eb="23">
      <t>ゼンパン</t>
    </rPh>
    <rPh sb="24" eb="25">
      <t>イ</t>
    </rPh>
    <rPh sb="27" eb="28">
      <t>コト</t>
    </rPh>
    <phoneticPr fontId="10"/>
  </si>
  <si>
    <r>
      <t>　・</t>
    </r>
    <r>
      <rPr>
        <b/>
        <sz val="11"/>
        <color indexed="10"/>
        <rFont val="ＭＳ Ｐゴシック"/>
        <family val="3"/>
        <charset val="128"/>
      </rPr>
      <t>メイジ・ハンドだけで戦線を維持するのは困難！　</t>
    </r>
    <r>
      <rPr>
        <sz val="11"/>
        <color indexed="8"/>
        <rFont val="ＭＳ Ｐゴシック"/>
        <family val="3"/>
        <charset val="128"/>
      </rPr>
      <t>他の</t>
    </r>
    <r>
      <rPr>
        <b/>
        <sz val="11"/>
        <color indexed="10"/>
        <rFont val="ＭＳ Ｐゴシック"/>
        <family val="3"/>
        <charset val="128"/>
      </rPr>
      <t>召喚や味方のパワーとの使い分け</t>
    </r>
    <r>
      <rPr>
        <sz val="11"/>
        <color indexed="8"/>
        <rFont val="ＭＳ Ｐゴシック"/>
        <family val="3"/>
        <charset val="128"/>
      </rPr>
      <t>が重要</t>
    </r>
    <rPh sb="21" eb="23">
      <t>コンナン</t>
    </rPh>
    <rPh sb="25" eb="26">
      <t>ホカ</t>
    </rPh>
    <rPh sb="27" eb="29">
      <t>ショウカン</t>
    </rPh>
    <rPh sb="30" eb="32">
      <t>ミカタ</t>
    </rPh>
    <rPh sb="38" eb="39">
      <t>ツカ</t>
    </rPh>
    <rPh sb="40" eb="41">
      <t>ワ</t>
    </rPh>
    <rPh sb="43" eb="45">
      <t>ジュウヨウ</t>
    </rPh>
    <phoneticPr fontId="10"/>
  </si>
  <si>
    <t>　　うっかり機会攻撃でマークしてしまったら、さっさと防衛役にマークを上書きしてもらうのが吉か？</t>
    <rPh sb="6" eb="8">
      <t>キカイ</t>
    </rPh>
    <rPh sb="8" eb="10">
      <t>コウゲキ</t>
    </rPh>
    <rPh sb="26" eb="28">
      <t>ボウエイ</t>
    </rPh>
    <rPh sb="28" eb="29">
      <t>ヤク</t>
    </rPh>
    <rPh sb="34" eb="36">
      <t>ウワガ</t>
    </rPh>
    <rPh sb="44" eb="45">
      <t>キチ</t>
    </rPh>
    <phoneticPr fontId="10"/>
  </si>
  <si>
    <r>
      <t>　　君が“癒しの封呪”パワーを</t>
    </r>
    <r>
      <rPr>
        <b/>
        <sz val="11"/>
        <color rgb="FFFF0000"/>
        <rFont val="ＭＳ Ｐゴシック"/>
        <family val="3"/>
        <charset val="128"/>
        <scheme val="minor"/>
      </rPr>
      <t>味方に</t>
    </r>
    <r>
      <rPr>
        <sz val="11"/>
        <color theme="1"/>
        <rFont val="ＭＳ Ｐゴシック"/>
        <family val="3"/>
        <charset val="128"/>
        <scheme val="minor"/>
      </rPr>
      <t>使用する時は常に、その味方は(T終)まで(戦)を与えない。</t>
    </r>
    <rPh sb="2" eb="3">
      <t>キミ</t>
    </rPh>
    <rPh sb="5" eb="6">
      <t>イヤ</t>
    </rPh>
    <rPh sb="8" eb="9">
      <t>フウ</t>
    </rPh>
    <rPh sb="9" eb="10">
      <t>ジュ</t>
    </rPh>
    <rPh sb="15" eb="17">
      <t>ミカタ</t>
    </rPh>
    <rPh sb="18" eb="20">
      <t>シヨウ</t>
    </rPh>
    <rPh sb="22" eb="23">
      <t>トキ</t>
    </rPh>
    <rPh sb="24" eb="25">
      <t>ツネ</t>
    </rPh>
    <rPh sb="29" eb="31">
      <t>ミカタ</t>
    </rPh>
    <rPh sb="34" eb="35">
      <t>シュウ</t>
    </rPh>
    <rPh sb="39" eb="40">
      <t>セン</t>
    </rPh>
    <rPh sb="42" eb="43">
      <t>アタ</t>
    </rPh>
    <phoneticPr fontId="68"/>
  </si>
  <si>
    <t>フリー・アクション</t>
    <phoneticPr fontId="10"/>
  </si>
  <si>
    <t>[酸][精神]を除くダメージ種別の中から</t>
    <rPh sb="1" eb="2">
      <t>サン</t>
    </rPh>
    <rPh sb="4" eb="6">
      <t>セイシン</t>
    </rPh>
    <rPh sb="8" eb="9">
      <t>ノゾ</t>
    </rPh>
    <rPh sb="14" eb="16">
      <t>シュベツ</t>
    </rPh>
    <rPh sb="17" eb="18">
      <t>ナカ</t>
    </rPh>
    <phoneticPr fontId="10"/>
  </si>
  <si>
    <r>
      <t>同じダメージ種別に対する</t>
    </r>
    <r>
      <rPr>
        <b/>
        <sz val="11"/>
        <color rgb="FFFF0000"/>
        <rFont val="ＭＳ Ｐゴシック"/>
        <family val="3"/>
        <charset val="128"/>
        <scheme val="minor"/>
      </rPr>
      <t>完全耐性</t>
    </r>
    <r>
      <rPr>
        <sz val="11"/>
        <color theme="1"/>
        <rFont val="ＭＳ Ｐゴシック"/>
        <family val="3"/>
        <charset val="128"/>
        <scheme val="minor"/>
      </rPr>
      <t>を得る事に変える事ができる。</t>
    </r>
    <rPh sb="0" eb="1">
      <t>オナ</t>
    </rPh>
    <rPh sb="6" eb="8">
      <t>シュベツ</t>
    </rPh>
    <rPh sb="9" eb="10">
      <t>タイ</t>
    </rPh>
    <rPh sb="12" eb="14">
      <t>カンゼン</t>
    </rPh>
    <rPh sb="14" eb="16">
      <t>タイセイ</t>
    </rPh>
    <rPh sb="17" eb="18">
      <t>エ</t>
    </rPh>
    <rPh sb="19" eb="20">
      <t>コト</t>
    </rPh>
    <rPh sb="21" eb="22">
      <t>カ</t>
    </rPh>
    <rPh sb="24" eb="25">
      <t>コト</t>
    </rPh>
    <phoneticPr fontId="10"/>
  </si>
  <si>
    <t>①酸、精神、無属性に対しては無力</t>
    <rPh sb="1" eb="2">
      <t>サン</t>
    </rPh>
    <rPh sb="3" eb="5">
      <t>セイシン</t>
    </rPh>
    <rPh sb="6" eb="7">
      <t>ム</t>
    </rPh>
    <rPh sb="7" eb="9">
      <t>ゾクセイ</t>
    </rPh>
    <rPh sb="10" eb="11">
      <t>タイ</t>
    </rPh>
    <rPh sb="14" eb="16">
      <t>ムリョク</t>
    </rPh>
    <phoneticPr fontId="10"/>
  </si>
  <si>
    <t>　　だったら封呪をキュアラティヴ・アドミクスチャーに回せばＯＫ！</t>
    <rPh sb="6" eb="7">
      <t>フウ</t>
    </rPh>
    <rPh sb="7" eb="8">
      <t>ノロイ</t>
    </rPh>
    <rPh sb="26" eb="27">
      <t>マワ</t>
    </rPh>
    <phoneticPr fontId="10"/>
  </si>
  <si>
    <r>
      <t>②</t>
    </r>
    <r>
      <rPr>
        <b/>
        <sz val="11"/>
        <color rgb="FFFF0000"/>
        <rFont val="ＭＳ Ｐゴシック"/>
        <family val="3"/>
        <charset val="128"/>
        <scheme val="minor"/>
      </rPr>
      <t>基本的に自分に使う</t>
    </r>
    <rPh sb="1" eb="4">
      <t>キホンテキ</t>
    </rPh>
    <rPh sb="5" eb="7">
      <t>ジブン</t>
    </rPh>
    <rPh sb="8" eb="9">
      <t>ツカ</t>
    </rPh>
    <phoneticPr fontId="10"/>
  </si>
  <si>
    <t>　　昨今では無双の頑健も含めて味方の抵抗が色々と充実気味だが、</t>
    <rPh sb="2" eb="4">
      <t>サッコン</t>
    </rPh>
    <rPh sb="6" eb="8">
      <t>ムソウ</t>
    </rPh>
    <rPh sb="9" eb="11">
      <t>ガンケン</t>
    </rPh>
    <rPh sb="12" eb="13">
      <t>フク</t>
    </rPh>
    <rPh sb="15" eb="17">
      <t>ミカタ</t>
    </rPh>
    <rPh sb="18" eb="20">
      <t>テイコウ</t>
    </rPh>
    <rPh sb="21" eb="23">
      <t>イロイロ</t>
    </rPh>
    <rPh sb="24" eb="26">
      <t>ジュウジツ</t>
    </rPh>
    <rPh sb="26" eb="28">
      <t>キミ</t>
    </rPh>
    <phoneticPr fontId="10"/>
  </si>
  <si>
    <t>　　現在、最も自身の抵抗に対して手薄なのが実はタンナイズ！（実質的に木の姿なんぞ無いも同然）</t>
    <rPh sb="2" eb="4">
      <t>ゲンザイ</t>
    </rPh>
    <rPh sb="5" eb="6">
      <t>モット</t>
    </rPh>
    <rPh sb="7" eb="9">
      <t>ジシン</t>
    </rPh>
    <rPh sb="10" eb="12">
      <t>テイコウ</t>
    </rPh>
    <rPh sb="13" eb="14">
      <t>タイ</t>
    </rPh>
    <rPh sb="16" eb="18">
      <t>テウス</t>
    </rPh>
    <rPh sb="21" eb="22">
      <t>ジツ</t>
    </rPh>
    <rPh sb="30" eb="33">
      <t>ジッシツテキ</t>
    </rPh>
    <rPh sb="34" eb="35">
      <t>キ</t>
    </rPh>
    <rPh sb="36" eb="37">
      <t>スガタ</t>
    </rPh>
    <rPh sb="40" eb="41">
      <t>ナ</t>
    </rPh>
    <rPh sb="43" eb="45">
      <t>ドウゼン</t>
    </rPh>
    <phoneticPr fontId="10"/>
  </si>
  <si>
    <t>　　トウムハンドの都合で、伝説級からはむしろシェリーよりも敵から離れてプレイし辛い・・・。</t>
    <rPh sb="9" eb="11">
      <t>ツゴウ</t>
    </rPh>
    <rPh sb="13" eb="15">
      <t>デンセツ</t>
    </rPh>
    <rPh sb="15" eb="16">
      <t>キュウ</t>
    </rPh>
    <rPh sb="29" eb="30">
      <t>テキ</t>
    </rPh>
    <rPh sb="32" eb="33">
      <t>ハナ</t>
    </rPh>
    <rPh sb="39" eb="40">
      <t>ツラ</t>
    </rPh>
    <phoneticPr fontId="10"/>
  </si>
  <si>
    <t>　　トウムハンド重視となると必然的に危険が増す＆危険でも敵から逃げ辛いって事になるので、</t>
    <rPh sb="8" eb="10">
      <t>ジュウシ</t>
    </rPh>
    <rPh sb="14" eb="16">
      <t>ヒツゼン</t>
    </rPh>
    <rPh sb="16" eb="17">
      <t>テキ</t>
    </rPh>
    <rPh sb="18" eb="20">
      <t>キケン</t>
    </rPh>
    <rPh sb="21" eb="22">
      <t>マ</t>
    </rPh>
    <rPh sb="24" eb="26">
      <t>キケン</t>
    </rPh>
    <rPh sb="28" eb="29">
      <t>テキ</t>
    </rPh>
    <rPh sb="31" eb="32">
      <t>ニ</t>
    </rPh>
    <rPh sb="33" eb="34">
      <t>ツラ</t>
    </rPh>
    <rPh sb="37" eb="38">
      <t>コト</t>
    </rPh>
    <phoneticPr fontId="10"/>
  </si>
  <si>
    <t>　　早め早めに自分に抵抗を付けてから敵に接近する（決して隣接ではない）のがベストか？</t>
    <rPh sb="2" eb="3">
      <t>ハヤ</t>
    </rPh>
    <rPh sb="4" eb="5">
      <t>ハヤ</t>
    </rPh>
    <rPh sb="7" eb="9">
      <t>ジブン</t>
    </rPh>
    <rPh sb="10" eb="12">
      <t>テイコウ</t>
    </rPh>
    <rPh sb="13" eb="14">
      <t>ツ</t>
    </rPh>
    <rPh sb="18" eb="19">
      <t>テキ</t>
    </rPh>
    <rPh sb="20" eb="22">
      <t>セッキン</t>
    </rPh>
    <rPh sb="25" eb="26">
      <t>ケッ</t>
    </rPh>
    <rPh sb="28" eb="30">
      <t>リンセツ</t>
    </rPh>
    <phoneticPr fontId="10"/>
  </si>
  <si>
    <t>　　コレのお陰でトウムハンドのリスクが軽減されると考えれば、封呪１つ分の価値はあるだろう。</t>
    <rPh sb="6" eb="7">
      <t>カゲ</t>
    </rPh>
    <rPh sb="19" eb="21">
      <t>ケイゲン</t>
    </rPh>
    <rPh sb="25" eb="26">
      <t>カンガ</t>
    </rPh>
    <rPh sb="30" eb="31">
      <t>フウ</t>
    </rPh>
    <rPh sb="31" eb="32">
      <t>ノロ</t>
    </rPh>
    <rPh sb="34" eb="35">
      <t>ブン</t>
    </rPh>
    <rPh sb="36" eb="38">
      <t>カチ</t>
    </rPh>
    <phoneticPr fontId="10"/>
  </si>
  <si>
    <t>　　エナジー・コンヴァージョンは自分に使えない事も含めて、手前のケツを手前で拭くのは魅力的。</t>
    <rPh sb="16" eb="18">
      <t>ジブン</t>
    </rPh>
    <rPh sb="19" eb="20">
      <t>ツカ</t>
    </rPh>
    <rPh sb="23" eb="24">
      <t>コト</t>
    </rPh>
    <rPh sb="25" eb="26">
      <t>フク</t>
    </rPh>
    <rPh sb="29" eb="31">
      <t>テマエ</t>
    </rPh>
    <rPh sb="35" eb="37">
      <t>テマエ</t>
    </rPh>
    <rPh sb="38" eb="39">
      <t>フ</t>
    </rPh>
    <rPh sb="42" eb="45">
      <t>ミリョクテキ</t>
    </rPh>
    <phoneticPr fontId="10"/>
  </si>
  <si>
    <t>　　ガチガチに計画的に行動しなくても、フリーアクションでアドリブっぽく使えるのは本当に便利。</t>
    <rPh sb="7" eb="10">
      <t>ケイカクテキ</t>
    </rPh>
    <rPh sb="11" eb="13">
      <t>コウドウ</t>
    </rPh>
    <rPh sb="35" eb="36">
      <t>ツカ</t>
    </rPh>
    <rPh sb="40" eb="42">
      <t>ホントウ</t>
    </rPh>
    <rPh sb="43" eb="45">
      <t>ベンリ</t>
    </rPh>
    <phoneticPr fontId="10"/>
  </si>
  <si>
    <t>③抵抗に対して手薄な味方は？</t>
    <rPh sb="1" eb="3">
      <t>テイコウ</t>
    </rPh>
    <rPh sb="4" eb="5">
      <t>タイ</t>
    </rPh>
    <rPh sb="7" eb="9">
      <t>テウス</t>
    </rPh>
    <rPh sb="10" eb="12">
      <t>ミカタ</t>
    </rPh>
    <phoneticPr fontId="10"/>
  </si>
  <si>
    <t>④複数属性ダメージ対策</t>
    <rPh sb="1" eb="3">
      <t>フクスウ</t>
    </rPh>
    <rPh sb="3" eb="5">
      <t>ゾクセイ</t>
    </rPh>
    <rPh sb="9" eb="11">
      <t>タイサク</t>
    </rPh>
    <phoneticPr fontId="10"/>
  </si>
  <si>
    <t>　　いくら前衛組の抵抗が充実していても複数属性ダメージには無力な事も多い。</t>
    <rPh sb="5" eb="7">
      <t>ゼンエイ</t>
    </rPh>
    <rPh sb="7" eb="8">
      <t>グミ</t>
    </rPh>
    <rPh sb="9" eb="11">
      <t>テイコウ</t>
    </rPh>
    <rPh sb="12" eb="14">
      <t>ジュウジツ</t>
    </rPh>
    <rPh sb="29" eb="31">
      <t>ムリョク</t>
    </rPh>
    <rPh sb="32" eb="33">
      <t>コト</t>
    </rPh>
    <rPh sb="34" eb="35">
      <t>オオ</t>
    </rPh>
    <phoneticPr fontId="10"/>
  </si>
  <si>
    <t>　　そんな時は対策できていないダメージ属性をコレで補えばＯＫ！　やっぱ前衛にも有効だった。</t>
    <rPh sb="5" eb="6">
      <t>トキ</t>
    </rPh>
    <rPh sb="7" eb="9">
      <t>タイサク</t>
    </rPh>
    <rPh sb="19" eb="21">
      <t>ゾクセイ</t>
    </rPh>
    <rPh sb="25" eb="26">
      <t>オギナ</t>
    </rPh>
    <rPh sb="35" eb="37">
      <t>ゼンエイ</t>
    </rPh>
    <rPh sb="39" eb="41">
      <t>ユウコウ</t>
    </rPh>
    <phoneticPr fontId="10"/>
  </si>
  <si>
    <t>⑤完全耐性はどのタイミング？</t>
    <rPh sb="1" eb="3">
      <t>カンゼン</t>
    </rPh>
    <rPh sb="3" eb="5">
      <t>タイセイ</t>
    </rPh>
    <phoneticPr fontId="10"/>
  </si>
  <si>
    <t>　　気絶を回避可能ならば迷わずＧＯ！</t>
    <rPh sb="2" eb="4">
      <t>キゼツ</t>
    </rPh>
    <rPh sb="5" eb="7">
      <t>カイヒ</t>
    </rPh>
    <rPh sb="7" eb="9">
      <t>カノウ</t>
    </rPh>
    <rPh sb="12" eb="13">
      <t>マヨ</t>
    </rPh>
    <phoneticPr fontId="10"/>
  </si>
  <si>
    <t>　　それ意外となると・・・、今後の研究次第か？</t>
    <rPh sb="4" eb="6">
      <t>イガイ</t>
    </rPh>
    <rPh sb="14" eb="16">
      <t>コンゴ</t>
    </rPh>
    <rPh sb="17" eb="19">
      <t>ケンキュウ</t>
    </rPh>
    <rPh sb="19" eb="21">
      <t>シダイ</t>
    </rPh>
    <phoneticPr fontId="10"/>
  </si>
  <si>
    <r>
      <t>　　基本的に</t>
    </r>
    <r>
      <rPr>
        <b/>
        <sz val="11"/>
        <color indexed="10"/>
        <rFont val="ＭＳ Ｐゴシック"/>
        <family val="3"/>
        <charset val="128"/>
      </rPr>
      <t>回復力使用回数に最も不安があるオテギヌ</t>
    </r>
    <r>
      <rPr>
        <sz val="11"/>
        <rFont val="ＭＳ Ｐゴシック"/>
        <family val="3"/>
        <charset val="128"/>
      </rPr>
      <t>に使いたいが、</t>
    </r>
    <rPh sb="2" eb="5">
      <t>キホンテキ</t>
    </rPh>
    <rPh sb="6" eb="9">
      <t>カイフクリョク</t>
    </rPh>
    <rPh sb="9" eb="13">
      <t>シヨウカイスウ</t>
    </rPh>
    <rPh sb="14" eb="15">
      <t>モット</t>
    </rPh>
    <rPh sb="16" eb="18">
      <t>フアン</t>
    </rPh>
    <rPh sb="26" eb="27">
      <t>ツカ</t>
    </rPh>
    <phoneticPr fontId="10"/>
  </si>
  <si>
    <t>　　最早あまり深く考え無くてもいいのかも？</t>
    <rPh sb="2" eb="4">
      <t>モハヤ</t>
    </rPh>
    <phoneticPr fontId="10"/>
  </si>
  <si>
    <t>　　タンナイズは緊急事態への対応能力が異様に高い！</t>
    <rPh sb="8" eb="10">
      <t>キンキュウ</t>
    </rPh>
    <rPh sb="10" eb="12">
      <t>ジタイ</t>
    </rPh>
    <rPh sb="14" eb="16">
      <t>タイオウ</t>
    </rPh>
    <rPh sb="16" eb="18">
      <t>ノウリョク</t>
    </rPh>
    <rPh sb="19" eb="21">
      <t>イヨウ</t>
    </rPh>
    <rPh sb="22" eb="23">
      <t>タカ</t>
    </rPh>
    <phoneticPr fontId="10"/>
  </si>
  <si>
    <t>　　トウムハンドと難無く両立するようになったので、</t>
    <rPh sb="9" eb="11">
      <t>ナンナ</t>
    </rPh>
    <rPh sb="12" eb="14">
      <t>リョウリツ</t>
    </rPh>
    <phoneticPr fontId="10"/>
  </si>
  <si>
    <t>　　本当にトウムハンドも封呪もこんなに使い易くなってしまってビックリ！</t>
    <rPh sb="2" eb="4">
      <t>ホントウ</t>
    </rPh>
    <rPh sb="12" eb="13">
      <t>フウ</t>
    </rPh>
    <rPh sb="13" eb="14">
      <t>ノロイ</t>
    </rPh>
    <rPh sb="19" eb="20">
      <t>ツカ</t>
    </rPh>
    <rPh sb="21" eb="22">
      <t>ヤス</t>
    </rPh>
    <phoneticPr fontId="10"/>
  </si>
  <si>
    <r>
      <t>　　</t>
    </r>
    <r>
      <rPr>
        <b/>
        <sz val="11"/>
        <color rgb="FFFF0000"/>
        <rFont val="ＭＳ Ｐゴシック"/>
        <family val="3"/>
        <charset val="128"/>
        <scheme val="minor"/>
      </rPr>
      <t>複数の敵が対象の</t>
    </r>
    <r>
      <rPr>
        <b/>
        <sz val="11"/>
        <color indexed="10"/>
        <rFont val="ＭＳ Ｐゴシック"/>
        <family val="3"/>
        <charset val="128"/>
      </rPr>
      <t>範囲攻撃を撃つ前</t>
    </r>
    <r>
      <rPr>
        <sz val="11"/>
        <rFont val="ＭＳ Ｐゴシック"/>
        <family val="3"/>
        <charset val="128"/>
      </rPr>
      <t>に使うと当たり易くなる・・・ハズ。</t>
    </r>
    <rPh sb="2" eb="4">
      <t>フクスウ</t>
    </rPh>
    <rPh sb="5" eb="6">
      <t>テキ</t>
    </rPh>
    <rPh sb="7" eb="9">
      <t>タイショウ</t>
    </rPh>
    <rPh sb="10" eb="12">
      <t>ハンイ</t>
    </rPh>
    <rPh sb="12" eb="14">
      <t>コウゲキ</t>
    </rPh>
    <rPh sb="15" eb="16">
      <t>ウ</t>
    </rPh>
    <rPh sb="17" eb="18">
      <t>マエ</t>
    </rPh>
    <rPh sb="19" eb="20">
      <t>ツカ</t>
    </rPh>
    <rPh sb="22" eb="23">
      <t>ア</t>
    </rPh>
    <rPh sb="25" eb="26">
      <t>ヤス</t>
    </rPh>
    <phoneticPr fontId="10"/>
  </si>
  <si>
    <t>　　余分なマイナーアクションが必要なので有効性は保証し辛いが、</t>
    <rPh sb="2" eb="4">
      <t>ヨブン</t>
    </rPh>
    <rPh sb="15" eb="17">
      <t>ヒツヨウ</t>
    </rPh>
    <rPh sb="20" eb="23">
      <t>ユウコウセイ</t>
    </rPh>
    <rPh sb="24" eb="26">
      <t>ホショウ</t>
    </rPh>
    <rPh sb="27" eb="28">
      <t>ツラ</t>
    </rPh>
    <phoneticPr fontId="10"/>
  </si>
  <si>
    <t>①わざわざオーラやダメージゾーンに突っ込まなければならぬ時</t>
    <rPh sb="17" eb="18">
      <t>ツ</t>
    </rPh>
    <rPh sb="19" eb="20">
      <t>コ</t>
    </rPh>
    <rPh sb="28" eb="29">
      <t>トキ</t>
    </rPh>
    <phoneticPr fontId="10"/>
  </si>
  <si>
    <t>④何らかの理由で移動かマイナーが余った時</t>
    <rPh sb="1" eb="2">
      <t>ナン</t>
    </rPh>
    <rPh sb="5" eb="7">
      <t>リユウ</t>
    </rPh>
    <rPh sb="8" eb="10">
      <t>イドウ</t>
    </rPh>
    <rPh sb="16" eb="17">
      <t>アマ</t>
    </rPh>
    <rPh sb="19" eb="20">
      <t>トキ</t>
    </rPh>
    <phoneticPr fontId="10"/>
  </si>
  <si>
    <t>　　コレ以外、使用タイミングは無いよね・・・。　よし、解決！</t>
    <rPh sb="4" eb="6">
      <t>イガイ</t>
    </rPh>
    <rPh sb="7" eb="9">
      <t>シヨウ</t>
    </rPh>
    <rPh sb="15" eb="16">
      <t>ナ</t>
    </rPh>
    <rPh sb="27" eb="29">
      <t>カイケツ</t>
    </rPh>
    <phoneticPr fontId="10"/>
  </si>
  <si>
    <t>　　・・・って思ったら、エルヴン・バトル・アーマーのパワーも使用タイミング被っとるわっ！</t>
    <rPh sb="7" eb="8">
      <t>オモ</t>
    </rPh>
    <rPh sb="30" eb="32">
      <t>シヨウ</t>
    </rPh>
    <rPh sb="37" eb="38">
      <t>カブ</t>
    </rPh>
    <phoneticPr fontId="10"/>
  </si>
  <si>
    <t>　　被ダメージを先読みして木の姿を使うか、移動力の不足を先読みしてアーマーか、</t>
    <rPh sb="2" eb="3">
      <t>ヒ</t>
    </rPh>
    <rPh sb="8" eb="10">
      <t>サキヨ</t>
    </rPh>
    <rPh sb="17" eb="18">
      <t>ツカ</t>
    </rPh>
    <rPh sb="21" eb="23">
      <t>イドウ</t>
    </rPh>
    <rPh sb="23" eb="24">
      <t>リョク</t>
    </rPh>
    <rPh sb="25" eb="27">
      <t>フソク</t>
    </rPh>
    <rPh sb="28" eb="30">
      <t>サキヨ</t>
    </rPh>
    <phoneticPr fontId="10"/>
  </si>
  <si>
    <t>　　苦労に見合わぬ博打でほんま難しいわ・・・。</t>
    <rPh sb="2" eb="4">
      <t>クロウ</t>
    </rPh>
    <rPh sb="5" eb="7">
      <t>ミア</t>
    </rPh>
    <rPh sb="9" eb="11">
      <t>バクチ</t>
    </rPh>
    <rPh sb="15" eb="16">
      <t>ムズカ</t>
    </rPh>
    <phoneticPr fontId="10"/>
  </si>
  <si>
    <t>　　結局、最優先はスウィフト・メンダーってオチが無難なのか？</t>
    <rPh sb="2" eb="4">
      <t>ケッキョク</t>
    </rPh>
    <rPh sb="5" eb="6">
      <t>サイ</t>
    </rPh>
    <rPh sb="6" eb="8">
      <t>ユウセン</t>
    </rPh>
    <rPh sb="24" eb="26">
      <t>ブナン</t>
    </rPh>
    <phoneticPr fontId="10"/>
  </si>
  <si>
    <r>
      <t>即応アクション</t>
    </r>
    <r>
      <rPr>
        <b/>
        <sz val="12"/>
        <color indexed="10"/>
        <rFont val="HGP創英角ｺﾞｼｯｸUB"/>
        <family val="3"/>
        <charset val="128"/>
      </rPr>
      <t>だが</t>
    </r>
    <r>
      <rPr>
        <b/>
        <sz val="14"/>
        <color indexed="10"/>
        <rFont val="HGP創英角ｺﾞｼｯｸUB"/>
        <family val="3"/>
        <charset val="128"/>
      </rPr>
      <t>機会攻撃</t>
    </r>
    <r>
      <rPr>
        <b/>
        <sz val="12"/>
        <color indexed="10"/>
        <rFont val="HGP創英角ｺﾞｼｯｸUB"/>
        <family val="3"/>
        <charset val="128"/>
      </rPr>
      <t>を</t>
    </r>
    <r>
      <rPr>
        <b/>
        <sz val="14"/>
        <color indexed="10"/>
        <rFont val="HGP創英角ｺﾞｼｯｸUB"/>
        <family val="3"/>
        <charset val="128"/>
      </rPr>
      <t>誘発する</t>
    </r>
    <r>
      <rPr>
        <b/>
        <sz val="12"/>
        <color indexed="10"/>
        <rFont val="HGP創英角ｺﾞｼｯｸUB"/>
        <family val="3"/>
        <charset val="128"/>
      </rPr>
      <t>ので</t>
    </r>
    <r>
      <rPr>
        <b/>
        <sz val="14"/>
        <color indexed="10"/>
        <rFont val="HGP創英角ｺﾞｼｯｸUB"/>
        <family val="3"/>
        <charset val="128"/>
      </rPr>
      <t>、乱戦時</t>
    </r>
    <r>
      <rPr>
        <b/>
        <sz val="12"/>
        <color indexed="10"/>
        <rFont val="HGP創英角ｺﾞｼｯｸUB"/>
        <family val="3"/>
        <charset val="128"/>
      </rPr>
      <t>には</t>
    </r>
    <r>
      <rPr>
        <b/>
        <sz val="14"/>
        <color indexed="10"/>
        <rFont val="HGP創英角ｺﾞｼｯｸUB"/>
        <family val="3"/>
        <charset val="128"/>
      </rPr>
      <t>特</t>
    </r>
    <r>
      <rPr>
        <b/>
        <sz val="12"/>
        <color indexed="10"/>
        <rFont val="HGP創英角ｺﾞｼｯｸUB"/>
        <family val="3"/>
        <charset val="128"/>
      </rPr>
      <t>に</t>
    </r>
    <r>
      <rPr>
        <b/>
        <sz val="14"/>
        <color indexed="10"/>
        <rFont val="HGP創英角ｺﾞｼｯｸUB"/>
        <family val="3"/>
        <charset val="128"/>
      </rPr>
      <t>注意！</t>
    </r>
    <rPh sb="0" eb="2">
      <t>ソクオウ</t>
    </rPh>
    <rPh sb="9" eb="11">
      <t>キカイ</t>
    </rPh>
    <rPh sb="11" eb="13">
      <t>コウゲキ</t>
    </rPh>
    <rPh sb="14" eb="16">
      <t>ユウハツ</t>
    </rPh>
    <rPh sb="21" eb="23">
      <t>ランセン</t>
    </rPh>
    <rPh sb="23" eb="24">
      <t>ジ</t>
    </rPh>
    <rPh sb="26" eb="27">
      <t>トク</t>
    </rPh>
    <rPh sb="28" eb="30">
      <t>チュウイ</t>
    </rPh>
    <phoneticPr fontId="10"/>
  </si>
  <si>
    <t>珍しく全てのダメージ、つまり酸、精神、無属性や複数属性も全て対応！</t>
    <rPh sb="0" eb="1">
      <t>メズラ</t>
    </rPh>
    <rPh sb="3" eb="4">
      <t>スベ</t>
    </rPh>
    <rPh sb="14" eb="15">
      <t>サン</t>
    </rPh>
    <rPh sb="16" eb="18">
      <t>セイシン</t>
    </rPh>
    <rPh sb="19" eb="20">
      <t>ム</t>
    </rPh>
    <rPh sb="20" eb="22">
      <t>ゾクセイ</t>
    </rPh>
    <rPh sb="28" eb="29">
      <t>スベ</t>
    </rPh>
    <rPh sb="30" eb="31">
      <t>タイ</t>
    </rPh>
    <rPh sb="31" eb="32">
      <t>オウ</t>
    </rPh>
    <phoneticPr fontId="10"/>
  </si>
  <si>
    <t>①実質的に本当のヒーリング・リザーブ（回復力温存）</t>
    <rPh sb="1" eb="4">
      <t>ジッシツテキ</t>
    </rPh>
    <rPh sb="5" eb="7">
      <t>ホントウ</t>
    </rPh>
    <rPh sb="19" eb="22">
      <t>カイフクリョク</t>
    </rPh>
    <rPh sb="22" eb="24">
      <t>オンゾン</t>
    </rPh>
    <phoneticPr fontId="63"/>
  </si>
  <si>
    <t>　　さらば、ヒーリング・リザーブ！　としか言いようが無い圧倒的性能・・・。</t>
    <rPh sb="21" eb="22">
      <t>イ</t>
    </rPh>
    <rPh sb="26" eb="27">
      <t>ナ</t>
    </rPh>
    <rPh sb="28" eb="31">
      <t>アットウテキ</t>
    </rPh>
    <rPh sb="31" eb="33">
      <t>セイノウ</t>
    </rPh>
    <phoneticPr fontId="63"/>
  </si>
  <si>
    <t>　　乱暴に解釈すれば、遭遇毎で回復力１回分温存したと言い切れる、いや言い切っちゃうぜ！</t>
    <rPh sb="2" eb="4">
      <t>ランボウ</t>
    </rPh>
    <rPh sb="5" eb="7">
      <t>カイシャク</t>
    </rPh>
    <rPh sb="11" eb="13">
      <t>ソウグウ</t>
    </rPh>
    <rPh sb="13" eb="14">
      <t>マイ</t>
    </rPh>
    <rPh sb="15" eb="18">
      <t>カイフクリョク</t>
    </rPh>
    <rPh sb="19" eb="20">
      <t>カイ</t>
    </rPh>
    <rPh sb="20" eb="21">
      <t>ブン</t>
    </rPh>
    <rPh sb="21" eb="23">
      <t>オンゾン</t>
    </rPh>
    <rPh sb="26" eb="27">
      <t>イ</t>
    </rPh>
    <rPh sb="28" eb="29">
      <t>キ</t>
    </rPh>
    <rPh sb="34" eb="35">
      <t>イ</t>
    </rPh>
    <rPh sb="36" eb="37">
      <t>キ</t>
    </rPh>
    <phoneticPr fontId="63"/>
  </si>
  <si>
    <t>　　遭遇毎なので１回当たりのパフォーマンスが期待より多少落ちてもガッカリしにくいし。</t>
    <rPh sb="2" eb="4">
      <t>ソウグウ</t>
    </rPh>
    <rPh sb="4" eb="5">
      <t>マイ</t>
    </rPh>
    <rPh sb="9" eb="10">
      <t>カイ</t>
    </rPh>
    <rPh sb="10" eb="11">
      <t>ア</t>
    </rPh>
    <rPh sb="22" eb="24">
      <t>キタイ</t>
    </rPh>
    <rPh sb="26" eb="28">
      <t>タショウ</t>
    </rPh>
    <rPh sb="28" eb="29">
      <t>オ</t>
    </rPh>
    <phoneticPr fontId="63"/>
  </si>
  <si>
    <t>　　使用タイミングがソード・メイジのイージス・オヴ・シールディングと大差無いが故に、</t>
    <rPh sb="2" eb="4">
      <t>シヨウ</t>
    </rPh>
    <rPh sb="34" eb="36">
      <t>タイサ</t>
    </rPh>
    <rPh sb="36" eb="37">
      <t>ナ</t>
    </rPh>
    <rPh sb="39" eb="40">
      <t>ユエ</t>
    </rPh>
    <phoneticPr fontId="63"/>
  </si>
  <si>
    <t>　　遭遇毎でここまでの性能・・・。　ヒーリング・リザーブが本当にかわいそう。</t>
    <rPh sb="2" eb="4">
      <t>ソウグウ</t>
    </rPh>
    <rPh sb="4" eb="5">
      <t>マイ</t>
    </rPh>
    <rPh sb="11" eb="13">
      <t>セイノウ</t>
    </rPh>
    <rPh sb="29" eb="31">
      <t>ホントウ</t>
    </rPh>
    <phoneticPr fontId="63"/>
  </si>
  <si>
    <t>②厳密に言えば、ダメージ軽減ではなく抵抗を付けるだけ</t>
    <rPh sb="1" eb="3">
      <t>ゲンミツ</t>
    </rPh>
    <rPh sb="4" eb="5">
      <t>イ</t>
    </rPh>
    <rPh sb="12" eb="14">
      <t>ケイゲン</t>
    </rPh>
    <rPh sb="18" eb="20">
      <t>テイコウ</t>
    </rPh>
    <rPh sb="21" eb="22">
      <t>ツ</t>
    </rPh>
    <phoneticPr fontId="63"/>
  </si>
  <si>
    <t>　　抵抗の重ね掛けが無意味なだけでなく、半減ダメージで効果が半分に落ちるのも痛い。</t>
    <rPh sb="2" eb="4">
      <t>テイコウ</t>
    </rPh>
    <rPh sb="5" eb="6">
      <t>カサ</t>
    </rPh>
    <rPh sb="7" eb="8">
      <t>カ</t>
    </rPh>
    <rPh sb="10" eb="13">
      <t>ムイミ</t>
    </rPh>
    <rPh sb="20" eb="22">
      <t>ハンゲン</t>
    </rPh>
    <rPh sb="27" eb="29">
      <t>コウカ</t>
    </rPh>
    <rPh sb="30" eb="32">
      <t>ハンブン</t>
    </rPh>
    <rPh sb="33" eb="34">
      <t>オ</t>
    </rPh>
    <rPh sb="38" eb="39">
      <t>イタ</t>
    </rPh>
    <phoneticPr fontId="63"/>
  </si>
  <si>
    <t>　　既に何らかの抵抗を持っている味方に対して、かなりパフォーマンスが落ちてしまい苦しいが、</t>
    <rPh sb="2" eb="3">
      <t>スデ</t>
    </rPh>
    <rPh sb="4" eb="5">
      <t>ナン</t>
    </rPh>
    <rPh sb="8" eb="10">
      <t>テイコウ</t>
    </rPh>
    <rPh sb="11" eb="12">
      <t>モ</t>
    </rPh>
    <rPh sb="16" eb="18">
      <t>ミカタ</t>
    </rPh>
    <rPh sb="19" eb="20">
      <t>タイ</t>
    </rPh>
    <rPh sb="34" eb="35">
      <t>オ</t>
    </rPh>
    <rPh sb="40" eb="41">
      <t>クル</t>
    </rPh>
    <phoneticPr fontId="63"/>
  </si>
  <si>
    <t>　　対処可能なダメージタイプの制限が皆無なので実際の所、あまり心配はいらないかも？</t>
    <rPh sb="2" eb="4">
      <t>タイショ</t>
    </rPh>
    <rPh sb="4" eb="6">
      <t>カノウ</t>
    </rPh>
    <rPh sb="15" eb="17">
      <t>セイゲン</t>
    </rPh>
    <rPh sb="18" eb="20">
      <t>カイム</t>
    </rPh>
    <rPh sb="23" eb="25">
      <t>ジッサイ</t>
    </rPh>
    <rPh sb="26" eb="27">
      <t>トコロ</t>
    </rPh>
    <rPh sb="31" eb="33">
      <t>シンパイ</t>
    </rPh>
    <phoneticPr fontId="63"/>
  </si>
  <si>
    <t>③一時的ＨＰを基準に判断するのが吉か？</t>
    <rPh sb="1" eb="4">
      <t>イチジテキ</t>
    </rPh>
    <rPh sb="7" eb="9">
      <t>キジュン</t>
    </rPh>
    <rPh sb="10" eb="12">
      <t>ハンダン</t>
    </rPh>
    <rPh sb="16" eb="17">
      <t>キチ</t>
    </rPh>
    <phoneticPr fontId="63"/>
  </si>
  <si>
    <r>
      <t>　　このパワーの対象は</t>
    </r>
    <r>
      <rPr>
        <b/>
        <sz val="11"/>
        <color rgb="FFFF0000"/>
        <rFont val="ＭＳ Ｐゴシック"/>
        <family val="3"/>
        <charset val="128"/>
        <scheme val="minor"/>
      </rPr>
      <t>一時的ＨＰを持たない味方</t>
    </r>
    <r>
      <rPr>
        <sz val="11"/>
        <rFont val="ＭＳ Ｐゴシック"/>
        <family val="3"/>
        <charset val="128"/>
        <scheme val="minor"/>
      </rPr>
      <t>って基準で判断するとプレイが楽かもしれない。</t>
    </r>
    <rPh sb="8" eb="10">
      <t>タイショウ</t>
    </rPh>
    <rPh sb="11" eb="14">
      <t>イチジテキ</t>
    </rPh>
    <rPh sb="17" eb="18">
      <t>モ</t>
    </rPh>
    <rPh sb="21" eb="23">
      <t>ミカタ</t>
    </rPh>
    <rPh sb="25" eb="27">
      <t>キジュン</t>
    </rPh>
    <rPh sb="28" eb="30">
      <t>ハンダン</t>
    </rPh>
    <rPh sb="37" eb="38">
      <t>ラク</t>
    </rPh>
    <phoneticPr fontId="63"/>
  </si>
  <si>
    <r>
      <t>　　手抜きプレイとしては</t>
    </r>
    <r>
      <rPr>
        <b/>
        <sz val="11"/>
        <color rgb="FFFF0000"/>
        <rFont val="ＭＳ Ｐゴシック"/>
        <family val="3"/>
        <charset val="128"/>
        <scheme val="minor"/>
      </rPr>
      <t>遭遇序盤にシェリーが攻撃を喰らったら即座に使用</t>
    </r>
    <r>
      <rPr>
        <sz val="11"/>
        <rFont val="ＭＳ Ｐゴシック"/>
        <family val="3"/>
        <charset val="128"/>
        <scheme val="minor"/>
      </rPr>
      <t>ってのを推奨したい。</t>
    </r>
    <rPh sb="12" eb="14">
      <t>ソウグウ</t>
    </rPh>
    <rPh sb="14" eb="16">
      <t>ジョバン</t>
    </rPh>
    <rPh sb="22" eb="24">
      <t>コウゲキ</t>
    </rPh>
    <rPh sb="25" eb="26">
      <t>ク</t>
    </rPh>
    <rPh sb="30" eb="32">
      <t>ソクザ</t>
    </rPh>
    <rPh sb="33" eb="35">
      <t>シヨウ</t>
    </rPh>
    <rPh sb="39" eb="41">
      <t>スイショウ</t>
    </rPh>
    <phoneticPr fontId="63"/>
  </si>
  <si>
    <t>　　それと同時にシェリーからエスカレイティング・フューリィでお返しの一時的ＨＰが来るハズなので、</t>
    <rPh sb="5" eb="7">
      <t>ドウジ</t>
    </rPh>
    <rPh sb="34" eb="37">
      <t>イチジテキ</t>
    </rPh>
    <rPh sb="40" eb="41">
      <t>ク</t>
    </rPh>
    <phoneticPr fontId="63"/>
  </si>
  <si>
    <t>　　セットプレイと考えれば、かなり理解し易いと思われる（当事者以外にとっても）。</t>
    <rPh sb="9" eb="10">
      <t>カンガ</t>
    </rPh>
    <rPh sb="17" eb="19">
      <t>リカイ</t>
    </rPh>
    <rPh sb="20" eb="21">
      <t>ヤス</t>
    </rPh>
    <rPh sb="23" eb="24">
      <t>オモ</t>
    </rPh>
    <rPh sb="28" eb="31">
      <t>トウジシャ</t>
    </rPh>
    <rPh sb="31" eb="33">
      <t>イガイ</t>
    </rPh>
    <phoneticPr fontId="63"/>
  </si>
  <si>
    <t>④即応なのは残念？</t>
    <rPh sb="1" eb="3">
      <t>ソクオウ</t>
    </rPh>
    <rPh sb="6" eb="8">
      <t>ザンネン</t>
    </rPh>
    <phoneticPr fontId="63"/>
  </si>
  <si>
    <r>
      <t>　　幻惑に弱いという欠点も抱えるが、それよりも</t>
    </r>
    <r>
      <rPr>
        <b/>
        <sz val="11"/>
        <color rgb="FFFF0000"/>
        <rFont val="ＭＳ Ｐゴシック"/>
        <family val="3"/>
        <charset val="128"/>
        <scheme val="minor"/>
      </rPr>
      <t>マイナーアクションじゃない</t>
    </r>
    <r>
      <rPr>
        <sz val="11"/>
        <rFont val="ＭＳ Ｐゴシック"/>
        <family val="3"/>
        <charset val="128"/>
        <scheme val="minor"/>
      </rPr>
      <t>メリットの方が大きい！</t>
    </r>
    <rPh sb="2" eb="4">
      <t>ゲンワク</t>
    </rPh>
    <rPh sb="5" eb="6">
      <t>ヨワ</t>
    </rPh>
    <rPh sb="10" eb="12">
      <t>ケッテン</t>
    </rPh>
    <rPh sb="13" eb="14">
      <t>カカ</t>
    </rPh>
    <rPh sb="41" eb="42">
      <t>ホウ</t>
    </rPh>
    <rPh sb="43" eb="44">
      <t>オオ</t>
    </rPh>
    <phoneticPr fontId="63"/>
  </si>
  <si>
    <t>　　遭遇毎のマイナーがこれ以上増えても本当に苦しいだけだが、</t>
    <rPh sb="2" eb="4">
      <t>ソウグウ</t>
    </rPh>
    <rPh sb="4" eb="5">
      <t>マイ</t>
    </rPh>
    <rPh sb="13" eb="15">
      <t>イジョウ</t>
    </rPh>
    <rPh sb="15" eb="16">
      <t>フ</t>
    </rPh>
    <rPh sb="19" eb="21">
      <t>ホントウ</t>
    </rPh>
    <rPh sb="22" eb="23">
      <t>クル</t>
    </rPh>
    <phoneticPr fontId="63"/>
  </si>
  <si>
    <t>Lv</t>
    <phoneticPr fontId="10"/>
  </si>
  <si>
    <t xml:space="preserve">アーティフィサー/汎用/6　(Dr381:58) </t>
    <rPh sb="9" eb="11">
      <t>ハンヨウ</t>
    </rPh>
    <phoneticPr fontId="10"/>
  </si>
  <si>
    <t>即応・割込</t>
    <rPh sb="0" eb="2">
      <t>ソクオウ</t>
    </rPh>
    <rPh sb="3" eb="4">
      <t>ワ</t>
    </rPh>
    <rPh sb="4" eb="5">
      <t>コ</t>
    </rPh>
    <phoneticPr fontId="10"/>
  </si>
  <si>
    <t>トリガーを発生させた味方</t>
    <rPh sb="10" eb="12">
      <t>ミカタ</t>
    </rPh>
    <phoneticPr fontId="10"/>
  </si>
  <si>
    <t>味方１人が１つの攻撃によりダメージを受ける</t>
    <rPh sb="0" eb="2">
      <t>ミカタ</t>
    </rPh>
    <rPh sb="3" eb="4">
      <t>リ</t>
    </rPh>
    <rPh sb="8" eb="10">
      <t>コウゲキ</t>
    </rPh>
    <rPh sb="18" eb="19">
      <t>ウ</t>
    </rPh>
    <phoneticPr fontId="63"/>
  </si>
  <si>
    <t>目標はトリガーを発生させた攻撃に対して</t>
    <rPh sb="0" eb="2">
      <t>モクヒョウ</t>
    </rPh>
    <rPh sb="13" eb="15">
      <t>コウゲキ</t>
    </rPh>
    <rPh sb="16" eb="17">
      <t>タイ</t>
    </rPh>
    <phoneticPr fontId="10"/>
  </si>
  <si>
    <r>
      <t>５＋【判】に等しい</t>
    </r>
    <r>
      <rPr>
        <b/>
        <sz val="11"/>
        <color rgb="FFFF0000"/>
        <rFont val="ＭＳ Ｐゴシック"/>
        <family val="3"/>
        <charset val="128"/>
        <scheme val="minor"/>
      </rPr>
      <t>全てのダメージに対する抵抗</t>
    </r>
    <r>
      <rPr>
        <sz val="11"/>
        <color theme="1"/>
        <rFont val="ＭＳ Ｐゴシック"/>
        <family val="3"/>
        <charset val="128"/>
        <scheme val="minor"/>
      </rPr>
      <t>を得る。</t>
    </r>
    <rPh sb="6" eb="7">
      <t>ヒト</t>
    </rPh>
    <rPh sb="9" eb="10">
      <t>スベ</t>
    </rPh>
    <phoneticPr fontId="10"/>
  </si>
  <si>
    <t>その攻撃が解決された後、その味方は５＋【判】に等しい一時的ＨＰを得る。</t>
    <rPh sb="2" eb="4">
      <t>コウゲキ</t>
    </rPh>
    <rPh sb="5" eb="7">
      <t>カイケツ</t>
    </rPh>
    <rPh sb="10" eb="11">
      <t>アト</t>
    </rPh>
    <rPh sb="14" eb="16">
      <t>ミカタ</t>
    </rPh>
    <rPh sb="26" eb="29">
      <t>イチジテキ</t>
    </rPh>
    <rPh sb="32" eb="33">
      <t>エ</t>
    </rPh>
    <phoneticPr fontId="10"/>
  </si>
  <si>
    <t>[一日毎]◆[装具][秘術][力場]</t>
    <rPh sb="1" eb="3">
      <t>イチニチ</t>
    </rPh>
    <rPh sb="11" eb="13">
      <t>ヒジュツ</t>
    </rPh>
    <rPh sb="15" eb="17">
      <t>リキバ</t>
    </rPh>
    <phoneticPr fontId="10"/>
  </si>
  <si>
    <r>
      <t>事実上遠隔攻撃同然</t>
    </r>
    <r>
      <rPr>
        <b/>
        <sz val="12"/>
        <color indexed="10"/>
        <rFont val="HGP創英角ｺﾞｼｯｸUB"/>
        <family val="3"/>
        <charset val="128"/>
      </rPr>
      <t>だが</t>
    </r>
    <r>
      <rPr>
        <b/>
        <sz val="14"/>
        <color indexed="10"/>
        <rFont val="HGP創英角ｺﾞｼｯｸUB"/>
        <family val="3"/>
        <charset val="128"/>
      </rPr>
      <t>機会攻撃</t>
    </r>
    <r>
      <rPr>
        <b/>
        <sz val="12"/>
        <color indexed="10"/>
        <rFont val="HGP創英角ｺﾞｼｯｸUB"/>
        <family val="3"/>
        <charset val="128"/>
      </rPr>
      <t>を</t>
    </r>
    <r>
      <rPr>
        <b/>
        <sz val="14"/>
        <color indexed="10"/>
        <rFont val="HGP創英角ｺﾞｼｯｸUB"/>
        <family val="3"/>
        <charset val="128"/>
      </rPr>
      <t>誘発しない</t>
    </r>
    <r>
      <rPr>
        <b/>
        <sz val="12"/>
        <color indexed="10"/>
        <rFont val="HGP創英角ｺﾞｼｯｸUB"/>
        <family val="3"/>
        <charset val="128"/>
      </rPr>
      <t>ので</t>
    </r>
    <r>
      <rPr>
        <b/>
        <sz val="14"/>
        <color indexed="10"/>
        <rFont val="HGP創英角ｺﾞｼｯｸUB"/>
        <family val="3"/>
        <charset val="128"/>
      </rPr>
      <t>、ラッキュー！</t>
    </r>
    <rPh sb="0" eb="3">
      <t>ジジツジョウ</t>
    </rPh>
    <rPh sb="3" eb="5">
      <t>エンカク</t>
    </rPh>
    <rPh sb="5" eb="7">
      <t>コウゲキ</t>
    </rPh>
    <rPh sb="7" eb="9">
      <t>ドウゼン</t>
    </rPh>
    <rPh sb="11" eb="13">
      <t>キカイ</t>
    </rPh>
    <rPh sb="13" eb="15">
      <t>コウゲキ</t>
    </rPh>
    <rPh sb="16" eb="18">
      <t>ユウハツ</t>
    </rPh>
    <phoneticPr fontId="10"/>
  </si>
  <si>
    <t>　　当然、味方を巻き込めずに使うと勿体無いのだが、召喚を巻き込めたらそれだけでもＯＫか？</t>
    <rPh sb="2" eb="4">
      <t>トウゼン</t>
    </rPh>
    <rPh sb="28" eb="29">
      <t>マ</t>
    </rPh>
    <rPh sb="30" eb="31">
      <t>コ</t>
    </rPh>
    <phoneticPr fontId="10"/>
  </si>
  <si>
    <t>　　パーティ全体の強制移動パワーが充実している以上、敵を突き落とす機会は多いハズ。</t>
    <rPh sb="6" eb="8">
      <t>ゼンタイ</t>
    </rPh>
    <rPh sb="9" eb="11">
      <t>キョウセイ</t>
    </rPh>
    <rPh sb="11" eb="13">
      <t>イドウ</t>
    </rPh>
    <rPh sb="17" eb="19">
      <t>ジュウジツ</t>
    </rPh>
    <rPh sb="23" eb="25">
      <t>イジョウ</t>
    </rPh>
    <rPh sb="26" eb="27">
      <t>テキ</t>
    </rPh>
    <rPh sb="28" eb="29">
      <t>ツ</t>
    </rPh>
    <rPh sb="30" eb="31">
      <t>オ</t>
    </rPh>
    <rPh sb="33" eb="35">
      <t>キカイ</t>
    </rPh>
    <rPh sb="36" eb="37">
      <t>オオ</t>
    </rPh>
    <phoneticPr fontId="10"/>
  </si>
  <si>
    <t>　　敵が危険セーヴするタイミングはかなり読み易いと言えるので、実戦でも充分狙えるレベルだろう。</t>
    <rPh sb="2" eb="3">
      <t>テキ</t>
    </rPh>
    <rPh sb="4" eb="6">
      <t>キケン</t>
    </rPh>
    <rPh sb="20" eb="21">
      <t>ヨ</t>
    </rPh>
    <rPh sb="22" eb="23">
      <t>ヤス</t>
    </rPh>
    <rPh sb="25" eb="26">
      <t>イ</t>
    </rPh>
    <rPh sb="31" eb="33">
      <t>ジッセン</t>
    </rPh>
    <rPh sb="35" eb="37">
      <t>ジュウブン</t>
    </rPh>
    <rPh sb="37" eb="38">
      <t>ネラ</t>
    </rPh>
    <phoneticPr fontId="10"/>
  </si>
  <si>
    <t>　　実際は深く考えながら使う余裕は無い（苦笑）ので、誰かを巻き込めたらＯＫって程度のノリで。</t>
    <rPh sb="2" eb="4">
      <t>ジッサイ</t>
    </rPh>
    <rPh sb="5" eb="6">
      <t>フカ</t>
    </rPh>
    <rPh sb="7" eb="8">
      <t>カンガ</t>
    </rPh>
    <rPh sb="12" eb="13">
      <t>ツカ</t>
    </rPh>
    <rPh sb="14" eb="16">
      <t>ヨユウ</t>
    </rPh>
    <rPh sb="17" eb="18">
      <t>ナ</t>
    </rPh>
    <rPh sb="20" eb="21">
      <t>ニガ</t>
    </rPh>
    <rPh sb="21" eb="22">
      <t>ワライ</t>
    </rPh>
    <rPh sb="26" eb="27">
      <t>ダレ</t>
    </rPh>
    <rPh sb="29" eb="30">
      <t>マ</t>
    </rPh>
    <rPh sb="31" eb="32">
      <t>コ</t>
    </rPh>
    <rPh sb="39" eb="41">
      <t>テイド</t>
    </rPh>
    <phoneticPr fontId="10"/>
  </si>
  <si>
    <t>　　対意志なので、第３の無限回という扱いで使い分けるのもアリかも。</t>
    <rPh sb="2" eb="3">
      <t>タイ</t>
    </rPh>
    <rPh sb="3" eb="5">
      <t>イシ</t>
    </rPh>
    <rPh sb="9" eb="10">
      <t>ダイ</t>
    </rPh>
    <rPh sb="12" eb="14">
      <t>ムゲン</t>
    </rPh>
    <rPh sb="14" eb="15">
      <t>カイ</t>
    </rPh>
    <rPh sb="18" eb="19">
      <t>アツカ</t>
    </rPh>
    <rPh sb="21" eb="22">
      <t>ツカ</t>
    </rPh>
    <rPh sb="23" eb="24">
      <t>ワ</t>
    </rPh>
    <phoneticPr fontId="10"/>
  </si>
  <si>
    <t>(T終)までその味方にヒットを与えた各々の敵は【判】[冷気]ダメージを受ける</t>
    <rPh sb="18" eb="20">
      <t>オノオノ</t>
    </rPh>
    <phoneticPr fontId="10"/>
  </si>
  <si>
    <t>　　って事は、トウムハンド狙いが結果オーライって解釈になるのか・・・。</t>
    <rPh sb="4" eb="5">
      <t>コト</t>
    </rPh>
    <rPh sb="13" eb="14">
      <t>ネラ</t>
    </rPh>
    <rPh sb="16" eb="18">
      <t>ケッカ</t>
    </rPh>
    <rPh sb="24" eb="26">
      <t>カイシャク</t>
    </rPh>
    <phoneticPr fontId="10"/>
  </si>
  <si>
    <r>
      <t>使用者は目標を</t>
    </r>
    <r>
      <rPr>
        <b/>
        <sz val="11"/>
        <color rgb="FFFF0000"/>
        <rFont val="ＭＳ Ｐゴシック"/>
        <family val="3"/>
        <charset val="128"/>
        <scheme val="minor"/>
      </rPr>
      <t>区域の起点マスを中心</t>
    </r>
    <r>
      <rPr>
        <sz val="11"/>
        <color theme="1"/>
        <rFont val="ＭＳ Ｐゴシック"/>
        <family val="3"/>
        <charset val="128"/>
        <scheme val="minor"/>
      </rPr>
      <t>として</t>
    </r>
    <r>
      <rPr>
        <b/>
        <sz val="11"/>
        <color rgb="FFFF0000"/>
        <rFont val="ＭＳ Ｐゴシック"/>
        <family val="3"/>
        <charset val="128"/>
        <scheme val="minor"/>
      </rPr>
      <t>３マスまで押しやる</t>
    </r>
    <r>
      <rPr>
        <sz val="11"/>
        <rFont val="ＭＳ Ｐゴシック"/>
        <family val="3"/>
        <charset val="128"/>
        <scheme val="minor"/>
      </rPr>
      <t>。</t>
    </r>
    <rPh sb="0" eb="3">
      <t>シヨウシャ</t>
    </rPh>
    <rPh sb="4" eb="6">
      <t>モクヒョウ</t>
    </rPh>
    <rPh sb="7" eb="9">
      <t>クイキ</t>
    </rPh>
    <rPh sb="10" eb="12">
      <t>キテン</t>
    </rPh>
    <rPh sb="15" eb="17">
      <t>チュウシン</t>
    </rPh>
    <rPh sb="25" eb="26">
      <t>オ</t>
    </rPh>
    <phoneticPr fontId="63"/>
  </si>
  <si>
    <t>　　敵に囲まれて最早どうしようもない時や、敵を確認できずにする事が全く無い時に</t>
    <rPh sb="2" eb="3">
      <t>テキ</t>
    </rPh>
    <rPh sb="4" eb="5">
      <t>カコ</t>
    </rPh>
    <rPh sb="8" eb="10">
      <t>モハヤ</t>
    </rPh>
    <rPh sb="18" eb="19">
      <t>トキ</t>
    </rPh>
    <rPh sb="21" eb="22">
      <t>テキ</t>
    </rPh>
    <rPh sb="23" eb="25">
      <t>カクニン</t>
    </rPh>
    <rPh sb="31" eb="32">
      <t>コト</t>
    </rPh>
    <rPh sb="33" eb="34">
      <t>マッタ</t>
    </rPh>
    <rPh sb="35" eb="36">
      <t>ナ</t>
    </rPh>
    <rPh sb="37" eb="38">
      <t>トキ</t>
    </rPh>
    <phoneticPr fontId="63"/>
  </si>
  <si>
    <t>　　まァ、こんな仕事をタンナイズが敵に接近してまですべきかは疑問であるが・・・。</t>
    <rPh sb="8" eb="10">
      <t>シゴト</t>
    </rPh>
    <rPh sb="17" eb="18">
      <t>テキ</t>
    </rPh>
    <rPh sb="19" eb="21">
      <t>セッキン</t>
    </rPh>
    <rPh sb="30" eb="32">
      <t>ギモン</t>
    </rPh>
    <phoneticPr fontId="63"/>
  </si>
  <si>
    <t>ディフェンス・サイフォン</t>
    <phoneticPr fontId="10"/>
  </si>
  <si>
    <r>
      <t>　　</t>
    </r>
    <r>
      <rPr>
        <b/>
        <sz val="11"/>
        <color rgb="FFFF0000"/>
        <rFont val="ＭＳ Ｐゴシック"/>
        <family val="3"/>
        <charset val="128"/>
        <scheme val="minor"/>
      </rPr>
      <t>ディフェンス・サイフォンとの使い分け重視！</t>
    </r>
    <rPh sb="16" eb="17">
      <t>ツカ</t>
    </rPh>
    <rPh sb="18" eb="19">
      <t>ワ</t>
    </rPh>
    <rPh sb="20" eb="22">
      <t>ジュウシ</t>
    </rPh>
    <phoneticPr fontId="10"/>
  </si>
  <si>
    <t>　　新生タンナイズの攻撃パワーでは、かなり使用条件が緩い部類なので</t>
    <rPh sb="2" eb="4">
      <t>シンセイ</t>
    </rPh>
    <rPh sb="10" eb="12">
      <t>コウゲキ</t>
    </rPh>
    <rPh sb="21" eb="23">
      <t>シヨウ</t>
    </rPh>
    <rPh sb="23" eb="25">
      <t>ジョウケン</t>
    </rPh>
    <rPh sb="26" eb="27">
      <t>ユル</t>
    </rPh>
    <rPh sb="28" eb="30">
      <t>ブルイ</t>
    </rPh>
    <phoneticPr fontId="10"/>
  </si>
  <si>
    <t>　　伏せには弱い、死霊ダメージ等、残念ながら欠点もそれなりに目立つので、</t>
    <rPh sb="2" eb="3">
      <t>フ</t>
    </rPh>
    <rPh sb="6" eb="7">
      <t>ヨワ</t>
    </rPh>
    <rPh sb="9" eb="11">
      <t>シリョウ</t>
    </rPh>
    <rPh sb="15" eb="16">
      <t>トウ</t>
    </rPh>
    <rPh sb="17" eb="19">
      <t>ザンネン</t>
    </rPh>
    <rPh sb="22" eb="24">
      <t>ケッテン</t>
    </rPh>
    <rPh sb="30" eb="32">
      <t>メダ</t>
    </rPh>
    <phoneticPr fontId="10"/>
  </si>
  <si>
    <t>(３ｄ8＋【知】)の[死霊]ダメージ</t>
    <rPh sb="6" eb="7">
      <t>チ</t>
    </rPh>
    <rPh sb="11" eb="13">
      <t>シリョウ</t>
    </rPh>
    <phoneticPr fontId="10"/>
  </si>
  <si>
    <t>①間もなくセーヴしそうな敵に使う</t>
    <rPh sb="1" eb="2">
      <t>マ</t>
    </rPh>
    <rPh sb="12" eb="13">
      <t>テキ</t>
    </rPh>
    <rPh sb="14" eb="15">
      <t>ツカ</t>
    </rPh>
    <phoneticPr fontId="10"/>
  </si>
  <si>
    <r>
      <t>　　味方を巻き込める複数体攻撃である上に、</t>
    </r>
    <r>
      <rPr>
        <b/>
        <sz val="11"/>
        <color indexed="10"/>
        <rFont val="ＭＳ Ｐゴシック"/>
        <family val="3"/>
        <charset val="128"/>
      </rPr>
      <t>－５のペナルティを無視</t>
    </r>
    <r>
      <rPr>
        <sz val="11"/>
        <color theme="1"/>
        <rFont val="ＭＳ Ｐゴシック"/>
        <family val="3"/>
        <charset val="128"/>
        <scheme val="minor"/>
      </rPr>
      <t>できるのは本当に使い易い。</t>
    </r>
    <rPh sb="2" eb="4">
      <t>ミカタ</t>
    </rPh>
    <rPh sb="5" eb="6">
      <t>マ</t>
    </rPh>
    <rPh sb="7" eb="8">
      <t>コ</t>
    </rPh>
    <rPh sb="10" eb="12">
      <t>フクスウ</t>
    </rPh>
    <rPh sb="12" eb="13">
      <t>タイ</t>
    </rPh>
    <rPh sb="13" eb="15">
      <t>コウゲキ</t>
    </rPh>
    <rPh sb="18" eb="19">
      <t>ウエ</t>
    </rPh>
    <rPh sb="37" eb="39">
      <t>ホントウ</t>
    </rPh>
    <rPh sb="40" eb="41">
      <t>ツカ</t>
    </rPh>
    <rPh sb="42" eb="43">
      <t>ヤス</t>
    </rPh>
    <phoneticPr fontId="10"/>
  </si>
  <si>
    <r>
      <t>　　基本的に</t>
    </r>
    <r>
      <rPr>
        <b/>
        <sz val="11"/>
        <color indexed="10"/>
        <rFont val="ＭＳ Ｐゴシック"/>
        <family val="3"/>
        <charset val="128"/>
      </rPr>
      <t>防衛役の割に鼻水が出る程はＡＣが高くないリュカオン</t>
    </r>
    <r>
      <rPr>
        <sz val="11"/>
        <rFont val="ＭＳ Ｐゴシック"/>
        <family val="3"/>
        <charset val="128"/>
      </rPr>
      <t>に使いたいが、</t>
    </r>
    <rPh sb="2" eb="5">
      <t>キホンテキ</t>
    </rPh>
    <rPh sb="6" eb="8">
      <t>ボウエイ</t>
    </rPh>
    <rPh sb="8" eb="9">
      <t>ヤク</t>
    </rPh>
    <rPh sb="10" eb="11">
      <t>ワリ</t>
    </rPh>
    <rPh sb="12" eb="14">
      <t>ハナミズ</t>
    </rPh>
    <rPh sb="15" eb="16">
      <t>デ</t>
    </rPh>
    <rPh sb="17" eb="18">
      <t>ホド</t>
    </rPh>
    <rPh sb="22" eb="23">
      <t>タカ</t>
    </rPh>
    <rPh sb="32" eb="33">
      <t>ツカ</t>
    </rPh>
    <phoneticPr fontId="10"/>
  </si>
  <si>
    <t>　　パーティ全体の強制移動パワーが充実している以上、コレで敵を突き落とせる機会は多いハズ。</t>
    <rPh sb="6" eb="8">
      <t>ゼンタイ</t>
    </rPh>
    <rPh sb="9" eb="11">
      <t>キョウセイ</t>
    </rPh>
    <rPh sb="11" eb="13">
      <t>イドウ</t>
    </rPh>
    <rPh sb="17" eb="19">
      <t>ジュウジツ</t>
    </rPh>
    <rPh sb="23" eb="25">
      <t>イジョウ</t>
    </rPh>
    <rPh sb="29" eb="30">
      <t>テキ</t>
    </rPh>
    <rPh sb="31" eb="32">
      <t>ツ</t>
    </rPh>
    <rPh sb="33" eb="34">
      <t>オ</t>
    </rPh>
    <rPh sb="37" eb="39">
      <t>キカイ</t>
    </rPh>
    <rPh sb="40" eb="41">
      <t>オオ</t>
    </rPh>
    <phoneticPr fontId="10"/>
  </si>
  <si>
    <t>　　大群に対して大ダメージ＆大群を自在に横滑り！　ひゃっほー！</t>
    <rPh sb="2" eb="4">
      <t>タイグン</t>
    </rPh>
    <rPh sb="5" eb="6">
      <t>タイ</t>
    </rPh>
    <rPh sb="8" eb="9">
      <t>ダイ</t>
    </rPh>
    <rPh sb="14" eb="16">
      <t>タイグン</t>
    </rPh>
    <rPh sb="17" eb="19">
      <t>ジザイ</t>
    </rPh>
    <rPh sb="20" eb="22">
      <t>ヨコスベ</t>
    </rPh>
    <phoneticPr fontId="10"/>
  </si>
  <si>
    <t>　　使用条件が似ていても無限回ＢＩＧ２と使い分けする余地は充分あるだろう。</t>
    <rPh sb="2" eb="4">
      <t>シヨウ</t>
    </rPh>
    <rPh sb="4" eb="6">
      <t>ジョウケン</t>
    </rPh>
    <rPh sb="7" eb="8">
      <t>ニ</t>
    </rPh>
    <rPh sb="12" eb="14">
      <t>ムゲン</t>
    </rPh>
    <rPh sb="14" eb="15">
      <t>カイ</t>
    </rPh>
    <rPh sb="20" eb="21">
      <t>ツカ</t>
    </rPh>
    <rPh sb="22" eb="23">
      <t>ワ</t>
    </rPh>
    <rPh sb="26" eb="28">
      <t>ヨチ</t>
    </rPh>
    <rPh sb="29" eb="31">
      <t>ジュウブン</t>
    </rPh>
    <phoneticPr fontId="10"/>
  </si>
  <si>
    <t>④で、どの防御値を宣言する？</t>
    <rPh sb="5" eb="7">
      <t>ボウギョ</t>
    </rPh>
    <rPh sb="7" eb="8">
      <t>チ</t>
    </rPh>
    <rPh sb="9" eb="11">
      <t>センゲン</t>
    </rPh>
    <phoneticPr fontId="10"/>
  </si>
  <si>
    <t>　　効果の持続時間に過剰な期待は禁物なので、敵へのペナルティのみを重視したい。</t>
    <rPh sb="2" eb="4">
      <t>コウカ</t>
    </rPh>
    <rPh sb="5" eb="7">
      <t>ジゾク</t>
    </rPh>
    <rPh sb="7" eb="9">
      <t>ジカン</t>
    </rPh>
    <rPh sb="10" eb="12">
      <t>カジョウ</t>
    </rPh>
    <rPh sb="13" eb="15">
      <t>キタイ</t>
    </rPh>
    <rPh sb="16" eb="18">
      <t>キンモツ</t>
    </rPh>
    <rPh sb="22" eb="23">
      <t>テキ</t>
    </rPh>
    <rPh sb="33" eb="35">
      <t>ジュウシ</t>
    </rPh>
    <phoneticPr fontId="63"/>
  </si>
  <si>
    <t>　　盲目、伏せには弱いし、死霊ダメージだし、無限回が狙える間は無理してまで使う必要も・・・。</t>
    <rPh sb="2" eb="4">
      <t>モウモク</t>
    </rPh>
    <rPh sb="13" eb="15">
      <t>シリョウ</t>
    </rPh>
    <rPh sb="22" eb="24">
      <t>ムゲン</t>
    </rPh>
    <rPh sb="24" eb="25">
      <t>カイ</t>
    </rPh>
    <rPh sb="26" eb="27">
      <t>ネラ</t>
    </rPh>
    <rPh sb="29" eb="30">
      <t>アイダ</t>
    </rPh>
    <rPh sb="31" eb="33">
      <t>ムリ</t>
    </rPh>
    <rPh sb="37" eb="38">
      <t>ツカ</t>
    </rPh>
    <rPh sb="39" eb="41">
      <t>ヒツヨウ</t>
    </rPh>
    <phoneticPr fontId="10"/>
  </si>
  <si>
    <t>　　　何か起きそうな地点へやって様子見。　しかし現在、残念ながらコレに適した要員はいない。</t>
    <rPh sb="3" eb="4">
      <t>ナニ</t>
    </rPh>
    <rPh sb="5" eb="6">
      <t>オ</t>
    </rPh>
    <rPh sb="10" eb="12">
      <t>チテン</t>
    </rPh>
    <rPh sb="16" eb="19">
      <t>ヨウスミ</t>
    </rPh>
    <rPh sb="24" eb="26">
      <t>ゲンザイ</t>
    </rPh>
    <rPh sb="35" eb="36">
      <t>テキ</t>
    </rPh>
    <rPh sb="38" eb="40">
      <t>ヨウイン</t>
    </rPh>
    <phoneticPr fontId="10"/>
  </si>
  <si>
    <t>マークで守ってもらえるならば　そんなに危険じゃあない?　　いいえ、そんな事はないです　</t>
    <rPh sb="4" eb="5">
      <t>マモ</t>
    </rPh>
    <rPh sb="19" eb="21">
      <t>キケン</t>
    </rPh>
    <phoneticPr fontId="10"/>
  </si>
  <si>
    <t>　遠距離は召喚、中距離はハンドといった使い分け重要！</t>
    <rPh sb="1" eb="4">
      <t>エンキョリ</t>
    </rPh>
    <rPh sb="5" eb="7">
      <t>ショウカン</t>
    </rPh>
    <rPh sb="8" eb="11">
      <t>チュウキョリ</t>
    </rPh>
    <rPh sb="19" eb="20">
      <t>ツカ</t>
    </rPh>
    <rPh sb="21" eb="22">
      <t>ワ</t>
    </rPh>
    <rPh sb="23" eb="25">
      <t>ジュウヨウ</t>
    </rPh>
    <phoneticPr fontId="10"/>
  </si>
  <si>
    <t>　それ故、召喚したターンも含めて召喚中にタンナイズのアクションが余る事はほとんど無い。</t>
    <rPh sb="3" eb="4">
      <t>ユエ</t>
    </rPh>
    <rPh sb="5" eb="7">
      <t>ショウカン</t>
    </rPh>
    <rPh sb="13" eb="14">
      <t>フク</t>
    </rPh>
    <rPh sb="16" eb="18">
      <t>ショウカン</t>
    </rPh>
    <rPh sb="18" eb="19">
      <t>チュウ</t>
    </rPh>
    <rPh sb="32" eb="33">
      <t>アマ</t>
    </rPh>
    <rPh sb="34" eb="35">
      <t>コト</t>
    </rPh>
    <rPh sb="40" eb="41">
      <t>ナ</t>
    </rPh>
    <phoneticPr fontId="10"/>
  </si>
  <si>
    <t>　ウィザードの召喚よりも特攻させるのがかなり難しいが、そもそも特攻に不向きなので関係無し。</t>
    <rPh sb="7" eb="9">
      <t>ショウカン</t>
    </rPh>
    <rPh sb="12" eb="14">
      <t>トッコウ</t>
    </rPh>
    <rPh sb="22" eb="23">
      <t>ムズカ</t>
    </rPh>
    <rPh sb="31" eb="33">
      <t>トッコウ</t>
    </rPh>
    <rPh sb="34" eb="36">
      <t>フム</t>
    </rPh>
    <rPh sb="40" eb="42">
      <t>カンケイ</t>
    </rPh>
    <rPh sb="42" eb="43">
      <t>ナ</t>
    </rPh>
    <phoneticPr fontId="10"/>
  </si>
  <si>
    <r>
      <t>　・常に</t>
    </r>
    <r>
      <rPr>
        <b/>
        <sz val="11"/>
        <color indexed="10"/>
        <rFont val="ＭＳ Ｐゴシック"/>
        <family val="3"/>
        <charset val="128"/>
      </rPr>
      <t>戦場の中心で集中攻撃に参加</t>
    </r>
    <r>
      <rPr>
        <sz val="11"/>
        <color theme="1"/>
        <rFont val="ＭＳ Ｐゴシック"/>
        <family val="3"/>
        <charset val="128"/>
        <scheme val="minor"/>
      </rPr>
      <t>し続ける事が理想！　（時間稼ぎ的なパワーをほとんど持たず）</t>
    </r>
    <rPh sb="2" eb="3">
      <t>ツネ</t>
    </rPh>
    <rPh sb="4" eb="6">
      <t>センジョウ</t>
    </rPh>
    <rPh sb="7" eb="9">
      <t>チュウシン</t>
    </rPh>
    <rPh sb="10" eb="12">
      <t>シュウチュウ</t>
    </rPh>
    <rPh sb="12" eb="14">
      <t>コウゲキ</t>
    </rPh>
    <rPh sb="15" eb="17">
      <t>サンカ</t>
    </rPh>
    <rPh sb="18" eb="19">
      <t>ツヅ</t>
    </rPh>
    <rPh sb="21" eb="22">
      <t>コト</t>
    </rPh>
    <rPh sb="23" eb="25">
      <t>リソウ</t>
    </rPh>
    <rPh sb="28" eb="30">
      <t>ジカン</t>
    </rPh>
    <rPh sb="30" eb="31">
      <t>カセ</t>
    </rPh>
    <rPh sb="32" eb="33">
      <t>テキ</t>
    </rPh>
    <rPh sb="42" eb="43">
      <t>モ</t>
    </rPh>
    <phoneticPr fontId="10"/>
  </si>
  <si>
    <r>
      <t>　・敵から逃げつつも</t>
    </r>
    <r>
      <rPr>
        <b/>
        <sz val="11"/>
        <color indexed="10"/>
        <rFont val="ＭＳ Ｐゴシック"/>
        <family val="3"/>
        <charset val="128"/>
      </rPr>
      <t>中距離をキープし続ける</t>
    </r>
    <r>
      <rPr>
        <sz val="11"/>
        <color theme="1"/>
        <rFont val="ＭＳ Ｐゴシック"/>
        <family val="3"/>
        <charset val="128"/>
        <scheme val="minor"/>
      </rPr>
      <t>繊細な立ち回りが必要！</t>
    </r>
    <rPh sb="2" eb="3">
      <t>テキ</t>
    </rPh>
    <rPh sb="5" eb="6">
      <t>ニ</t>
    </rPh>
    <rPh sb="10" eb="13">
      <t>チュウキョリ</t>
    </rPh>
    <rPh sb="18" eb="19">
      <t>ツヅ</t>
    </rPh>
    <rPh sb="21" eb="23">
      <t>センサイ</t>
    </rPh>
    <rPh sb="24" eb="25">
      <t>タ</t>
    </rPh>
    <rPh sb="26" eb="27">
      <t>マワ</t>
    </rPh>
    <rPh sb="29" eb="31">
      <t>ヒツヨウ</t>
    </rPh>
    <phoneticPr fontId="10"/>
  </si>
  <si>
    <t>　　射程も短く、飛行も不可能、防御ボーナスも無しという事は、単独でのサバイバル能力が低い！</t>
    <rPh sb="2" eb="4">
      <t>シャテイ</t>
    </rPh>
    <rPh sb="5" eb="6">
      <t>ミジカ</t>
    </rPh>
    <rPh sb="8" eb="10">
      <t>ヒコウ</t>
    </rPh>
    <rPh sb="11" eb="14">
      <t>フカノウ</t>
    </rPh>
    <rPh sb="15" eb="17">
      <t>ボウギョ</t>
    </rPh>
    <rPh sb="22" eb="23">
      <t>ナ</t>
    </rPh>
    <rPh sb="27" eb="28">
      <t>コト</t>
    </rPh>
    <rPh sb="30" eb="32">
      <t>タンドク</t>
    </rPh>
    <rPh sb="39" eb="41">
      <t>ノウリョク</t>
    </rPh>
    <rPh sb="42" eb="43">
      <t>ヒク</t>
    </rPh>
    <phoneticPr fontId="10"/>
  </si>
  <si>
    <t>　　特殊な効果が皆無なので、わざわざコイツに標準アクションでまで攻撃させる必要は無い！</t>
    <rPh sb="2" eb="4">
      <t>トクシュ</t>
    </rPh>
    <rPh sb="5" eb="7">
      <t>コウカ</t>
    </rPh>
    <rPh sb="8" eb="10">
      <t>カイム</t>
    </rPh>
    <rPh sb="32" eb="34">
      <t>コウゲキ</t>
    </rPh>
    <rPh sb="37" eb="39">
      <t>ヒツヨウ</t>
    </rPh>
    <rPh sb="40" eb="41">
      <t>ナ</t>
    </rPh>
    <phoneticPr fontId="10"/>
  </si>
  <si>
    <t>　　最初から最前線に出して、とっと殉職してもらった方がまだ価値があるというモノ。</t>
    <rPh sb="2" eb="4">
      <t>サイショ</t>
    </rPh>
    <rPh sb="6" eb="9">
      <t>サイゼンセン</t>
    </rPh>
    <rPh sb="10" eb="11">
      <t>ダ</t>
    </rPh>
    <rPh sb="17" eb="19">
      <t>ジュンショク</t>
    </rPh>
    <rPh sb="25" eb="26">
      <t>ホウ</t>
    </rPh>
    <rPh sb="29" eb="31">
      <t>カチ</t>
    </rPh>
    <phoneticPr fontId="63"/>
  </si>
  <si>
    <t>　　まァ、それでもやはり３回も使用する間も無くホトケになりそうだが・・・。</t>
    <rPh sb="13" eb="14">
      <t>カイ</t>
    </rPh>
    <rPh sb="15" eb="17">
      <t>シヨウ</t>
    </rPh>
    <rPh sb="19" eb="20">
      <t>アイダ</t>
    </rPh>
    <rPh sb="21" eb="22">
      <t>ナ</t>
    </rPh>
    <phoneticPr fontId="63"/>
  </si>
  <si>
    <t>　　かなり色々と本当に色々と頑張った結果、実は回復量もかなり多いし、</t>
    <rPh sb="5" eb="7">
      <t>イロイロ</t>
    </rPh>
    <rPh sb="8" eb="10">
      <t>ホントウ</t>
    </rPh>
    <rPh sb="11" eb="13">
      <t>イロイロ</t>
    </rPh>
    <rPh sb="14" eb="16">
      <t>ガンバ</t>
    </rPh>
    <rPh sb="18" eb="20">
      <t>ケッカ</t>
    </rPh>
    <rPh sb="21" eb="22">
      <t>ジツ</t>
    </rPh>
    <rPh sb="23" eb="25">
      <t>カイフク</t>
    </rPh>
    <rPh sb="25" eb="26">
      <t>リョウ</t>
    </rPh>
    <rPh sb="30" eb="31">
      <t>オオ</t>
    </rPh>
    <phoneticPr fontId="10"/>
  </si>
  <si>
    <t>　　必要な時に使うだけだぜってノリで充分か？</t>
    <rPh sb="2" eb="4">
      <t>ヒツヨウ</t>
    </rPh>
    <rPh sb="5" eb="6">
      <t>トキ</t>
    </rPh>
    <rPh sb="7" eb="8">
      <t>ツカ</t>
    </rPh>
    <rPh sb="18" eb="20">
      <t>ジュウブン</t>
    </rPh>
    <phoneticPr fontId="10"/>
  </si>
  <si>
    <t>　　やっぱ、《迅速な注入》の内容って理解不能や・・・。</t>
    <rPh sb="14" eb="16">
      <t>ナイヨウ</t>
    </rPh>
    <rPh sb="18" eb="20">
      <t>リカイ</t>
    </rPh>
    <rPh sb="20" eb="22">
      <t>フノウ</t>
    </rPh>
    <phoneticPr fontId="10"/>
  </si>
  <si>
    <t>　　幻惑中に泣く泣く標準アクションで回復パワーって展開が皆無になるのは本当に凄い。</t>
    <rPh sb="2" eb="4">
      <t>ゲンワク</t>
    </rPh>
    <rPh sb="4" eb="5">
      <t>チュウ</t>
    </rPh>
    <rPh sb="6" eb="7">
      <t>ナ</t>
    </rPh>
    <rPh sb="8" eb="9">
      <t>ナ</t>
    </rPh>
    <rPh sb="10" eb="12">
      <t>ヒョウジュン</t>
    </rPh>
    <rPh sb="18" eb="20">
      <t>カイフク</t>
    </rPh>
    <rPh sb="25" eb="27">
      <t>テンカイ</t>
    </rPh>
    <rPh sb="28" eb="30">
      <t>カイム</t>
    </rPh>
    <rPh sb="35" eb="37">
      <t>ホントウ</t>
    </rPh>
    <rPh sb="38" eb="39">
      <t>スゴ</t>
    </rPh>
    <phoneticPr fontId="10"/>
  </si>
  <si>
    <t>　　プレイヤーにとっては馴染みのある効果と言えるので、導入への心理的ハードルが低い。</t>
    <rPh sb="12" eb="14">
      <t>ナジ</t>
    </rPh>
    <rPh sb="18" eb="20">
      <t>コウカ</t>
    </rPh>
    <rPh sb="21" eb="22">
      <t>イ</t>
    </rPh>
    <rPh sb="27" eb="29">
      <t>ドウニュウ</t>
    </rPh>
    <rPh sb="31" eb="34">
      <t>シンリテキ</t>
    </rPh>
    <rPh sb="39" eb="40">
      <t>ヒク</t>
    </rPh>
    <phoneticPr fontId="63"/>
  </si>
  <si>
    <t>　　言うまでも無く、トウムハンドが何らかの事情で無理ならば、コレを使う必要もないのだが。</t>
    <rPh sb="2" eb="3">
      <t>イ</t>
    </rPh>
    <rPh sb="7" eb="8">
      <t>ナ</t>
    </rPh>
    <rPh sb="17" eb="18">
      <t>ナン</t>
    </rPh>
    <rPh sb="21" eb="23">
      <t>ジジョウ</t>
    </rPh>
    <rPh sb="24" eb="26">
      <t>ムリ</t>
    </rPh>
    <rPh sb="33" eb="34">
      <t>ツカ</t>
    </rPh>
    <rPh sb="35" eb="37">
      <t>ヒツヨウ</t>
    </rPh>
    <phoneticPr fontId="10"/>
  </si>
  <si>
    <t>　　実のところ、防衛役＆後衛は抵抗が異様に充実しているのでコレの有効度が低い。</t>
    <rPh sb="2" eb="3">
      <t>ジツ</t>
    </rPh>
    <rPh sb="8" eb="10">
      <t>ボウエイ</t>
    </rPh>
    <rPh sb="10" eb="11">
      <t>ヤク</t>
    </rPh>
    <rPh sb="12" eb="14">
      <t>コウエイ</t>
    </rPh>
    <rPh sb="15" eb="17">
      <t>テイコウ</t>
    </rPh>
    <rPh sb="18" eb="20">
      <t>イヨウ</t>
    </rPh>
    <rPh sb="21" eb="23">
      <t>ジュウジツ</t>
    </rPh>
    <rPh sb="32" eb="35">
      <t>ユウコウド</t>
    </rPh>
    <rPh sb="36" eb="37">
      <t>ヒク</t>
    </rPh>
    <phoneticPr fontId="10"/>
  </si>
  <si>
    <t>　　一方で属性ダメージが得意な敵にも纏わり付きたいオテギヌに対してはかなり効果的だろう。</t>
    <rPh sb="2" eb="4">
      <t>イッポウ</t>
    </rPh>
    <rPh sb="5" eb="7">
      <t>ゾクセイ</t>
    </rPh>
    <rPh sb="12" eb="14">
      <t>トクイ</t>
    </rPh>
    <rPh sb="15" eb="16">
      <t>テキ</t>
    </rPh>
    <rPh sb="18" eb="19">
      <t>マト</t>
    </rPh>
    <rPh sb="21" eb="22">
      <t>ツ</t>
    </rPh>
    <rPh sb="30" eb="31">
      <t>タイ</t>
    </rPh>
    <rPh sb="37" eb="40">
      <t>コウカテキ</t>
    </rPh>
    <phoneticPr fontId="10"/>
  </si>
  <si>
    <t>　　しかし、オテギヌですら火と死霊対策は自力で可能なので、だったらシェリーの方が効果的か？</t>
    <rPh sb="13" eb="14">
      <t>ヒ</t>
    </rPh>
    <rPh sb="15" eb="17">
      <t>シリョウ</t>
    </rPh>
    <rPh sb="17" eb="19">
      <t>タイサク</t>
    </rPh>
    <rPh sb="20" eb="22">
      <t>ジリキ</t>
    </rPh>
    <rPh sb="23" eb="25">
      <t>カノウ</t>
    </rPh>
    <rPh sb="38" eb="39">
      <t>ホウ</t>
    </rPh>
    <rPh sb="40" eb="43">
      <t>コウカテキ</t>
    </rPh>
    <phoneticPr fontId="10"/>
  </si>
  <si>
    <t>　　このパワーで既に付いていた一時的ＨＰを上書きしてしまうのは勿体無いので、</t>
    <rPh sb="8" eb="9">
      <t>スデ</t>
    </rPh>
    <rPh sb="10" eb="11">
      <t>ツ</t>
    </rPh>
    <rPh sb="15" eb="18">
      <t>イチジテキ</t>
    </rPh>
    <rPh sb="21" eb="23">
      <t>ウワガ</t>
    </rPh>
    <rPh sb="31" eb="34">
      <t>モッタイナ</t>
    </rPh>
    <phoneticPr fontId="63"/>
  </si>
  <si>
    <t>　　前衛で一時的ＨＰも抵抗も貰いにくい面子と言えば圧倒的にシェリーという事になるので、</t>
    <rPh sb="2" eb="4">
      <t>ゼンエイ</t>
    </rPh>
    <rPh sb="5" eb="8">
      <t>イチジテキ</t>
    </rPh>
    <rPh sb="11" eb="13">
      <t>テイコウ</t>
    </rPh>
    <rPh sb="14" eb="15">
      <t>モラ</t>
    </rPh>
    <rPh sb="19" eb="21">
      <t>メンツ</t>
    </rPh>
    <rPh sb="22" eb="23">
      <t>イ</t>
    </rPh>
    <rPh sb="25" eb="28">
      <t>アットウテキ</t>
    </rPh>
    <rPh sb="36" eb="37">
      <t>コト</t>
    </rPh>
    <phoneticPr fontId="63"/>
  </si>
  <si>
    <t>　　即応だったお陰で自分のターンのアクションを全く気にせずに狙えるのは嬉しい。</t>
    <rPh sb="2" eb="4">
      <t>ソクオウ</t>
    </rPh>
    <rPh sb="8" eb="9">
      <t>カゲ</t>
    </rPh>
    <rPh sb="10" eb="12">
      <t>ジブン</t>
    </rPh>
    <rPh sb="23" eb="24">
      <t>マッタ</t>
    </rPh>
    <rPh sb="25" eb="26">
      <t>キ</t>
    </rPh>
    <rPh sb="30" eb="31">
      <t>ネラ</t>
    </rPh>
    <rPh sb="35" eb="36">
      <t>ウレ</t>
    </rPh>
    <phoneticPr fontId="63"/>
  </si>
  <si>
    <t>次のＴ終了時まで戦術的優位を与えなくなる事を味方にちゃんと宣言！</t>
    <rPh sb="0" eb="1">
      <t>ツギ</t>
    </rPh>
    <rPh sb="3" eb="6">
      <t>シュウリョウジ</t>
    </rPh>
    <rPh sb="8" eb="11">
      <t>センジュツテキ</t>
    </rPh>
    <rPh sb="11" eb="13">
      <t>ユウイ</t>
    </rPh>
    <rPh sb="14" eb="15">
      <t>アタ</t>
    </rPh>
    <rPh sb="20" eb="21">
      <t>コト</t>
    </rPh>
    <rPh sb="22" eb="24">
      <t>ミカタ</t>
    </rPh>
    <rPh sb="29" eb="31">
      <t>センゲン</t>
    </rPh>
    <phoneticPr fontId="10"/>
  </si>
  <si>
    <r>
      <t>味方１人が攻撃に</t>
    </r>
    <r>
      <rPr>
        <b/>
        <sz val="11"/>
        <color rgb="FFFF0000"/>
        <rFont val="ＭＳ Ｐゴシック"/>
        <family val="3"/>
        <charset val="128"/>
        <scheme val="minor"/>
      </rPr>
      <t>ヒットされダメージ</t>
    </r>
    <r>
      <rPr>
        <sz val="11"/>
        <rFont val="ＭＳ Ｐゴシック"/>
        <family val="3"/>
        <charset val="128"/>
        <scheme val="minor"/>
      </rPr>
      <t>を受ける。</t>
    </r>
    <rPh sb="0" eb="2">
      <t>ミカタ</t>
    </rPh>
    <rPh sb="2" eb="4">
      <t>ヒトリ</t>
    </rPh>
    <rPh sb="5" eb="7">
      <t>コウゲキ</t>
    </rPh>
    <rPh sb="18" eb="19">
      <t>ウ</t>
    </rPh>
    <phoneticPr fontId="10"/>
  </si>
  <si>
    <t>　　無属性を対処可能なアーティフィサーパワーはレアなので、意外と頼りになりそう。</t>
    <rPh sb="2" eb="3">
      <t>ム</t>
    </rPh>
    <rPh sb="3" eb="5">
      <t>ゾクセイ</t>
    </rPh>
    <rPh sb="6" eb="8">
      <t>タイショ</t>
    </rPh>
    <rPh sb="8" eb="10">
      <t>カノウ</t>
    </rPh>
    <rPh sb="29" eb="31">
      <t>イガイ</t>
    </rPh>
    <rPh sb="32" eb="33">
      <t>タヨ</t>
    </rPh>
    <phoneticPr fontId="63"/>
  </si>
  <si>
    <r>
      <rPr>
        <b/>
        <sz val="11"/>
        <color rgb="FFFF0000"/>
        <rFont val="ＭＳ Ｐゴシック"/>
        <family val="3"/>
        <charset val="128"/>
        <scheme val="minor"/>
      </rPr>
      <t>全てのダメージに対する抵抗５</t>
    </r>
    <r>
      <rPr>
        <sz val="11"/>
        <color theme="1"/>
        <rFont val="ＭＳ Ｐゴシック"/>
        <family val="3"/>
        <charset val="128"/>
        <scheme val="minor"/>
      </rPr>
      <t>を得る。さらに遭終まで、</t>
    </r>
    <rPh sb="0" eb="1">
      <t>スベ</t>
    </rPh>
    <rPh sb="8" eb="9">
      <t>タイ</t>
    </rPh>
    <rPh sb="11" eb="13">
      <t>テイコウ</t>
    </rPh>
    <rPh sb="15" eb="16">
      <t>エ</t>
    </rPh>
    <phoneticPr fontId="21"/>
  </si>
  <si>
    <r>
      <t>1次目標が</t>
    </r>
    <r>
      <rPr>
        <b/>
        <sz val="11"/>
        <color rgb="FFFF0000"/>
        <rFont val="ＭＳ Ｐゴシック"/>
        <family val="3"/>
        <charset val="128"/>
        <scheme val="minor"/>
      </rPr>
      <t>使用者から5マス以内</t>
    </r>
    <r>
      <rPr>
        <sz val="11"/>
        <color theme="1"/>
        <rFont val="ＭＳ Ｐゴシック"/>
        <family val="3"/>
        <charset val="128"/>
        <scheme val="minor"/>
      </rPr>
      <t>にいるならば、使用者は</t>
    </r>
    <r>
      <rPr>
        <b/>
        <sz val="11"/>
        <color rgb="FFFF0000"/>
        <rFont val="ＭＳ Ｐゴシック"/>
        <family val="3"/>
        <charset val="128"/>
        <scheme val="minor"/>
      </rPr>
      <t>１Rに1回</t>
    </r>
    <r>
      <rPr>
        <sz val="11"/>
        <color theme="1"/>
        <rFont val="ＭＳ Ｐゴシック"/>
        <family val="3"/>
        <charset val="128"/>
        <scheme val="minor"/>
      </rPr>
      <t>だけ以下の攻撃を行える。</t>
    </r>
    <rPh sb="1" eb="2">
      <t>ジ</t>
    </rPh>
    <rPh sb="2" eb="4">
      <t>モクヒョウ</t>
    </rPh>
    <rPh sb="5" eb="8">
      <t>シヨウシャ</t>
    </rPh>
    <rPh sb="13" eb="15">
      <t>イナイ</t>
    </rPh>
    <phoneticPr fontId="21"/>
  </si>
  <si>
    <t>２d10+【知】[力場]ダメージ</t>
    <rPh sb="6" eb="7">
      <t>チ</t>
    </rPh>
    <rPh sb="9" eb="10">
      <t>リキ</t>
    </rPh>
    <rPh sb="10" eb="11">
      <t>バ</t>
    </rPh>
    <phoneticPr fontId="10"/>
  </si>
  <si>
    <t>使用者は2次目標を1次目標から離れる方向に（１＋【判】)マス押しやる。</t>
    <rPh sb="0" eb="3">
      <t>シヨウシャ</t>
    </rPh>
    <rPh sb="5" eb="6">
      <t>ジ</t>
    </rPh>
    <rPh sb="6" eb="8">
      <t>モクヒョウ</t>
    </rPh>
    <rPh sb="10" eb="11">
      <t>ジ</t>
    </rPh>
    <rPh sb="11" eb="13">
      <t>モクヒョウ</t>
    </rPh>
    <rPh sb="15" eb="16">
      <t>ハナ</t>
    </rPh>
    <rPh sb="18" eb="20">
      <t>ホウコウ</t>
    </rPh>
    <rPh sb="25" eb="26">
      <t>ハン</t>
    </rPh>
    <rPh sb="30" eb="31">
      <t>オ</t>
    </rPh>
    <phoneticPr fontId="21"/>
  </si>
  <si>
    <r>
      <t>①</t>
    </r>
    <r>
      <rPr>
        <b/>
        <sz val="11"/>
        <color rgb="FFFF0000"/>
        <rFont val="ＭＳ Ｐゴシック"/>
        <family val="3"/>
        <charset val="128"/>
        <scheme val="minor"/>
      </rPr>
      <t>自分に使うの大歓迎！</t>
    </r>
    <rPh sb="1" eb="3">
      <t>ジブン</t>
    </rPh>
    <rPh sb="4" eb="5">
      <t>ツカ</t>
    </rPh>
    <rPh sb="7" eb="10">
      <t>ダイカンゲイ</t>
    </rPh>
    <phoneticPr fontId="10"/>
  </si>
  <si>
    <t>　　数多の一日毎アーマーがあるがコレに限って言えば断言する、自分に使う価値大アリ！</t>
    <rPh sb="2" eb="4">
      <t>アマタ</t>
    </rPh>
    <rPh sb="5" eb="7">
      <t>イチニチ</t>
    </rPh>
    <rPh sb="7" eb="8">
      <t>マイ</t>
    </rPh>
    <rPh sb="19" eb="20">
      <t>カギ</t>
    </rPh>
    <rPh sb="22" eb="23">
      <t>イ</t>
    </rPh>
    <rPh sb="25" eb="27">
      <t>ダンゲン</t>
    </rPh>
    <rPh sb="30" eb="32">
      <t>ジブン</t>
    </rPh>
    <rPh sb="33" eb="34">
      <t>ツカ</t>
    </rPh>
    <rPh sb="35" eb="37">
      <t>カチ</t>
    </rPh>
    <rPh sb="37" eb="38">
      <t>オオ</t>
    </rPh>
    <phoneticPr fontId="10"/>
  </si>
  <si>
    <r>
      <t>　　抵抗に関しては</t>
    </r>
    <r>
      <rPr>
        <b/>
        <sz val="11"/>
        <color rgb="FFFF0000"/>
        <rFont val="ＭＳ Ｐゴシック"/>
        <family val="3"/>
        <charset val="128"/>
        <scheme val="minor"/>
      </rPr>
      <t>シールディング・エリクサーと甲乙付け難し！</t>
    </r>
    <rPh sb="2" eb="4">
      <t>テイコウ</t>
    </rPh>
    <rPh sb="5" eb="6">
      <t>カン</t>
    </rPh>
    <rPh sb="23" eb="25">
      <t>コウオツ</t>
    </rPh>
    <rPh sb="25" eb="26">
      <t>ツ</t>
    </rPh>
    <rPh sb="27" eb="28">
      <t>ガタ</t>
    </rPh>
    <phoneticPr fontId="10"/>
  </si>
  <si>
    <t>　　一切ダメージ属性を問わないが、フリーアクションで使えない点は中々苦しい。</t>
    <rPh sb="2" eb="4">
      <t>イッサイ</t>
    </rPh>
    <rPh sb="8" eb="10">
      <t>ゾクセイ</t>
    </rPh>
    <rPh sb="11" eb="12">
      <t>ト</t>
    </rPh>
    <rPh sb="26" eb="27">
      <t>ツカ</t>
    </rPh>
    <rPh sb="30" eb="31">
      <t>テン</t>
    </rPh>
    <rPh sb="32" eb="34">
      <t>ナカナカ</t>
    </rPh>
    <rPh sb="34" eb="35">
      <t>クル</t>
    </rPh>
    <phoneticPr fontId="10"/>
  </si>
  <si>
    <t>　　特定属性ダメージ対策ではシールディング・エリクサーの方がトータルで優秀かも？</t>
    <rPh sb="2" eb="4">
      <t>トクテイ</t>
    </rPh>
    <rPh sb="4" eb="6">
      <t>ゾクセイ</t>
    </rPh>
    <rPh sb="10" eb="12">
      <t>タイサク</t>
    </rPh>
    <rPh sb="28" eb="29">
      <t>ホウ</t>
    </rPh>
    <rPh sb="35" eb="37">
      <t>ユウシュウ</t>
    </rPh>
    <phoneticPr fontId="10"/>
  </si>
  <si>
    <t>　　一方の２次パワーの評価は、タンナイズ中心の押しやり付き近接爆発１ならば優秀！</t>
    <rPh sb="2" eb="4">
      <t>イッポウ</t>
    </rPh>
    <rPh sb="6" eb="7">
      <t>ジ</t>
    </rPh>
    <rPh sb="11" eb="13">
      <t>ヒョウカ</t>
    </rPh>
    <rPh sb="20" eb="22">
      <t>チュウシン</t>
    </rPh>
    <rPh sb="23" eb="24">
      <t>オ</t>
    </rPh>
    <rPh sb="27" eb="28">
      <t>ツ</t>
    </rPh>
    <rPh sb="29" eb="31">
      <t>キンセツ</t>
    </rPh>
    <rPh sb="31" eb="33">
      <t>バクハツ</t>
    </rPh>
    <rPh sb="37" eb="39">
      <t>ユウシュウ</t>
    </rPh>
    <phoneticPr fontId="10"/>
  </si>
  <si>
    <t>　　使用前にマイナー・アクションでの下準備が必要とはいえ、</t>
    <rPh sb="2" eb="4">
      <t>シヨウ</t>
    </rPh>
    <rPh sb="4" eb="5">
      <t>マエ</t>
    </rPh>
    <rPh sb="18" eb="21">
      <t>シタジュンビ</t>
    </rPh>
    <rPh sb="22" eb="24">
      <t>ヒツヨウ</t>
    </rPh>
    <phoneticPr fontId="10"/>
  </si>
  <si>
    <r>
      <t>　　</t>
    </r>
    <r>
      <rPr>
        <b/>
        <sz val="11"/>
        <color rgb="FFFF0000"/>
        <rFont val="ＭＳ Ｐゴシック"/>
        <family val="3"/>
        <charset val="128"/>
        <scheme val="minor"/>
      </rPr>
      <t>敵に囲まれ孤立したタンナイズのサバイバル</t>
    </r>
    <r>
      <rPr>
        <sz val="11"/>
        <color theme="1"/>
        <rFont val="ＭＳ Ｐゴシック"/>
        <family val="3"/>
        <charset val="128"/>
        <scheme val="minor"/>
      </rPr>
      <t>に適した性能と言える。</t>
    </r>
    <rPh sb="2" eb="3">
      <t>テキ</t>
    </rPh>
    <rPh sb="4" eb="5">
      <t>カコ</t>
    </rPh>
    <rPh sb="7" eb="9">
      <t>コリツ</t>
    </rPh>
    <rPh sb="23" eb="24">
      <t>テキ</t>
    </rPh>
    <rPh sb="26" eb="28">
      <t>セイノウ</t>
    </rPh>
    <rPh sb="29" eb="30">
      <t>イ</t>
    </rPh>
    <phoneticPr fontId="10"/>
  </si>
  <si>
    <t>　　自分から敵と隣接して使うパワーでは決して無い事に注意！</t>
    <rPh sb="2" eb="4">
      <t>ジブン</t>
    </rPh>
    <rPh sb="6" eb="7">
      <t>テキ</t>
    </rPh>
    <rPh sb="8" eb="10">
      <t>リンセツ</t>
    </rPh>
    <rPh sb="12" eb="13">
      <t>ツカ</t>
    </rPh>
    <rPh sb="19" eb="20">
      <t>ケッ</t>
    </rPh>
    <rPh sb="22" eb="23">
      <t>ナ</t>
    </rPh>
    <rPh sb="24" eb="25">
      <t>コト</t>
    </rPh>
    <rPh sb="26" eb="28">
      <t>チュウイ</t>
    </rPh>
    <phoneticPr fontId="10"/>
  </si>
  <si>
    <t>③実質的にサンダリング･アーマーの上位版</t>
    <rPh sb="1" eb="4">
      <t>ジッシツテキ</t>
    </rPh>
    <rPh sb="17" eb="19">
      <t>ジョウイ</t>
    </rPh>
    <rPh sb="19" eb="20">
      <t>バン</t>
    </rPh>
    <phoneticPr fontId="10"/>
  </si>
  <si>
    <t>　　やはり接触パワーである事が凄まじく運用上のネックに・・・。</t>
    <rPh sb="5" eb="7">
      <t>セッショク</t>
    </rPh>
    <rPh sb="13" eb="14">
      <t>コト</t>
    </rPh>
    <rPh sb="15" eb="16">
      <t>スサ</t>
    </rPh>
    <rPh sb="19" eb="21">
      <t>ウンヨウ</t>
    </rPh>
    <rPh sb="21" eb="22">
      <t>ジョウ</t>
    </rPh>
    <phoneticPr fontId="10"/>
  </si>
  <si>
    <t>②オテギヌに付ける価値もあるが・・・</t>
    <rPh sb="6" eb="7">
      <t>ツ</t>
    </rPh>
    <rPh sb="9" eb="11">
      <t>カチ</t>
    </rPh>
    <phoneticPr fontId="10"/>
  </si>
  <si>
    <t>　　２次パワーも含めて前衛に付けても効果が非常に大きいのだが、</t>
    <rPh sb="8" eb="9">
      <t>フク</t>
    </rPh>
    <rPh sb="11" eb="13">
      <t>ゼンエイ</t>
    </rPh>
    <rPh sb="14" eb="15">
      <t>ツ</t>
    </rPh>
    <rPh sb="18" eb="20">
      <t>コウカ</t>
    </rPh>
    <rPh sb="21" eb="23">
      <t>ヒジョウ</t>
    </rPh>
    <rPh sb="24" eb="25">
      <t>オオ</t>
    </rPh>
    <phoneticPr fontId="10"/>
  </si>
  <si>
    <t>　　２次パワーの条件が無限回とモロ被りっていうか、スーパー・サンダリング･アーマーです、コレ。</t>
    <rPh sb="3" eb="4">
      <t>ジ</t>
    </rPh>
    <rPh sb="8" eb="10">
      <t>ジョウケン</t>
    </rPh>
    <rPh sb="11" eb="13">
      <t>ムゲン</t>
    </rPh>
    <rPh sb="13" eb="14">
      <t>カイ</t>
    </rPh>
    <rPh sb="17" eb="18">
      <t>カブ</t>
    </rPh>
    <phoneticPr fontId="10"/>
  </si>
  <si>
    <t>　　対頑健なのが惜しいが、大群に対しては最凶クラスの性能と思われる。</t>
    <rPh sb="2" eb="3">
      <t>タイ</t>
    </rPh>
    <rPh sb="3" eb="5">
      <t>ガンケン</t>
    </rPh>
    <rPh sb="8" eb="9">
      <t>オ</t>
    </rPh>
    <rPh sb="13" eb="15">
      <t>タイグン</t>
    </rPh>
    <rPh sb="16" eb="17">
      <t>タイ</t>
    </rPh>
    <rPh sb="20" eb="21">
      <t>サイ</t>
    </rPh>
    <rPh sb="21" eb="22">
      <t>キョウ</t>
    </rPh>
    <rPh sb="26" eb="28">
      <t>セイノウ</t>
    </rPh>
    <rPh sb="29" eb="30">
      <t>オモ</t>
    </rPh>
    <phoneticPr fontId="63"/>
  </si>
  <si>
    <t>　　うまくプロテクティヴ・リコールでも使わないと、接触するのは困難だろう。</t>
    <rPh sb="19" eb="20">
      <t>ツカ</t>
    </rPh>
    <rPh sb="25" eb="27">
      <t>セッショク</t>
    </rPh>
    <rPh sb="31" eb="33">
      <t>コンナン</t>
    </rPh>
    <phoneticPr fontId="63"/>
  </si>
  <si>
    <r>
      <t>使用者は目標を</t>
    </r>
    <r>
      <rPr>
        <b/>
        <sz val="11"/>
        <color rgb="FFFF0000"/>
        <rFont val="ＭＳ Ｐゴシック"/>
        <family val="3"/>
        <charset val="128"/>
        <scheme val="minor"/>
      </rPr>
      <t>使用者に隣接する</t>
    </r>
    <r>
      <rPr>
        <sz val="11"/>
        <rFont val="ＭＳ Ｐゴシック"/>
        <family val="3"/>
        <charset val="128"/>
        <scheme val="minor"/>
      </rPr>
      <t>何物にも占められていない</t>
    </r>
    <r>
      <rPr>
        <sz val="11"/>
        <color theme="1"/>
        <rFont val="ＭＳ Ｐゴシック"/>
        <family val="3"/>
        <charset val="128"/>
        <scheme val="minor"/>
      </rPr>
      <t>マスへ</t>
    </r>
    <r>
      <rPr>
        <b/>
        <sz val="11"/>
        <color rgb="FFFF0000"/>
        <rFont val="ＭＳ Ｐゴシック"/>
        <family val="3"/>
        <charset val="128"/>
        <scheme val="minor"/>
      </rPr>
      <t>瞬間移動</t>
    </r>
    <r>
      <rPr>
        <sz val="11"/>
        <rFont val="ＭＳ Ｐゴシック"/>
        <family val="3"/>
        <charset val="128"/>
        <scheme val="minor"/>
      </rPr>
      <t>させる。</t>
    </r>
    <rPh sb="0" eb="2">
      <t>シヨウ</t>
    </rPh>
    <rPh sb="2" eb="3">
      <t>シャ</t>
    </rPh>
    <rPh sb="4" eb="6">
      <t>モクヒョウ</t>
    </rPh>
    <rPh sb="7" eb="10">
      <t>シヨウシャ</t>
    </rPh>
    <rPh sb="11" eb="13">
      <t>リンセツ</t>
    </rPh>
    <rPh sb="15" eb="17">
      <t>ナニモノ</t>
    </rPh>
    <rPh sb="19" eb="20">
      <t>シ</t>
    </rPh>
    <rPh sb="30" eb="32">
      <t>シュンカン</t>
    </rPh>
    <rPh sb="32" eb="34">
      <t>イドウ</t>
    </rPh>
    <phoneticPr fontId="10"/>
  </si>
  <si>
    <r>
      <t>①残念ながら、抵抗よりも</t>
    </r>
    <r>
      <rPr>
        <b/>
        <sz val="11"/>
        <color rgb="FFFF0000"/>
        <rFont val="ＭＳ Ｐゴシック"/>
        <family val="3"/>
        <charset val="128"/>
        <scheme val="minor"/>
      </rPr>
      <t>瞬間移動重視！</t>
    </r>
    <rPh sb="1" eb="3">
      <t>ザンネン</t>
    </rPh>
    <rPh sb="7" eb="9">
      <t>テイコウ</t>
    </rPh>
    <rPh sb="12" eb="14">
      <t>シュンカン</t>
    </rPh>
    <rPh sb="14" eb="16">
      <t>イドウ</t>
    </rPh>
    <rPh sb="16" eb="18">
      <t>ジュウシ</t>
    </rPh>
    <phoneticPr fontId="63"/>
  </si>
  <si>
    <t>エナジー・コンヴァージョン</t>
    <phoneticPr fontId="10"/>
  </si>
  <si>
    <t>　　エナジー・コンヴァージョンのような疑似ダメージ軽減効果が無い以上、</t>
    <rPh sb="19" eb="21">
      <t>ギジ</t>
    </rPh>
    <rPh sb="25" eb="27">
      <t>ケイゲン</t>
    </rPh>
    <rPh sb="27" eb="29">
      <t>コウカ</t>
    </rPh>
    <rPh sb="30" eb="31">
      <t>ナ</t>
    </rPh>
    <rPh sb="32" eb="34">
      <t>イジョウ</t>
    </rPh>
    <phoneticPr fontId="63"/>
  </si>
  <si>
    <t>　　瞬間移動を目的に使うのがメインと考えるべきか？</t>
    <rPh sb="2" eb="6">
      <t>シュンカンイドウ</t>
    </rPh>
    <rPh sb="7" eb="9">
      <t>モクテキ</t>
    </rPh>
    <rPh sb="10" eb="11">
      <t>ツカ</t>
    </rPh>
    <rPh sb="18" eb="19">
      <t>カンガ</t>
    </rPh>
    <phoneticPr fontId="63"/>
  </si>
  <si>
    <r>
      <t>　　</t>
    </r>
    <r>
      <rPr>
        <b/>
        <sz val="11"/>
        <color rgb="FFFF0000"/>
        <rFont val="ＭＳ Ｐゴシック"/>
        <family val="3"/>
        <charset val="128"/>
        <scheme val="minor"/>
      </rPr>
      <t>タンナイズが接触パワーを使う為の準備行動</t>
    </r>
    <r>
      <rPr>
        <sz val="11"/>
        <rFont val="ＭＳ Ｐゴシック"/>
        <family val="3"/>
        <charset val="128"/>
        <scheme val="minor"/>
      </rPr>
      <t>と解釈すれば意外と有効？</t>
    </r>
    <rPh sb="8" eb="10">
      <t>セッショク</t>
    </rPh>
    <rPh sb="14" eb="15">
      <t>ツカ</t>
    </rPh>
    <rPh sb="16" eb="17">
      <t>タメ</t>
    </rPh>
    <rPh sb="18" eb="20">
      <t>ジュンビ</t>
    </rPh>
    <rPh sb="20" eb="22">
      <t>コウドウ</t>
    </rPh>
    <rPh sb="23" eb="25">
      <t>カイシャク</t>
    </rPh>
    <rPh sb="28" eb="30">
      <t>イガイ</t>
    </rPh>
    <rPh sb="31" eb="33">
      <t>ユウコウ</t>
    </rPh>
    <phoneticPr fontId="63"/>
  </si>
  <si>
    <t>　　自ら接触しに行く手間が省けるならば、シジルや一日毎アーマーも使い易くなるのか？</t>
    <rPh sb="2" eb="3">
      <t>ミズカ</t>
    </rPh>
    <rPh sb="4" eb="6">
      <t>セッショク</t>
    </rPh>
    <rPh sb="8" eb="9">
      <t>イ</t>
    </rPh>
    <rPh sb="10" eb="12">
      <t>テマ</t>
    </rPh>
    <rPh sb="13" eb="14">
      <t>ハブ</t>
    </rPh>
    <rPh sb="24" eb="26">
      <t>イチニチ</t>
    </rPh>
    <rPh sb="26" eb="27">
      <t>マイ</t>
    </rPh>
    <rPh sb="32" eb="33">
      <t>ツカ</t>
    </rPh>
    <rPh sb="34" eb="35">
      <t>ヤス</t>
    </rPh>
    <phoneticPr fontId="63"/>
  </si>
  <si>
    <t>②抵抗２０＋αを上回るのは完全耐性のみ</t>
    <rPh sb="1" eb="3">
      <t>テイコウ</t>
    </rPh>
    <rPh sb="8" eb="10">
      <t>ウワマワ</t>
    </rPh>
    <rPh sb="13" eb="15">
      <t>カンゼン</t>
    </rPh>
    <rPh sb="15" eb="17">
      <t>タイセイ</t>
    </rPh>
    <phoneticPr fontId="63"/>
  </si>
  <si>
    <t>　　持続時間の短さ故に確実性には疑問符が付くが、数字だけならば確実に最強クラス。</t>
    <rPh sb="2" eb="4">
      <t>ジゾク</t>
    </rPh>
    <rPh sb="4" eb="6">
      <t>ジカン</t>
    </rPh>
    <rPh sb="7" eb="8">
      <t>ミジカ</t>
    </rPh>
    <rPh sb="9" eb="10">
      <t>ユエ</t>
    </rPh>
    <rPh sb="11" eb="14">
      <t>カクジツセイ</t>
    </rPh>
    <rPh sb="16" eb="19">
      <t>ギモンフ</t>
    </rPh>
    <rPh sb="20" eb="21">
      <t>ツ</t>
    </rPh>
    <rPh sb="24" eb="26">
      <t>スウジ</t>
    </rPh>
    <rPh sb="31" eb="33">
      <t>カクジツ</t>
    </rPh>
    <rPh sb="34" eb="36">
      <t>サイキョウ</t>
    </rPh>
    <phoneticPr fontId="63"/>
  </si>
  <si>
    <r>
      <t>　　ダメージゾーン等、都合の悪い場所へ</t>
    </r>
    <r>
      <rPr>
        <b/>
        <sz val="11"/>
        <color rgb="FFFF0000"/>
        <rFont val="ＭＳ Ｐゴシック"/>
        <family val="3"/>
        <charset val="128"/>
        <scheme val="minor"/>
      </rPr>
      <t>押しやられた味方を即座に呼び戻せる</t>
    </r>
    <r>
      <rPr>
        <sz val="11"/>
        <rFont val="ＭＳ Ｐゴシック"/>
        <family val="3"/>
        <charset val="128"/>
        <scheme val="minor"/>
      </rPr>
      <t>ので意味はある。</t>
    </r>
    <rPh sb="9" eb="10">
      <t>トウ</t>
    </rPh>
    <rPh sb="11" eb="13">
      <t>ツゴウ</t>
    </rPh>
    <rPh sb="14" eb="15">
      <t>ワル</t>
    </rPh>
    <rPh sb="16" eb="18">
      <t>バショ</t>
    </rPh>
    <rPh sb="19" eb="20">
      <t>オ</t>
    </rPh>
    <rPh sb="25" eb="27">
      <t>ミカタ</t>
    </rPh>
    <rPh sb="28" eb="30">
      <t>ソクザ</t>
    </rPh>
    <rPh sb="31" eb="32">
      <t>ヨ</t>
    </rPh>
    <rPh sb="33" eb="34">
      <t>モド</t>
    </rPh>
    <rPh sb="38" eb="40">
      <t>イミ</t>
    </rPh>
    <phoneticPr fontId="63"/>
  </si>
  <si>
    <t>　　そういう意味でも前衛に使いたいパワーと言えるだろう。</t>
    <rPh sb="6" eb="8">
      <t>イミ</t>
    </rPh>
    <rPh sb="10" eb="12">
      <t>ゼンエイ</t>
    </rPh>
    <rPh sb="13" eb="14">
      <t>ツカ</t>
    </rPh>
    <rPh sb="21" eb="22">
      <t>イ</t>
    </rPh>
    <phoneticPr fontId="63"/>
  </si>
  <si>
    <t>　　多少パフォーマンスは落ちるが、既に１０程度の抵抗を持っている味方に付けても意味があり、</t>
    <rPh sb="2" eb="4">
      <t>タショウ</t>
    </rPh>
    <rPh sb="12" eb="13">
      <t>オ</t>
    </rPh>
    <rPh sb="17" eb="18">
      <t>スデ</t>
    </rPh>
    <rPh sb="21" eb="23">
      <t>テイド</t>
    </rPh>
    <rPh sb="24" eb="26">
      <t>テイコウ</t>
    </rPh>
    <rPh sb="27" eb="28">
      <t>モ</t>
    </rPh>
    <rPh sb="32" eb="34">
      <t>ミカタ</t>
    </rPh>
    <rPh sb="35" eb="36">
      <t>ツ</t>
    </rPh>
    <rPh sb="39" eb="41">
      <t>イミ</t>
    </rPh>
    <phoneticPr fontId="63"/>
  </si>
  <si>
    <t>　　コレが付いていれば、オテギヌが奥の方にいる敵へ無理矢理突っ込むのもアリか？</t>
    <rPh sb="5" eb="6">
      <t>ツ</t>
    </rPh>
    <rPh sb="17" eb="18">
      <t>オク</t>
    </rPh>
    <rPh sb="19" eb="20">
      <t>ホウ</t>
    </rPh>
    <rPh sb="23" eb="24">
      <t>テキ</t>
    </rPh>
    <rPh sb="25" eb="29">
      <t>ムリヤリ</t>
    </rPh>
    <rPh sb="29" eb="30">
      <t>ツ</t>
    </rPh>
    <rPh sb="31" eb="32">
      <t>コ</t>
    </rPh>
    <phoneticPr fontId="63"/>
  </si>
  <si>
    <t>　　トウムハンド中のタンナイズの立ち位置はこのパワーに向いているって言うか、</t>
    <rPh sb="8" eb="9">
      <t>チュウ</t>
    </rPh>
    <rPh sb="16" eb="17">
      <t>タ</t>
    </rPh>
    <rPh sb="18" eb="20">
      <t>イチ</t>
    </rPh>
    <rPh sb="27" eb="28">
      <t>ム</t>
    </rPh>
    <rPh sb="34" eb="35">
      <t>イ</t>
    </rPh>
    <phoneticPr fontId="63"/>
  </si>
  <si>
    <t>　　そもそもトウムハンドを狙わなかったら使い勝手がイマイチだった可能性すらある。</t>
    <rPh sb="13" eb="14">
      <t>ネラ</t>
    </rPh>
    <rPh sb="20" eb="21">
      <t>ツカ</t>
    </rPh>
    <rPh sb="22" eb="24">
      <t>カッテ</t>
    </rPh>
    <rPh sb="32" eb="35">
      <t>カノウセイ</t>
    </rPh>
    <phoneticPr fontId="63"/>
  </si>
  <si>
    <t>　　つかまれた味方や不動、幻惑中のＲＪの救出も可能なので研究の余地は大きそう？</t>
    <rPh sb="7" eb="9">
      <t>ミカタ</t>
    </rPh>
    <rPh sb="10" eb="12">
      <t>フドウ</t>
    </rPh>
    <rPh sb="13" eb="15">
      <t>ゲンワク</t>
    </rPh>
    <rPh sb="15" eb="16">
      <t>チュウ</t>
    </rPh>
    <rPh sb="20" eb="22">
      <t>キュウシュツ</t>
    </rPh>
    <rPh sb="23" eb="25">
      <t>カノウ</t>
    </rPh>
    <rPh sb="28" eb="30">
      <t>ケンキュウ</t>
    </rPh>
    <rPh sb="31" eb="33">
      <t>ヨチ</t>
    </rPh>
    <rPh sb="34" eb="35">
      <t>オオ</t>
    </rPh>
    <phoneticPr fontId="63"/>
  </si>
  <si>
    <t>※：エルヴン・バトル・アーマー+2(PHB226)</t>
    <phoneticPr fontId="10"/>
  </si>
  <si>
    <t>　　　パワー[遭遇毎]：マイナー・アクション</t>
    <rPh sb="7" eb="9">
      <t>ソウグウ</t>
    </rPh>
    <rPh sb="9" eb="10">
      <t>ゴト</t>
    </rPh>
    <phoneticPr fontId="10"/>
  </si>
  <si>
    <t>　　　　使用者の次T終まで、移動速度に＋２のパワーBを得る。</t>
    <rPh sb="4" eb="7">
      <t>シヨウシャ</t>
    </rPh>
    <rPh sb="8" eb="9">
      <t>ジ</t>
    </rPh>
    <rPh sb="10" eb="11">
      <t>シュウ</t>
    </rPh>
    <rPh sb="14" eb="16">
      <t>イドウ</t>
    </rPh>
    <rPh sb="16" eb="18">
      <t>ソクド</t>
    </rPh>
    <rPh sb="27" eb="28">
      <t>エ</t>
    </rPh>
    <phoneticPr fontId="10"/>
  </si>
  <si>
    <t>　　5マス以内の味方1人を選ぶ。その味方は(T終)まで、[冷気][火][力場][電撃][死霊][毒][光輝][雷鳴]</t>
    <phoneticPr fontId="68"/>
  </si>
  <si>
    <t>命中
ロール</t>
    <rPh sb="0" eb="2">
      <t>メイチュウ</t>
    </rPh>
    <phoneticPr fontId="68"/>
  </si>
  <si>
    <t>基本</t>
    <rPh sb="0" eb="2">
      <t>キホン</t>
    </rPh>
    <phoneticPr fontId="68"/>
  </si>
  <si>
    <t>戦術的優位</t>
    <rPh sb="0" eb="3">
      <t>センジュツテキ</t>
    </rPh>
    <rPh sb="3" eb="5">
      <t>ユウイ</t>
    </rPh>
    <phoneticPr fontId="68"/>
  </si>
  <si>
    <t>イーライ　　ＡＰ</t>
    <phoneticPr fontId="68"/>
  </si>
  <si>
    <t>通常</t>
    <rPh sb="0" eb="2">
      <t>ツウジョウ</t>
    </rPh>
    <phoneticPr fontId="68"/>
  </si>
  <si>
    <t>イーライ　ＡＰ</t>
    <phoneticPr fontId="68"/>
  </si>
  <si>
    <t>命中ロール</t>
    <rPh sb="0" eb="2">
      <t>メイチュウ</t>
    </rPh>
    <phoneticPr fontId="68"/>
  </si>
  <si>
    <t>ダメージ</t>
    <phoneticPr fontId="68"/>
  </si>
  <si>
    <t>クリティカル</t>
    <phoneticPr fontId="68"/>
  </si>
  <si>
    <r>
      <t>　　ＲＪやオテギヌは</t>
    </r>
    <r>
      <rPr>
        <b/>
        <sz val="11"/>
        <color rgb="FFFF0000"/>
        <rFont val="ＭＳ Ｐゴシック"/>
        <family val="3"/>
        <charset val="128"/>
        <scheme val="minor"/>
      </rPr>
      <t>伏せ＋強制移動に弱い</t>
    </r>
    <r>
      <rPr>
        <sz val="11"/>
        <rFont val="ＭＳ Ｐゴシック"/>
        <family val="3"/>
        <charset val="128"/>
        <scheme val="minor"/>
      </rPr>
      <t>ので、即座に敵の近くへ戻せるとありがたい。</t>
    </r>
    <rPh sb="10" eb="11">
      <t>フ</t>
    </rPh>
    <rPh sb="13" eb="15">
      <t>キョウセイ</t>
    </rPh>
    <rPh sb="15" eb="17">
      <t>イドウ</t>
    </rPh>
    <rPh sb="18" eb="19">
      <t>ヨワ</t>
    </rPh>
    <rPh sb="23" eb="25">
      <t>ソクザ</t>
    </rPh>
    <rPh sb="26" eb="27">
      <t>テキ</t>
    </rPh>
    <rPh sb="28" eb="29">
      <t>チカ</t>
    </rPh>
    <rPh sb="31" eb="32">
      <t>モド</t>
    </rPh>
    <phoneticPr fontId="63"/>
  </si>
  <si>
    <t>特殊命令</t>
    <rPh sb="0" eb="2">
      <t>トクシュ</t>
    </rPh>
    <rPh sb="2" eb="4">
      <t>メイレイ</t>
    </rPh>
    <phoneticPr fontId="10"/>
  </si>
  <si>
    <t>　　とりあえずオテギヌにエネルギー付与（リング・オヴ・フューリィ）が本命</t>
    <rPh sb="17" eb="19">
      <t>フヨ</t>
    </rPh>
    <rPh sb="34" eb="36">
      <t>ホンメイ</t>
    </rPh>
    <phoneticPr fontId="10"/>
  </si>
  <si>
    <t>ゲイルフォース・インフュージョン</t>
    <phoneticPr fontId="10"/>
  </si>
  <si>
    <r>
      <t>　　持続時間中、オテギヌが３回は殴る予定なので</t>
    </r>
    <r>
      <rPr>
        <b/>
        <sz val="11"/>
        <color rgb="FFFF0000"/>
        <rFont val="ＭＳ Ｐゴシック"/>
        <family val="3"/>
        <charset val="128"/>
        <scheme val="minor"/>
      </rPr>
      <t>反応と宣言</t>
    </r>
    <r>
      <rPr>
        <sz val="11"/>
        <color theme="1"/>
        <rFont val="ＭＳ Ｐゴシック"/>
        <family val="3"/>
        <charset val="128"/>
        <scheme val="minor"/>
      </rPr>
      <t>するのが無難なのだが、</t>
    </r>
    <rPh sb="2" eb="4">
      <t>ジゾク</t>
    </rPh>
    <rPh sb="4" eb="6">
      <t>ジカン</t>
    </rPh>
    <rPh sb="6" eb="7">
      <t>チュウ</t>
    </rPh>
    <rPh sb="14" eb="15">
      <t>カイ</t>
    </rPh>
    <rPh sb="16" eb="17">
      <t>ナグ</t>
    </rPh>
    <rPh sb="18" eb="20">
      <t>ヨテイ</t>
    </rPh>
    <rPh sb="23" eb="25">
      <t>ハンノウ</t>
    </rPh>
    <rPh sb="26" eb="28">
      <t>センゲン</t>
    </rPh>
    <rPh sb="32" eb="34">
      <t>ブナン</t>
    </rPh>
    <phoneticPr fontId="63"/>
  </si>
  <si>
    <r>
      <t>　　よくよく考えたら</t>
    </r>
    <r>
      <rPr>
        <b/>
        <sz val="11"/>
        <color rgb="FFFF0000"/>
        <rFont val="ＭＳ Ｐゴシック"/>
        <family val="3"/>
        <charset val="128"/>
        <scheme val="minor"/>
      </rPr>
      <t>ＡＣも反応も高い敵に対して超強い</t>
    </r>
    <r>
      <rPr>
        <sz val="11"/>
        <color theme="1"/>
        <rFont val="ＭＳ Ｐゴシック"/>
        <family val="3"/>
        <charset val="128"/>
        <scheme val="minor"/>
      </rPr>
      <t>じゃん・・・。</t>
    </r>
    <rPh sb="6" eb="7">
      <t>カンガ</t>
    </rPh>
    <rPh sb="13" eb="15">
      <t>ハンノウ</t>
    </rPh>
    <rPh sb="16" eb="17">
      <t>タカ</t>
    </rPh>
    <rPh sb="18" eb="19">
      <t>テキ</t>
    </rPh>
    <rPh sb="20" eb="21">
      <t>タイ</t>
    </rPh>
    <rPh sb="23" eb="24">
      <t>チョウ</t>
    </rPh>
    <rPh sb="24" eb="25">
      <t>ツヨ</t>
    </rPh>
    <phoneticPr fontId="63"/>
  </si>
  <si>
    <r>
      <t>　　しかし、</t>
    </r>
    <r>
      <rPr>
        <b/>
        <sz val="11"/>
        <color rgb="FFFF0000"/>
        <rFont val="ＭＳ Ｐゴシック"/>
        <family val="3"/>
        <charset val="128"/>
        <scheme val="minor"/>
      </rPr>
      <t>イーライの必殺技は対頑健が多い</t>
    </r>
    <r>
      <rPr>
        <sz val="11"/>
        <color theme="1"/>
        <rFont val="ＭＳ Ｐゴシック"/>
        <family val="3"/>
        <charset val="128"/>
        <scheme val="minor"/>
      </rPr>
      <t>ので、やはりイーライと相談して決めるのがベストか？</t>
    </r>
    <rPh sb="11" eb="14">
      <t>ヒッサツワザ</t>
    </rPh>
    <rPh sb="15" eb="16">
      <t>タイ</t>
    </rPh>
    <rPh sb="16" eb="18">
      <t>ガンケン</t>
    </rPh>
    <rPh sb="19" eb="20">
      <t>オオ</t>
    </rPh>
    <rPh sb="32" eb="34">
      <t>ソウダン</t>
    </rPh>
    <rPh sb="36" eb="37">
      <t>キ</t>
    </rPh>
    <phoneticPr fontId="63"/>
  </si>
  <si>
    <t>　　残念ながらタンナイズが特定の味方と一緒にバンバン範囲攻撃を喰らう事が確定したらチャンス！</t>
    <rPh sb="2" eb="4">
      <t>ザンネン</t>
    </rPh>
    <rPh sb="13" eb="15">
      <t>トクテイ</t>
    </rPh>
    <rPh sb="16" eb="18">
      <t>ミカタ</t>
    </rPh>
    <rPh sb="19" eb="21">
      <t>イッショ</t>
    </rPh>
    <rPh sb="26" eb="28">
      <t>ハンイ</t>
    </rPh>
    <rPh sb="28" eb="30">
      <t>コウゲキ</t>
    </rPh>
    <rPh sb="31" eb="32">
      <t>ク</t>
    </rPh>
    <rPh sb="34" eb="35">
      <t>コト</t>
    </rPh>
    <rPh sb="36" eb="38">
      <t>カクテイ</t>
    </rPh>
    <phoneticPr fontId="63"/>
  </si>
  <si>
    <t>　　どうせタンナイズとその味方が同時に巻き込まれるならば隣接しようがしまいが一緒と言えるので、</t>
    <rPh sb="13" eb="15">
      <t>ミカタ</t>
    </rPh>
    <rPh sb="16" eb="18">
      <t>ドウジ</t>
    </rPh>
    <rPh sb="19" eb="20">
      <t>マ</t>
    </rPh>
    <rPh sb="21" eb="22">
      <t>コ</t>
    </rPh>
    <rPh sb="28" eb="30">
      <t>リンセツ</t>
    </rPh>
    <rPh sb="38" eb="40">
      <t>イッショ</t>
    </rPh>
    <rPh sb="41" eb="42">
      <t>イ</t>
    </rPh>
    <phoneticPr fontId="63"/>
  </si>
  <si>
    <t>　　とっとと味方を呼び寄せつつ抵抗を付けて、以降の攻撃に備えてしまいたい。</t>
    <rPh sb="6" eb="8">
      <t>ミカタ</t>
    </rPh>
    <rPh sb="9" eb="10">
      <t>ヨ</t>
    </rPh>
    <rPh sb="11" eb="12">
      <t>ヨ</t>
    </rPh>
    <rPh sb="15" eb="17">
      <t>テイコウ</t>
    </rPh>
    <rPh sb="18" eb="19">
      <t>ツ</t>
    </rPh>
    <rPh sb="22" eb="24">
      <t>イコウ</t>
    </rPh>
    <rPh sb="25" eb="27">
      <t>コウゲキ</t>
    </rPh>
    <rPh sb="28" eb="29">
      <t>ソナ</t>
    </rPh>
    <phoneticPr fontId="63"/>
  </si>
  <si>
    <t>　　ヒット効果を聞いてから宣言可能なので、意外と実用的か？</t>
    <rPh sb="5" eb="7">
      <t>コウカ</t>
    </rPh>
    <rPh sb="8" eb="9">
      <t>キ</t>
    </rPh>
    <rPh sb="13" eb="15">
      <t>センゲン</t>
    </rPh>
    <rPh sb="15" eb="17">
      <t>カノウ</t>
    </rPh>
    <rPh sb="21" eb="23">
      <t>イガイ</t>
    </rPh>
    <rPh sb="24" eb="27">
      <t>ジツヨウテキ</t>
    </rPh>
    <phoneticPr fontId="63"/>
  </si>
  <si>
    <r>
      <t>　　</t>
    </r>
    <r>
      <rPr>
        <b/>
        <sz val="11"/>
        <color rgb="FFFF0000"/>
        <rFont val="ＭＳ Ｐゴシック"/>
        <family val="3"/>
        <charset val="128"/>
        <scheme val="minor"/>
      </rPr>
      <t>君が追加の攻撃を行う</t>
    </r>
    <r>
      <rPr>
        <sz val="11"/>
        <color theme="1"/>
        <rFont val="ＭＳ Ｐゴシック"/>
        <family val="3"/>
        <charset val="128"/>
        <scheme val="minor"/>
      </rPr>
      <t>ためにAPを消費する度に、</t>
    </r>
    <r>
      <rPr>
        <b/>
        <sz val="11"/>
        <color rgb="FFFF0000"/>
        <rFont val="ＭＳ Ｐゴシック"/>
        <family val="3"/>
        <charset val="128"/>
        <scheme val="minor"/>
      </rPr>
      <t>君の攻撃</t>
    </r>
    <r>
      <rPr>
        <sz val="11"/>
        <color theme="1"/>
        <rFont val="ＭＳ Ｐゴシック"/>
        <family val="3"/>
        <charset val="128"/>
        <scheme val="minor"/>
      </rPr>
      <t>の目標の1体から</t>
    </r>
    <rPh sb="4" eb="6">
      <t>ツイカ</t>
    </rPh>
    <rPh sb="7" eb="9">
      <t>コウゲキ</t>
    </rPh>
    <rPh sb="10" eb="11">
      <t>オコナ</t>
    </rPh>
    <rPh sb="18" eb="20">
      <t>ショウヒ</t>
    </rPh>
    <rPh sb="22" eb="23">
      <t>タビ</t>
    </rPh>
    <rPh sb="25" eb="26">
      <t>キミ</t>
    </rPh>
    <rPh sb="27" eb="29">
      <t>コウゲキ</t>
    </rPh>
    <rPh sb="30" eb="32">
      <t>モクヒョウ</t>
    </rPh>
    <rPh sb="34" eb="35">
      <t>タイ</t>
    </rPh>
    <phoneticPr fontId="68"/>
  </si>
  <si>
    <r>
      <t>　　ダメージから君が選んだ1つに対しての抵抗10を得る。  （</t>
    </r>
    <r>
      <rPr>
        <b/>
        <sz val="11"/>
        <color rgb="FFFF0000"/>
        <rFont val="ＭＳ Ｐゴシック"/>
        <family val="3"/>
        <charset val="128"/>
        <scheme val="minor"/>
      </rPr>
      <t>召喚の攻撃では効果発動せず</t>
    </r>
    <r>
      <rPr>
        <sz val="11"/>
        <color theme="1"/>
        <rFont val="ＭＳ Ｐゴシック"/>
        <family val="3"/>
        <charset val="128"/>
        <scheme val="minor"/>
      </rPr>
      <t>）</t>
    </r>
    <rPh sb="31" eb="33">
      <t>ショウカン</t>
    </rPh>
    <rPh sb="34" eb="36">
      <t>コウゲキ</t>
    </rPh>
    <rPh sb="38" eb="40">
      <t>コウカ</t>
    </rPh>
    <rPh sb="40" eb="42">
      <t>ハツドウ</t>
    </rPh>
    <phoneticPr fontId="68"/>
  </si>
  <si>
    <r>
      <t>　　ダメージから君が選んだ1つに対しての抵抗10を得る。  （</t>
    </r>
    <r>
      <rPr>
        <b/>
        <sz val="11"/>
        <color rgb="FFFF0000"/>
        <rFont val="ＭＳ Ｐゴシック"/>
        <family val="3"/>
        <charset val="128"/>
        <scheme val="minor"/>
      </rPr>
      <t>区域の展開は攻撃に非ず</t>
    </r>
    <r>
      <rPr>
        <sz val="11"/>
        <color theme="1"/>
        <rFont val="ＭＳ Ｐゴシック"/>
        <family val="3"/>
        <charset val="128"/>
        <scheme val="minor"/>
      </rPr>
      <t>）</t>
    </r>
    <rPh sb="31" eb="33">
      <t>クイキ</t>
    </rPh>
    <rPh sb="34" eb="36">
      <t>テンカイ</t>
    </rPh>
    <rPh sb="37" eb="39">
      <t>コウゲキ</t>
    </rPh>
    <rPh sb="40" eb="41">
      <t>アラ</t>
    </rPh>
    <phoneticPr fontId="68"/>
  </si>
  <si>
    <t>プロテクティヴ・リコール</t>
    <phoneticPr fontId="10"/>
  </si>
  <si>
    <t>サンダリング･アーマー</t>
    <phoneticPr fontId="10"/>
  </si>
  <si>
    <t>防具ペナルティ</t>
    <rPh sb="0" eb="2">
      <t>ボウグ</t>
    </rPh>
    <phoneticPr fontId="68"/>
  </si>
  <si>
    <t>ボーナス</t>
    <phoneticPr fontId="68"/>
  </si>
  <si>
    <t>能力+Lv1/2</t>
    <rPh sb="0" eb="2">
      <t>ノウリョク</t>
    </rPh>
    <phoneticPr fontId="68"/>
  </si>
  <si>
    <t>防具
ペナ</t>
    <rPh sb="0" eb="2">
      <t>ボウグ</t>
    </rPh>
    <phoneticPr fontId="68"/>
  </si>
  <si>
    <t>その他</t>
    <rPh sb="2" eb="3">
      <t>タ</t>
    </rPh>
    <phoneticPr fontId="68"/>
  </si>
  <si>
    <t>&lt;威圧&gt;</t>
    <rPh sb="1" eb="3">
      <t>イアツ</t>
    </rPh>
    <phoneticPr fontId="68"/>
  </si>
  <si>
    <t>【魅】</t>
    <rPh sb="1" eb="2">
      <t>ミ</t>
    </rPh>
    <phoneticPr fontId="68"/>
  </si>
  <si>
    <t>&lt;運動&gt;</t>
    <rPh sb="1" eb="3">
      <t>ウンドウ</t>
    </rPh>
    <phoneticPr fontId="68"/>
  </si>
  <si>
    <t>【筋】</t>
    <rPh sb="1" eb="2">
      <t>キン</t>
    </rPh>
    <phoneticPr fontId="68"/>
  </si>
  <si>
    <t>&lt;隠密&gt;</t>
    <rPh sb="1" eb="3">
      <t>オンミツ</t>
    </rPh>
    <phoneticPr fontId="68"/>
  </si>
  <si>
    <t>【敏】</t>
    <rPh sb="1" eb="2">
      <t>トシ</t>
    </rPh>
    <phoneticPr fontId="68"/>
  </si>
  <si>
    <t>&lt;軽業&gt;</t>
    <rPh sb="1" eb="3">
      <t>カルワザ</t>
    </rPh>
    <phoneticPr fontId="68"/>
  </si>
  <si>
    <t>&lt;看破&gt;</t>
    <rPh sb="1" eb="3">
      <t>カンパ</t>
    </rPh>
    <phoneticPr fontId="68"/>
  </si>
  <si>
    <t>【判】</t>
    <rPh sb="1" eb="2">
      <t>ハン</t>
    </rPh>
    <phoneticPr fontId="68"/>
  </si>
  <si>
    <t>&lt;交渉&gt;</t>
    <rPh sb="1" eb="3">
      <t>コウショウ</t>
    </rPh>
    <phoneticPr fontId="68"/>
  </si>
  <si>
    <t>&lt;持久力&gt;</t>
    <rPh sb="1" eb="4">
      <t>ジキュウリョク</t>
    </rPh>
    <phoneticPr fontId="68"/>
  </si>
  <si>
    <t>【耐】</t>
    <rPh sb="1" eb="2">
      <t>タイ</t>
    </rPh>
    <phoneticPr fontId="68"/>
  </si>
  <si>
    <t>&lt;事情通&gt;</t>
    <rPh sb="1" eb="3">
      <t>ジジョウ</t>
    </rPh>
    <rPh sb="3" eb="4">
      <t>ツウ</t>
    </rPh>
    <phoneticPr fontId="68"/>
  </si>
  <si>
    <t>&lt;自然&gt;</t>
    <rPh sb="1" eb="3">
      <t>シゼン</t>
    </rPh>
    <phoneticPr fontId="68"/>
  </si>
  <si>
    <t>&lt;宗教&gt;</t>
    <rPh sb="1" eb="3">
      <t>シュウキョウ</t>
    </rPh>
    <phoneticPr fontId="68"/>
  </si>
  <si>
    <t>【知】</t>
    <rPh sb="1" eb="2">
      <t>チ</t>
    </rPh>
    <phoneticPr fontId="68"/>
  </si>
  <si>
    <t>&lt;知覚&gt;</t>
    <rPh sb="1" eb="3">
      <t>チカク</t>
    </rPh>
    <phoneticPr fontId="68"/>
  </si>
  <si>
    <t>&lt;地下探検&gt;</t>
    <rPh sb="1" eb="3">
      <t>チカ</t>
    </rPh>
    <rPh sb="3" eb="5">
      <t>タンケン</t>
    </rPh>
    <phoneticPr fontId="68"/>
  </si>
  <si>
    <t>&lt;治癒&gt;</t>
    <rPh sb="1" eb="3">
      <t>チユ</t>
    </rPh>
    <phoneticPr fontId="68"/>
  </si>
  <si>
    <t>&lt;盗賊&gt;</t>
    <rPh sb="1" eb="3">
      <t>トウゾク</t>
    </rPh>
    <phoneticPr fontId="68"/>
  </si>
  <si>
    <t>&lt;はったり&gt;</t>
    <phoneticPr fontId="68"/>
  </si>
  <si>
    <t>&lt;魔法学&gt;</t>
    <rPh sb="1" eb="3">
      <t>マホウ</t>
    </rPh>
    <rPh sb="3" eb="4">
      <t>ガク</t>
    </rPh>
    <phoneticPr fontId="68"/>
  </si>
  <si>
    <t>&lt;歴史&gt;</t>
    <rPh sb="1" eb="3">
      <t>レキシ</t>
    </rPh>
    <phoneticPr fontId="68"/>
  </si>
  <si>
    <t>値</t>
    <rPh sb="0" eb="1">
      <t>アタイ</t>
    </rPh>
    <phoneticPr fontId="68"/>
  </si>
  <si>
    <t>受動感覚</t>
    <rPh sb="0" eb="2">
      <t>ジュドウ</t>
    </rPh>
    <rPh sb="2" eb="4">
      <t>カンカク</t>
    </rPh>
    <phoneticPr fontId="68"/>
  </si>
  <si>
    <t>基本値</t>
    <rPh sb="0" eb="2">
      <t>キホン</t>
    </rPh>
    <rPh sb="2" eb="3">
      <t>チ</t>
    </rPh>
    <phoneticPr fontId="68"/>
  </si>
  <si>
    <t>受動&lt;看破&gt;</t>
    <rPh sb="0" eb="2">
      <t>ジュドウ</t>
    </rPh>
    <rPh sb="3" eb="5">
      <t>カンパ</t>
    </rPh>
    <phoneticPr fontId="68"/>
  </si>
  <si>
    <t>受動&lt;知覚&gt;</t>
    <rPh sb="0" eb="2">
      <t>ジュドウ</t>
    </rPh>
    <rPh sb="3" eb="5">
      <t>チカク</t>
    </rPh>
    <phoneticPr fontId="68"/>
  </si>
  <si>
    <r>
      <t>　　汎用パワー◆</t>
    </r>
    <r>
      <rPr>
        <b/>
        <sz val="11"/>
        <color rgb="FFFF0000"/>
        <rFont val="ＭＳ Ｐゴシック"/>
        <family val="3"/>
        <charset val="128"/>
        <scheme val="minor"/>
      </rPr>
      <t>[遭遇毎]</t>
    </r>
    <r>
      <rPr>
        <sz val="11"/>
        <rFont val="ＭＳ Ｐゴシック"/>
        <family val="3"/>
        <charset val="128"/>
        <scheme val="minor"/>
      </rPr>
      <t xml:space="preserve">(マイナー・アクション) </t>
    </r>
    <phoneticPr fontId="68"/>
  </si>
  <si>
    <r>
      <t>　　使用者は現在のT終までに行なう、</t>
    </r>
    <r>
      <rPr>
        <b/>
        <sz val="11"/>
        <color rgb="FFFF0000"/>
        <rFont val="ＭＳ Ｐゴシック"/>
        <family val="3"/>
        <charset val="128"/>
        <scheme val="minor"/>
      </rPr>
      <t>次の1回の攻撃Rに+2</t>
    </r>
    <r>
      <rPr>
        <sz val="11"/>
        <color theme="1"/>
        <rFont val="ＭＳ Ｐゴシック"/>
        <family val="3"/>
        <charset val="128"/>
        <scheme val="minor"/>
      </rPr>
      <t xml:space="preserve">のアイテムBを得る。 </t>
    </r>
    <phoneticPr fontId="68"/>
  </si>
  <si>
    <r>
      <t>①反応よりも</t>
    </r>
    <r>
      <rPr>
        <b/>
        <sz val="11"/>
        <color rgb="FFFF0000"/>
        <rFont val="ＭＳ Ｐゴシック"/>
        <family val="3"/>
        <charset val="128"/>
        <scheme val="minor"/>
      </rPr>
      <t>頑健の方が低そうな敵</t>
    </r>
    <r>
      <rPr>
        <sz val="11"/>
        <color theme="1"/>
        <rFont val="ＭＳ Ｐゴシック"/>
        <family val="3"/>
        <charset val="128"/>
        <scheme val="minor"/>
      </rPr>
      <t>に使う</t>
    </r>
    <rPh sb="1" eb="2">
      <t>ハン</t>
    </rPh>
    <rPh sb="2" eb="3">
      <t>オウ</t>
    </rPh>
    <rPh sb="6" eb="8">
      <t>ガンケン</t>
    </rPh>
    <rPh sb="9" eb="10">
      <t>ホウ</t>
    </rPh>
    <rPh sb="11" eb="12">
      <t>ヒク</t>
    </rPh>
    <rPh sb="15" eb="16">
      <t>テキ</t>
    </rPh>
    <rPh sb="17" eb="18">
      <t>ツカ</t>
    </rPh>
    <phoneticPr fontId="10"/>
  </si>
  <si>
    <r>
      <t>　　</t>
    </r>
    <r>
      <rPr>
        <b/>
        <sz val="11"/>
        <color rgb="FFFF0000"/>
        <rFont val="ＭＳ Ｐゴシック"/>
        <family val="3"/>
        <charset val="128"/>
        <scheme val="minor"/>
      </rPr>
      <t>チルとの使い分け重視！</t>
    </r>
    <rPh sb="6" eb="7">
      <t>ツカ</t>
    </rPh>
    <rPh sb="8" eb="9">
      <t>ワ</t>
    </rPh>
    <rPh sb="10" eb="12">
      <t>ジュウシ</t>
    </rPh>
    <phoneticPr fontId="10"/>
  </si>
  <si>
    <r>
      <t>　　オテギヌのターン直前ならば、押しやってあげて</t>
    </r>
    <r>
      <rPr>
        <b/>
        <sz val="11"/>
        <color indexed="10"/>
        <rFont val="ＭＳ Ｐゴシック"/>
        <family val="3"/>
        <charset val="128"/>
      </rPr>
      <t>チョロＱの応援</t>
    </r>
    <r>
      <rPr>
        <sz val="11"/>
        <color theme="1"/>
        <rFont val="ＭＳ Ｐゴシック"/>
        <family val="3"/>
        <charset val="128"/>
        <scheme val="minor"/>
      </rPr>
      <t>ができたら素敵。</t>
    </r>
    <rPh sb="10" eb="12">
      <t>チョクゼン</t>
    </rPh>
    <rPh sb="16" eb="17">
      <t>オ</t>
    </rPh>
    <rPh sb="29" eb="31">
      <t>オウエン</t>
    </rPh>
    <rPh sb="36" eb="38">
      <t>ステキ</t>
    </rPh>
    <phoneticPr fontId="10"/>
  </si>
  <si>
    <r>
      <t>　　</t>
    </r>
    <r>
      <rPr>
        <b/>
        <sz val="11"/>
        <color indexed="10"/>
        <rFont val="ＭＳ Ｐゴシック"/>
        <family val="3"/>
        <charset val="128"/>
      </rPr>
      <t>間合いや遠隔を持たない敵を伏せ＆幻惑にしてから押しやる</t>
    </r>
    <r>
      <rPr>
        <sz val="11"/>
        <color theme="1"/>
        <rFont val="ＭＳ Ｐゴシック"/>
        <family val="3"/>
        <charset val="128"/>
        <scheme val="minor"/>
      </rPr>
      <t>とハメになる。</t>
    </r>
    <rPh sb="2" eb="4">
      <t>マア</t>
    </rPh>
    <rPh sb="6" eb="8">
      <t>エンカク</t>
    </rPh>
    <rPh sb="9" eb="10">
      <t>モ</t>
    </rPh>
    <rPh sb="13" eb="14">
      <t>テキ</t>
    </rPh>
    <rPh sb="15" eb="16">
      <t>フ</t>
    </rPh>
    <rPh sb="18" eb="20">
      <t>ゲンワク</t>
    </rPh>
    <rPh sb="25" eb="26">
      <t>オ</t>
    </rPh>
    <phoneticPr fontId="10"/>
  </si>
  <si>
    <r>
      <t>　　単体攻撃だが、</t>
    </r>
    <r>
      <rPr>
        <b/>
        <sz val="11"/>
        <color indexed="10"/>
        <rFont val="ＭＳ Ｐゴシック"/>
        <family val="3"/>
        <charset val="128"/>
      </rPr>
      <t>－５のペナルティを無視</t>
    </r>
    <r>
      <rPr>
        <sz val="11"/>
        <color theme="1"/>
        <rFont val="ＭＳ Ｐゴシック"/>
        <family val="3"/>
        <charset val="128"/>
        <scheme val="minor"/>
      </rPr>
      <t>できるのは超絶優秀。　チルとの使い分けも重要。</t>
    </r>
    <rPh sb="2" eb="4">
      <t>タンタイ</t>
    </rPh>
    <rPh sb="4" eb="6">
      <t>コウゲキ</t>
    </rPh>
    <rPh sb="25" eb="27">
      <t>チョウゼツ</t>
    </rPh>
    <rPh sb="40" eb="42">
      <t>ジュウヨウ</t>
    </rPh>
    <phoneticPr fontId="10"/>
  </si>
  <si>
    <r>
      <t>⑤防御ボーナス的には</t>
    </r>
    <r>
      <rPr>
        <b/>
        <sz val="11"/>
        <color indexed="10"/>
        <rFont val="ＭＳ Ｐゴシック"/>
        <family val="3"/>
        <charset val="128"/>
      </rPr>
      <t>アールジェイに使っても</t>
    </r>
    <r>
      <rPr>
        <sz val="11"/>
        <color theme="1"/>
        <rFont val="ＭＳ Ｐゴシック"/>
        <family val="3"/>
        <charset val="128"/>
        <scheme val="minor"/>
      </rPr>
      <t>（ほとんど）</t>
    </r>
    <r>
      <rPr>
        <b/>
        <sz val="11"/>
        <color indexed="10"/>
        <rFont val="ＭＳ Ｐゴシック"/>
        <family val="3"/>
        <charset val="128"/>
      </rPr>
      <t>意味が無い</t>
    </r>
    <rPh sb="1" eb="3">
      <t>ボウギョ</t>
    </rPh>
    <rPh sb="7" eb="8">
      <t>テキ</t>
    </rPh>
    <rPh sb="17" eb="18">
      <t>ツカ</t>
    </rPh>
    <rPh sb="27" eb="29">
      <t>イミ</t>
    </rPh>
    <rPh sb="30" eb="31">
      <t>ナ</t>
    </rPh>
    <phoneticPr fontId="10"/>
  </si>
  <si>
    <r>
      <t>　　遭遇中盤までは高確率で</t>
    </r>
    <r>
      <rPr>
        <b/>
        <sz val="11"/>
        <color indexed="10"/>
        <rFont val="ＭＳ Ｐゴシック"/>
        <family val="3"/>
        <charset val="128"/>
      </rPr>
      <t>既にアールジェイの防御値にパワーボーナス</t>
    </r>
    <r>
      <rPr>
        <sz val="11"/>
        <color indexed="8"/>
        <rFont val="ＭＳ Ｐゴシック"/>
        <family val="3"/>
        <charset val="128"/>
      </rPr>
      <t>が付いている！</t>
    </r>
    <rPh sb="2" eb="4">
      <t>ソウグウ</t>
    </rPh>
    <rPh sb="4" eb="6">
      <t>チュウバン</t>
    </rPh>
    <rPh sb="9" eb="12">
      <t>コウカクリツ</t>
    </rPh>
    <rPh sb="13" eb="14">
      <t>スデ</t>
    </rPh>
    <rPh sb="22" eb="24">
      <t>ボウギョ</t>
    </rPh>
    <rPh sb="24" eb="25">
      <t>チ</t>
    </rPh>
    <rPh sb="34" eb="35">
      <t>ツ</t>
    </rPh>
    <phoneticPr fontId="10"/>
  </si>
  <si>
    <t>マニュアル・オヴ・ピュイサント・スキル Lv14</t>
  </si>
  <si>
    <t>★マニュアル・オヴ・ピュイサント・スキル Lv14　レア(モル51)</t>
  </si>
  <si>
    <t>マニュアル・オヴ・ピュイサント・スキル</t>
  </si>
  <si>
    <t>マイナー直後１回</t>
    <rPh sb="4" eb="6">
      <t>チョクゴ</t>
    </rPh>
    <rPh sb="7" eb="8">
      <t>カイ</t>
    </rPh>
    <phoneticPr fontId="68"/>
  </si>
  <si>
    <r>
      <t>①頑健よりも</t>
    </r>
    <r>
      <rPr>
        <b/>
        <sz val="11"/>
        <color rgb="FFFF0000"/>
        <rFont val="ＭＳ Ｐゴシック"/>
        <family val="3"/>
        <charset val="128"/>
        <scheme val="minor"/>
      </rPr>
      <t>反応の方が低そうな敵</t>
    </r>
    <r>
      <rPr>
        <sz val="11"/>
        <color theme="1"/>
        <rFont val="ＭＳ Ｐゴシック"/>
        <family val="3"/>
        <charset val="128"/>
        <scheme val="minor"/>
      </rPr>
      <t>に使う</t>
    </r>
    <rPh sb="1" eb="3">
      <t>ガンケン</t>
    </rPh>
    <rPh sb="6" eb="8">
      <t>ハンノウ</t>
    </rPh>
    <rPh sb="9" eb="10">
      <t>ホウ</t>
    </rPh>
    <rPh sb="11" eb="12">
      <t>ヒク</t>
    </rPh>
    <rPh sb="15" eb="16">
      <t>テキ</t>
    </rPh>
    <rPh sb="17" eb="18">
      <t>ツカ</t>
    </rPh>
    <phoneticPr fontId="10"/>
  </si>
  <si>
    <r>
      <t>　　</t>
    </r>
    <r>
      <rPr>
        <b/>
        <sz val="11"/>
        <color rgb="FFFF0000"/>
        <rFont val="ＭＳ Ｐゴシック"/>
        <family val="3"/>
        <charset val="128"/>
        <scheme val="minor"/>
      </rPr>
      <t>サンダリング･アーマーとの使い分け重視！</t>
    </r>
    <rPh sb="15" eb="16">
      <t>ツカ</t>
    </rPh>
    <rPh sb="17" eb="18">
      <t>ワ</t>
    </rPh>
    <rPh sb="19" eb="21">
      <t>ジュウシ</t>
    </rPh>
    <phoneticPr fontId="10"/>
  </si>
  <si>
    <r>
      <t>　　目標以外の敵に対してもオマケが発動するので、</t>
    </r>
    <r>
      <rPr>
        <b/>
        <sz val="11"/>
        <color rgb="FFFF0000"/>
        <rFont val="ＭＳ Ｐゴシック"/>
        <family val="3"/>
        <charset val="128"/>
        <scheme val="minor"/>
      </rPr>
      <t>雑魚を始末</t>
    </r>
    <r>
      <rPr>
        <sz val="11"/>
        <color theme="1"/>
        <rFont val="ＭＳ Ｐゴシック"/>
        <family val="3"/>
        <charset val="128"/>
        <scheme val="minor"/>
      </rPr>
      <t>する性能までもがやたらと高い・・・。</t>
    </r>
    <rPh sb="2" eb="4">
      <t>モクヒョウ</t>
    </rPh>
    <rPh sb="4" eb="6">
      <t>イガイ</t>
    </rPh>
    <rPh sb="7" eb="8">
      <t>テキ</t>
    </rPh>
    <rPh sb="9" eb="10">
      <t>タイ</t>
    </rPh>
    <rPh sb="17" eb="19">
      <t>ハツドウ</t>
    </rPh>
    <rPh sb="24" eb="26">
      <t>ザコ</t>
    </rPh>
    <rPh sb="27" eb="29">
      <t>シマツ</t>
    </rPh>
    <rPh sb="31" eb="33">
      <t>セイノウ</t>
    </rPh>
    <rPh sb="41" eb="42">
      <t>タカ</t>
    </rPh>
    <phoneticPr fontId="10"/>
  </si>
  <si>
    <r>
      <t>　　特別な工夫しなくても普通にオマケが</t>
    </r>
    <r>
      <rPr>
        <b/>
        <sz val="11"/>
        <color rgb="FFFF0000"/>
        <rFont val="ＭＳ Ｐゴシック"/>
        <family val="3"/>
        <charset val="128"/>
        <scheme val="minor"/>
      </rPr>
      <t>何回でも発動</t>
    </r>
    <r>
      <rPr>
        <sz val="11"/>
        <color theme="1"/>
        <rFont val="ＭＳ Ｐゴシック"/>
        <family val="3"/>
        <charset val="128"/>
        <scheme val="minor"/>
      </rPr>
      <t>するので非常に使い易い。</t>
    </r>
    <rPh sb="2" eb="4">
      <t>トクベツ</t>
    </rPh>
    <rPh sb="5" eb="7">
      <t>クフウ</t>
    </rPh>
    <rPh sb="12" eb="14">
      <t>フツウ</t>
    </rPh>
    <rPh sb="19" eb="21">
      <t>ナンカイ</t>
    </rPh>
    <rPh sb="23" eb="25">
      <t>ハツドウ</t>
    </rPh>
    <rPh sb="29" eb="31">
      <t>ヒジョウ</t>
    </rPh>
    <rPh sb="32" eb="33">
      <t>ツカ</t>
    </rPh>
    <rPh sb="34" eb="35">
      <t>ヤス</t>
    </rPh>
    <phoneticPr fontId="10"/>
  </si>
  <si>
    <r>
      <t>　　単体攻撃だが、</t>
    </r>
    <r>
      <rPr>
        <b/>
        <sz val="11"/>
        <color indexed="10"/>
        <rFont val="ＭＳ Ｐゴシック"/>
        <family val="3"/>
        <charset val="128"/>
      </rPr>
      <t>－５のペナルティを無視</t>
    </r>
    <r>
      <rPr>
        <sz val="11"/>
        <color theme="1"/>
        <rFont val="ＭＳ Ｐゴシック"/>
        <family val="3"/>
        <charset val="128"/>
        <scheme val="minor"/>
      </rPr>
      <t>できるのは本当に優秀。</t>
    </r>
    <rPh sb="2" eb="4">
      <t>タンタイ</t>
    </rPh>
    <rPh sb="4" eb="6">
      <t>コウゲキ</t>
    </rPh>
    <rPh sb="25" eb="27">
      <t>ホントウ</t>
    </rPh>
    <phoneticPr fontId="10"/>
  </si>
  <si>
    <r>
      <t>　　今、最も本命視したいのはコレ！　全てのセーヴに</t>
    </r>
    <r>
      <rPr>
        <b/>
        <sz val="11"/>
        <color indexed="10"/>
        <rFont val="ＭＳ Ｐゴシック"/>
        <family val="3"/>
        <charset val="128"/>
      </rPr>
      <t>－２のペナルティ</t>
    </r>
    <r>
      <rPr>
        <sz val="11"/>
        <color theme="1"/>
        <rFont val="ＭＳ Ｐゴシック"/>
        <family val="3"/>
        <charset val="128"/>
        <scheme val="minor"/>
      </rPr>
      <t>は侮れない。</t>
    </r>
    <rPh sb="2" eb="3">
      <t>イマ</t>
    </rPh>
    <rPh sb="4" eb="5">
      <t>モット</t>
    </rPh>
    <rPh sb="6" eb="8">
      <t>ホンメイ</t>
    </rPh>
    <rPh sb="8" eb="9">
      <t>シ</t>
    </rPh>
    <rPh sb="18" eb="19">
      <t>スベ</t>
    </rPh>
    <rPh sb="34" eb="35">
      <t>アナド</t>
    </rPh>
    <phoneticPr fontId="10"/>
  </si>
  <si>
    <r>
      <t>②</t>
    </r>
    <r>
      <rPr>
        <b/>
        <sz val="11"/>
        <color indexed="10"/>
        <rFont val="ＭＳ Ｐゴシック"/>
        <family val="3"/>
        <charset val="128"/>
      </rPr>
      <t>一時的ＨＰ無しの前衛</t>
    </r>
    <r>
      <rPr>
        <sz val="11"/>
        <color theme="1"/>
        <rFont val="ＭＳ Ｐゴシック"/>
        <family val="3"/>
        <charset val="128"/>
        <scheme val="minor"/>
      </rPr>
      <t>を巻き込む</t>
    </r>
    <rPh sb="1" eb="4">
      <t>イチジテキ</t>
    </rPh>
    <rPh sb="6" eb="7">
      <t>ナ</t>
    </rPh>
    <rPh sb="9" eb="11">
      <t>ゼンエイ</t>
    </rPh>
    <rPh sb="12" eb="13">
      <t>マ</t>
    </rPh>
    <rPh sb="14" eb="15">
      <t>コ</t>
    </rPh>
    <phoneticPr fontId="10"/>
  </si>
  <si>
    <r>
      <t>　　基本的に</t>
    </r>
    <r>
      <rPr>
        <b/>
        <sz val="11"/>
        <color indexed="10"/>
        <rFont val="ＭＳ Ｐゴシック"/>
        <family val="3"/>
        <charset val="128"/>
      </rPr>
      <t>回復力使用回数に最も不安がある＆攻撃回数の多いオテギヌ</t>
    </r>
    <r>
      <rPr>
        <sz val="11"/>
        <rFont val="ＭＳ Ｐゴシック"/>
        <family val="3"/>
        <charset val="128"/>
      </rPr>
      <t>に使いたいが、</t>
    </r>
    <rPh sb="2" eb="5">
      <t>キホンテキ</t>
    </rPh>
    <rPh sb="6" eb="9">
      <t>カイフクリョク</t>
    </rPh>
    <rPh sb="9" eb="13">
      <t>シヨウカイスウ</t>
    </rPh>
    <rPh sb="14" eb="15">
      <t>モット</t>
    </rPh>
    <rPh sb="16" eb="18">
      <t>フアン</t>
    </rPh>
    <rPh sb="22" eb="24">
      <t>コウゲキ</t>
    </rPh>
    <rPh sb="24" eb="26">
      <t>カイスウ</t>
    </rPh>
    <rPh sb="27" eb="28">
      <t>オオ</t>
    </rPh>
    <rPh sb="34" eb="35">
      <t>ツカ</t>
    </rPh>
    <phoneticPr fontId="10"/>
  </si>
  <si>
    <r>
      <t>　　</t>
    </r>
    <r>
      <rPr>
        <b/>
        <sz val="11"/>
        <color indexed="10"/>
        <rFont val="ＭＳ Ｐゴシック"/>
        <family val="3"/>
        <charset val="128"/>
      </rPr>
      <t>遭遇中盤</t>
    </r>
    <r>
      <rPr>
        <sz val="11"/>
        <color theme="1"/>
        <rFont val="ＭＳ Ｐゴシック"/>
        <family val="3"/>
        <charset val="128"/>
        <scheme val="minor"/>
      </rPr>
      <t>に使って味方をケアをしたいが、無限回の使い所とモロ被りなので難しそう・・・？</t>
    </r>
    <rPh sb="2" eb="4">
      <t>ソウグウ</t>
    </rPh>
    <rPh sb="4" eb="6">
      <t>チュウバン</t>
    </rPh>
    <rPh sb="7" eb="8">
      <t>ツカ</t>
    </rPh>
    <rPh sb="10" eb="12">
      <t>ミカタ</t>
    </rPh>
    <rPh sb="21" eb="23">
      <t>ムゲン</t>
    </rPh>
    <rPh sb="23" eb="24">
      <t>カイ</t>
    </rPh>
    <rPh sb="25" eb="26">
      <t>ツカ</t>
    </rPh>
    <rPh sb="27" eb="28">
      <t>ドコロ</t>
    </rPh>
    <rPh sb="31" eb="32">
      <t>カブ</t>
    </rPh>
    <rPh sb="36" eb="37">
      <t>ムズカ</t>
    </rPh>
    <phoneticPr fontId="10"/>
  </si>
  <si>
    <r>
      <t>　　さすがに味方を巻き込まずに使うのは勿体無いが、</t>
    </r>
    <r>
      <rPr>
        <b/>
        <sz val="11"/>
        <color indexed="10"/>
        <rFont val="ＭＳ Ｐゴシック"/>
        <family val="3"/>
        <charset val="128"/>
      </rPr>
      <t>－５のペナルティを無視</t>
    </r>
    <r>
      <rPr>
        <sz val="11"/>
        <color theme="1"/>
        <rFont val="ＭＳ Ｐゴシック"/>
        <family val="3"/>
        <charset val="128"/>
        <scheme val="minor"/>
      </rPr>
      <t>できるのは優秀。</t>
    </r>
    <rPh sb="6" eb="8">
      <t>ミカタ</t>
    </rPh>
    <rPh sb="9" eb="10">
      <t>マ</t>
    </rPh>
    <rPh sb="11" eb="12">
      <t>コ</t>
    </rPh>
    <rPh sb="15" eb="16">
      <t>ツカ</t>
    </rPh>
    <rPh sb="19" eb="22">
      <t>モッタイナ</t>
    </rPh>
    <phoneticPr fontId="10"/>
  </si>
  <si>
    <t>キーワード</t>
    <phoneticPr fontId="10"/>
  </si>
  <si>
    <t>[一日毎]◆[召喚][装具][秘術]</t>
    <phoneticPr fontId="10"/>
  </si>
  <si>
    <t>アクション</t>
    <phoneticPr fontId="10"/>
  </si>
  <si>
    <t>マイナー・アクション</t>
    <phoneticPr fontId="10"/>
  </si>
  <si>
    <r>
      <t>　　標準アクション　</t>
    </r>
    <r>
      <rPr>
        <b/>
        <sz val="11"/>
        <color indexed="10"/>
        <rFont val="ＭＳ Ｐゴシック"/>
        <family val="3"/>
        <charset val="128"/>
      </rPr>
      <t>近接１or遠隔５</t>
    </r>
    <r>
      <rPr>
        <sz val="11"/>
        <color theme="1"/>
        <rFont val="ＭＳ Ｐゴシック"/>
        <family val="3"/>
        <charset val="128"/>
        <scheme val="minor"/>
      </rPr>
      <t xml:space="preserve"> 　目標クリーチャー１体　【知】+2vsＡＣ　1ｄ10＋【知】</t>
    </r>
    <rPh sb="2" eb="4">
      <t>ヒョウジュン</t>
    </rPh>
    <rPh sb="10" eb="12">
      <t>キンセツ</t>
    </rPh>
    <rPh sb="15" eb="17">
      <t>エンカク</t>
    </rPh>
    <rPh sb="20" eb="22">
      <t>モクヒョウ</t>
    </rPh>
    <rPh sb="29" eb="30">
      <t>タイ</t>
    </rPh>
    <rPh sb="32" eb="33">
      <t>チ</t>
    </rPh>
    <rPh sb="47" eb="48">
      <t>チ</t>
    </rPh>
    <phoneticPr fontId="10"/>
  </si>
  <si>
    <r>
      <t>　　</t>
    </r>
    <r>
      <rPr>
        <b/>
        <sz val="11"/>
        <color indexed="10"/>
        <rFont val="ＭＳ Ｐゴシック"/>
        <family val="3"/>
        <charset val="128"/>
      </rPr>
      <t>機会攻撃</t>
    </r>
    <r>
      <rPr>
        <sz val="11"/>
        <color theme="1"/>
        <rFont val="ＭＳ Ｐゴシック"/>
        <family val="3"/>
        <charset val="128"/>
        <scheme val="minor"/>
      </rPr>
      <t>　近接１　目標クリーチャー１体　　【知】+2vsＡＣ　1ｄ10＋【知】　</t>
    </r>
    <r>
      <rPr>
        <b/>
        <sz val="11"/>
        <color indexed="10"/>
        <rFont val="ＭＳ Ｐゴシック"/>
        <family val="3"/>
        <charset val="128"/>
      </rPr>
      <t>マーク(次Ｔ終)</t>
    </r>
    <rPh sb="2" eb="4">
      <t>キカイ</t>
    </rPh>
    <rPh sb="4" eb="6">
      <t>コウゲキ</t>
    </rPh>
    <rPh sb="7" eb="9">
      <t>キンセツ</t>
    </rPh>
    <phoneticPr fontId="10"/>
  </si>
  <si>
    <t>★：秘術の武具師のアクション(Lv11)(Dr381:62)</t>
    <phoneticPr fontId="68"/>
  </si>
  <si>
    <t>　　5マス以内の味方1人を選ぶ。その味方は(T終)まで、[冷気][火][力場][電撃][死霊][毒][光輝][雷鳴]</t>
    <phoneticPr fontId="68"/>
  </si>
  <si>
    <r>
      <t>　　</t>
    </r>
    <r>
      <rPr>
        <b/>
        <sz val="11"/>
        <color indexed="10"/>
        <rFont val="ＭＳ Ｐゴシック"/>
        <family val="3"/>
        <charset val="128"/>
      </rPr>
      <t>マークされたザコと並んだだけで始末できる</t>
    </r>
    <r>
      <rPr>
        <sz val="11"/>
        <rFont val="ＭＳ Ｐゴシック"/>
        <family val="3"/>
        <charset val="128"/>
      </rPr>
      <t>ので場をコントロールする要素もあるし、</t>
    </r>
    <rPh sb="11" eb="12">
      <t>ナラ</t>
    </rPh>
    <rPh sb="17" eb="19">
      <t>シマツ</t>
    </rPh>
    <rPh sb="24" eb="25">
      <t>バ</t>
    </rPh>
    <rPh sb="34" eb="36">
      <t>ヨウソ</t>
    </rPh>
    <phoneticPr fontId="10"/>
  </si>
  <si>
    <t>③無限回ＢＩＧ２のエサ</t>
    <phoneticPr fontId="10"/>
  </si>
  <si>
    <t>Lv</t>
    <phoneticPr fontId="10"/>
  </si>
  <si>
    <t>一日毎</t>
    <phoneticPr fontId="10"/>
  </si>
  <si>
    <t>オウビーディエント･サーヴァント</t>
    <phoneticPr fontId="10"/>
  </si>
  <si>
    <t>使用者はなにものにも占められていない1つのマスに</t>
    <phoneticPr fontId="10"/>
  </si>
  <si>
    <t>1体の中型サイズのオウビーディエント･サーヴァントを召喚する。</t>
    <phoneticPr fontId="10"/>
  </si>
  <si>
    <r>
      <t>オウビーディエント･サーヴァント</t>
    </r>
    <r>
      <rPr>
        <b/>
        <sz val="11"/>
        <color indexed="10"/>
        <rFont val="ＭＳ Ｐゴシック"/>
        <family val="3"/>
        <charset val="128"/>
      </rPr>
      <t>移動速度は６</t>
    </r>
    <r>
      <rPr>
        <sz val="11"/>
        <color theme="1"/>
        <rFont val="ＭＳ Ｐゴシック"/>
        <family val="3"/>
        <charset val="128"/>
        <scheme val="minor"/>
      </rPr>
      <t>。</t>
    </r>
    <phoneticPr fontId="10"/>
  </si>
  <si>
    <t>ダメージボーナス</t>
    <phoneticPr fontId="10"/>
  </si>
  <si>
    <t>ダメージダイス</t>
    <phoneticPr fontId="10"/>
  </si>
  <si>
    <t>d</t>
    <phoneticPr fontId="10"/>
  </si>
  <si>
    <t>HP</t>
    <phoneticPr fontId="10"/>
  </si>
  <si>
    <t>AC</t>
    <phoneticPr fontId="10"/>
  </si>
  <si>
    <t>イーライ　ＡＰ</t>
    <phoneticPr fontId="68"/>
  </si>
  <si>
    <t>ダメージ</t>
    <phoneticPr fontId="68"/>
  </si>
  <si>
    <t>クリティカル</t>
    <phoneticPr fontId="68"/>
  </si>
  <si>
    <t>ナース</t>
    <phoneticPr fontId="10"/>
  </si>
  <si>
    <t>ヒーリング・フィギュリーン</t>
    <phoneticPr fontId="10"/>
  </si>
  <si>
    <r>
      <t>　　応急手当は特殊な命令なので、</t>
    </r>
    <r>
      <rPr>
        <b/>
        <sz val="11"/>
        <color rgb="FFFF0000"/>
        <rFont val="ＭＳ Ｐゴシック"/>
        <family val="3"/>
        <charset val="128"/>
        <scheme val="minor"/>
      </rPr>
      <t>１ターンに１回縛り</t>
    </r>
    <r>
      <rPr>
        <sz val="11"/>
        <rFont val="ＭＳ Ｐゴシック"/>
        <family val="3"/>
        <charset val="128"/>
        <scheme val="minor"/>
      </rPr>
      <t>なので注意！</t>
    </r>
    <rPh sb="2" eb="4">
      <t>オウキュウ</t>
    </rPh>
    <rPh sb="4" eb="6">
      <t>テアテ</t>
    </rPh>
    <rPh sb="7" eb="9">
      <t>トクシュ</t>
    </rPh>
    <rPh sb="10" eb="12">
      <t>メイレイ</t>
    </rPh>
    <rPh sb="22" eb="23">
      <t>カイ</t>
    </rPh>
    <rPh sb="23" eb="24">
      <t>シバ</t>
    </rPh>
    <rPh sb="28" eb="30">
      <t>チュウイ</t>
    </rPh>
    <phoneticPr fontId="63"/>
  </si>
  <si>
    <t>サイオン/攻撃/１　(サイ34)</t>
    <rPh sb="5" eb="7">
      <t>コウゲキ</t>
    </rPh>
    <phoneticPr fontId="10"/>
  </si>
  <si>
    <r>
      <t>範囲内の</t>
    </r>
    <r>
      <rPr>
        <b/>
        <sz val="11"/>
        <color rgb="FFFF0000"/>
        <rFont val="ＭＳ Ｐゴシック"/>
        <family val="3"/>
        <charset val="128"/>
        <scheme val="minor"/>
      </rPr>
      <t>クリーチャーすべて</t>
    </r>
    <rPh sb="0" eb="3">
      <t>ハンイナイ</t>
    </rPh>
    <phoneticPr fontId="10"/>
  </si>
  <si>
    <t>(１ｄ6＋【知】)ダメージ</t>
    <rPh sb="6" eb="7">
      <t>チ</t>
    </rPh>
    <phoneticPr fontId="10"/>
  </si>
  <si>
    <r>
      <t>および使用者は目標を</t>
    </r>
    <r>
      <rPr>
        <b/>
        <sz val="11"/>
        <color rgb="FFFF0000"/>
        <rFont val="ＭＳ Ｐゴシック"/>
        <family val="3"/>
        <charset val="128"/>
        <scheme val="minor"/>
      </rPr>
      <t>爆発の範囲に隣接するマス目に瞬間移動</t>
    </r>
    <r>
      <rPr>
        <sz val="11"/>
        <rFont val="ＭＳ Ｐゴシック"/>
        <family val="3"/>
        <charset val="128"/>
        <scheme val="minor"/>
      </rPr>
      <t>させる。</t>
    </r>
    <rPh sb="3" eb="5">
      <t>シヨウ</t>
    </rPh>
    <rPh sb="5" eb="6">
      <t>シャ</t>
    </rPh>
    <rPh sb="7" eb="9">
      <t>モクヒョウ</t>
    </rPh>
    <rPh sb="10" eb="12">
      <t>バクハツ</t>
    </rPh>
    <rPh sb="13" eb="15">
      <t>ハンイ</t>
    </rPh>
    <rPh sb="16" eb="18">
      <t>リンセツ</t>
    </rPh>
    <rPh sb="22" eb="23">
      <t>メ</t>
    </rPh>
    <rPh sb="24" eb="26">
      <t>シュンカン</t>
    </rPh>
    <rPh sb="26" eb="28">
      <t>イドウ</t>
    </rPh>
    <phoneticPr fontId="10"/>
  </si>
  <si>
    <t>ディメンジョナル・スクランブル</t>
    <phoneticPr fontId="10"/>
  </si>
  <si>
    <t>　　味方も巻き込むし対頑健だが、不可視及び伏せは克服しているので使い勝手は悪く無い。</t>
    <rPh sb="2" eb="4">
      <t>ミカタ</t>
    </rPh>
    <rPh sb="5" eb="6">
      <t>マ</t>
    </rPh>
    <rPh sb="7" eb="8">
      <t>コ</t>
    </rPh>
    <rPh sb="10" eb="11">
      <t>タイ</t>
    </rPh>
    <rPh sb="11" eb="13">
      <t>ガンケン</t>
    </rPh>
    <rPh sb="16" eb="19">
      <t>フカシ</t>
    </rPh>
    <rPh sb="19" eb="20">
      <t>オヨ</t>
    </rPh>
    <rPh sb="24" eb="26">
      <t>コクフク</t>
    </rPh>
    <rPh sb="32" eb="33">
      <t>ツカ</t>
    </rPh>
    <rPh sb="34" eb="36">
      <t>カッテ</t>
    </rPh>
    <rPh sb="37" eb="38">
      <t>ワル</t>
    </rPh>
    <rPh sb="39" eb="40">
      <t>ナ</t>
    </rPh>
    <phoneticPr fontId="10"/>
  </si>
  <si>
    <t>　　極論を言えば無限回が狙える間は完全に忘れてしまってもＯＫ。</t>
    <rPh sb="2" eb="4">
      <t>キョクロン</t>
    </rPh>
    <rPh sb="5" eb="6">
      <t>イ</t>
    </rPh>
    <rPh sb="8" eb="10">
      <t>ムゲン</t>
    </rPh>
    <rPh sb="10" eb="11">
      <t>カイ</t>
    </rPh>
    <rPh sb="12" eb="13">
      <t>ネラ</t>
    </rPh>
    <rPh sb="15" eb="16">
      <t>アイダ</t>
    </rPh>
    <rPh sb="17" eb="19">
      <t>カンゼン</t>
    </rPh>
    <rPh sb="20" eb="21">
      <t>ワス</t>
    </rPh>
    <phoneticPr fontId="10"/>
  </si>
  <si>
    <t>　　非飛行クリ―チャ―を垂直に２マス浮かせて落下させれば、その場で落下ダメージ＋伏せ！</t>
    <rPh sb="2" eb="3">
      <t>ヒ</t>
    </rPh>
    <rPh sb="3" eb="5">
      <t>ヒコウ</t>
    </rPh>
    <rPh sb="12" eb="14">
      <t>スイチョク</t>
    </rPh>
    <rPh sb="18" eb="19">
      <t>ウ</t>
    </rPh>
    <rPh sb="22" eb="24">
      <t>ラッカ</t>
    </rPh>
    <rPh sb="31" eb="32">
      <t>バ</t>
    </rPh>
    <rPh sb="33" eb="35">
      <t>ラッカ</t>
    </rPh>
    <rPh sb="40" eb="41">
      <t>フ</t>
    </rPh>
    <phoneticPr fontId="10"/>
  </si>
  <si>
    <t>　　もちろん危険セーヴに成功されると瞬間移動がキャンセルされて伏せも無しになってしまうが、</t>
    <rPh sb="6" eb="8">
      <t>キケン</t>
    </rPh>
    <rPh sb="12" eb="14">
      <t>セイコウ</t>
    </rPh>
    <rPh sb="18" eb="20">
      <t>シュンカン</t>
    </rPh>
    <rPh sb="20" eb="22">
      <t>イドウ</t>
    </rPh>
    <rPh sb="31" eb="32">
      <t>フ</t>
    </rPh>
    <rPh sb="34" eb="35">
      <t>ナ</t>
    </rPh>
    <phoneticPr fontId="10"/>
  </si>
  <si>
    <r>
      <t>　　このパワー、実は</t>
    </r>
    <r>
      <rPr>
        <b/>
        <sz val="11"/>
        <color rgb="FFFF0000"/>
        <rFont val="ＭＳ Ｐゴシック"/>
        <family val="3"/>
        <charset val="128"/>
        <scheme val="minor"/>
      </rPr>
      <t>爆発範囲外への瞬間移動が義務</t>
    </r>
    <r>
      <rPr>
        <sz val="11"/>
        <color theme="1"/>
        <rFont val="ＭＳ Ｐゴシック"/>
        <family val="3"/>
        <charset val="128"/>
        <scheme val="minor"/>
      </rPr>
      <t>なので、</t>
    </r>
    <rPh sb="8" eb="9">
      <t>ジツ</t>
    </rPh>
    <rPh sb="10" eb="12">
      <t>バクハツ</t>
    </rPh>
    <rPh sb="12" eb="14">
      <t>ハンイ</t>
    </rPh>
    <rPh sb="14" eb="15">
      <t>ガイ</t>
    </rPh>
    <rPh sb="17" eb="21">
      <t>シュンカンイドウ</t>
    </rPh>
    <rPh sb="22" eb="24">
      <t>ギム</t>
    </rPh>
    <phoneticPr fontId="10"/>
  </si>
  <si>
    <r>
      <t>　　</t>
    </r>
    <r>
      <rPr>
        <b/>
        <sz val="11"/>
        <color rgb="FFFF0000"/>
        <rFont val="ＭＳ Ｐゴシック"/>
        <family val="3"/>
        <charset val="128"/>
        <scheme val="minor"/>
      </rPr>
      <t>ヒット後も敵を爆発範囲内に留めるには爆発の上空へ飛ばすしかない！</t>
    </r>
    <rPh sb="5" eb="6">
      <t>ゴ</t>
    </rPh>
    <rPh sb="7" eb="8">
      <t>テキ</t>
    </rPh>
    <rPh sb="9" eb="11">
      <t>バクハツ</t>
    </rPh>
    <rPh sb="11" eb="13">
      <t>ハンイ</t>
    </rPh>
    <rPh sb="13" eb="14">
      <t>ナイ</t>
    </rPh>
    <rPh sb="15" eb="16">
      <t>トド</t>
    </rPh>
    <rPh sb="20" eb="22">
      <t>バクハツ</t>
    </rPh>
    <rPh sb="23" eb="25">
      <t>ジョウクウ</t>
    </rPh>
    <rPh sb="26" eb="27">
      <t>ト</t>
    </rPh>
    <phoneticPr fontId="63"/>
  </si>
  <si>
    <t>　　こうすればセーヴの成否を問わず敵の位置を変えずに済むのだ。</t>
    <rPh sb="11" eb="13">
      <t>セイヒ</t>
    </rPh>
    <rPh sb="14" eb="15">
      <t>ト</t>
    </rPh>
    <rPh sb="17" eb="18">
      <t>テキ</t>
    </rPh>
    <rPh sb="19" eb="21">
      <t>イチ</t>
    </rPh>
    <rPh sb="22" eb="23">
      <t>カ</t>
    </rPh>
    <rPh sb="26" eb="27">
      <t>ス</t>
    </rPh>
    <phoneticPr fontId="63"/>
  </si>
  <si>
    <t>　　アイアーとのコンボで大ダメージなので集中攻撃時にも効果は大きいが、</t>
    <rPh sb="12" eb="13">
      <t>ダイ</t>
    </rPh>
    <rPh sb="20" eb="22">
      <t>シュウチュウ</t>
    </rPh>
    <rPh sb="22" eb="24">
      <t>コウゲキ</t>
    </rPh>
    <rPh sb="24" eb="25">
      <t>ジ</t>
    </rPh>
    <rPh sb="27" eb="29">
      <t>コウカ</t>
    </rPh>
    <rPh sb="30" eb="31">
      <t>オオ</t>
    </rPh>
    <phoneticPr fontId="63"/>
  </si>
  <si>
    <t>　　伏せと射程１０を重視して、敵の足止めを期待して使うのもまた良し。</t>
    <rPh sb="2" eb="3">
      <t>フ</t>
    </rPh>
    <rPh sb="5" eb="7">
      <t>シャテイ</t>
    </rPh>
    <rPh sb="10" eb="12">
      <t>ジュウシ</t>
    </rPh>
    <rPh sb="15" eb="16">
      <t>テキ</t>
    </rPh>
    <rPh sb="17" eb="18">
      <t>アシ</t>
    </rPh>
    <rPh sb="18" eb="19">
      <t>ト</t>
    </rPh>
    <rPh sb="21" eb="23">
      <t>キタイ</t>
    </rPh>
    <rPh sb="25" eb="26">
      <t>ツカ</t>
    </rPh>
    <rPh sb="31" eb="32">
      <t>ヨ</t>
    </rPh>
    <phoneticPr fontId="63"/>
  </si>
  <si>
    <r>
      <t>　　汎用パワー◆</t>
    </r>
    <r>
      <rPr>
        <b/>
        <sz val="11"/>
        <color rgb="FFFF0000"/>
        <rFont val="ＭＳ Ｐゴシック"/>
        <family val="3"/>
        <charset val="128"/>
        <scheme val="minor"/>
      </rPr>
      <t>[遭遇毎]</t>
    </r>
    <r>
      <rPr>
        <sz val="11"/>
        <rFont val="ＭＳ Ｐゴシック"/>
        <family val="3"/>
        <charset val="128"/>
        <scheme val="minor"/>
      </rPr>
      <t xml:space="preserve">(マイナー・アクション) </t>
    </r>
    <phoneticPr fontId="68"/>
  </si>
  <si>
    <r>
      <t>　　使用者は現在のT終までに行なう、</t>
    </r>
    <r>
      <rPr>
        <b/>
        <sz val="11"/>
        <color rgb="FFFF0000"/>
        <rFont val="ＭＳ Ｐゴシック"/>
        <family val="3"/>
        <charset val="128"/>
        <scheme val="minor"/>
      </rPr>
      <t>次の1回の攻撃Rに+2</t>
    </r>
    <r>
      <rPr>
        <sz val="11"/>
        <color theme="1"/>
        <rFont val="ＭＳ Ｐゴシック"/>
        <family val="3"/>
        <charset val="128"/>
        <scheme val="minor"/>
      </rPr>
      <t xml:space="preserve">のアイテムBを得る。 </t>
    </r>
    <phoneticPr fontId="68"/>
  </si>
  <si>
    <t>特技</t>
    <rPh sb="0" eb="2">
      <t>トクギ</t>
    </rPh>
    <phoneticPr fontId="68"/>
  </si>
  <si>
    <t>種族</t>
    <rPh sb="0" eb="2">
      <t>シュゾク</t>
    </rPh>
    <phoneticPr fontId="68"/>
  </si>
  <si>
    <t>アイテム</t>
    <phoneticPr fontId="68"/>
  </si>
  <si>
    <r>
      <t>感覚</t>
    </r>
    <r>
      <rPr>
        <b/>
        <sz val="16"/>
        <color rgb="FFFF0000"/>
        <rFont val="ＭＳ Ｐゴシック"/>
        <family val="3"/>
        <charset val="128"/>
        <scheme val="minor"/>
      </rPr>
      <t>（心衣含む）</t>
    </r>
    <rPh sb="0" eb="2">
      <t>カンカク</t>
    </rPh>
    <rPh sb="3" eb="4">
      <t>ココロ</t>
    </rPh>
    <rPh sb="4" eb="5">
      <t>コロモ</t>
    </rPh>
    <rPh sb="5" eb="6">
      <t>フク</t>
    </rPh>
    <phoneticPr fontId="68"/>
  </si>
  <si>
    <t>技能値</t>
    <phoneticPr fontId="68"/>
  </si>
  <si>
    <t>習得済</t>
    <rPh sb="0" eb="2">
      <t>シュウトク</t>
    </rPh>
    <rPh sb="2" eb="3">
      <t>スミ</t>
    </rPh>
    <phoneticPr fontId="68"/>
  </si>
  <si>
    <t>状況限定ボーナス</t>
    <rPh sb="0" eb="2">
      <t>ジョウキョウ</t>
    </rPh>
    <rPh sb="2" eb="4">
      <t>ゲンテイ</t>
    </rPh>
    <phoneticPr fontId="68"/>
  </si>
  <si>
    <t>合計</t>
    <rPh sb="0" eb="2">
      <t>ゴウケイ</t>
    </rPh>
    <phoneticPr fontId="68"/>
  </si>
  <si>
    <t>パワー</t>
    <phoneticPr fontId="68"/>
  </si>
  <si>
    <t>残り</t>
    <rPh sb="0" eb="1">
      <t>ノコ</t>
    </rPh>
    <phoneticPr fontId="68"/>
  </si>
  <si>
    <t>　　本当に範囲攻撃が充実してきたので、色々と期待をしたくはなる。</t>
    <rPh sb="2" eb="4">
      <t>ホントウ</t>
    </rPh>
    <rPh sb="5" eb="7">
      <t>ハンイ</t>
    </rPh>
    <rPh sb="10" eb="12">
      <t>ジュウジツ</t>
    </rPh>
    <rPh sb="19" eb="21">
      <t>イロイロ</t>
    </rPh>
    <rPh sb="22" eb="24">
      <t>キタイ</t>
    </rPh>
    <phoneticPr fontId="10"/>
  </si>
  <si>
    <r>
      <t>　　</t>
    </r>
    <r>
      <rPr>
        <b/>
        <sz val="11"/>
        <color rgb="FFFF0000"/>
        <rFont val="ＭＳ Ｐゴシック"/>
        <family val="3"/>
        <charset val="128"/>
        <scheme val="minor"/>
      </rPr>
      <t>同一ターン中にメイジ・ハンドと併用しなくては全く意味が無い</t>
    </r>
    <r>
      <rPr>
        <sz val="11"/>
        <rFont val="ＭＳ Ｐゴシック"/>
        <family val="3"/>
        <charset val="128"/>
        <scheme val="minor"/>
      </rPr>
      <t>ので・・・。</t>
    </r>
    <rPh sb="2" eb="4">
      <t>ドウイツ</t>
    </rPh>
    <rPh sb="7" eb="8">
      <t>チュウ</t>
    </rPh>
    <rPh sb="17" eb="19">
      <t>ヘイヨウ</t>
    </rPh>
    <rPh sb="24" eb="25">
      <t>マッタ</t>
    </rPh>
    <rPh sb="26" eb="28">
      <t>イミ</t>
    </rPh>
    <rPh sb="29" eb="30">
      <t>ナ</t>
    </rPh>
    <phoneticPr fontId="10"/>
  </si>
  <si>
    <t>　　タンナイズが集中攻撃には参加しない時にこそ狙い目か？</t>
    <rPh sb="8" eb="10">
      <t>シュウチュウ</t>
    </rPh>
    <rPh sb="10" eb="12">
      <t>コウゲキ</t>
    </rPh>
    <rPh sb="14" eb="16">
      <t>サンカ</t>
    </rPh>
    <rPh sb="19" eb="20">
      <t>トキ</t>
    </rPh>
    <rPh sb="23" eb="24">
      <t>ネラ</t>
    </rPh>
    <rPh sb="25" eb="26">
      <t>メ</t>
    </rPh>
    <phoneticPr fontId="10"/>
  </si>
  <si>
    <t>　　リュカオンを安全に敵から引き離す手段の最有力候補！</t>
    <rPh sb="8" eb="10">
      <t>アンゼン</t>
    </rPh>
    <rPh sb="11" eb="12">
      <t>テキ</t>
    </rPh>
    <rPh sb="14" eb="15">
      <t>ヒ</t>
    </rPh>
    <rPh sb="16" eb="17">
      <t>ハナ</t>
    </rPh>
    <rPh sb="18" eb="20">
      <t>シュダン</t>
    </rPh>
    <rPh sb="21" eb="24">
      <t>サイユウリョク</t>
    </rPh>
    <rPh sb="24" eb="26">
      <t>コウホ</t>
    </rPh>
    <phoneticPr fontId="63"/>
  </si>
  <si>
    <t>　　大量の敵をマークした時にしか普通は狙わないハズなので、かなり効果が期待される。</t>
    <rPh sb="2" eb="4">
      <t>タイリョウ</t>
    </rPh>
    <rPh sb="5" eb="6">
      <t>テキ</t>
    </rPh>
    <rPh sb="12" eb="13">
      <t>トキ</t>
    </rPh>
    <rPh sb="16" eb="18">
      <t>フツウ</t>
    </rPh>
    <rPh sb="19" eb="20">
      <t>ネラ</t>
    </rPh>
    <rPh sb="32" eb="34">
      <t>コウカ</t>
    </rPh>
    <rPh sb="35" eb="37">
      <t>キタイ</t>
    </rPh>
    <phoneticPr fontId="63"/>
  </si>
  <si>
    <t>罠無力化＆解錠</t>
    <rPh sb="0" eb="1">
      <t>ワナ</t>
    </rPh>
    <rPh sb="1" eb="4">
      <t>ムリョクカ</t>
    </rPh>
    <rPh sb="5" eb="7">
      <t>カイジョウ</t>
    </rPh>
    <phoneticPr fontId="68"/>
  </si>
  <si>
    <t>状況限定ボーナス　及び　　　特殊効果</t>
    <rPh sb="0" eb="2">
      <t>ジョウキョウ</t>
    </rPh>
    <rPh sb="2" eb="4">
      <t>ゲンテイ</t>
    </rPh>
    <rPh sb="9" eb="10">
      <t>オヨ</t>
    </rPh>
    <rPh sb="14" eb="16">
      <t>トクシュ</t>
    </rPh>
    <rPh sb="16" eb="18">
      <t>コウカ</t>
    </rPh>
    <phoneticPr fontId="68"/>
  </si>
  <si>
    <t>罠関連＋４</t>
    <rPh sb="0" eb="1">
      <t>ワナ</t>
    </rPh>
    <rPh sb="1" eb="3">
      <t>カンレン</t>
    </rPh>
    <phoneticPr fontId="63"/>
  </si>
  <si>
    <t>心衣＋α</t>
    <rPh sb="0" eb="1">
      <t>ココロ</t>
    </rPh>
    <rPh sb="1" eb="2">
      <t>コロモ</t>
    </rPh>
    <phoneticPr fontId="68"/>
  </si>
  <si>
    <r>
      <t>イニシアチブ＆技能判定</t>
    </r>
    <r>
      <rPr>
        <b/>
        <sz val="16"/>
        <color rgb="FFFF0000"/>
        <rFont val="ＭＳ Ｐゴシック"/>
        <family val="3"/>
        <charset val="128"/>
        <scheme val="minor"/>
      </rPr>
      <t>（心衣＋α含む）</t>
    </r>
    <rPh sb="7" eb="9">
      <t>ギノウ</t>
    </rPh>
    <rPh sb="9" eb="11">
      <t>ハンテイ</t>
    </rPh>
    <rPh sb="12" eb="13">
      <t>ココロ</t>
    </rPh>
    <rPh sb="13" eb="14">
      <t>コロモ</t>
    </rPh>
    <rPh sb="16" eb="17">
      <t>フク</t>
    </rPh>
    <phoneticPr fontId="68"/>
  </si>
  <si>
    <t>イニシアチブ</t>
  </si>
  <si>
    <t>いずれの技能判定でも　　　一日毎で　再ロール可能</t>
    <rPh sb="4" eb="6">
      <t>ギノウ</t>
    </rPh>
    <rPh sb="6" eb="8">
      <t>ハンテイ</t>
    </rPh>
    <rPh sb="13" eb="15">
      <t>イチニチ</t>
    </rPh>
    <rPh sb="15" eb="16">
      <t>マイ</t>
    </rPh>
    <rPh sb="18" eb="19">
      <t>サイ</t>
    </rPh>
    <rPh sb="22" eb="24">
      <t>カノウ</t>
    </rPh>
    <phoneticPr fontId="63"/>
  </si>
  <si>
    <t>判定名</t>
    <rPh sb="0" eb="2">
      <t>ハンテイ</t>
    </rPh>
    <rPh sb="2" eb="3">
      <t>メイ</t>
    </rPh>
    <phoneticPr fontId="68"/>
  </si>
  <si>
    <t>ＡＰで出してもＡＰのオマケはもらえないので注意！</t>
    <rPh sb="3" eb="4">
      <t>ダ</t>
    </rPh>
    <rPh sb="21" eb="23">
      <t>チュウイ</t>
    </rPh>
    <phoneticPr fontId="10"/>
  </si>
  <si>
    <t>ミス</t>
    <phoneticPr fontId="10"/>
  </si>
  <si>
    <r>
      <t>使用者が選んだ</t>
    </r>
    <r>
      <rPr>
        <b/>
        <sz val="11"/>
        <color rgb="FFFF0000"/>
        <rFont val="ＭＳ Ｐゴシック"/>
        <family val="3"/>
        <charset val="128"/>
        <scheme val="minor"/>
      </rPr>
      <t>味方は同じ防御値へ＋４のパワーB</t>
    </r>
    <r>
      <rPr>
        <sz val="11"/>
        <rFont val="ＭＳ Ｐゴシック"/>
        <family val="3"/>
        <charset val="128"/>
        <scheme val="minor"/>
      </rPr>
      <t>を得る。</t>
    </r>
    <rPh sb="0" eb="2">
      <t>シヨウ</t>
    </rPh>
    <rPh sb="2" eb="3">
      <t>シャ</t>
    </rPh>
    <rPh sb="4" eb="5">
      <t>エラ</t>
    </rPh>
    <rPh sb="7" eb="9">
      <t>ミカタ</t>
    </rPh>
    <rPh sb="10" eb="11">
      <t>オナ</t>
    </rPh>
    <rPh sb="12" eb="14">
      <t>ボウギョ</t>
    </rPh>
    <rPh sb="14" eb="15">
      <t>チ</t>
    </rPh>
    <rPh sb="24" eb="25">
      <t>エ</t>
    </rPh>
    <phoneticPr fontId="63"/>
  </si>
  <si>
    <r>
      <t>　　</t>
    </r>
    <r>
      <rPr>
        <b/>
        <sz val="11"/>
        <color rgb="FFFF0000"/>
        <rFont val="ＭＳ Ｐゴシック"/>
        <family val="3"/>
        <charset val="128"/>
        <scheme val="minor"/>
      </rPr>
      <t>他の遭遇毎や一日毎との使い分け重視！</t>
    </r>
    <rPh sb="2" eb="3">
      <t>ホカ</t>
    </rPh>
    <rPh sb="4" eb="6">
      <t>ソウグウ</t>
    </rPh>
    <rPh sb="6" eb="7">
      <t>マイ</t>
    </rPh>
    <rPh sb="8" eb="10">
      <t>イチニチ</t>
    </rPh>
    <rPh sb="10" eb="11">
      <t>マイ</t>
    </rPh>
    <rPh sb="13" eb="14">
      <t>ツカ</t>
    </rPh>
    <rPh sb="15" eb="16">
      <t>ワ</t>
    </rPh>
    <rPh sb="17" eb="19">
      <t>ジュウシ</t>
    </rPh>
    <phoneticPr fontId="10"/>
  </si>
  <si>
    <r>
      <t>　　</t>
    </r>
    <r>
      <rPr>
        <b/>
        <sz val="11"/>
        <color rgb="FFFF0000"/>
        <rFont val="ＭＳ Ｐゴシック"/>
        <family val="3"/>
        <charset val="128"/>
        <scheme val="minor"/>
      </rPr>
      <t>２次パワーの起点が区域の起点マスを中心とせずに必ずタンナイズ本体</t>
    </r>
    <r>
      <rPr>
        <sz val="11"/>
        <rFont val="ＭＳ Ｐゴシック"/>
        <family val="3"/>
        <charset val="128"/>
        <scheme val="minor"/>
      </rPr>
      <t>なのがトラップ！</t>
    </r>
    <rPh sb="3" eb="4">
      <t>ジ</t>
    </rPh>
    <rPh sb="8" eb="10">
      <t>キテン</t>
    </rPh>
    <rPh sb="25" eb="26">
      <t>カナラ</t>
    </rPh>
    <rPh sb="32" eb="34">
      <t>ホンタイ</t>
    </rPh>
    <phoneticPr fontId="63"/>
  </si>
  <si>
    <t>　　結局、２次パワーのトリガーは区域の範囲基準なので、やはり意味無し芳一・・・。</t>
    <rPh sb="2" eb="4">
      <t>ケッキョク</t>
    </rPh>
    <rPh sb="16" eb="18">
      <t>クイキ</t>
    </rPh>
    <rPh sb="19" eb="21">
      <t>ハンイ</t>
    </rPh>
    <rPh sb="21" eb="23">
      <t>キジュン</t>
    </rPh>
    <rPh sb="30" eb="32">
      <t>イミ</t>
    </rPh>
    <rPh sb="32" eb="33">
      <t>ナ</t>
    </rPh>
    <rPh sb="34" eb="35">
      <t>ホウ</t>
    </rPh>
    <rPh sb="35" eb="36">
      <t>イチ</t>
    </rPh>
    <phoneticPr fontId="63"/>
  </si>
  <si>
    <r>
      <t>　・トウムハンドを目的に手を</t>
    </r>
    <r>
      <rPr>
        <b/>
        <sz val="11"/>
        <color rgb="FFFF0000"/>
        <rFont val="ＭＳ Ｐゴシック"/>
        <family val="3"/>
        <charset val="128"/>
        <scheme val="minor"/>
      </rPr>
      <t>移動アクションで移動させる理由は機会攻撃対策のみ</t>
    </r>
    <rPh sb="9" eb="11">
      <t>モクテキ</t>
    </rPh>
    <rPh sb="12" eb="13">
      <t>テ</t>
    </rPh>
    <rPh sb="14" eb="16">
      <t>イドウ</t>
    </rPh>
    <rPh sb="22" eb="24">
      <t>イドウ</t>
    </rPh>
    <rPh sb="27" eb="29">
      <t>リユウ</t>
    </rPh>
    <rPh sb="30" eb="32">
      <t>キカイ</t>
    </rPh>
    <rPh sb="32" eb="34">
      <t>コウゲキ</t>
    </rPh>
    <rPh sb="34" eb="36">
      <t>タイサク</t>
    </rPh>
    <phoneticPr fontId="10"/>
  </si>
  <si>
    <t>②敵と味方、両方に隣接するように出す</t>
    <rPh sb="1" eb="2">
      <t>テキ</t>
    </rPh>
    <rPh sb="3" eb="5">
      <t>ミカタ</t>
    </rPh>
    <rPh sb="6" eb="8">
      <t>リョウホウ</t>
    </rPh>
    <rPh sb="9" eb="11">
      <t>リンセツ</t>
    </rPh>
    <rPh sb="16" eb="17">
      <t>ダ</t>
    </rPh>
    <phoneticPr fontId="63"/>
  </si>
  <si>
    <t>　　気絶中の味方に底力が残っていないと、タンナイズは回復させる事が不可能なので注意！</t>
    <rPh sb="2" eb="4">
      <t>キゼツ</t>
    </rPh>
    <rPh sb="4" eb="5">
      <t>チュウ</t>
    </rPh>
    <rPh sb="6" eb="8">
      <t>ミカタ</t>
    </rPh>
    <rPh sb="9" eb="11">
      <t>ソコヂカラ</t>
    </rPh>
    <rPh sb="12" eb="13">
      <t>ノコ</t>
    </rPh>
    <rPh sb="26" eb="28">
      <t>カイフク</t>
    </rPh>
    <rPh sb="31" eb="32">
      <t>コト</t>
    </rPh>
    <rPh sb="33" eb="36">
      <t>フカノウ</t>
    </rPh>
    <rPh sb="39" eb="41">
      <t>チュウイ</t>
    </rPh>
    <phoneticPr fontId="63"/>
  </si>
  <si>
    <t>　　前衛のついでに敵とも隣接したところで、死亡する危険性に大きな差は無いと思われる。</t>
    <rPh sb="9" eb="10">
      <t>テキ</t>
    </rPh>
    <rPh sb="12" eb="14">
      <t>リンセツ</t>
    </rPh>
    <rPh sb="21" eb="23">
      <t>シボウ</t>
    </rPh>
    <rPh sb="25" eb="28">
      <t>キケンセイ</t>
    </rPh>
    <rPh sb="29" eb="30">
      <t>オオ</t>
    </rPh>
    <rPh sb="32" eb="33">
      <t>サ</t>
    </rPh>
    <rPh sb="34" eb="35">
      <t>ナ</t>
    </rPh>
    <rPh sb="37" eb="38">
      <t>オモ</t>
    </rPh>
    <phoneticPr fontId="63"/>
  </si>
  <si>
    <t>　　この程度のデメリットならば最早無いも同然だし、エナジー・コンヴァージョンでフォロー可能だし。</t>
    <rPh sb="4" eb="6">
      <t>テイド</t>
    </rPh>
    <rPh sb="15" eb="17">
      <t>モハヤ</t>
    </rPh>
    <rPh sb="17" eb="18">
      <t>ナ</t>
    </rPh>
    <rPh sb="20" eb="22">
      <t>ドウゼン</t>
    </rPh>
    <rPh sb="43" eb="45">
      <t>カノウ</t>
    </rPh>
    <phoneticPr fontId="10"/>
  </si>
  <si>
    <t>　　いや、無双の頑健があるのでシェリーも意外とタフだし・・・、やっぱ自分に付けるのがベターか？</t>
    <rPh sb="5" eb="7">
      <t>ムソウ</t>
    </rPh>
    <rPh sb="8" eb="10">
      <t>ガンケン</t>
    </rPh>
    <rPh sb="20" eb="22">
      <t>イガイ</t>
    </rPh>
    <rPh sb="34" eb="36">
      <t>ジブン</t>
    </rPh>
    <rPh sb="37" eb="38">
      <t>ツ</t>
    </rPh>
    <phoneticPr fontId="10"/>
  </si>
  <si>
    <t>　　移動先の制限が厳しいが、タンナイズの隣が確定している以上、</t>
    <rPh sb="2" eb="4">
      <t>イドウ</t>
    </rPh>
    <rPh sb="4" eb="5">
      <t>サキ</t>
    </rPh>
    <rPh sb="6" eb="8">
      <t>セイゲン</t>
    </rPh>
    <rPh sb="9" eb="10">
      <t>キビ</t>
    </rPh>
    <rPh sb="20" eb="21">
      <t>トナリ</t>
    </rPh>
    <rPh sb="22" eb="24">
      <t>カクテイ</t>
    </rPh>
    <rPh sb="28" eb="30">
      <t>イジョウ</t>
    </rPh>
    <phoneticPr fontId="63"/>
  </si>
  <si>
    <t>　　無属性を対処可能なアーティフィサーパワーはレアなので、遭遇毎としてはかなり凶悪な部類か？</t>
    <rPh sb="2" eb="3">
      <t>ム</t>
    </rPh>
    <rPh sb="3" eb="5">
      <t>ゾクセイ</t>
    </rPh>
    <rPh sb="6" eb="8">
      <t>タイショ</t>
    </rPh>
    <rPh sb="8" eb="10">
      <t>カノウ</t>
    </rPh>
    <rPh sb="29" eb="31">
      <t>ソウグウ</t>
    </rPh>
    <rPh sb="31" eb="32">
      <t>マイ</t>
    </rPh>
    <rPh sb="39" eb="41">
      <t>キョウアク</t>
    </rPh>
    <rPh sb="42" eb="44">
      <t>ブルイ</t>
    </rPh>
    <phoneticPr fontId="63"/>
  </si>
  <si>
    <r>
      <t>⑥</t>
    </r>
    <r>
      <rPr>
        <b/>
        <sz val="11"/>
        <color rgb="FFFF0000"/>
        <rFont val="ＭＳ Ｐゴシック"/>
        <family val="3"/>
        <charset val="128"/>
        <scheme val="minor"/>
      </rPr>
      <t>底力使用直後のリュカオン</t>
    </r>
    <r>
      <rPr>
        <sz val="11"/>
        <rFont val="ＭＳ Ｐゴシック"/>
        <family val="3"/>
        <charset val="128"/>
        <scheme val="minor"/>
      </rPr>
      <t>を敵から引き離して引っ込める</t>
    </r>
    <rPh sb="1" eb="2">
      <t>ソコ</t>
    </rPh>
    <rPh sb="2" eb="3">
      <t>チカラ</t>
    </rPh>
    <rPh sb="3" eb="5">
      <t>シヨウ</t>
    </rPh>
    <rPh sb="5" eb="7">
      <t>チョクゴ</t>
    </rPh>
    <rPh sb="14" eb="15">
      <t>テキ</t>
    </rPh>
    <rPh sb="17" eb="18">
      <t>ヒ</t>
    </rPh>
    <rPh sb="19" eb="20">
      <t>ハナ</t>
    </rPh>
    <rPh sb="22" eb="23">
      <t>ヒ</t>
    </rPh>
    <rPh sb="24" eb="25">
      <t>コ</t>
    </rPh>
    <phoneticPr fontId="63"/>
  </si>
  <si>
    <t>⑤無双の頑健が無い味方に対しての１０以上の継続的ダメージ対策</t>
    <rPh sb="1" eb="3">
      <t>ムソウ</t>
    </rPh>
    <rPh sb="4" eb="6">
      <t>ガンケン</t>
    </rPh>
    <rPh sb="7" eb="8">
      <t>ナ</t>
    </rPh>
    <rPh sb="9" eb="11">
      <t>ミカタ</t>
    </rPh>
    <rPh sb="12" eb="13">
      <t>タイ</t>
    </rPh>
    <rPh sb="18" eb="20">
      <t>イジョウ</t>
    </rPh>
    <rPh sb="21" eb="23">
      <t>ケイゾク</t>
    </rPh>
    <rPh sb="23" eb="24">
      <t>テキ</t>
    </rPh>
    <rPh sb="28" eb="30">
      <t>タイサク</t>
    </rPh>
    <phoneticPr fontId="63"/>
  </si>
  <si>
    <t>　　１つの目標に連続攻撃する類のパワーの１発目で使うと、２発目以降を無効化可能かも？</t>
    <rPh sb="5" eb="7">
      <t>モクヒョウ</t>
    </rPh>
    <rPh sb="8" eb="10">
      <t>レンゾク</t>
    </rPh>
    <rPh sb="10" eb="12">
      <t>コウゲキ</t>
    </rPh>
    <rPh sb="14" eb="15">
      <t>タグイ</t>
    </rPh>
    <rPh sb="21" eb="22">
      <t>パツ</t>
    </rPh>
    <rPh sb="22" eb="23">
      <t>メ</t>
    </rPh>
    <rPh sb="24" eb="25">
      <t>ツカ</t>
    </rPh>
    <rPh sb="29" eb="30">
      <t>ハツ</t>
    </rPh>
    <rPh sb="30" eb="31">
      <t>メ</t>
    </rPh>
    <rPh sb="31" eb="33">
      <t>イコウ</t>
    </rPh>
    <rPh sb="34" eb="37">
      <t>ムコウカ</t>
    </rPh>
    <rPh sb="37" eb="39">
      <t>カノウ</t>
    </rPh>
    <phoneticPr fontId="63"/>
  </si>
  <si>
    <t>④消極的範囲攻撃対策</t>
    <rPh sb="1" eb="4">
      <t>ショウキョクテキ</t>
    </rPh>
    <rPh sb="4" eb="6">
      <t>ハンイ</t>
    </rPh>
    <rPh sb="6" eb="8">
      <t>コウゲキ</t>
    </rPh>
    <rPh sb="8" eb="10">
      <t>タイサク</t>
    </rPh>
    <phoneticPr fontId="63"/>
  </si>
  <si>
    <r>
      <t>③</t>
    </r>
    <r>
      <rPr>
        <b/>
        <sz val="11"/>
        <color rgb="FFFF0000"/>
        <rFont val="ＭＳ Ｐゴシック"/>
        <family val="3"/>
        <charset val="128"/>
        <scheme val="minor"/>
      </rPr>
      <t>敵の連続攻撃に割り込む</t>
    </r>
    <rPh sb="1" eb="2">
      <t>テキ</t>
    </rPh>
    <rPh sb="3" eb="5">
      <t>レンゾク</t>
    </rPh>
    <rPh sb="5" eb="7">
      <t>コウゲキ</t>
    </rPh>
    <rPh sb="8" eb="9">
      <t>ワ</t>
    </rPh>
    <rPh sb="10" eb="11">
      <t>コ</t>
    </rPh>
    <phoneticPr fontId="63"/>
  </si>
  <si>
    <t>※《無双の反応》(墜256)</t>
    <rPh sb="2" eb="4">
      <t>ムソウ</t>
    </rPh>
    <rPh sb="5" eb="7">
      <t>ハンノウ</t>
    </rPh>
    <rPh sb="9" eb="10">
      <t>オ</t>
    </rPh>
    <phoneticPr fontId="68"/>
  </si>
  <si>
    <t>　　君は遭遇開始後、最初の自分のＴの間、すべての敵に対して戦術的優位を得る。</t>
    <rPh sb="2" eb="3">
      <t>キミ</t>
    </rPh>
    <rPh sb="4" eb="6">
      <t>ソウグウ</t>
    </rPh>
    <rPh sb="6" eb="8">
      <t>カイシ</t>
    </rPh>
    <rPh sb="8" eb="9">
      <t>ゴ</t>
    </rPh>
    <rPh sb="10" eb="12">
      <t>サイショ</t>
    </rPh>
    <rPh sb="13" eb="15">
      <t>ジブン</t>
    </rPh>
    <rPh sb="18" eb="19">
      <t>アイダ</t>
    </rPh>
    <rPh sb="24" eb="25">
      <t>テキ</t>
    </rPh>
    <rPh sb="26" eb="27">
      <t>タイ</t>
    </rPh>
    <rPh sb="29" eb="32">
      <t>センジュツテキ</t>
    </rPh>
    <rPh sb="32" eb="34">
      <t>ユウイ</t>
    </rPh>
    <rPh sb="35" eb="36">
      <t>エ</t>
    </rPh>
    <phoneticPr fontId="68"/>
  </si>
  <si>
    <t>　　単体攻撃なのに範囲攻撃という非常にレアな無限回パワーだが、大群に対しては大ダメージ！</t>
    <rPh sb="2" eb="4">
      <t>タンタイ</t>
    </rPh>
    <rPh sb="4" eb="6">
      <t>コウゲキ</t>
    </rPh>
    <rPh sb="9" eb="11">
      <t>ハンイ</t>
    </rPh>
    <rPh sb="11" eb="13">
      <t>コウゲキ</t>
    </rPh>
    <rPh sb="16" eb="18">
      <t>ヒジョウ</t>
    </rPh>
    <rPh sb="22" eb="24">
      <t>ムゲン</t>
    </rPh>
    <rPh sb="24" eb="25">
      <t>カイ</t>
    </rPh>
    <phoneticPr fontId="10"/>
  </si>
  <si>
    <r>
      <t>　　実際、</t>
    </r>
    <r>
      <rPr>
        <b/>
        <sz val="11"/>
        <color rgb="FFFF0000"/>
        <rFont val="ＭＳ Ｐゴシック"/>
        <family val="3"/>
        <charset val="128"/>
        <scheme val="minor"/>
      </rPr>
      <t>防御値の高いボスキャラに対して効果的</t>
    </r>
    <r>
      <rPr>
        <sz val="11"/>
        <color theme="1"/>
        <rFont val="ＭＳ Ｐゴシック"/>
        <family val="3"/>
        <charset val="128"/>
        <scheme val="minor"/>
      </rPr>
      <t>と考えられる。</t>
    </r>
    <rPh sb="5" eb="7">
      <t>ボウギョ</t>
    </rPh>
    <rPh sb="7" eb="8">
      <t>チ</t>
    </rPh>
    <rPh sb="9" eb="10">
      <t>タカ</t>
    </rPh>
    <rPh sb="17" eb="18">
      <t>タイ</t>
    </rPh>
    <rPh sb="20" eb="23">
      <t>コウカテキ</t>
    </rPh>
    <rPh sb="24" eb="25">
      <t>カンガ</t>
    </rPh>
    <phoneticPr fontId="10"/>
  </si>
  <si>
    <t>　　単体攻撃なのに範囲攻撃という最早いつものパターンだが、大群に対して大ダメージ！</t>
    <rPh sb="2" eb="4">
      <t>タンタイ</t>
    </rPh>
    <rPh sb="4" eb="6">
      <t>コウゲキ</t>
    </rPh>
    <rPh sb="9" eb="11">
      <t>ハンイ</t>
    </rPh>
    <rPh sb="11" eb="13">
      <t>コウゲキ</t>
    </rPh>
    <rPh sb="16" eb="18">
      <t>モハヤ</t>
    </rPh>
    <phoneticPr fontId="10"/>
  </si>
  <si>
    <t>　　オーラその他嫌らしい効果対策で、押しやりを有効に使える局面を期待したい。</t>
    <rPh sb="7" eb="8">
      <t>タ</t>
    </rPh>
    <rPh sb="8" eb="9">
      <t>イヤ</t>
    </rPh>
    <rPh sb="12" eb="14">
      <t>コウカ</t>
    </rPh>
    <rPh sb="14" eb="16">
      <t>タイサク</t>
    </rPh>
    <rPh sb="18" eb="19">
      <t>オ</t>
    </rPh>
    <rPh sb="23" eb="25">
      <t>ユウコウ</t>
    </rPh>
    <rPh sb="26" eb="27">
      <t>ツカ</t>
    </rPh>
    <rPh sb="29" eb="31">
      <t>キョクメン</t>
    </rPh>
    <rPh sb="32" eb="34">
      <t>キタイ</t>
    </rPh>
    <phoneticPr fontId="10"/>
  </si>
  <si>
    <r>
      <t>①</t>
    </r>
    <r>
      <rPr>
        <b/>
        <sz val="11"/>
        <color rgb="FFFF0000"/>
        <rFont val="ＭＳ Ｐゴシック"/>
        <family val="3"/>
        <charset val="128"/>
        <scheme val="minor"/>
      </rPr>
      <t>いつでも応急手当でセーヴは可能であっても、底力の残っていない味方はHP回復不能</t>
    </r>
    <rPh sb="14" eb="16">
      <t>カノウ</t>
    </rPh>
    <rPh sb="22" eb="24">
      <t>ソコヂカラ</t>
    </rPh>
    <rPh sb="25" eb="26">
      <t>ノコ</t>
    </rPh>
    <rPh sb="31" eb="33">
      <t>ミカタ</t>
    </rPh>
    <rPh sb="36" eb="38">
      <t>カイフク</t>
    </rPh>
    <rPh sb="38" eb="40">
      <t>フノウ</t>
    </rPh>
    <phoneticPr fontId="63"/>
  </si>
  <si>
    <t>　　ゲイルフォース・インフュージョンや一日毎、マルチクラス遭遇毎と</t>
    <rPh sb="29" eb="31">
      <t>ソウグウ</t>
    </rPh>
    <rPh sb="31" eb="32">
      <t>マイ</t>
    </rPh>
    <phoneticPr fontId="10"/>
  </si>
  <si>
    <r>
      <t>　　エネルギー付与は全く意味が無いので、</t>
    </r>
    <r>
      <rPr>
        <b/>
        <sz val="11"/>
        <color indexed="10"/>
        <rFont val="ＭＳ Ｐゴシック"/>
        <family val="3"/>
        <charset val="128"/>
      </rPr>
      <t>エネルギー増強（＋２）で確定！</t>
    </r>
    <rPh sb="7" eb="9">
      <t>フヨ</t>
    </rPh>
    <rPh sb="10" eb="11">
      <t>マッタ</t>
    </rPh>
    <rPh sb="12" eb="14">
      <t>イミ</t>
    </rPh>
    <rPh sb="15" eb="16">
      <t>ナ</t>
    </rPh>
    <rPh sb="25" eb="27">
      <t>ゾウキョウ</t>
    </rPh>
    <rPh sb="32" eb="34">
      <t>カクテイ</t>
    </rPh>
    <phoneticPr fontId="10"/>
  </si>
  <si>
    <t>　　って言うか、特技で強化したシールディング・エリクサーってマジでパネぇな・・・。</t>
    <rPh sb="4" eb="5">
      <t>イ</t>
    </rPh>
    <rPh sb="8" eb="10">
      <t>トクギ</t>
    </rPh>
    <rPh sb="11" eb="13">
      <t>キョウカ</t>
    </rPh>
    <phoneticPr fontId="10"/>
  </si>
  <si>
    <r>
      <t>　　新汎用パワーの</t>
    </r>
    <r>
      <rPr>
        <b/>
        <sz val="11"/>
        <color rgb="FFFF0000"/>
        <rFont val="ＭＳ Ｐゴシック"/>
        <family val="3"/>
        <charset val="128"/>
        <scheme val="minor"/>
      </rPr>
      <t>プロテクティヴ・リコール次第</t>
    </r>
    <r>
      <rPr>
        <sz val="11"/>
        <color theme="1"/>
        <rFont val="ＭＳ Ｐゴシック"/>
        <family val="3"/>
        <charset val="128"/>
        <scheme val="minor"/>
      </rPr>
      <t>では化ける可能性もあるにはあるが・・・。</t>
    </r>
    <rPh sb="2" eb="3">
      <t>シン</t>
    </rPh>
    <rPh sb="3" eb="5">
      <t>ハンヨウ</t>
    </rPh>
    <rPh sb="21" eb="23">
      <t>シダイ</t>
    </rPh>
    <rPh sb="25" eb="26">
      <t>バ</t>
    </rPh>
    <rPh sb="28" eb="30">
      <t>カノウ</t>
    </rPh>
    <rPh sb="30" eb="31">
      <t>セイ</t>
    </rPh>
    <phoneticPr fontId="10"/>
  </si>
  <si>
    <t>　　トータルで考えるとこの手しか無いのだが、今度は接触パワーである事が凄まじくネックに・・・。</t>
    <rPh sb="7" eb="8">
      <t>カンガ</t>
    </rPh>
    <rPh sb="13" eb="14">
      <t>テ</t>
    </rPh>
    <rPh sb="16" eb="17">
      <t>ナ</t>
    </rPh>
    <rPh sb="22" eb="24">
      <t>コンド</t>
    </rPh>
    <rPh sb="25" eb="27">
      <t>セッショク</t>
    </rPh>
    <rPh sb="33" eb="34">
      <t>コト</t>
    </rPh>
    <rPh sb="35" eb="36">
      <t>スサ</t>
    </rPh>
    <phoneticPr fontId="10"/>
  </si>
  <si>
    <t>　　コレに限って言えば断言する、自分に使う価値は全く無い！</t>
    <rPh sb="5" eb="6">
      <t>カギ</t>
    </rPh>
    <rPh sb="8" eb="9">
      <t>イ</t>
    </rPh>
    <rPh sb="11" eb="13">
      <t>ダンゲン</t>
    </rPh>
    <rPh sb="16" eb="18">
      <t>ジブン</t>
    </rPh>
    <rPh sb="19" eb="20">
      <t>ツカ</t>
    </rPh>
    <rPh sb="21" eb="23">
      <t>カチ</t>
    </rPh>
    <rPh sb="24" eb="25">
      <t>マッタ</t>
    </rPh>
    <rPh sb="26" eb="27">
      <t>ナ</t>
    </rPh>
    <phoneticPr fontId="10"/>
  </si>
  <si>
    <r>
      <t>①残念ながら</t>
    </r>
    <r>
      <rPr>
        <b/>
        <sz val="11"/>
        <color rgb="FFFF0000"/>
        <rFont val="ＭＳ Ｐゴシック"/>
        <family val="3"/>
        <charset val="128"/>
        <scheme val="minor"/>
      </rPr>
      <t>自分に使うパワーでは無い！</t>
    </r>
    <rPh sb="1" eb="3">
      <t>ザンネン</t>
    </rPh>
    <rPh sb="6" eb="8">
      <t>ジブン</t>
    </rPh>
    <rPh sb="9" eb="10">
      <t>ツカ</t>
    </rPh>
    <rPh sb="16" eb="17">
      <t>ナ</t>
    </rPh>
    <phoneticPr fontId="10"/>
  </si>
  <si>
    <t>　　5マス以内の味方1人を選ぶ。その味方は(T終)まで、[冷気][火][力場][電撃][死霊][毒][光輝][雷鳴]</t>
    <phoneticPr fontId="68"/>
  </si>
  <si>
    <t>★：秘術の武具師のアクション(Lv11)(Dr381:62)</t>
    <phoneticPr fontId="68"/>
  </si>
  <si>
    <t>クリティカル</t>
    <phoneticPr fontId="68"/>
  </si>
  <si>
    <t>ダメージ</t>
    <phoneticPr fontId="68"/>
  </si>
  <si>
    <t>イーライ　　ＡＰ</t>
    <phoneticPr fontId="68"/>
  </si>
  <si>
    <t>ヒット</t>
    <phoneticPr fontId="10"/>
  </si>
  <si>
    <t>ダメージダイス</t>
    <phoneticPr fontId="10"/>
  </si>
  <si>
    <t>アクション</t>
    <phoneticPr fontId="10"/>
  </si>
  <si>
    <r>
      <t>使用者は</t>
    </r>
    <r>
      <rPr>
        <b/>
        <sz val="11"/>
        <color rgb="FFFF0000"/>
        <rFont val="ＭＳ Ｐゴシック"/>
        <family val="3"/>
        <charset val="128"/>
        <scheme val="minor"/>
      </rPr>
      <t>１Rに1回</t>
    </r>
    <r>
      <rPr>
        <sz val="11"/>
        <rFont val="ＭＳ Ｐゴシック"/>
        <family val="3"/>
        <charset val="128"/>
        <scheme val="minor"/>
      </rPr>
      <t>だけ以下の攻撃を行える。</t>
    </r>
    <rPh sb="0" eb="2">
      <t>シヨウ</t>
    </rPh>
    <rPh sb="2" eb="3">
      <t>シャ</t>
    </rPh>
    <rPh sb="8" eb="9">
      <t>カイ</t>
    </rPh>
    <rPh sb="11" eb="13">
      <t>イカ</t>
    </rPh>
    <rPh sb="14" eb="16">
      <t>コウゲキ</t>
    </rPh>
    <rPh sb="17" eb="18">
      <t>オコナ</t>
    </rPh>
    <phoneticPr fontId="10"/>
  </si>
  <si>
    <r>
      <t>さらに遭終まで、</t>
    </r>
    <r>
      <rPr>
        <b/>
        <sz val="11"/>
        <color rgb="FFFF0000"/>
        <rFont val="ＭＳ Ｐゴシック"/>
        <family val="3"/>
        <charset val="128"/>
        <scheme val="minor"/>
      </rPr>
      <t>1次目標が使用者から5マス以内</t>
    </r>
    <r>
      <rPr>
        <sz val="11"/>
        <color theme="1"/>
        <rFont val="ＭＳ Ｐゴシック"/>
        <family val="3"/>
        <charset val="128"/>
        <scheme val="minor"/>
      </rPr>
      <t>にいるならば、</t>
    </r>
    <rPh sb="3" eb="4">
      <t>ソウ</t>
    </rPh>
    <rPh sb="4" eb="5">
      <t>シュウ</t>
    </rPh>
    <rPh sb="9" eb="10">
      <t>ジ</t>
    </rPh>
    <rPh sb="10" eb="12">
      <t>モクヒョウ</t>
    </rPh>
    <rPh sb="13" eb="16">
      <t>シヨウシャ</t>
    </rPh>
    <rPh sb="21" eb="23">
      <t>イナイ</t>
    </rPh>
    <phoneticPr fontId="10"/>
  </si>
  <si>
    <t>マイナー・アクション</t>
    <phoneticPr fontId="10"/>
  </si>
  <si>
    <t>キーワード</t>
    <phoneticPr fontId="10"/>
  </si>
  <si>
    <r>
      <t>③不確定だが</t>
    </r>
    <r>
      <rPr>
        <b/>
        <sz val="11"/>
        <color indexed="10"/>
        <rFont val="ＭＳ Ｐゴシック"/>
        <family val="3"/>
        <charset val="128"/>
      </rPr>
      <t>伏せ</t>
    </r>
    <r>
      <rPr>
        <sz val="11"/>
        <color theme="1"/>
        <rFont val="ＭＳ Ｐゴシック"/>
        <family val="3"/>
        <charset val="128"/>
        <scheme val="minor"/>
      </rPr>
      <t>狙っちゃう？</t>
    </r>
    <rPh sb="1" eb="4">
      <t>フカクテイ</t>
    </rPh>
    <rPh sb="6" eb="7">
      <t>フ</t>
    </rPh>
    <rPh sb="8" eb="9">
      <t>ネラ</t>
    </rPh>
    <phoneticPr fontId="10"/>
  </si>
  <si>
    <t xml:space="preserve">アーティフィサー/攻撃/１５　(Dr381:59) </t>
    <rPh sb="9" eb="11">
      <t>コウゲキ</t>
    </rPh>
    <phoneticPr fontId="10"/>
  </si>
  <si>
    <t>[一日毎]◆[装具][秘術][冷気]</t>
    <rPh sb="1" eb="3">
      <t>イチニチ</t>
    </rPh>
    <rPh sb="15" eb="17">
      <t>レイキ</t>
    </rPh>
    <phoneticPr fontId="10"/>
  </si>
  <si>
    <t>１次目標を中心</t>
    <rPh sb="1" eb="2">
      <t>ジ</t>
    </rPh>
    <rPh sb="2" eb="4">
      <t>モクヒョウ</t>
    </rPh>
    <rPh sb="5" eb="7">
      <t>チュウシン</t>
    </rPh>
    <phoneticPr fontId="63"/>
  </si>
  <si>
    <t>【知】対”AC”</t>
    <rPh sb="1" eb="2">
      <t>チ</t>
    </rPh>
    <rPh sb="3" eb="4">
      <t>タイ</t>
    </rPh>
    <phoneticPr fontId="10"/>
  </si>
  <si>
    <r>
      <t>範囲内の</t>
    </r>
    <r>
      <rPr>
        <b/>
        <sz val="11"/>
        <color rgb="FFFF0000"/>
        <rFont val="ＭＳ Ｐゴシック"/>
        <family val="3"/>
        <charset val="128"/>
        <scheme val="minor"/>
      </rPr>
      <t>クリ―チャ―１体</t>
    </r>
    <rPh sb="0" eb="2">
      <t>ハンイ</t>
    </rPh>
    <rPh sb="11" eb="12">
      <t>タイ</t>
    </rPh>
    <phoneticPr fontId="10"/>
  </si>
  <si>
    <t>アイス・アルコンズ・アーマー</t>
    <phoneticPr fontId="10"/>
  </si>
  <si>
    <t>また、次Ｔ終まで目標は動けない状態になる。</t>
    <rPh sb="3" eb="4">
      <t>ジ</t>
    </rPh>
    <rPh sb="5" eb="6">
      <t>オ</t>
    </rPh>
    <rPh sb="8" eb="10">
      <t>モクヒョウ</t>
    </rPh>
    <rPh sb="11" eb="12">
      <t>ウゴ</t>
    </rPh>
    <rPh sb="15" eb="17">
      <t>ジョウタイ</t>
    </rPh>
    <phoneticPr fontId="10"/>
  </si>
  <si>
    <t>2d8+【知】[冷気]ダメージ</t>
    <rPh sb="5" eb="6">
      <t>チ</t>
    </rPh>
    <rPh sb="8" eb="10">
      <t>レイキ</t>
    </rPh>
    <phoneticPr fontId="10"/>
  </si>
  <si>
    <r>
      <t>目標に</t>
    </r>
    <r>
      <rPr>
        <b/>
        <sz val="11"/>
        <color rgb="FFFF0000"/>
        <rFont val="ＭＳ Ｐゴシック"/>
        <family val="3"/>
        <charset val="128"/>
        <scheme val="minor"/>
      </rPr>
      <t>隣接してTを開始した敵</t>
    </r>
    <r>
      <rPr>
        <sz val="11"/>
        <color theme="1"/>
        <rFont val="ＭＳ Ｐゴシック"/>
        <family val="3"/>
        <charset val="128"/>
        <scheme val="minor"/>
      </rPr>
      <t>は全て、自分の次T開始まで</t>
    </r>
    <r>
      <rPr>
        <b/>
        <sz val="11"/>
        <color rgb="FFFF0000"/>
        <rFont val="ＭＳ Ｐゴシック"/>
        <family val="3"/>
        <charset val="128"/>
        <scheme val="minor"/>
      </rPr>
      <t>[冷気]脆弱性5</t>
    </r>
    <r>
      <rPr>
        <sz val="11"/>
        <color theme="1"/>
        <rFont val="ＭＳ Ｐゴシック"/>
        <family val="3"/>
        <charset val="128"/>
        <scheme val="minor"/>
      </rPr>
      <t>を得る。</t>
    </r>
    <rPh sb="3" eb="5">
      <t>リンセツ</t>
    </rPh>
    <rPh sb="9" eb="11">
      <t>カイシ</t>
    </rPh>
    <rPh sb="13" eb="14">
      <t>テキ</t>
    </rPh>
    <rPh sb="15" eb="16">
      <t>スベ</t>
    </rPh>
    <rPh sb="18" eb="20">
      <t>ジブン</t>
    </rPh>
    <rPh sb="21" eb="22">
      <t>ツギ</t>
    </rPh>
    <rPh sb="23" eb="25">
      <t>カイシ</t>
    </rPh>
    <rPh sb="31" eb="34">
      <t>ゼイジャクセイ</t>
    </rPh>
    <phoneticPr fontId="63"/>
  </si>
  <si>
    <t>サイオン/攻撃/９　(PHⅢ49)</t>
    <rPh sb="5" eb="7">
      <t>コウゲキ</t>
    </rPh>
    <phoneticPr fontId="10"/>
  </si>
  <si>
    <t>[一日毎]◆[サイオニック][装具]</t>
    <rPh sb="15" eb="17">
      <t>ソウグ</t>
    </rPh>
    <phoneticPr fontId="10"/>
  </si>
  <si>
    <r>
      <t>噴射の範囲内の</t>
    </r>
    <r>
      <rPr>
        <b/>
        <sz val="11"/>
        <color indexed="10"/>
        <rFont val="ＭＳ Ｐゴシック"/>
        <family val="3"/>
        <charset val="128"/>
      </rPr>
      <t>クリ―チャ―すべて</t>
    </r>
    <rPh sb="0" eb="2">
      <t>フンシャ</t>
    </rPh>
    <rPh sb="3" eb="6">
      <t>ハンイナイ</t>
    </rPh>
    <phoneticPr fontId="10"/>
  </si>
  <si>
    <r>
      <t>目標は</t>
    </r>
    <r>
      <rPr>
        <b/>
        <sz val="11"/>
        <color rgb="FFFF0000"/>
        <rFont val="ＭＳ Ｐゴシック"/>
        <family val="3"/>
        <charset val="128"/>
        <scheme val="minor"/>
      </rPr>
      <t>朦朧</t>
    </r>
    <r>
      <rPr>
        <sz val="11"/>
        <rFont val="ＭＳ Ｐゴシック"/>
        <family val="3"/>
        <charset val="128"/>
        <scheme val="minor"/>
      </rPr>
      <t>状態になる(ST終)</t>
    </r>
    <rPh sb="0" eb="2">
      <t>モクヒョウ</t>
    </rPh>
    <rPh sb="3" eb="5">
      <t>モウロウ</t>
    </rPh>
    <rPh sb="5" eb="7">
      <t>ジョウタイ</t>
    </rPh>
    <rPh sb="13" eb="14">
      <t>シュウ</t>
    </rPh>
    <phoneticPr fontId="10"/>
  </si>
  <si>
    <r>
      <t>目標は次T終まで</t>
    </r>
    <r>
      <rPr>
        <b/>
        <sz val="11"/>
        <color rgb="FFFF0000"/>
        <rFont val="ＭＳ Ｐゴシック"/>
        <family val="3"/>
        <charset val="128"/>
        <scheme val="minor"/>
      </rPr>
      <t>朦朧</t>
    </r>
    <r>
      <rPr>
        <sz val="11"/>
        <rFont val="ＭＳ Ｐゴシック"/>
        <family val="3"/>
        <charset val="128"/>
        <scheme val="minor"/>
      </rPr>
      <t>状態になる</t>
    </r>
    <phoneticPr fontId="21"/>
  </si>
  <si>
    <t>[無限回]◆[サイオニック][装具][増幅可]</t>
    <rPh sb="1" eb="3">
      <t>ムゲン</t>
    </rPh>
    <rPh sb="3" eb="4">
      <t>カイ</t>
    </rPh>
    <rPh sb="15" eb="17">
      <t>ソウグ</t>
    </rPh>
    <rPh sb="19" eb="21">
      <t>ゾウフク</t>
    </rPh>
    <rPh sb="21" eb="22">
      <t>カ</t>
    </rPh>
    <phoneticPr fontId="10"/>
  </si>
  <si>
    <r>
      <t>使用者は目標の鎧に精霊の凍てつく魂を封呪する。遭終まで目標である味方は</t>
    </r>
    <r>
      <rPr>
        <b/>
        <sz val="11"/>
        <color rgb="FFFF0000"/>
        <rFont val="ＭＳ Ｐゴシック"/>
        <family val="3"/>
        <charset val="128"/>
        <scheme val="minor"/>
      </rPr>
      <t>[冷気]抵抗10</t>
    </r>
    <r>
      <rPr>
        <sz val="11"/>
        <rFont val="ＭＳ Ｐゴシック"/>
        <family val="3"/>
        <charset val="128"/>
        <scheme val="minor"/>
      </rPr>
      <t>、</t>
    </r>
    <rPh sb="0" eb="2">
      <t>シヨウ</t>
    </rPh>
    <rPh sb="2" eb="3">
      <t>シャ</t>
    </rPh>
    <rPh sb="4" eb="6">
      <t>モクヒョウ</t>
    </rPh>
    <rPh sb="7" eb="8">
      <t>ヨロイ</t>
    </rPh>
    <rPh sb="9" eb="11">
      <t>セイレイ</t>
    </rPh>
    <rPh sb="12" eb="13">
      <t>イ</t>
    </rPh>
    <rPh sb="16" eb="17">
      <t>タマシイ</t>
    </rPh>
    <rPh sb="18" eb="19">
      <t>フウ</t>
    </rPh>
    <rPh sb="19" eb="20">
      <t>ジュ</t>
    </rPh>
    <rPh sb="23" eb="24">
      <t>ソウ</t>
    </rPh>
    <rPh sb="24" eb="25">
      <t>シュウ</t>
    </rPh>
    <rPh sb="27" eb="29">
      <t>モクヒョウ</t>
    </rPh>
    <rPh sb="32" eb="34">
      <t>ミカタ</t>
    </rPh>
    <rPh sb="36" eb="38">
      <t>レイキ</t>
    </rPh>
    <rPh sb="39" eb="41">
      <t>テイコウ</t>
    </rPh>
    <phoneticPr fontId="10"/>
  </si>
  <si>
    <t>　　タンナイズ本体の冷気対策はシールディング・エリクサーで決まり！</t>
    <rPh sb="7" eb="9">
      <t>ホンタイ</t>
    </rPh>
    <rPh sb="10" eb="12">
      <t>レイキ</t>
    </rPh>
    <rPh sb="12" eb="14">
      <t>タイサク</t>
    </rPh>
    <rPh sb="29" eb="30">
      <t>キ</t>
    </rPh>
    <phoneticPr fontId="10"/>
  </si>
  <si>
    <t>　　となると２次パワーで評価するしかなくなるが、コレまたタンナイズ中心の近接爆発３では・・・。</t>
    <rPh sb="7" eb="8">
      <t>ジ</t>
    </rPh>
    <rPh sb="12" eb="14">
      <t>ヒョウカ</t>
    </rPh>
    <rPh sb="33" eb="35">
      <t>チュウシン</t>
    </rPh>
    <rPh sb="36" eb="38">
      <t>キンセツ</t>
    </rPh>
    <rPh sb="38" eb="40">
      <t>バクハツ</t>
    </rPh>
    <phoneticPr fontId="10"/>
  </si>
  <si>
    <t>　　おまけに対AC、不動とくると最早・・・。</t>
    <rPh sb="6" eb="7">
      <t>タイ</t>
    </rPh>
    <rPh sb="10" eb="12">
      <t>フドウ</t>
    </rPh>
    <rPh sb="16" eb="18">
      <t>モハヤ</t>
    </rPh>
    <phoneticPr fontId="10"/>
  </si>
  <si>
    <r>
      <t>　　だって</t>
    </r>
    <r>
      <rPr>
        <b/>
        <sz val="11"/>
        <color rgb="FFFF0000"/>
        <rFont val="ＭＳ Ｐゴシック"/>
        <family val="3"/>
        <charset val="128"/>
        <scheme val="minor"/>
      </rPr>
      <t>自分自身に付けた時だけ何故か抵抗もらえない</t>
    </r>
    <r>
      <rPr>
        <sz val="11"/>
        <color theme="1"/>
        <rFont val="ＭＳ Ｐゴシック"/>
        <family val="3"/>
        <charset val="128"/>
        <scheme val="minor"/>
      </rPr>
      <t>んだもん・・・。</t>
    </r>
    <rPh sb="5" eb="7">
      <t>ジブン</t>
    </rPh>
    <rPh sb="7" eb="9">
      <t>ジシン</t>
    </rPh>
    <rPh sb="10" eb="11">
      <t>ツ</t>
    </rPh>
    <rPh sb="13" eb="14">
      <t>トキ</t>
    </rPh>
    <rPh sb="16" eb="18">
      <t>ナゼ</t>
    </rPh>
    <rPh sb="19" eb="21">
      <t>テイコウ</t>
    </rPh>
    <phoneticPr fontId="10"/>
  </si>
  <si>
    <t>②集中攻撃に参加中のオテギヌに付けるのがベスト？</t>
    <rPh sb="1" eb="3">
      <t>シュウチュウ</t>
    </rPh>
    <rPh sb="3" eb="5">
      <t>コウゲキ</t>
    </rPh>
    <rPh sb="6" eb="9">
      <t>サンカチュウ</t>
    </rPh>
    <rPh sb="15" eb="16">
      <t>ツ</t>
    </rPh>
    <phoneticPr fontId="10"/>
  </si>
  <si>
    <t>　　オテギヌならば、冷気抵抗も近接爆発３不動も意味があるので</t>
    <rPh sb="10" eb="12">
      <t>レイキ</t>
    </rPh>
    <rPh sb="12" eb="14">
      <t>テイコウ</t>
    </rPh>
    <rPh sb="15" eb="17">
      <t>キンセツ</t>
    </rPh>
    <rPh sb="17" eb="19">
      <t>バクハツ</t>
    </rPh>
    <rPh sb="20" eb="22">
      <t>フドウ</t>
    </rPh>
    <rPh sb="23" eb="25">
      <t>イミ</t>
    </rPh>
    <phoneticPr fontId="10"/>
  </si>
  <si>
    <t>　　何故か対AC攻撃、攻撃目標がクリ―チャ―１体のみと</t>
    <rPh sb="2" eb="4">
      <t>ナゼ</t>
    </rPh>
    <rPh sb="5" eb="6">
      <t>タイ</t>
    </rPh>
    <rPh sb="8" eb="10">
      <t>コウゲキ</t>
    </rPh>
    <rPh sb="11" eb="13">
      <t>コウゲキ</t>
    </rPh>
    <rPh sb="13" eb="15">
      <t>モクヒョウ</t>
    </rPh>
    <rPh sb="23" eb="24">
      <t>タイ</t>
    </rPh>
    <phoneticPr fontId="10"/>
  </si>
  <si>
    <t>　　機会攻撃を誘発しない、効果範囲が広い、ダメージが大きいと優れた点はボチボチあるが、</t>
    <rPh sb="2" eb="4">
      <t>キカイ</t>
    </rPh>
    <rPh sb="4" eb="6">
      <t>コウゲキ</t>
    </rPh>
    <rPh sb="7" eb="9">
      <t>ユウハツ</t>
    </rPh>
    <rPh sb="13" eb="15">
      <t>コウカ</t>
    </rPh>
    <rPh sb="15" eb="17">
      <t>ハンイ</t>
    </rPh>
    <rPh sb="18" eb="19">
      <t>ヒロ</t>
    </rPh>
    <rPh sb="26" eb="27">
      <t>オオ</t>
    </rPh>
    <rPh sb="30" eb="31">
      <t>スグ</t>
    </rPh>
    <rPh sb="33" eb="34">
      <t>テン</t>
    </rPh>
    <phoneticPr fontId="10"/>
  </si>
  <si>
    <t>③２次パワーは無限回ＢＩＧ２のフォローにほとんどなっていない</t>
    <phoneticPr fontId="10"/>
  </si>
  <si>
    <t>④冷気脆弱は意外と使える</t>
    <rPh sb="1" eb="3">
      <t>レイキ</t>
    </rPh>
    <rPh sb="3" eb="5">
      <t>ゼイジャク</t>
    </rPh>
    <rPh sb="6" eb="8">
      <t>イガイ</t>
    </rPh>
    <rPh sb="9" eb="10">
      <t>ツカ</t>
    </rPh>
    <phoneticPr fontId="63"/>
  </si>
  <si>
    <t>　　イーライやタンナイズは冷気攻撃も実は得意なので、オテギヌに付けたら結構効果アリ？</t>
    <rPh sb="13" eb="15">
      <t>レイキ</t>
    </rPh>
    <rPh sb="15" eb="17">
      <t>コウゲキ</t>
    </rPh>
    <rPh sb="18" eb="19">
      <t>ジツ</t>
    </rPh>
    <rPh sb="20" eb="22">
      <t>トクイ</t>
    </rPh>
    <rPh sb="31" eb="32">
      <t>ツ</t>
    </rPh>
    <rPh sb="35" eb="37">
      <t>ケッコウ</t>
    </rPh>
    <rPh sb="37" eb="39">
      <t>コウカ</t>
    </rPh>
    <phoneticPr fontId="63"/>
  </si>
  <si>
    <t>　　２次パワーの条件が無限回ＢＩＧ２とモロ被りである以上、比較せざるを得ない。</t>
    <rPh sb="3" eb="4">
      <t>ジ</t>
    </rPh>
    <rPh sb="8" eb="10">
      <t>ジョウケン</t>
    </rPh>
    <rPh sb="11" eb="13">
      <t>ムゲン</t>
    </rPh>
    <rPh sb="13" eb="14">
      <t>カイ</t>
    </rPh>
    <rPh sb="21" eb="22">
      <t>カブ</t>
    </rPh>
    <rPh sb="26" eb="28">
      <t>イジョウ</t>
    </rPh>
    <rPh sb="29" eb="31">
      <t>ヒカク</t>
    </rPh>
    <rPh sb="35" eb="36">
      <t>エ</t>
    </rPh>
    <phoneticPr fontId="10"/>
  </si>
  <si>
    <t>　　トータルで無限回ＢＩＧ２よりも優れているとは言い難いが、まァ使い分けの余地は充分ある。</t>
    <rPh sb="7" eb="9">
      <t>ムゲン</t>
    </rPh>
    <rPh sb="9" eb="10">
      <t>カイ</t>
    </rPh>
    <rPh sb="17" eb="18">
      <t>スグ</t>
    </rPh>
    <rPh sb="24" eb="25">
      <t>イ</t>
    </rPh>
    <rPh sb="26" eb="27">
      <t>カタ</t>
    </rPh>
    <rPh sb="32" eb="33">
      <t>ツカ</t>
    </rPh>
    <rPh sb="34" eb="35">
      <t>ワ</t>
    </rPh>
    <rPh sb="37" eb="39">
      <t>ヨチ</t>
    </rPh>
    <rPh sb="40" eb="42">
      <t>ジュウブン</t>
    </rPh>
    <phoneticPr fontId="10"/>
  </si>
  <si>
    <t>②どうしても強制移動不可の敵でも強制的に移動可能？</t>
    <rPh sb="6" eb="8">
      <t>キョウセイ</t>
    </rPh>
    <rPh sb="8" eb="10">
      <t>イドウ</t>
    </rPh>
    <rPh sb="10" eb="12">
      <t>フカ</t>
    </rPh>
    <rPh sb="13" eb="14">
      <t>テキ</t>
    </rPh>
    <rPh sb="16" eb="19">
      <t>キョウセイテキ</t>
    </rPh>
    <rPh sb="20" eb="22">
      <t>イドウ</t>
    </rPh>
    <rPh sb="22" eb="24">
      <t>カノウ</t>
    </rPh>
    <phoneticPr fontId="10"/>
  </si>
  <si>
    <r>
      <t>　　瞬間移動は強制移動では無いので</t>
    </r>
    <r>
      <rPr>
        <b/>
        <sz val="11"/>
        <color rgb="FFFF0000"/>
        <rFont val="ＭＳ Ｐゴシック"/>
        <family val="3"/>
        <charset val="128"/>
        <scheme val="minor"/>
      </rPr>
      <t>目標をあらゆる方向へ無理矢理動かす</t>
    </r>
    <r>
      <rPr>
        <sz val="11"/>
        <color theme="1"/>
        <rFont val="ＭＳ Ｐゴシック"/>
        <family val="3"/>
        <charset val="128"/>
        <scheme val="minor"/>
      </rPr>
      <t>事が可能。</t>
    </r>
    <rPh sb="2" eb="4">
      <t>シュンカン</t>
    </rPh>
    <rPh sb="4" eb="6">
      <t>イドウ</t>
    </rPh>
    <rPh sb="7" eb="9">
      <t>キョウセイ</t>
    </rPh>
    <rPh sb="9" eb="11">
      <t>イドウ</t>
    </rPh>
    <rPh sb="13" eb="14">
      <t>ナ</t>
    </rPh>
    <rPh sb="17" eb="19">
      <t>モクヒョウ</t>
    </rPh>
    <rPh sb="24" eb="26">
      <t>ホウコウ</t>
    </rPh>
    <rPh sb="27" eb="31">
      <t>ムリヤリ</t>
    </rPh>
    <rPh sb="31" eb="32">
      <t>ウゴ</t>
    </rPh>
    <rPh sb="34" eb="35">
      <t>コト</t>
    </rPh>
    <rPh sb="36" eb="38">
      <t>カノウ</t>
    </rPh>
    <phoneticPr fontId="10"/>
  </si>
  <si>
    <t>　　断崖絶壁や拘束状態等、強制移動を妨害する効果を無視して目的地へ送り込めるのは大きい。</t>
    <rPh sb="2" eb="4">
      <t>ダンガイ</t>
    </rPh>
    <rPh sb="4" eb="6">
      <t>ゼッペキ</t>
    </rPh>
    <rPh sb="7" eb="9">
      <t>コウソク</t>
    </rPh>
    <rPh sb="9" eb="12">
      <t>ジョウタイトウ</t>
    </rPh>
    <rPh sb="13" eb="15">
      <t>キョウセイ</t>
    </rPh>
    <rPh sb="15" eb="17">
      <t>イドウ</t>
    </rPh>
    <rPh sb="18" eb="20">
      <t>ボウガイ</t>
    </rPh>
    <rPh sb="22" eb="24">
      <t>コウカ</t>
    </rPh>
    <rPh sb="25" eb="27">
      <t>ムシ</t>
    </rPh>
    <rPh sb="29" eb="32">
      <t>モクテキチ</t>
    </rPh>
    <rPh sb="33" eb="34">
      <t>オク</t>
    </rPh>
    <rPh sb="35" eb="36">
      <t>コ</t>
    </rPh>
    <rPh sb="40" eb="41">
      <t>オオ</t>
    </rPh>
    <phoneticPr fontId="63"/>
  </si>
  <si>
    <t>①初手でいきなりブチ込む</t>
    <rPh sb="1" eb="3">
      <t>ショテ</t>
    </rPh>
    <rPh sb="10" eb="11">
      <t>コ</t>
    </rPh>
    <phoneticPr fontId="10"/>
  </si>
  <si>
    <t>　　確定朦朧なので、先手を取れると効果絶大！</t>
    <rPh sb="2" eb="4">
      <t>カクテイ</t>
    </rPh>
    <rPh sb="4" eb="6">
      <t>モウロウ</t>
    </rPh>
    <rPh sb="10" eb="12">
      <t>センテ</t>
    </rPh>
    <rPh sb="13" eb="14">
      <t>ト</t>
    </rPh>
    <rPh sb="17" eb="19">
      <t>コウカ</t>
    </rPh>
    <rPh sb="19" eb="21">
      <t>ゼツダイ</t>
    </rPh>
    <phoneticPr fontId="21"/>
  </si>
  <si>
    <t>　　ボスクラスの敵に対する足止めとしては最強クラスのパワーだろう。</t>
    <rPh sb="8" eb="9">
      <t>テキ</t>
    </rPh>
    <rPh sb="10" eb="11">
      <t>タイ</t>
    </rPh>
    <rPh sb="13" eb="14">
      <t>アシ</t>
    </rPh>
    <rPh sb="14" eb="15">
      <t>ト</t>
    </rPh>
    <rPh sb="20" eb="22">
      <t>サイキョウ</t>
    </rPh>
    <phoneticPr fontId="21"/>
  </si>
  <si>
    <t>　　まァ、タンナイズが先手を取れるような遭遇はそうそう無いが（苦笑）、</t>
    <rPh sb="11" eb="13">
      <t>センテ</t>
    </rPh>
    <rPh sb="14" eb="15">
      <t>ト</t>
    </rPh>
    <rPh sb="20" eb="22">
      <t>ソウグウ</t>
    </rPh>
    <rPh sb="27" eb="28">
      <t>ナ</t>
    </rPh>
    <rPh sb="31" eb="33">
      <t>ニガワラ</t>
    </rPh>
    <phoneticPr fontId="21"/>
  </si>
  <si>
    <t>　　味方を巻き込まずに安全に撃てるタイミングはコレ位しか考えにくいし・・・。</t>
    <rPh sb="2" eb="4">
      <t>ミカタ</t>
    </rPh>
    <rPh sb="5" eb="6">
      <t>マ</t>
    </rPh>
    <rPh sb="7" eb="8">
      <t>コ</t>
    </rPh>
    <rPh sb="11" eb="13">
      <t>アンゼン</t>
    </rPh>
    <rPh sb="14" eb="15">
      <t>ウ</t>
    </rPh>
    <rPh sb="25" eb="26">
      <t>クライ</t>
    </rPh>
    <rPh sb="28" eb="29">
      <t>カンガ</t>
    </rPh>
    <phoneticPr fontId="21"/>
  </si>
  <si>
    <t>　　ちなみに機会攻撃も誘発しないし、確定で朦朧するので、</t>
    <rPh sb="6" eb="8">
      <t>キカイ</t>
    </rPh>
    <rPh sb="8" eb="10">
      <t>コウゲキ</t>
    </rPh>
    <rPh sb="11" eb="13">
      <t>ユウハツ</t>
    </rPh>
    <rPh sb="18" eb="20">
      <t>カクテイ</t>
    </rPh>
    <rPh sb="21" eb="23">
      <t>モウロウ</t>
    </rPh>
    <phoneticPr fontId="21"/>
  </si>
  <si>
    <t>　　タンナイズ自らが敵の集団に接近しなければならないデメリットは実感し辛いと思われる。</t>
    <rPh sb="7" eb="8">
      <t>ミズカ</t>
    </rPh>
    <rPh sb="10" eb="11">
      <t>テキ</t>
    </rPh>
    <rPh sb="12" eb="14">
      <t>シュウダン</t>
    </rPh>
    <rPh sb="15" eb="17">
      <t>セッキン</t>
    </rPh>
    <rPh sb="32" eb="34">
      <t>ジッカン</t>
    </rPh>
    <rPh sb="35" eb="36">
      <t>ツラ</t>
    </rPh>
    <rPh sb="38" eb="39">
      <t>オモ</t>
    </rPh>
    <phoneticPr fontId="21"/>
  </si>
  <si>
    <t>　　朦朧させた後ならば、機会攻撃を気にせず手を安全に設置する事まで可能だし。</t>
    <rPh sb="2" eb="4">
      <t>モウロウ</t>
    </rPh>
    <rPh sb="7" eb="8">
      <t>アト</t>
    </rPh>
    <rPh sb="12" eb="14">
      <t>キカイ</t>
    </rPh>
    <rPh sb="14" eb="16">
      <t>コウゲキ</t>
    </rPh>
    <rPh sb="17" eb="18">
      <t>キ</t>
    </rPh>
    <rPh sb="21" eb="22">
      <t>テ</t>
    </rPh>
    <rPh sb="23" eb="25">
      <t>アンゼン</t>
    </rPh>
    <rPh sb="26" eb="28">
      <t>セッチ</t>
    </rPh>
    <rPh sb="30" eb="31">
      <t>コト</t>
    </rPh>
    <rPh sb="33" eb="35">
      <t>カノウ</t>
    </rPh>
    <phoneticPr fontId="21"/>
  </si>
  <si>
    <t>②トウムハンドを狙いたいが機会攻撃を喰らってしまう時</t>
    <rPh sb="8" eb="9">
      <t>ネラ</t>
    </rPh>
    <rPh sb="13" eb="15">
      <t>キカイ</t>
    </rPh>
    <rPh sb="15" eb="17">
      <t>コウゲキ</t>
    </rPh>
    <rPh sb="18" eb="19">
      <t>ク</t>
    </rPh>
    <rPh sb="25" eb="26">
      <t>トキ</t>
    </rPh>
    <phoneticPr fontId="10"/>
  </si>
  <si>
    <t>　　伏せ中の敵や盲目にも強いのでピンチの時程使い易いハズ。</t>
    <rPh sb="2" eb="3">
      <t>フ</t>
    </rPh>
    <rPh sb="4" eb="5">
      <t>チュウ</t>
    </rPh>
    <rPh sb="6" eb="7">
      <t>テキ</t>
    </rPh>
    <rPh sb="8" eb="10">
      <t>モウモク</t>
    </rPh>
    <rPh sb="12" eb="13">
      <t>ツヨ</t>
    </rPh>
    <rPh sb="20" eb="21">
      <t>トキ</t>
    </rPh>
    <rPh sb="21" eb="22">
      <t>ホド</t>
    </rPh>
    <rPh sb="22" eb="23">
      <t>ツカ</t>
    </rPh>
    <rPh sb="24" eb="25">
      <t>ヤス</t>
    </rPh>
    <phoneticPr fontId="10"/>
  </si>
  <si>
    <t>　　敵が朦朧すると手を設置する手間も省けるので、マイナーを他のアクションに割り振る事まで可能</t>
    <rPh sb="2" eb="3">
      <t>テキ</t>
    </rPh>
    <rPh sb="4" eb="6">
      <t>モウロウ</t>
    </rPh>
    <rPh sb="9" eb="10">
      <t>テ</t>
    </rPh>
    <rPh sb="11" eb="13">
      <t>セッチ</t>
    </rPh>
    <rPh sb="15" eb="17">
      <t>テマ</t>
    </rPh>
    <rPh sb="18" eb="19">
      <t>ハブ</t>
    </rPh>
    <rPh sb="29" eb="30">
      <t>ホカ</t>
    </rPh>
    <rPh sb="37" eb="38">
      <t>ワ</t>
    </rPh>
    <rPh sb="39" eb="40">
      <t>フ</t>
    </rPh>
    <rPh sb="41" eb="42">
      <t>コト</t>
    </rPh>
    <rPh sb="44" eb="46">
      <t>カノウ</t>
    </rPh>
    <phoneticPr fontId="21"/>
  </si>
  <si>
    <r>
      <t>　　と言いたい所だったが、</t>
    </r>
    <r>
      <rPr>
        <b/>
        <sz val="11"/>
        <color rgb="FFFF0000"/>
        <rFont val="ＭＳ Ｐゴシック"/>
        <family val="3"/>
        <charset val="128"/>
        <scheme val="minor"/>
      </rPr>
      <t>セーヴ終了の朦朧は効果持続時間が短い時は本当に短い</t>
    </r>
    <r>
      <rPr>
        <sz val="11"/>
        <rFont val="ＭＳ Ｐゴシック"/>
        <family val="3"/>
        <charset val="128"/>
        <scheme val="minor"/>
      </rPr>
      <t>ので、</t>
    </r>
    <rPh sb="3" eb="4">
      <t>イ</t>
    </rPh>
    <rPh sb="7" eb="8">
      <t>トコロ</t>
    </rPh>
    <rPh sb="16" eb="18">
      <t>シュウリョウ</t>
    </rPh>
    <rPh sb="19" eb="21">
      <t>モウロウ</t>
    </rPh>
    <rPh sb="22" eb="24">
      <t>コウカ</t>
    </rPh>
    <rPh sb="24" eb="26">
      <t>ジゾク</t>
    </rPh>
    <rPh sb="26" eb="28">
      <t>ジカン</t>
    </rPh>
    <rPh sb="29" eb="30">
      <t>ミジカ</t>
    </rPh>
    <rPh sb="31" eb="32">
      <t>トキ</t>
    </rPh>
    <rPh sb="33" eb="35">
      <t>ホントウ</t>
    </rPh>
    <rPh sb="36" eb="37">
      <t>ミジカ</t>
    </rPh>
    <phoneticPr fontId="21"/>
  </si>
  <si>
    <t>　　セーヴが成功した場合に備えて、朦朧中でも手を設置しておく事を勧めたい。</t>
    <rPh sb="6" eb="8">
      <t>セイコウ</t>
    </rPh>
    <rPh sb="10" eb="12">
      <t>バアイ</t>
    </rPh>
    <rPh sb="13" eb="14">
      <t>ソナ</t>
    </rPh>
    <rPh sb="17" eb="19">
      <t>モウロウ</t>
    </rPh>
    <rPh sb="19" eb="20">
      <t>チュウ</t>
    </rPh>
    <rPh sb="22" eb="23">
      <t>テ</t>
    </rPh>
    <rPh sb="24" eb="26">
      <t>セッチ</t>
    </rPh>
    <rPh sb="30" eb="31">
      <t>コト</t>
    </rPh>
    <rPh sb="32" eb="33">
      <t>スス</t>
    </rPh>
    <phoneticPr fontId="21"/>
  </si>
  <si>
    <t>③ヒットしない方が持続時間が長いのか？</t>
    <rPh sb="7" eb="8">
      <t>ホウ</t>
    </rPh>
    <rPh sb="9" eb="11">
      <t>ジゾク</t>
    </rPh>
    <rPh sb="11" eb="13">
      <t>ジカン</t>
    </rPh>
    <rPh sb="14" eb="15">
      <t>ナガ</t>
    </rPh>
    <phoneticPr fontId="21"/>
  </si>
  <si>
    <t>　　このパワーの目標にはセーヴにボーナスが付いている奴なんかも多いので、</t>
    <rPh sb="8" eb="10">
      <t>モクヒョウ</t>
    </rPh>
    <rPh sb="21" eb="22">
      <t>ツ</t>
    </rPh>
    <rPh sb="26" eb="27">
      <t>ヤツ</t>
    </rPh>
    <rPh sb="31" eb="32">
      <t>オオ</t>
    </rPh>
    <phoneticPr fontId="21"/>
  </si>
  <si>
    <t>　　最早セーヴは成功される事を前提に行動するのが無難と言える。</t>
    <rPh sb="2" eb="4">
      <t>モハヤ</t>
    </rPh>
    <rPh sb="8" eb="10">
      <t>セイコウ</t>
    </rPh>
    <rPh sb="13" eb="14">
      <t>コト</t>
    </rPh>
    <rPh sb="15" eb="17">
      <t>ゼンテイ</t>
    </rPh>
    <rPh sb="18" eb="20">
      <t>コウドウ</t>
    </rPh>
    <rPh sb="24" eb="26">
      <t>ブナン</t>
    </rPh>
    <rPh sb="27" eb="28">
      <t>イ</t>
    </rPh>
    <phoneticPr fontId="21"/>
  </si>
  <si>
    <t>　　そうなると時間稼ぎはともかく戦術的優位を取るのを目的とした場合、</t>
    <rPh sb="7" eb="9">
      <t>ジカン</t>
    </rPh>
    <rPh sb="9" eb="10">
      <t>カセ</t>
    </rPh>
    <rPh sb="16" eb="19">
      <t>センジュツテキ</t>
    </rPh>
    <rPh sb="19" eb="21">
      <t>ユウイ</t>
    </rPh>
    <rPh sb="22" eb="23">
      <t>ト</t>
    </rPh>
    <rPh sb="26" eb="28">
      <t>モクテキ</t>
    </rPh>
    <rPh sb="31" eb="33">
      <t>バアイ</t>
    </rPh>
    <phoneticPr fontId="21"/>
  </si>
  <si>
    <t>　　ヒットしない方が効果がはるかに安定すると言える（笑）。</t>
    <rPh sb="8" eb="9">
      <t>ホウ</t>
    </rPh>
    <rPh sb="10" eb="12">
      <t>コウカ</t>
    </rPh>
    <rPh sb="17" eb="19">
      <t>アンテイ</t>
    </rPh>
    <rPh sb="22" eb="23">
      <t>イ</t>
    </rPh>
    <rPh sb="26" eb="27">
      <t>ワライ</t>
    </rPh>
    <phoneticPr fontId="21"/>
  </si>
  <si>
    <t>　　ミスしてくれた方が嬉しい数少ないパワーなのか？</t>
    <rPh sb="9" eb="10">
      <t>ホウ</t>
    </rPh>
    <rPh sb="11" eb="12">
      <t>ウレ</t>
    </rPh>
    <rPh sb="14" eb="15">
      <t>カズ</t>
    </rPh>
    <rPh sb="15" eb="16">
      <t>スク</t>
    </rPh>
    <phoneticPr fontId="21"/>
  </si>
  <si>
    <t>　　確定朦朧なので、このパワーを撃った後に安全圏まで歩いて脱出可能。</t>
    <rPh sb="2" eb="4">
      <t>カクテイ</t>
    </rPh>
    <rPh sb="4" eb="6">
      <t>モウロウ</t>
    </rPh>
    <rPh sb="16" eb="17">
      <t>ウ</t>
    </rPh>
    <rPh sb="19" eb="20">
      <t>アト</t>
    </rPh>
    <rPh sb="21" eb="23">
      <t>アンゼン</t>
    </rPh>
    <rPh sb="23" eb="24">
      <t>ケン</t>
    </rPh>
    <rPh sb="26" eb="27">
      <t>アル</t>
    </rPh>
    <rPh sb="29" eb="31">
      <t>ダッシュツ</t>
    </rPh>
    <rPh sb="31" eb="33">
      <t>カノウ</t>
    </rPh>
    <phoneticPr fontId="21"/>
  </si>
  <si>
    <t>　　　　　　　　　　　使用回数は　１遭遇中に3回　封呪は3個</t>
    <rPh sb="11" eb="13">
      <t>シヨウ</t>
    </rPh>
    <rPh sb="13" eb="15">
      <t>カイスウ</t>
    </rPh>
    <rPh sb="18" eb="20">
      <t>ソウグウ</t>
    </rPh>
    <rPh sb="20" eb="21">
      <t>チュウ</t>
    </rPh>
    <rPh sb="23" eb="24">
      <t>カイ</t>
    </rPh>
    <rPh sb="25" eb="26">
      <t>フウ</t>
    </rPh>
    <rPh sb="26" eb="27">
      <t>ジュ</t>
    </rPh>
    <rPh sb="29" eb="30">
      <t>コ</t>
    </rPh>
    <phoneticPr fontId="10"/>
  </si>
  <si>
    <t>一日毎</t>
    <rPh sb="0" eb="2">
      <t>イチニチ</t>
    </rPh>
    <rPh sb="2" eb="3">
      <t>マイ</t>
    </rPh>
    <phoneticPr fontId="10"/>
  </si>
  <si>
    <t>効果</t>
    <rPh sb="0" eb="2">
      <t>コウカ</t>
    </rPh>
    <phoneticPr fontId="63"/>
  </si>
  <si>
    <t>[一日毎]◆[区域][サイオニック]</t>
    <rPh sb="7" eb="9">
      <t>クイキ</t>
    </rPh>
    <phoneticPr fontId="10"/>
  </si>
  <si>
    <t>サイオン/汎用/１６　(PHⅢ51)</t>
    <rPh sb="5" eb="7">
      <t>ハンヨウ</t>
    </rPh>
    <phoneticPr fontId="10"/>
  </si>
  <si>
    <t>使用者は射程内の何ものにも占められていない１つのマスに区域を作り出す。</t>
    <phoneticPr fontId="63"/>
  </si>
  <si>
    <r>
      <t>この区域は</t>
    </r>
    <r>
      <rPr>
        <b/>
        <sz val="11"/>
        <color rgb="FFFF0000"/>
        <rFont val="ＭＳ Ｐゴシック"/>
        <family val="3"/>
        <charset val="128"/>
        <scheme val="minor"/>
      </rPr>
      <t>使用者の次ターン終了時まで持続</t>
    </r>
    <r>
      <rPr>
        <sz val="11"/>
        <color theme="1"/>
        <rFont val="ＭＳ Ｐゴシック"/>
        <family val="3"/>
        <charset val="128"/>
        <scheme val="minor"/>
      </rPr>
      <t>する。</t>
    </r>
    <phoneticPr fontId="63"/>
  </si>
  <si>
    <t>テレキネティック・ブースト</t>
    <phoneticPr fontId="63"/>
  </si>
  <si>
    <r>
      <t>この区域に</t>
    </r>
    <r>
      <rPr>
        <b/>
        <sz val="11"/>
        <color rgb="FFFF0000"/>
        <rFont val="ＭＳ Ｐゴシック"/>
        <family val="3"/>
        <charset val="128"/>
        <scheme val="minor"/>
      </rPr>
      <t>味方が入るたび</t>
    </r>
    <r>
      <rPr>
        <sz val="11"/>
        <color theme="1"/>
        <rFont val="ＭＳ Ｐゴシック"/>
        <family val="3"/>
        <charset val="128"/>
        <scheme val="minor"/>
      </rPr>
      <t>、使用者は</t>
    </r>
    <r>
      <rPr>
        <b/>
        <sz val="11"/>
        <color rgb="FFFF0000"/>
        <rFont val="ＭＳ Ｐゴシック"/>
        <family val="3"/>
        <charset val="128"/>
        <scheme val="minor"/>
      </rPr>
      <t>FAとして</t>
    </r>
    <phoneticPr fontId="63"/>
  </si>
  <si>
    <r>
      <t>その味方を使用者の</t>
    </r>
    <r>
      <rPr>
        <b/>
        <sz val="11"/>
        <color rgb="FFFF0000"/>
        <rFont val="ＭＳ Ｐゴシック"/>
        <family val="3"/>
        <charset val="128"/>
        <scheme val="minor"/>
      </rPr>
      <t>【判】修正値</t>
    </r>
    <r>
      <rPr>
        <sz val="11"/>
        <color theme="1"/>
        <rFont val="ＭＳ Ｐゴシック"/>
        <family val="3"/>
        <charset val="128"/>
        <scheme val="minor"/>
      </rPr>
      <t>に等しい数のマスだけ</t>
    </r>
    <r>
      <rPr>
        <b/>
        <sz val="11"/>
        <color rgb="FFFF0000"/>
        <rFont val="ＭＳ Ｐゴシック"/>
        <family val="3"/>
        <charset val="128"/>
        <scheme val="minor"/>
      </rPr>
      <t>横滑り</t>
    </r>
    <r>
      <rPr>
        <sz val="11"/>
        <color theme="1"/>
        <rFont val="ＭＳ Ｐゴシック"/>
        <family val="3"/>
        <charset val="128"/>
        <scheme val="minor"/>
      </rPr>
      <t>させることができる。</t>
    </r>
    <phoneticPr fontId="63"/>
  </si>
  <si>
    <r>
      <t>使用者はこのパワーによって味方をいかなる方向にも(</t>
    </r>
    <r>
      <rPr>
        <b/>
        <sz val="11"/>
        <color rgb="FFFF0000"/>
        <rFont val="ＭＳ Ｐゴシック"/>
        <family val="3"/>
        <charset val="128"/>
        <scheme val="minor"/>
      </rPr>
      <t>空中も含む</t>
    </r>
    <r>
      <rPr>
        <sz val="11"/>
        <color theme="1"/>
        <rFont val="ＭＳ Ｐゴシック"/>
        <family val="3"/>
        <charset val="128"/>
        <scheme val="minor"/>
      </rPr>
      <t>)横滑りさせることが可能。</t>
    </r>
    <phoneticPr fontId="63"/>
  </si>
  <si>
    <t>この区域が持続する。</t>
    <phoneticPr fontId="63"/>
  </si>
  <si>
    <t>維持</t>
    <phoneticPr fontId="63"/>
  </si>
  <si>
    <t>マイナー</t>
    <phoneticPr fontId="63"/>
  </si>
  <si>
    <t>さらに、使用者は射程内の何ものにも占められていない別のマスに</t>
    <phoneticPr fontId="63"/>
  </si>
  <si>
    <t>この区域を移動させることができる。</t>
    <phoneticPr fontId="63"/>
  </si>
  <si>
    <t>①ＨＰ及び回復力＆各パワー使用回数リセット（当たり前）</t>
    <rPh sb="3" eb="4">
      <t>オヨ</t>
    </rPh>
    <rPh sb="9" eb="10">
      <t>カク</t>
    </rPh>
    <rPh sb="13" eb="15">
      <t>シヨウ</t>
    </rPh>
    <rPh sb="15" eb="17">
      <t>カイスウ</t>
    </rPh>
    <rPh sb="22" eb="23">
      <t>ア</t>
    </rPh>
    <rPh sb="25" eb="26">
      <t>マエ</t>
    </rPh>
    <phoneticPr fontId="10"/>
  </si>
  <si>
    <r>
      <t>②</t>
    </r>
    <r>
      <rPr>
        <b/>
        <sz val="11"/>
        <color rgb="FFFF0000"/>
        <rFont val="ＭＳ Ｐゴシック"/>
        <family val="3"/>
        <charset val="128"/>
        <scheme val="minor"/>
      </rPr>
      <t>封呪を３つ</t>
    </r>
    <r>
      <rPr>
        <sz val="11"/>
        <color theme="1"/>
        <rFont val="ＭＳ Ｐゴシック"/>
        <family val="3"/>
        <charset val="128"/>
        <scheme val="minor"/>
      </rPr>
      <t>作成（とうとう３つに増加）</t>
    </r>
    <rPh sb="1" eb="2">
      <t>フウ</t>
    </rPh>
    <rPh sb="2" eb="3">
      <t>ノロイ</t>
    </rPh>
    <rPh sb="6" eb="8">
      <t>サクセイ</t>
    </rPh>
    <rPh sb="16" eb="18">
      <t>ゾウカ</t>
    </rPh>
    <phoneticPr fontId="10"/>
  </si>
  <si>
    <r>
      <t>　　フリーアクションってだけで</t>
    </r>
    <r>
      <rPr>
        <b/>
        <sz val="11"/>
        <color rgb="FFFF0000"/>
        <rFont val="ＭＳ Ｐゴシック"/>
        <family val="3"/>
        <charset val="128"/>
        <scheme val="minor"/>
      </rPr>
      <t>アーデント・サージよりも圧倒的に使い勝手が良い</t>
    </r>
    <r>
      <rPr>
        <sz val="11"/>
        <color theme="1"/>
        <rFont val="ＭＳ Ｐゴシック"/>
        <family val="3"/>
        <charset val="128"/>
        <scheme val="minor"/>
      </rPr>
      <t>ので</t>
    </r>
    <rPh sb="27" eb="30">
      <t>アットウテキ</t>
    </rPh>
    <rPh sb="31" eb="32">
      <t>ツカ</t>
    </rPh>
    <rPh sb="33" eb="35">
      <t>カッテ</t>
    </rPh>
    <rPh sb="36" eb="37">
      <t>ヨ</t>
    </rPh>
    <phoneticPr fontId="10"/>
  </si>
  <si>
    <r>
      <t>　　抵抗と一時的ＨＰを合わせれば</t>
    </r>
    <r>
      <rPr>
        <b/>
        <sz val="11"/>
        <color rgb="FFFF0000"/>
        <rFont val="ＭＳ Ｐゴシック"/>
        <family val="3"/>
        <charset val="128"/>
        <scheme val="minor"/>
      </rPr>
      <t>ＨＰを合計２８まで温存可能</t>
    </r>
    <r>
      <rPr>
        <sz val="11"/>
        <rFont val="ＭＳ Ｐゴシック"/>
        <family val="3"/>
        <charset val="128"/>
        <scheme val="minor"/>
      </rPr>
      <t>って事は、</t>
    </r>
    <rPh sb="2" eb="4">
      <t>テイコウ</t>
    </rPh>
    <rPh sb="5" eb="8">
      <t>イチジテキ</t>
    </rPh>
    <rPh sb="11" eb="12">
      <t>ア</t>
    </rPh>
    <rPh sb="19" eb="21">
      <t>ゴウケイ</t>
    </rPh>
    <rPh sb="25" eb="27">
      <t>オンゾン</t>
    </rPh>
    <rPh sb="27" eb="29">
      <t>カノウ</t>
    </rPh>
    <rPh sb="31" eb="32">
      <t>コト</t>
    </rPh>
    <phoneticPr fontId="63"/>
  </si>
  <si>
    <t>　　ダメージを１７も軽減可能とは言え、単純なダメージ軽減よりも性能が格段に劣るのも事実。</t>
    <rPh sb="10" eb="12">
      <t>ケイゲン</t>
    </rPh>
    <rPh sb="12" eb="14">
      <t>カノウ</t>
    </rPh>
    <rPh sb="16" eb="17">
      <t>イ</t>
    </rPh>
    <rPh sb="19" eb="21">
      <t>タンジュン</t>
    </rPh>
    <rPh sb="26" eb="28">
      <t>ケイゲン</t>
    </rPh>
    <rPh sb="31" eb="33">
      <t>セイノウ</t>
    </rPh>
    <rPh sb="34" eb="36">
      <t>カクダン</t>
    </rPh>
    <rPh sb="37" eb="38">
      <t>オト</t>
    </rPh>
    <rPh sb="41" eb="43">
      <t>ジジツ</t>
    </rPh>
    <phoneticPr fontId="63"/>
  </si>
  <si>
    <t>　　抵抗２０オーバーを最大限有効活用するならば、機会攻撃をガシガシ誘発するのも１つの手である。</t>
    <rPh sb="2" eb="4">
      <t>テイコウ</t>
    </rPh>
    <rPh sb="11" eb="14">
      <t>サイダイゲン</t>
    </rPh>
    <rPh sb="14" eb="16">
      <t>ユウコウ</t>
    </rPh>
    <rPh sb="16" eb="18">
      <t>カツヨウ</t>
    </rPh>
    <rPh sb="24" eb="26">
      <t>キカイ</t>
    </rPh>
    <rPh sb="26" eb="28">
      <t>コウゲキ</t>
    </rPh>
    <rPh sb="33" eb="35">
      <t>ユウハツ</t>
    </rPh>
    <rPh sb="42" eb="43">
      <t>テ</t>
    </rPh>
    <phoneticPr fontId="63"/>
  </si>
  <si>
    <t>①効果範囲が意外と狭い</t>
    <rPh sb="1" eb="3">
      <t>コウカ</t>
    </rPh>
    <rPh sb="3" eb="5">
      <t>ハンイ</t>
    </rPh>
    <rPh sb="6" eb="8">
      <t>イガイ</t>
    </rPh>
    <rPh sb="9" eb="10">
      <t>セマ</t>
    </rPh>
    <phoneticPr fontId="63"/>
  </si>
  <si>
    <t>　　射程外に区域を維持する事が不可能なので事実上、</t>
    <rPh sb="2" eb="4">
      <t>シャテイ</t>
    </rPh>
    <rPh sb="4" eb="5">
      <t>ガイ</t>
    </rPh>
    <rPh sb="6" eb="8">
      <t>クイキ</t>
    </rPh>
    <rPh sb="9" eb="11">
      <t>イジ</t>
    </rPh>
    <rPh sb="13" eb="14">
      <t>コト</t>
    </rPh>
    <rPh sb="15" eb="18">
      <t>フカノウ</t>
    </rPh>
    <rPh sb="21" eb="24">
      <t>ジジツジョウ</t>
    </rPh>
    <phoneticPr fontId="63"/>
  </si>
  <si>
    <t>　　タンナイズの５マス以内でしか活用不可能なので融通が利かなさそう・・・。</t>
    <rPh sb="11" eb="13">
      <t>イナイ</t>
    </rPh>
    <rPh sb="16" eb="18">
      <t>カツヨウ</t>
    </rPh>
    <rPh sb="18" eb="21">
      <t>フカノウ</t>
    </rPh>
    <rPh sb="24" eb="26">
      <t>ユウヅウ</t>
    </rPh>
    <rPh sb="27" eb="28">
      <t>キ</t>
    </rPh>
    <phoneticPr fontId="63"/>
  </si>
  <si>
    <t>②味方にしか使えない、区域に入った瞬間にしか使えない</t>
    <rPh sb="1" eb="3">
      <t>ミカタ</t>
    </rPh>
    <rPh sb="6" eb="7">
      <t>ツカ</t>
    </rPh>
    <rPh sb="11" eb="13">
      <t>クイキ</t>
    </rPh>
    <rPh sb="14" eb="15">
      <t>ハイ</t>
    </rPh>
    <rPh sb="17" eb="19">
      <t>シュンカン</t>
    </rPh>
    <rPh sb="22" eb="23">
      <t>ツカ</t>
    </rPh>
    <phoneticPr fontId="63"/>
  </si>
  <si>
    <t>　　その味方のターン中に使う事がほとんどになりそうだが、</t>
    <rPh sb="4" eb="6">
      <t>ミカタ</t>
    </rPh>
    <rPh sb="10" eb="11">
      <t>チュウ</t>
    </rPh>
    <rPh sb="12" eb="13">
      <t>ツカ</t>
    </rPh>
    <rPh sb="14" eb="15">
      <t>コト</t>
    </rPh>
    <phoneticPr fontId="63"/>
  </si>
  <si>
    <t>　　その味方の移動アクションに割り込んで使う事が多いと思われる・・・。</t>
    <rPh sb="4" eb="6">
      <t>ミカタ</t>
    </rPh>
    <rPh sb="7" eb="9">
      <t>イドウ</t>
    </rPh>
    <rPh sb="15" eb="16">
      <t>ワ</t>
    </rPh>
    <rPh sb="17" eb="18">
      <t>コ</t>
    </rPh>
    <rPh sb="20" eb="21">
      <t>ツカ</t>
    </rPh>
    <rPh sb="22" eb="23">
      <t>コト</t>
    </rPh>
    <rPh sb="24" eb="25">
      <t>オオ</t>
    </rPh>
    <rPh sb="27" eb="28">
      <t>オモ</t>
    </rPh>
    <phoneticPr fontId="63"/>
  </si>
  <si>
    <t>　　本来ならば危険セーヴが発生するような移動も難無くこなせる。</t>
    <rPh sb="2" eb="4">
      <t>ホンライ</t>
    </rPh>
    <rPh sb="7" eb="9">
      <t>キケン</t>
    </rPh>
    <rPh sb="13" eb="15">
      <t>ハッセイ</t>
    </rPh>
    <rPh sb="20" eb="22">
      <t>イドウ</t>
    </rPh>
    <rPh sb="23" eb="25">
      <t>ナンナ</t>
    </rPh>
    <phoneticPr fontId="63"/>
  </si>
  <si>
    <t>　　よって、ただでは転ばぬ奴のトリガーとしては全く期待できない。</t>
    <rPh sb="13" eb="14">
      <t>ヤツ</t>
    </rPh>
    <rPh sb="23" eb="24">
      <t>マッタ</t>
    </rPh>
    <rPh sb="25" eb="27">
      <t>キタイ</t>
    </rPh>
    <phoneticPr fontId="63"/>
  </si>
  <si>
    <t>　　高低差のあるような移動が大の得意なので、</t>
    <rPh sb="2" eb="5">
      <t>コウテイサ</t>
    </rPh>
    <rPh sb="11" eb="13">
      <t>イドウ</t>
    </rPh>
    <rPh sb="14" eb="15">
      <t>ダイ</t>
    </rPh>
    <rPh sb="16" eb="18">
      <t>トクイ</t>
    </rPh>
    <phoneticPr fontId="63"/>
  </si>
  <si>
    <t>以上の特性から導き出される使い所は</t>
    <rPh sb="0" eb="2">
      <t>イジョウ</t>
    </rPh>
    <rPh sb="3" eb="5">
      <t>トクセイ</t>
    </rPh>
    <rPh sb="7" eb="8">
      <t>ミチビ</t>
    </rPh>
    <rPh sb="9" eb="10">
      <t>ダ</t>
    </rPh>
    <rPh sb="13" eb="14">
      <t>ツカ</t>
    </rPh>
    <rPh sb="15" eb="16">
      <t>トコロ</t>
    </rPh>
    <phoneticPr fontId="63"/>
  </si>
  <si>
    <t>エスカレーター or エレベーター　で決定！</t>
    <rPh sb="19" eb="21">
      <t>ケッテイ</t>
    </rPh>
    <phoneticPr fontId="63"/>
  </si>
  <si>
    <t>・断崖絶壁の登り降り</t>
    <rPh sb="1" eb="3">
      <t>ダンガイ</t>
    </rPh>
    <rPh sb="3" eb="5">
      <t>ゼッペキ</t>
    </rPh>
    <rPh sb="6" eb="7">
      <t>ノボ</t>
    </rPh>
    <rPh sb="8" eb="9">
      <t>オ</t>
    </rPh>
    <phoneticPr fontId="63"/>
  </si>
  <si>
    <t>・川渡り</t>
    <rPh sb="1" eb="2">
      <t>カワ</t>
    </rPh>
    <rPh sb="2" eb="3">
      <t>ワタ</t>
    </rPh>
    <phoneticPr fontId="63"/>
  </si>
  <si>
    <t>・崖渡り</t>
    <rPh sb="1" eb="2">
      <t>ガケ</t>
    </rPh>
    <rPh sb="2" eb="3">
      <t>ワタ</t>
    </rPh>
    <phoneticPr fontId="63"/>
  </si>
  <si>
    <t>④三次元移動が可能</t>
    <rPh sb="1" eb="4">
      <t>サンジゲン</t>
    </rPh>
    <rPh sb="4" eb="6">
      <t>イドウ</t>
    </rPh>
    <rPh sb="7" eb="9">
      <t>カノウ</t>
    </rPh>
    <phoneticPr fontId="63"/>
  </si>
  <si>
    <t>③事前に区域を設置しなければならない</t>
    <rPh sb="1" eb="3">
      <t>ジゼン</t>
    </rPh>
    <rPh sb="4" eb="6">
      <t>クイキ</t>
    </rPh>
    <rPh sb="7" eb="9">
      <t>セッチ</t>
    </rPh>
    <phoneticPr fontId="63"/>
  </si>
  <si>
    <t>　　とっさに使う事が難しい以上、アドリブは効きにくい？</t>
    <rPh sb="6" eb="7">
      <t>ツカ</t>
    </rPh>
    <rPh sb="8" eb="9">
      <t>コト</t>
    </rPh>
    <rPh sb="10" eb="11">
      <t>ムズカ</t>
    </rPh>
    <rPh sb="13" eb="15">
      <t>イジョウ</t>
    </rPh>
    <rPh sb="21" eb="22">
      <t>キ</t>
    </rPh>
    <phoneticPr fontId="63"/>
  </si>
  <si>
    <t>こういった事を安全に行うのに最適なパワーという事になる。</t>
    <rPh sb="5" eb="6">
      <t>コト</t>
    </rPh>
    <rPh sb="7" eb="9">
      <t>アンゼン</t>
    </rPh>
    <rPh sb="10" eb="11">
      <t>オコナ</t>
    </rPh>
    <rPh sb="14" eb="16">
      <t>サイテキ</t>
    </rPh>
    <rPh sb="23" eb="24">
      <t>コト</t>
    </rPh>
    <phoneticPr fontId="63"/>
  </si>
  <si>
    <t>区域の設置場所は固い地面ではなく、落下ゾーンに設置するのが肝！</t>
    <rPh sb="0" eb="2">
      <t>クイキ</t>
    </rPh>
    <rPh sb="3" eb="5">
      <t>セッチ</t>
    </rPh>
    <rPh sb="5" eb="7">
      <t>バショ</t>
    </rPh>
    <rPh sb="8" eb="9">
      <t>カタ</t>
    </rPh>
    <rPh sb="10" eb="12">
      <t>ジメン</t>
    </rPh>
    <rPh sb="17" eb="19">
      <t>ラッカ</t>
    </rPh>
    <rPh sb="23" eb="25">
      <t>セッチ</t>
    </rPh>
    <rPh sb="29" eb="30">
      <t>キモ</t>
    </rPh>
    <phoneticPr fontId="63"/>
  </si>
  <si>
    <t>しかし、このパワーでは絶対にタンナイズ自身を救う事はできないので、</t>
    <rPh sb="11" eb="13">
      <t>ゼッタイ</t>
    </rPh>
    <rPh sb="19" eb="21">
      <t>ジシン</t>
    </rPh>
    <rPh sb="22" eb="23">
      <t>スク</t>
    </rPh>
    <rPh sb="24" eb="25">
      <t>コト</t>
    </rPh>
    <phoneticPr fontId="63"/>
  </si>
  <si>
    <t>イーライのドミナント・ウィンズでフォローしてもらうのが吉か？</t>
    <rPh sb="27" eb="28">
      <t>キチ</t>
    </rPh>
    <phoneticPr fontId="63"/>
  </si>
  <si>
    <t>アーティフィサー/攻撃/１７　(エベ53)</t>
    <rPh sb="9" eb="11">
      <t>コウゲキ</t>
    </rPh>
    <phoneticPr fontId="10"/>
  </si>
  <si>
    <t>ヒーリング（予備）フィギュリーン</t>
    <rPh sb="6" eb="8">
      <t>ヨビ</t>
    </rPh>
    <phoneticPr fontId="10"/>
  </si>
  <si>
    <t>[遭遇毎]◆[回復][光輝][装具][秘術]</t>
    <rPh sb="7" eb="9">
      <t>カイフク</t>
    </rPh>
    <rPh sb="11" eb="13">
      <t>コウキ</t>
    </rPh>
    <phoneticPr fontId="10"/>
  </si>
  <si>
    <t>光輝</t>
    <rPh sb="0" eb="2">
      <t>コウキ</t>
    </rPh>
    <phoneticPr fontId="10"/>
  </si>
  <si>
    <t>目標は（自分の回復力+【判断力】）に等しいHPを回復し、</t>
    <rPh sb="0" eb="2">
      <t>モクヒョウ</t>
    </rPh>
    <rPh sb="4" eb="6">
      <t>ジブン</t>
    </rPh>
    <rPh sb="7" eb="10">
      <t>カイフクリョク</t>
    </rPh>
    <rPh sb="12" eb="14">
      <t>ハンダン</t>
    </rPh>
    <rPh sb="14" eb="15">
      <t>リョク</t>
    </rPh>
    <rPh sb="18" eb="19">
      <t>ヒト</t>
    </rPh>
    <rPh sb="24" eb="26">
      <t>カイフク</t>
    </rPh>
    <phoneticPr fontId="10"/>
  </si>
  <si>
    <t>使用者の【知】修正値ぶんだけ通常よりも多くHPを回復することができる。</t>
    <rPh sb="0" eb="3">
      <t>シヨウシャ</t>
    </rPh>
    <rPh sb="7" eb="9">
      <t>シュウセイ</t>
    </rPh>
    <rPh sb="9" eb="10">
      <t>チ</t>
    </rPh>
    <rPh sb="14" eb="16">
      <t>ツウジョウ</t>
    </rPh>
    <rPh sb="19" eb="20">
      <t>オオ</t>
    </rPh>
    <rPh sb="24" eb="26">
      <t>カイフク</t>
    </rPh>
    <phoneticPr fontId="63"/>
  </si>
  <si>
    <t>使用者または使用者から１０マス以内の距離にいる味方1人は回復力１回ぶんを消費し、</t>
    <rPh sb="0" eb="2">
      <t>シヨウ</t>
    </rPh>
    <rPh sb="2" eb="3">
      <t>シャ</t>
    </rPh>
    <rPh sb="6" eb="9">
      <t>シヨウシャ</t>
    </rPh>
    <rPh sb="15" eb="17">
      <t>イナイ</t>
    </rPh>
    <rPh sb="18" eb="20">
      <t>キョリ</t>
    </rPh>
    <rPh sb="23" eb="25">
      <t>ミカタ</t>
    </rPh>
    <rPh sb="26" eb="27">
      <t>リ</t>
    </rPh>
    <phoneticPr fontId="10"/>
  </si>
  <si>
    <t>回復力を消費したキャラクターに隣接しているクリーチャー1体</t>
    <rPh sb="0" eb="3">
      <t>カイフクリョク</t>
    </rPh>
    <rPh sb="4" eb="6">
      <t>ショウヒ</t>
    </rPh>
    <rPh sb="15" eb="17">
      <t>リンセツ</t>
    </rPh>
    <phoneticPr fontId="63"/>
  </si>
  <si>
    <t>(2ｄ8＋【知】)の[光輝]ダメージ</t>
    <rPh sb="6" eb="7">
      <t>チ</t>
    </rPh>
    <rPh sb="11" eb="13">
      <t>コウキ</t>
    </rPh>
    <phoneticPr fontId="10"/>
  </si>
  <si>
    <t xml:space="preserve">アーティフィサー/汎用/10　(Dr381:59) </t>
    <rPh sb="9" eb="11">
      <t>ハンヨウ</t>
    </rPh>
    <phoneticPr fontId="10"/>
  </si>
  <si>
    <t>リキュパラティヴ・エンチャントメント</t>
    <phoneticPr fontId="63"/>
  </si>
  <si>
    <t>ベルト・オヴ・サクリファイスの効果の影響もあるので注意！</t>
    <phoneticPr fontId="63"/>
  </si>
  <si>
    <r>
      <t>味方１人が射程内で</t>
    </r>
    <r>
      <rPr>
        <b/>
        <sz val="11"/>
        <color rgb="FFFF0000"/>
        <rFont val="ＭＳ Ｐゴシック"/>
        <family val="3"/>
        <charset val="128"/>
        <scheme val="minor"/>
      </rPr>
      <t>回復力を消費</t>
    </r>
    <r>
      <rPr>
        <sz val="11"/>
        <rFont val="ＭＳ Ｐゴシック"/>
        <family val="3"/>
        <charset val="128"/>
        <scheme val="minor"/>
      </rPr>
      <t>する</t>
    </r>
    <rPh sb="0" eb="2">
      <t>ミカタ</t>
    </rPh>
    <rPh sb="3" eb="4">
      <t>リ</t>
    </rPh>
    <phoneticPr fontId="63"/>
  </si>
  <si>
    <r>
      <t>目標は自身の</t>
    </r>
    <r>
      <rPr>
        <b/>
        <sz val="11"/>
        <color rgb="FFFF0000"/>
        <rFont val="ＭＳ Ｐゴシック"/>
        <family val="3"/>
        <charset val="128"/>
        <scheme val="minor"/>
      </rPr>
      <t>回復力値と同じ値のHPを追加で回復</t>
    </r>
    <r>
      <rPr>
        <sz val="11"/>
        <color theme="1"/>
        <rFont val="ＭＳ Ｐゴシック"/>
        <family val="3"/>
        <charset val="128"/>
        <scheme val="minor"/>
      </rPr>
      <t>する。</t>
    </r>
    <rPh sb="0" eb="2">
      <t>モクヒョウ</t>
    </rPh>
    <rPh sb="3" eb="5">
      <t>ジシン</t>
    </rPh>
    <rPh sb="6" eb="9">
      <t>カイフクリョク</t>
    </rPh>
    <rPh sb="9" eb="10">
      <t>チ</t>
    </rPh>
    <rPh sb="11" eb="12">
      <t>オナ</t>
    </rPh>
    <rPh sb="13" eb="14">
      <t>アタイ</t>
    </rPh>
    <rPh sb="18" eb="20">
      <t>ツイカ</t>
    </rPh>
    <rPh sb="21" eb="23">
      <t>カイフク</t>
    </rPh>
    <phoneticPr fontId="10"/>
  </si>
  <si>
    <r>
      <t>また、目標は使用者の次T終了まで</t>
    </r>
    <r>
      <rPr>
        <b/>
        <sz val="11"/>
        <color rgb="FFFF0000"/>
        <rFont val="ＭＳ Ｐゴシック"/>
        <family val="3"/>
        <charset val="128"/>
        <scheme val="minor"/>
      </rPr>
      <t>幻惑</t>
    </r>
    <r>
      <rPr>
        <sz val="11"/>
        <color theme="1"/>
        <rFont val="ＭＳ Ｐゴシック"/>
        <family val="3"/>
        <charset val="128"/>
        <scheme val="minor"/>
      </rPr>
      <t>状態に陥る。</t>
    </r>
    <rPh sb="3" eb="5">
      <t>モクヒョウ</t>
    </rPh>
    <rPh sb="6" eb="8">
      <t>シヨウ</t>
    </rPh>
    <rPh sb="8" eb="9">
      <t>シャ</t>
    </rPh>
    <rPh sb="10" eb="11">
      <t>ツギ</t>
    </rPh>
    <rPh sb="12" eb="14">
      <t>シュウリョウ</t>
    </rPh>
    <rPh sb="16" eb="18">
      <t>ゲンワク</t>
    </rPh>
    <rPh sb="18" eb="20">
      <t>ジョウタイ</t>
    </rPh>
    <rPh sb="21" eb="22">
      <t>オチイ</t>
    </rPh>
    <phoneticPr fontId="63"/>
  </si>
  <si>
    <t>※：《無双の反応》(墜256)</t>
    <rPh sb="3" eb="5">
      <t>ムソウ</t>
    </rPh>
    <rPh sb="6" eb="8">
      <t>ハンノウ</t>
    </rPh>
    <rPh sb="10" eb="11">
      <t>オ</t>
    </rPh>
    <phoneticPr fontId="68"/>
  </si>
  <si>
    <t>①名ばかりバースト（怒）</t>
    <rPh sb="1" eb="2">
      <t>ナ</t>
    </rPh>
    <rPh sb="10" eb="11">
      <t>イカ</t>
    </rPh>
    <phoneticPr fontId="63"/>
  </si>
  <si>
    <t>　　ただの遠隔攻撃なので機会攻撃や伏せに弱い。　攻撃面では欠点が目立つ（泣）。</t>
    <rPh sb="5" eb="7">
      <t>エンカク</t>
    </rPh>
    <rPh sb="7" eb="9">
      <t>コウゲキ</t>
    </rPh>
    <rPh sb="12" eb="14">
      <t>キカイ</t>
    </rPh>
    <rPh sb="14" eb="16">
      <t>コウゲキ</t>
    </rPh>
    <rPh sb="17" eb="18">
      <t>フ</t>
    </rPh>
    <rPh sb="20" eb="21">
      <t>ヨワ</t>
    </rPh>
    <rPh sb="24" eb="26">
      <t>コウゲキ</t>
    </rPh>
    <rPh sb="26" eb="27">
      <t>メン</t>
    </rPh>
    <rPh sb="29" eb="31">
      <t>ケッテン</t>
    </rPh>
    <rPh sb="32" eb="34">
      <t>メダ</t>
    </rPh>
    <rPh sb="36" eb="37">
      <t>ナ</t>
    </rPh>
    <phoneticPr fontId="63"/>
  </si>
  <si>
    <t>②結局、回復がメイン</t>
    <rPh sb="1" eb="3">
      <t>ケッキョク</t>
    </rPh>
    <rPh sb="4" eb="6">
      <t>カイフク</t>
    </rPh>
    <phoneticPr fontId="63"/>
  </si>
  <si>
    <t>　　自分に使っても機会攻撃を誘発する等、回復パワーとしても欠点が目立つ（泣）。</t>
    <rPh sb="2" eb="4">
      <t>ジブン</t>
    </rPh>
    <rPh sb="5" eb="6">
      <t>ツカ</t>
    </rPh>
    <rPh sb="9" eb="11">
      <t>キカイ</t>
    </rPh>
    <rPh sb="11" eb="13">
      <t>コウゲキ</t>
    </rPh>
    <rPh sb="14" eb="16">
      <t>ユウハツ</t>
    </rPh>
    <rPh sb="18" eb="19">
      <t>トウ</t>
    </rPh>
    <rPh sb="20" eb="22">
      <t>カイフク</t>
    </rPh>
    <phoneticPr fontId="63"/>
  </si>
  <si>
    <t>　　あくまでも予備でしかない・・・。</t>
    <rPh sb="7" eb="9">
      <t>ヨビ</t>
    </rPh>
    <phoneticPr fontId="63"/>
  </si>
  <si>
    <r>
      <t>③</t>
    </r>
    <r>
      <rPr>
        <b/>
        <sz val="11"/>
        <color rgb="FFFF0000"/>
        <rFont val="ＭＳ Ｐゴシック"/>
        <family val="3"/>
        <charset val="128"/>
        <scheme val="minor"/>
      </rPr>
      <t>封呪と同一ターン中に併用可能</t>
    </r>
    <rPh sb="1" eb="2">
      <t>フウ</t>
    </rPh>
    <rPh sb="2" eb="3">
      <t>ノロ</t>
    </rPh>
    <rPh sb="4" eb="6">
      <t>ドウイツ</t>
    </rPh>
    <rPh sb="9" eb="10">
      <t>チュウ</t>
    </rPh>
    <rPh sb="11" eb="13">
      <t>ヘイヨウ</t>
    </rPh>
    <rPh sb="13" eb="15">
      <t>カノウ</t>
    </rPh>
    <phoneticPr fontId="63"/>
  </si>
  <si>
    <t>　　封呪２連発が不可能である以上、併用可能なのはピンチ時に重要！</t>
    <rPh sb="2" eb="3">
      <t>フウ</t>
    </rPh>
    <rPh sb="3" eb="4">
      <t>ノロ</t>
    </rPh>
    <rPh sb="5" eb="7">
      <t>レンパツ</t>
    </rPh>
    <rPh sb="8" eb="11">
      <t>フカノウ</t>
    </rPh>
    <rPh sb="14" eb="16">
      <t>イジョウ</t>
    </rPh>
    <rPh sb="17" eb="19">
      <t>ヘイヨウ</t>
    </rPh>
    <rPh sb="19" eb="21">
      <t>カノウ</t>
    </rPh>
    <rPh sb="27" eb="28">
      <t>ジ</t>
    </rPh>
    <rPh sb="29" eb="31">
      <t>ジュウヨウ</t>
    </rPh>
    <phoneticPr fontId="63"/>
  </si>
  <si>
    <r>
      <t>①</t>
    </r>
    <r>
      <rPr>
        <b/>
        <sz val="11"/>
        <color rgb="FFFF0000"/>
        <rFont val="ＭＳ Ｐゴシック"/>
        <family val="3"/>
        <charset val="128"/>
        <scheme val="minor"/>
      </rPr>
      <t>封呪と併用不可能！</t>
    </r>
    <rPh sb="1" eb="2">
      <t>フウ</t>
    </rPh>
    <rPh sb="2" eb="3">
      <t>ノロ</t>
    </rPh>
    <rPh sb="4" eb="6">
      <t>ヘイヨウ</t>
    </rPh>
    <rPh sb="6" eb="9">
      <t>フカノウ</t>
    </rPh>
    <phoneticPr fontId="63"/>
  </si>
  <si>
    <t>　　味方の回復力消費がトリガーである以上、タンナイズ自らトリガーを引くのが実は困難。</t>
    <rPh sb="2" eb="4">
      <t>ミカタ</t>
    </rPh>
    <rPh sb="5" eb="8">
      <t>カイフクリョク</t>
    </rPh>
    <rPh sb="8" eb="10">
      <t>ショウヒ</t>
    </rPh>
    <rPh sb="18" eb="20">
      <t>イジョウ</t>
    </rPh>
    <rPh sb="26" eb="27">
      <t>ミズカ</t>
    </rPh>
    <rPh sb="33" eb="34">
      <t>ヒ</t>
    </rPh>
    <rPh sb="37" eb="38">
      <t>ジツ</t>
    </rPh>
    <rPh sb="39" eb="41">
      <t>コンナン</t>
    </rPh>
    <phoneticPr fontId="63"/>
  </si>
  <si>
    <t>　　基本的に他の味方の回復パワーや底力と併用するしかない。</t>
    <rPh sb="2" eb="5">
      <t>キホンテキ</t>
    </rPh>
    <rPh sb="6" eb="7">
      <t>ホカ</t>
    </rPh>
    <rPh sb="8" eb="10">
      <t>ミカタ</t>
    </rPh>
    <rPh sb="11" eb="13">
      <t>カイフク</t>
    </rPh>
    <rPh sb="17" eb="18">
      <t>ソコ</t>
    </rPh>
    <rPh sb="18" eb="19">
      <t>チカラ</t>
    </rPh>
    <rPh sb="20" eb="22">
      <t>ヘイヨウ</t>
    </rPh>
    <phoneticPr fontId="63"/>
  </si>
  <si>
    <t>　　単純に考えると回復力値が１回だけ重傷値と同じになるも同然の効果だが、</t>
    <rPh sb="2" eb="4">
      <t>タンジュン</t>
    </rPh>
    <rPh sb="5" eb="6">
      <t>カンガ</t>
    </rPh>
    <rPh sb="9" eb="12">
      <t>カイフクリョク</t>
    </rPh>
    <rPh sb="12" eb="13">
      <t>チ</t>
    </rPh>
    <rPh sb="15" eb="16">
      <t>カイ</t>
    </rPh>
    <rPh sb="18" eb="20">
      <t>ジュウショウ</t>
    </rPh>
    <rPh sb="20" eb="21">
      <t>チ</t>
    </rPh>
    <rPh sb="22" eb="23">
      <t>オナ</t>
    </rPh>
    <rPh sb="28" eb="30">
      <t>ドウゼン</t>
    </rPh>
    <rPh sb="31" eb="33">
      <t>コウカ</t>
    </rPh>
    <phoneticPr fontId="63"/>
  </si>
  <si>
    <t>②うっかり使うとマッハで鼻血が出る！</t>
    <rPh sb="5" eb="6">
      <t>ツカ</t>
    </rPh>
    <rPh sb="12" eb="14">
      <t>ハナヂ</t>
    </rPh>
    <rPh sb="15" eb="16">
      <t>デ</t>
    </rPh>
    <phoneticPr fontId="63"/>
  </si>
  <si>
    <t>　　仮に重傷時であっても何らかの回復パワーと併用したら余裕で鼻血が出かねない。</t>
    <rPh sb="2" eb="3">
      <t>カリ</t>
    </rPh>
    <rPh sb="4" eb="6">
      <t>ジュウショウ</t>
    </rPh>
    <rPh sb="6" eb="7">
      <t>ジ</t>
    </rPh>
    <rPh sb="12" eb="13">
      <t>ナン</t>
    </rPh>
    <rPh sb="16" eb="18">
      <t>カイフク</t>
    </rPh>
    <rPh sb="22" eb="24">
      <t>ヘイヨウ</t>
    </rPh>
    <rPh sb="27" eb="29">
      <t>ヨユウ</t>
    </rPh>
    <rPh sb="30" eb="32">
      <t>ハナヂ</t>
    </rPh>
    <rPh sb="33" eb="34">
      <t>デ</t>
    </rPh>
    <phoneticPr fontId="63"/>
  </si>
  <si>
    <r>
      <t>　　コレってつまり</t>
    </r>
    <r>
      <rPr>
        <b/>
        <sz val="11"/>
        <color rgb="FFFF0000"/>
        <rFont val="ＭＳ Ｐゴシック"/>
        <family val="3"/>
        <charset val="128"/>
        <scheme val="minor"/>
      </rPr>
      <t>重傷時に使わないと確実に鼻血</t>
    </r>
    <r>
      <rPr>
        <sz val="11"/>
        <rFont val="ＭＳ Ｐゴシック"/>
        <family val="3"/>
        <charset val="128"/>
        <scheme val="minor"/>
      </rPr>
      <t>が出るし、</t>
    </r>
    <rPh sb="9" eb="11">
      <t>ジュウショウ</t>
    </rPh>
    <rPh sb="11" eb="12">
      <t>ジ</t>
    </rPh>
    <rPh sb="13" eb="14">
      <t>ツカ</t>
    </rPh>
    <rPh sb="18" eb="20">
      <t>カクジツ</t>
    </rPh>
    <rPh sb="21" eb="23">
      <t>ハナヂ</t>
    </rPh>
    <rPh sb="24" eb="25">
      <t>デ</t>
    </rPh>
    <phoneticPr fontId="63"/>
  </si>
  <si>
    <t>　　気絶した味方にとっては非常に嬉しい回復量の多さだが、</t>
    <rPh sb="2" eb="4">
      <t>キゼツ</t>
    </rPh>
    <rPh sb="6" eb="8">
      <t>ミカタ</t>
    </rPh>
    <rPh sb="13" eb="15">
      <t>ヒジョウ</t>
    </rPh>
    <rPh sb="16" eb="17">
      <t>ウレ</t>
    </rPh>
    <rPh sb="19" eb="21">
      <t>カイフク</t>
    </rPh>
    <rPh sb="21" eb="22">
      <t>リョウ</t>
    </rPh>
    <rPh sb="23" eb="24">
      <t>オオ</t>
    </rPh>
    <phoneticPr fontId="63"/>
  </si>
  <si>
    <t>　　そもそもこのパワー単体では気絶した味方を絶対に起こせないし、</t>
    <rPh sb="11" eb="13">
      <t>タンタイ</t>
    </rPh>
    <rPh sb="15" eb="17">
      <t>キゼツ</t>
    </rPh>
    <rPh sb="19" eb="21">
      <t>ミカタ</t>
    </rPh>
    <rPh sb="22" eb="24">
      <t>ゼッタイ</t>
    </rPh>
    <rPh sb="25" eb="26">
      <t>オ</t>
    </rPh>
    <phoneticPr fontId="63"/>
  </si>
  <si>
    <t>③小休憩中が最も使い易い</t>
    <rPh sb="1" eb="5">
      <t>ショウキュウケイチュウ</t>
    </rPh>
    <rPh sb="6" eb="7">
      <t>モット</t>
    </rPh>
    <rPh sb="8" eb="9">
      <t>ツカ</t>
    </rPh>
    <rPh sb="10" eb="11">
      <t>ヤス</t>
    </rPh>
    <phoneticPr fontId="63"/>
  </si>
  <si>
    <t>　　特に味方が瀕死の重傷である場合、１回の小休憩処理で回復力を３つも４つも消費するのは辛い。</t>
    <rPh sb="2" eb="3">
      <t>トク</t>
    </rPh>
    <rPh sb="4" eb="6">
      <t>ミカタ</t>
    </rPh>
    <rPh sb="7" eb="9">
      <t>ヒンシ</t>
    </rPh>
    <rPh sb="10" eb="12">
      <t>ジュウショウ</t>
    </rPh>
    <rPh sb="15" eb="17">
      <t>バアイ</t>
    </rPh>
    <rPh sb="19" eb="20">
      <t>カイ</t>
    </rPh>
    <rPh sb="21" eb="22">
      <t>ショウ</t>
    </rPh>
    <rPh sb="22" eb="24">
      <t>キュウケイ</t>
    </rPh>
    <rPh sb="24" eb="26">
      <t>ショリ</t>
    </rPh>
    <rPh sb="27" eb="30">
      <t>カイフクリョク</t>
    </rPh>
    <rPh sb="37" eb="39">
      <t>ショウヒ</t>
    </rPh>
    <rPh sb="43" eb="44">
      <t>ツラ</t>
    </rPh>
    <phoneticPr fontId="63"/>
  </si>
  <si>
    <r>
      <t>　　回復量の増加ではなく、</t>
    </r>
    <r>
      <rPr>
        <b/>
        <sz val="11"/>
        <color rgb="FFFF0000"/>
        <rFont val="ＭＳ Ｐゴシック"/>
        <family val="3"/>
        <charset val="128"/>
        <scheme val="minor"/>
      </rPr>
      <t>回復力の節約を目的</t>
    </r>
    <r>
      <rPr>
        <sz val="11"/>
        <rFont val="ＭＳ Ｐゴシック"/>
        <family val="3"/>
        <charset val="128"/>
        <scheme val="minor"/>
      </rPr>
      <t>とする使用方法となる。</t>
    </r>
    <rPh sb="2" eb="4">
      <t>カイフク</t>
    </rPh>
    <rPh sb="4" eb="5">
      <t>リョウ</t>
    </rPh>
    <rPh sb="6" eb="8">
      <t>ゾウカ</t>
    </rPh>
    <rPh sb="13" eb="16">
      <t>カイフクリョク</t>
    </rPh>
    <rPh sb="17" eb="19">
      <t>セツヤク</t>
    </rPh>
    <rPh sb="20" eb="22">
      <t>モクテキ</t>
    </rPh>
    <rPh sb="25" eb="27">
      <t>シヨウ</t>
    </rPh>
    <rPh sb="27" eb="29">
      <t>ホウホウ</t>
    </rPh>
    <phoneticPr fontId="63"/>
  </si>
  <si>
    <t>　　実際の所、味方が回復力を消費するタイミングを最も計り易いのは小休憩中。</t>
    <rPh sb="2" eb="4">
      <t>ジッサイ</t>
    </rPh>
    <rPh sb="5" eb="6">
      <t>トコロ</t>
    </rPh>
    <rPh sb="7" eb="9">
      <t>ミカタ</t>
    </rPh>
    <rPh sb="10" eb="13">
      <t>カイフクリョク</t>
    </rPh>
    <rPh sb="14" eb="16">
      <t>ショウヒ</t>
    </rPh>
    <rPh sb="24" eb="25">
      <t>モット</t>
    </rPh>
    <rPh sb="26" eb="27">
      <t>ハカ</t>
    </rPh>
    <rPh sb="28" eb="29">
      <t>ヤス</t>
    </rPh>
    <rPh sb="32" eb="35">
      <t>ショウキュウケイ</t>
    </rPh>
    <rPh sb="35" eb="36">
      <t>チュウ</t>
    </rPh>
    <phoneticPr fontId="63"/>
  </si>
  <si>
    <r>
      <t>　　結局、</t>
    </r>
    <r>
      <rPr>
        <b/>
        <sz val="11"/>
        <color rgb="FFFF0000"/>
        <rFont val="ＭＳ Ｐゴシック"/>
        <family val="3"/>
        <charset val="128"/>
        <scheme val="minor"/>
      </rPr>
      <t>遭遇終了時に重傷である味方に使う</t>
    </r>
    <r>
      <rPr>
        <sz val="11"/>
        <rFont val="ＭＳ Ｐゴシック"/>
        <family val="3"/>
        <charset val="128"/>
        <scheme val="minor"/>
      </rPr>
      <t>のが一番楽チンと思われる。</t>
    </r>
    <rPh sb="2" eb="4">
      <t>ケッキョク</t>
    </rPh>
    <rPh sb="5" eb="7">
      <t>ソウグウ</t>
    </rPh>
    <rPh sb="7" eb="10">
      <t>シュウリョウジ</t>
    </rPh>
    <rPh sb="11" eb="13">
      <t>ジュウショウ</t>
    </rPh>
    <rPh sb="16" eb="18">
      <t>ミカタ</t>
    </rPh>
    <rPh sb="19" eb="20">
      <t>ツカ</t>
    </rPh>
    <rPh sb="23" eb="25">
      <t>イチバン</t>
    </rPh>
    <rPh sb="25" eb="26">
      <t>ラク</t>
    </rPh>
    <rPh sb="29" eb="30">
      <t>オモ</t>
    </rPh>
    <phoneticPr fontId="63"/>
  </si>
  <si>
    <t>レイディアント・バースト</t>
    <phoneticPr fontId="10"/>
  </si>
  <si>
    <t>⑥レイディアント・バーストと併用する</t>
    <rPh sb="14" eb="16">
      <t>ヘイヨウ</t>
    </rPh>
    <phoneticPr fontId="63"/>
  </si>
  <si>
    <t>　　わざわざ戦闘中に底力を使用する時ってのは普通は重傷中と相場が決まっている。</t>
    <rPh sb="6" eb="9">
      <t>セントウチュウ</t>
    </rPh>
    <rPh sb="10" eb="12">
      <t>ソコヂカラ</t>
    </rPh>
    <rPh sb="13" eb="15">
      <t>シヨウ</t>
    </rPh>
    <rPh sb="17" eb="18">
      <t>トキ</t>
    </rPh>
    <rPh sb="22" eb="24">
      <t>フツウ</t>
    </rPh>
    <rPh sb="25" eb="27">
      <t>ジュウショウ</t>
    </rPh>
    <rPh sb="27" eb="28">
      <t>チュウ</t>
    </rPh>
    <rPh sb="29" eb="31">
      <t>ソウバ</t>
    </rPh>
    <rPh sb="32" eb="33">
      <t>キ</t>
    </rPh>
    <phoneticPr fontId="63"/>
  </si>
  <si>
    <t>④（防衛役以外の味方の）底力と併用する</t>
    <rPh sb="2" eb="4">
      <t>ボウエイ</t>
    </rPh>
    <rPh sb="4" eb="5">
      <t>ヤク</t>
    </rPh>
    <rPh sb="5" eb="7">
      <t>イガイ</t>
    </rPh>
    <rPh sb="8" eb="10">
      <t>ミカタ</t>
    </rPh>
    <rPh sb="12" eb="14">
      <t>ソコヂカラ</t>
    </rPh>
    <rPh sb="15" eb="17">
      <t>ヘイヨウ</t>
    </rPh>
    <phoneticPr fontId="63"/>
  </si>
  <si>
    <t>　　しかも指揮役の回復パワーを貰うアテが無い程の（パーティ全体の）ピンチであるハズ。</t>
    <rPh sb="5" eb="7">
      <t>シキ</t>
    </rPh>
    <rPh sb="7" eb="8">
      <t>ヤク</t>
    </rPh>
    <rPh sb="9" eb="11">
      <t>カイフク</t>
    </rPh>
    <rPh sb="15" eb="16">
      <t>モラ</t>
    </rPh>
    <rPh sb="20" eb="21">
      <t>ナ</t>
    </rPh>
    <rPh sb="22" eb="23">
      <t>ホド</t>
    </rPh>
    <rPh sb="29" eb="31">
      <t>ゼンタイ</t>
    </rPh>
    <phoneticPr fontId="63"/>
  </si>
  <si>
    <t>　　いつものようにキュアラティヴ・アドミクスチャーで起こしたら結局、このパワーのお呼びで無い。</t>
    <rPh sb="26" eb="27">
      <t>オ</t>
    </rPh>
    <rPh sb="31" eb="33">
      <t>ケッキョク</t>
    </rPh>
    <rPh sb="41" eb="42">
      <t>ヨ</t>
    </rPh>
    <rPh sb="44" eb="45">
      <t>ナ</t>
    </rPh>
    <phoneticPr fontId="63"/>
  </si>
  <si>
    <t>　　そんな時に回復量が倍増して一気に重傷から確実に脱出ってのは中々おいしい。</t>
    <rPh sb="5" eb="6">
      <t>トキ</t>
    </rPh>
    <rPh sb="7" eb="9">
      <t>カイフク</t>
    </rPh>
    <rPh sb="9" eb="10">
      <t>リョウ</t>
    </rPh>
    <rPh sb="11" eb="13">
      <t>バイゾウ</t>
    </rPh>
    <rPh sb="15" eb="17">
      <t>イッキ</t>
    </rPh>
    <rPh sb="18" eb="20">
      <t>ジュウショウ</t>
    </rPh>
    <rPh sb="22" eb="24">
      <t>カクジツ</t>
    </rPh>
    <rPh sb="25" eb="27">
      <t>ダッシュツ</t>
    </rPh>
    <rPh sb="31" eb="33">
      <t>ナカナカ</t>
    </rPh>
    <phoneticPr fontId="63"/>
  </si>
  <si>
    <t>⑤治療と併用する</t>
    <rPh sb="1" eb="3">
      <t>チリョウ</t>
    </rPh>
    <rPh sb="4" eb="6">
      <t>ヘイヨウ</t>
    </rPh>
    <phoneticPr fontId="63"/>
  </si>
  <si>
    <t>　　わざわざ戦闘中に治療してまで底力を使用させる時ってのは普通は（以下略）。</t>
    <rPh sb="6" eb="9">
      <t>セントウチュウ</t>
    </rPh>
    <rPh sb="10" eb="12">
      <t>チリョウ</t>
    </rPh>
    <rPh sb="16" eb="18">
      <t>ソコヂカラ</t>
    </rPh>
    <rPh sb="19" eb="21">
      <t>シヨウ</t>
    </rPh>
    <rPh sb="24" eb="25">
      <t>トキ</t>
    </rPh>
    <rPh sb="29" eb="31">
      <t>フツウ</t>
    </rPh>
    <rPh sb="33" eb="36">
      <t>イカリャク</t>
    </rPh>
    <phoneticPr fontId="63"/>
  </si>
  <si>
    <t>　　しかも指揮役の回復パワーを貰うアテが無い程の（以下略）。</t>
    <rPh sb="5" eb="7">
      <t>シキ</t>
    </rPh>
    <rPh sb="7" eb="8">
      <t>ヤク</t>
    </rPh>
    <rPh sb="9" eb="11">
      <t>カイフク</t>
    </rPh>
    <rPh sb="15" eb="16">
      <t>モラ</t>
    </rPh>
    <rPh sb="20" eb="21">
      <t>ナ</t>
    </rPh>
    <rPh sb="22" eb="23">
      <t>ホド</t>
    </rPh>
    <rPh sb="25" eb="28">
      <t>イカリャク</t>
    </rPh>
    <phoneticPr fontId="63"/>
  </si>
  <si>
    <t>　　って言うか、大概この味方って気絶してるよね。</t>
    <rPh sb="4" eb="5">
      <t>イ</t>
    </rPh>
    <rPh sb="8" eb="10">
      <t>タイガイ</t>
    </rPh>
    <rPh sb="12" eb="14">
      <t>ミカタ</t>
    </rPh>
    <rPh sb="16" eb="18">
      <t>キゼツ</t>
    </rPh>
    <phoneticPr fontId="63"/>
  </si>
  <si>
    <t>　　そんな時って一気に重傷から脱出させないと直にまた気絶するがな。</t>
    <rPh sb="5" eb="6">
      <t>トキ</t>
    </rPh>
    <rPh sb="8" eb="10">
      <t>イッキ</t>
    </rPh>
    <rPh sb="11" eb="13">
      <t>ジュウショウ</t>
    </rPh>
    <rPh sb="15" eb="17">
      <t>ダッシュツ</t>
    </rPh>
    <rPh sb="22" eb="23">
      <t>ジキ</t>
    </rPh>
    <rPh sb="26" eb="28">
      <t>キゼツ</t>
    </rPh>
    <phoneticPr fontId="63"/>
  </si>
  <si>
    <t>　　数少ない自力トリガーなのでトリガーは引き易いというメリットがあるが、</t>
    <rPh sb="2" eb="3">
      <t>カズ</t>
    </rPh>
    <rPh sb="3" eb="4">
      <t>スク</t>
    </rPh>
    <rPh sb="6" eb="8">
      <t>ジリキ</t>
    </rPh>
    <rPh sb="20" eb="21">
      <t>ヒ</t>
    </rPh>
    <rPh sb="22" eb="23">
      <t>ヤス</t>
    </rPh>
    <phoneticPr fontId="63"/>
  </si>
  <si>
    <t>　　下手な使い方をすると直に鼻血が出る事に違いは無し・・・。</t>
    <rPh sb="2" eb="4">
      <t>ヘタ</t>
    </rPh>
    <rPh sb="5" eb="6">
      <t>ツカ</t>
    </rPh>
    <rPh sb="7" eb="8">
      <t>カタ</t>
    </rPh>
    <rPh sb="12" eb="13">
      <t>ジキ</t>
    </rPh>
    <rPh sb="14" eb="16">
      <t>ハナヂ</t>
    </rPh>
    <rPh sb="17" eb="18">
      <t>デ</t>
    </rPh>
    <rPh sb="19" eb="20">
      <t>コト</t>
    </rPh>
    <rPh sb="21" eb="22">
      <t>チガ</t>
    </rPh>
    <rPh sb="24" eb="25">
      <t>ナ</t>
    </rPh>
    <phoneticPr fontId="63"/>
  </si>
  <si>
    <t>デッドブラスト･ボーン</t>
    <phoneticPr fontId="63"/>
  </si>
  <si>
    <t>アイテム</t>
    <phoneticPr fontId="63"/>
  </si>
  <si>
    <t>アイテム/攻撃/１９　(宝２　174)</t>
    <phoneticPr fontId="10"/>
  </si>
  <si>
    <t>[一日毎]</t>
    <phoneticPr fontId="10"/>
  </si>
  <si>
    <r>
      <t>範囲内の</t>
    </r>
    <r>
      <rPr>
        <b/>
        <sz val="11"/>
        <color indexed="10"/>
        <rFont val="ＭＳ Ｐゴシック"/>
        <family val="3"/>
        <charset val="128"/>
      </rPr>
      <t>アンデッドすべて</t>
    </r>
    <rPh sb="0" eb="3">
      <t>ハンイナイ</t>
    </rPh>
    <phoneticPr fontId="10"/>
  </si>
  <si>
    <r>
      <t>どちらか早いほうまでの間、</t>
    </r>
    <r>
      <rPr>
        <b/>
        <sz val="11"/>
        <color rgb="FFFF0000"/>
        <rFont val="ＭＳ Ｐゴシック"/>
        <family val="3"/>
        <charset val="128"/>
        <scheme val="minor"/>
      </rPr>
      <t>朦朧</t>
    </r>
    <r>
      <rPr>
        <sz val="11"/>
        <rFont val="ＭＳ Ｐゴシック"/>
        <family val="3"/>
        <charset val="128"/>
        <scheme val="minor"/>
      </rPr>
      <t>状態になる。</t>
    </r>
    <rPh sb="4" eb="5">
      <t>ハヤ</t>
    </rPh>
    <rPh sb="11" eb="12">
      <t>アイダ</t>
    </rPh>
    <rPh sb="13" eb="15">
      <t>モウロウ</t>
    </rPh>
    <rPh sb="15" eb="17">
      <t>ジョウタイ</t>
    </rPh>
    <phoneticPr fontId="10"/>
  </si>
  <si>
    <r>
      <t>目標は</t>
    </r>
    <r>
      <rPr>
        <b/>
        <sz val="11"/>
        <color rgb="FFFF0000"/>
        <rFont val="ＭＳ Ｐゴシック"/>
        <family val="3"/>
        <charset val="128"/>
        <scheme val="minor"/>
      </rPr>
      <t>使用者のターン終了時</t>
    </r>
    <r>
      <rPr>
        <sz val="11"/>
        <rFont val="ＭＳ Ｐゴシック"/>
        <family val="3"/>
        <charset val="128"/>
        <scheme val="minor"/>
      </rPr>
      <t>または</t>
    </r>
    <r>
      <rPr>
        <b/>
        <sz val="11"/>
        <color rgb="FFFF0000"/>
        <rFont val="ＭＳ Ｐゴシック"/>
        <family val="3"/>
        <charset val="128"/>
        <scheme val="minor"/>
      </rPr>
      <t>１回攻撃を受ける</t>
    </r>
    <r>
      <rPr>
        <sz val="11"/>
        <rFont val="ＭＳ Ｐゴシック"/>
        <family val="3"/>
        <charset val="128"/>
        <scheme val="minor"/>
      </rPr>
      <t>まで、</t>
    </r>
    <rPh sb="0" eb="2">
      <t>モクヒョウ</t>
    </rPh>
    <rPh sb="3" eb="6">
      <t>シヨウシャ</t>
    </rPh>
    <rPh sb="10" eb="12">
      <t>シュウリョウ</t>
    </rPh>
    <rPh sb="12" eb="13">
      <t>ジ</t>
    </rPh>
    <rPh sb="17" eb="18">
      <t>カイ</t>
    </rPh>
    <rPh sb="18" eb="20">
      <t>コウゲキ</t>
    </rPh>
    <rPh sb="21" eb="22">
      <t>ウ</t>
    </rPh>
    <phoneticPr fontId="10"/>
  </si>
  <si>
    <t>マインド・ブラスト</t>
    <phoneticPr fontId="21"/>
  </si>
  <si>
    <t>　　残念ながらマインド・ブラストと違って確定朦朧ではないが、先手を取れると効果絶大！</t>
    <rPh sb="2" eb="4">
      <t>ザンネン</t>
    </rPh>
    <rPh sb="20" eb="22">
      <t>カクテイ</t>
    </rPh>
    <rPh sb="22" eb="24">
      <t>モウロウ</t>
    </rPh>
    <rPh sb="30" eb="32">
      <t>センテ</t>
    </rPh>
    <rPh sb="33" eb="34">
      <t>ト</t>
    </rPh>
    <rPh sb="37" eb="39">
      <t>コウカ</t>
    </rPh>
    <rPh sb="39" eb="41">
      <t>ゼツダイ</t>
    </rPh>
    <phoneticPr fontId="21"/>
  </si>
  <si>
    <t>　　マインド・ブラストと違って味方を巻き込んでも全然OKなので使い勝手は非常に良いハズ。</t>
    <rPh sb="15" eb="17">
      <t>ミカタ</t>
    </rPh>
    <rPh sb="18" eb="19">
      <t>マ</t>
    </rPh>
    <rPh sb="20" eb="21">
      <t>コ</t>
    </rPh>
    <rPh sb="24" eb="26">
      <t>ゼンゼン</t>
    </rPh>
    <rPh sb="31" eb="32">
      <t>ツカ</t>
    </rPh>
    <rPh sb="33" eb="35">
      <t>カッテ</t>
    </rPh>
    <rPh sb="36" eb="38">
      <t>ヒジョウ</t>
    </rPh>
    <rPh sb="39" eb="40">
      <t>ヨ</t>
    </rPh>
    <phoneticPr fontId="21"/>
  </si>
  <si>
    <t>　　このパワーよりも数段使用条件が厳しいマインド・ブラストなんかは完全に無理なので、</t>
    <rPh sb="10" eb="12">
      <t>スウダン</t>
    </rPh>
    <rPh sb="12" eb="14">
      <t>シヨウ</t>
    </rPh>
    <rPh sb="14" eb="16">
      <t>ジョウケン</t>
    </rPh>
    <rPh sb="17" eb="18">
      <t>キビ</t>
    </rPh>
    <rPh sb="33" eb="35">
      <t>カンゼン</t>
    </rPh>
    <rPh sb="36" eb="38">
      <t>ムリ</t>
    </rPh>
    <phoneticPr fontId="21"/>
  </si>
  <si>
    <t>　　仮にタンナイズではこのアイテムを使いこなすのが困難な場合</t>
    <rPh sb="2" eb="3">
      <t>カリ</t>
    </rPh>
    <rPh sb="18" eb="19">
      <t>ツカ</t>
    </rPh>
    <rPh sb="25" eb="27">
      <t>コンナン</t>
    </rPh>
    <rPh sb="28" eb="30">
      <t>バアイ</t>
    </rPh>
    <phoneticPr fontId="21"/>
  </si>
  <si>
    <t>　　噴射ではなく近接爆発故に、先手を取るよりも後手の方が使い易かったりする。</t>
    <rPh sb="2" eb="4">
      <t>フンシャ</t>
    </rPh>
    <rPh sb="8" eb="10">
      <t>キンセツ</t>
    </rPh>
    <rPh sb="10" eb="12">
      <t>バクハツ</t>
    </rPh>
    <rPh sb="12" eb="13">
      <t>ユエ</t>
    </rPh>
    <rPh sb="23" eb="25">
      <t>ゴテ</t>
    </rPh>
    <rPh sb="26" eb="27">
      <t>ホウ</t>
    </rPh>
    <rPh sb="28" eb="29">
      <t>ツカ</t>
    </rPh>
    <rPh sb="30" eb="31">
      <t>ヤス</t>
    </rPh>
    <phoneticPr fontId="21"/>
  </si>
  <si>
    <t>　　コレを撃った後に安全圏まで歩いて脱出可能・・・と言いたいが、朦朧が不確定なので残念。</t>
    <rPh sb="5" eb="6">
      <t>ウ</t>
    </rPh>
    <rPh sb="8" eb="9">
      <t>アト</t>
    </rPh>
    <rPh sb="10" eb="12">
      <t>アンゼン</t>
    </rPh>
    <rPh sb="12" eb="13">
      <t>ケン</t>
    </rPh>
    <rPh sb="15" eb="16">
      <t>アル</t>
    </rPh>
    <rPh sb="18" eb="20">
      <t>ダッシュツ</t>
    </rPh>
    <rPh sb="20" eb="22">
      <t>カノウ</t>
    </rPh>
    <rPh sb="26" eb="27">
      <t>イ</t>
    </rPh>
    <rPh sb="35" eb="38">
      <t>フカクテイ</t>
    </rPh>
    <rPh sb="41" eb="43">
      <t>ザンネン</t>
    </rPh>
    <phoneticPr fontId="21"/>
  </si>
  <si>
    <t>　　しかし、アンデッドに囲まれた時の切り返しといては優秀な部類なので期待したい。</t>
    <rPh sb="12" eb="13">
      <t>カコ</t>
    </rPh>
    <rPh sb="16" eb="17">
      <t>トキ</t>
    </rPh>
    <rPh sb="18" eb="19">
      <t>キ</t>
    </rPh>
    <rPh sb="20" eb="21">
      <t>カエ</t>
    </rPh>
    <rPh sb="26" eb="28">
      <t>ユウシュウ</t>
    </rPh>
    <rPh sb="29" eb="31">
      <t>ブルイ</t>
    </rPh>
    <rPh sb="34" eb="36">
      <t>キタイ</t>
    </rPh>
    <phoneticPr fontId="63"/>
  </si>
  <si>
    <t>　　ピンチな時の時間稼ぎとしては悪くはないハズ。</t>
    <rPh sb="6" eb="7">
      <t>トキ</t>
    </rPh>
    <rPh sb="8" eb="10">
      <t>ジカン</t>
    </rPh>
    <rPh sb="10" eb="11">
      <t>カセ</t>
    </rPh>
    <rPh sb="16" eb="17">
      <t>ワル</t>
    </rPh>
    <phoneticPr fontId="63"/>
  </si>
  <si>
    <t>③効果の持続時間を無理矢理伸ばすべきなのか？</t>
    <rPh sb="1" eb="3">
      <t>コウカ</t>
    </rPh>
    <rPh sb="4" eb="6">
      <t>ジゾク</t>
    </rPh>
    <rPh sb="6" eb="8">
      <t>ジカン</t>
    </rPh>
    <rPh sb="9" eb="13">
      <t>ムリヤリ</t>
    </rPh>
    <rPh sb="13" eb="14">
      <t>ノ</t>
    </rPh>
    <phoneticPr fontId="63"/>
  </si>
  <si>
    <t>　　マインド・ブラストの再訓練すら検討すべきである。</t>
    <rPh sb="12" eb="15">
      <t>サイクンレン</t>
    </rPh>
    <rPh sb="17" eb="19">
      <t>ケントウ</t>
    </rPh>
    <phoneticPr fontId="21"/>
  </si>
  <si>
    <t>　　主な目的が時間稼ぎである以上そもそも集中攻撃の対象に当てる事に拘る必要が無いが、</t>
    <rPh sb="2" eb="3">
      <t>オモ</t>
    </rPh>
    <rPh sb="4" eb="6">
      <t>モクテキ</t>
    </rPh>
    <rPh sb="7" eb="9">
      <t>ジカン</t>
    </rPh>
    <rPh sb="9" eb="10">
      <t>カセ</t>
    </rPh>
    <rPh sb="14" eb="16">
      <t>イジョウ</t>
    </rPh>
    <rPh sb="20" eb="22">
      <t>シュウチュウ</t>
    </rPh>
    <rPh sb="22" eb="24">
      <t>コウゲキ</t>
    </rPh>
    <rPh sb="25" eb="27">
      <t>タイショウ</t>
    </rPh>
    <rPh sb="28" eb="29">
      <t>ア</t>
    </rPh>
    <rPh sb="31" eb="32">
      <t>コト</t>
    </rPh>
    <rPh sb="33" eb="34">
      <t>コダワ</t>
    </rPh>
    <rPh sb="35" eb="37">
      <t>ヒツヨウ</t>
    </rPh>
    <rPh sb="38" eb="39">
      <t>ナ</t>
    </rPh>
    <phoneticPr fontId="63"/>
  </si>
  <si>
    <t>　　集中攻撃の対象を巻き込んだら駄目って訳でもない。</t>
    <rPh sb="2" eb="4">
      <t>シュウチュウ</t>
    </rPh>
    <rPh sb="4" eb="6">
      <t>コウゲキ</t>
    </rPh>
    <rPh sb="7" eb="9">
      <t>タイショウ</t>
    </rPh>
    <rPh sb="10" eb="11">
      <t>マ</t>
    </rPh>
    <rPh sb="12" eb="13">
      <t>コ</t>
    </rPh>
    <rPh sb="16" eb="18">
      <t>ダメ</t>
    </rPh>
    <rPh sb="20" eb="21">
      <t>ワケ</t>
    </rPh>
    <phoneticPr fontId="63"/>
  </si>
  <si>
    <t>　　しかし、HPが残り少ない場合だけは別。</t>
    <rPh sb="9" eb="10">
      <t>ノコ</t>
    </rPh>
    <rPh sb="11" eb="12">
      <t>スク</t>
    </rPh>
    <rPh sb="14" eb="16">
      <t>バアイ</t>
    </rPh>
    <rPh sb="19" eb="20">
      <t>ベツ</t>
    </rPh>
    <phoneticPr fontId="63"/>
  </si>
  <si>
    <t>　　運良く巻き込めた場合でも、その敵の残りHPが多い場合は深く考えずに攻撃してOK。</t>
    <rPh sb="2" eb="3">
      <t>ウン</t>
    </rPh>
    <rPh sb="3" eb="4">
      <t>ヨ</t>
    </rPh>
    <rPh sb="5" eb="6">
      <t>マ</t>
    </rPh>
    <rPh sb="7" eb="8">
      <t>コ</t>
    </rPh>
    <rPh sb="10" eb="12">
      <t>バアイ</t>
    </rPh>
    <rPh sb="17" eb="18">
      <t>テキ</t>
    </rPh>
    <rPh sb="19" eb="20">
      <t>ノコ</t>
    </rPh>
    <rPh sb="24" eb="25">
      <t>オオ</t>
    </rPh>
    <rPh sb="26" eb="28">
      <t>バアイ</t>
    </rPh>
    <rPh sb="29" eb="30">
      <t>フカ</t>
    </rPh>
    <rPh sb="31" eb="32">
      <t>カンガ</t>
    </rPh>
    <rPh sb="35" eb="37">
      <t>コウゲキ</t>
    </rPh>
    <phoneticPr fontId="63"/>
  </si>
  <si>
    <t>　　その敵のターンがその敵の最後のターンになる可能性が高いので、</t>
    <rPh sb="4" eb="5">
      <t>テキ</t>
    </rPh>
    <rPh sb="12" eb="13">
      <t>テキ</t>
    </rPh>
    <rPh sb="14" eb="16">
      <t>サイゴ</t>
    </rPh>
    <rPh sb="23" eb="26">
      <t>カノウセイ</t>
    </rPh>
    <rPh sb="27" eb="28">
      <t>タカ</t>
    </rPh>
    <phoneticPr fontId="63"/>
  </si>
  <si>
    <t>　　不確実な要素が多過ぎで、その敵のターンの後まで無理して遅延する必要は別に無い。</t>
    <rPh sb="2" eb="5">
      <t>フカクジツ</t>
    </rPh>
    <rPh sb="6" eb="8">
      <t>ヨウソ</t>
    </rPh>
    <rPh sb="9" eb="11">
      <t>オオス</t>
    </rPh>
    <rPh sb="16" eb="17">
      <t>テキ</t>
    </rPh>
    <rPh sb="22" eb="23">
      <t>アト</t>
    </rPh>
    <rPh sb="25" eb="27">
      <t>ムリ</t>
    </rPh>
    <rPh sb="29" eb="31">
      <t>チエン</t>
    </rPh>
    <rPh sb="33" eb="35">
      <t>ヒツヨウ</t>
    </rPh>
    <rPh sb="36" eb="37">
      <t>ベツ</t>
    </rPh>
    <rPh sb="38" eb="39">
      <t>ナ</t>
    </rPh>
    <phoneticPr fontId="63"/>
  </si>
  <si>
    <t>　　他の敵との絡みも影響するので難しいが、可能ならば遅延するのは結構アリかも。</t>
    <rPh sb="2" eb="3">
      <t>ホカ</t>
    </rPh>
    <rPh sb="4" eb="5">
      <t>テキ</t>
    </rPh>
    <rPh sb="7" eb="8">
      <t>カラ</t>
    </rPh>
    <rPh sb="10" eb="12">
      <t>エイキョウ</t>
    </rPh>
    <rPh sb="16" eb="17">
      <t>ムズカ</t>
    </rPh>
    <rPh sb="21" eb="23">
      <t>カノウ</t>
    </rPh>
    <rPh sb="26" eb="28">
      <t>チエン</t>
    </rPh>
    <rPh sb="32" eb="34">
      <t>ケッコウ</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</si>
</sst>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95">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b/>
      <sz val="11"/>
      <color indexed="10"/>
      <name val="ＭＳ Ｐゴシック"/>
      <family val="3"/>
      <charset val="128"/>
    </font>
    <font>
      <b/>
      <sz val="14"/>
      <color indexed="10"/>
      <name val="HGP創英角ｺﾞｼｯｸUB"/>
      <family val="3"/>
      <charset val="128"/>
    </font>
    <font>
      <b/>
      <sz val="16"/>
      <color indexed="10"/>
      <name val="ＭＳ Ｐゴシック"/>
      <family val="3"/>
      <charset val="128"/>
    </font>
    <font>
      <b/>
      <sz val="12"/>
      <color indexed="10"/>
      <name val="HGP創英角ｺﾞｼｯｸUB"/>
      <family val="3"/>
      <charset val="128"/>
    </font>
    <font>
      <b/>
      <sz val="14"/>
      <color indexed="30"/>
      <name val="HGP創英ﾌﾟﾚｾﾞﾝｽEB"/>
      <family val="1"/>
      <charset val="128"/>
    </font>
    <font>
      <b/>
      <sz val="12"/>
      <color indexed="30"/>
      <name val="HGP創英ﾌﾟﾚｾﾞﾝｽEB"/>
      <family val="1"/>
      <charset val="128"/>
    </font>
    <font>
      <b/>
      <sz val="14"/>
      <color indexed="10"/>
      <name val="ＭＳ Ｐゴシック"/>
      <family val="3"/>
      <charset val="128"/>
    </font>
    <font>
      <b/>
      <sz val="12"/>
      <color indexed="18"/>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4"/>
      <color theme="0"/>
      <name val="ＭＳ Ｐゴシック"/>
      <family val="3"/>
      <charset val="128"/>
      <scheme val="minor"/>
    </font>
    <font>
      <b/>
      <sz val="18"/>
      <color theme="0"/>
      <name val="ＭＳ Ｐゴシック"/>
      <family val="3"/>
      <charset val="128"/>
      <scheme val="minor"/>
    </font>
    <font>
      <sz val="11"/>
      <name val="ＭＳ Ｐゴシック"/>
      <family val="3"/>
      <charset val="128"/>
      <scheme val="minor"/>
    </font>
    <font>
      <b/>
      <sz val="10"/>
      <name val="ＭＳ Ｐゴシック"/>
      <family val="3"/>
      <charset val="128"/>
      <scheme val="minor"/>
    </font>
    <font>
      <b/>
      <sz val="11"/>
      <color rgb="FFFF0000"/>
      <name val="ＭＳ Ｐゴシック"/>
      <family val="3"/>
      <charset val="128"/>
      <scheme val="minor"/>
    </font>
    <font>
      <b/>
      <sz val="11"/>
      <name val="ＭＳ Ｐゴシック"/>
      <family val="3"/>
      <charset val="128"/>
      <scheme val="minor"/>
    </font>
    <font>
      <b/>
      <sz val="14"/>
      <color rgb="FFFF0000"/>
      <name val="ＭＳ Ｐゴシック"/>
      <family val="3"/>
      <charset val="128"/>
      <scheme val="minor"/>
    </font>
    <font>
      <b/>
      <sz val="8"/>
      <color theme="1"/>
      <name val="ＭＳ Ｐゴシック"/>
      <family val="3"/>
      <charset val="128"/>
      <scheme val="minor"/>
    </font>
    <font>
      <sz val="10"/>
      <color theme="0"/>
      <name val="ＭＳ Ｐゴシック"/>
      <family val="3"/>
      <charset val="128"/>
      <scheme val="minor"/>
    </font>
    <font>
      <sz val="20"/>
      <color theme="1"/>
      <name val="ＭＳ Ｐゴシック"/>
      <family val="3"/>
      <charset val="128"/>
      <scheme val="minor"/>
    </font>
    <font>
      <sz val="20"/>
      <color theme="3" tint="0.39997558519241921"/>
      <name val="ＭＳ Ｐゴシック"/>
      <family val="3"/>
      <charset val="128"/>
      <scheme val="minor"/>
    </font>
    <font>
      <sz val="18"/>
      <color rgb="FFFF0000"/>
      <name val="ＭＳ Ｐゴシック"/>
      <family val="3"/>
      <charset val="128"/>
      <scheme val="minor"/>
    </font>
    <font>
      <sz val="14"/>
      <color theme="1"/>
      <name val="ＭＳ Ｐゴシック"/>
      <family val="3"/>
      <charset val="128"/>
      <scheme val="minor"/>
    </font>
    <font>
      <b/>
      <sz val="14"/>
      <color theme="0"/>
      <name val="ＭＳ Ｐゴシック"/>
      <family val="3"/>
      <charset val="128"/>
      <scheme val="minor"/>
    </font>
    <font>
      <b/>
      <sz val="11"/>
      <color theme="8" tint="-0.249977111117893"/>
      <name val="ＭＳ Ｐゴシック"/>
      <family val="3"/>
      <charset val="128"/>
      <scheme val="minor"/>
    </font>
    <font>
      <b/>
      <sz val="14"/>
      <color theme="1"/>
      <name val="ＭＳ Ｐゴシック"/>
      <family val="3"/>
      <charset val="128"/>
      <scheme val="minor"/>
    </font>
    <font>
      <b/>
      <sz val="12"/>
      <color rgb="FFFF0000"/>
      <name val="ＭＳ Ｐゴシック"/>
      <family val="3"/>
      <charset val="128"/>
      <scheme val="minor"/>
    </font>
    <font>
      <b/>
      <sz val="14"/>
      <color rgb="FFFF0000"/>
      <name val="HGP創英角ｺﾞｼｯｸUB"/>
      <family val="3"/>
      <charset val="128"/>
    </font>
    <font>
      <b/>
      <sz val="12"/>
      <color theme="1"/>
      <name val="ＭＳ Ｐゴシック"/>
      <family val="3"/>
      <charset val="128"/>
      <scheme val="minor"/>
    </font>
    <font>
      <sz val="12"/>
      <name val="ＭＳ Ｐゴシック"/>
      <family val="3"/>
      <charset val="128"/>
      <scheme val="minor"/>
    </font>
    <font>
      <b/>
      <sz val="14"/>
      <color rgb="FFFF0000"/>
      <name val="HGPｺﾞｼｯｸE"/>
      <family val="3"/>
      <charset val="128"/>
    </font>
    <font>
      <b/>
      <sz val="11"/>
      <color rgb="FF7030A0"/>
      <name val="ＭＳ Ｐゴシック"/>
      <family val="3"/>
      <charset val="128"/>
      <scheme val="minor"/>
    </font>
    <font>
      <b/>
      <sz val="16"/>
      <color rgb="FF008000"/>
      <name val="ＭＳ Ｐゴシック"/>
      <family val="3"/>
      <charset val="128"/>
      <scheme val="minor"/>
    </font>
    <font>
      <b/>
      <sz val="12"/>
      <color rgb="FFFF0000"/>
      <name val="HGP創英角ｺﾞｼｯｸUB"/>
      <family val="3"/>
      <charset val="128"/>
    </font>
    <font>
      <b/>
      <sz val="14"/>
      <color rgb="FF008000"/>
      <name val="ＭＳ Ｐゴシック"/>
      <family val="3"/>
      <charset val="128"/>
      <scheme val="minor"/>
    </font>
    <font>
      <b/>
      <sz val="9"/>
      <color theme="1"/>
      <name val="ＭＳ Ｐゴシック"/>
      <family val="3"/>
      <charset val="128"/>
      <scheme val="minor"/>
    </font>
    <font>
      <b/>
      <sz val="18"/>
      <color theme="1"/>
      <name val="ＭＳ Ｐゴシック"/>
      <family val="3"/>
      <charset val="128"/>
      <scheme val="minor"/>
    </font>
    <font>
      <b/>
      <sz val="16"/>
      <color theme="1"/>
      <name val="ＭＳ Ｐゴシック"/>
      <family val="3"/>
      <charset val="128"/>
      <scheme val="minor"/>
    </font>
    <font>
      <b/>
      <sz val="22"/>
      <color theme="1"/>
      <name val="HGP創英角ﾎﾟｯﾌﾟ体"/>
      <family val="3"/>
      <charset val="128"/>
    </font>
    <font>
      <b/>
      <sz val="16"/>
      <color theme="0"/>
      <name val="ＭＳ Ｐゴシック"/>
      <family val="3"/>
      <charset val="128"/>
      <scheme val="minor"/>
    </font>
    <font>
      <b/>
      <sz val="18"/>
      <color rgb="FFFF0000"/>
      <name val="ＭＳ Ｐゴシック"/>
      <family val="3"/>
      <charset val="128"/>
      <scheme val="minor"/>
    </font>
    <font>
      <b/>
      <sz val="14"/>
      <color rgb="FF0070C0"/>
      <name val="HGP創英ﾌﾟﾚｾﾞﾝｽEB"/>
      <family val="1"/>
      <charset val="128"/>
    </font>
    <font>
      <sz val="14"/>
      <name val="ＭＳ Ｐゴシック"/>
      <family val="3"/>
      <charset val="128"/>
      <scheme val="minor"/>
    </font>
    <font>
      <sz val="11"/>
      <color rgb="FFFF0000"/>
      <name val="ＭＳ Ｐゴシック"/>
      <family val="2"/>
      <charset val="128"/>
      <scheme val="minor"/>
    </font>
    <font>
      <b/>
      <sz val="9"/>
      <color indexed="81"/>
      <name val="ＭＳ Ｐゴシック"/>
      <family val="3"/>
      <charset val="128"/>
    </font>
    <font>
      <sz val="9"/>
      <color indexed="81"/>
      <name val="ＭＳ Ｐゴシック"/>
      <family val="3"/>
      <charset val="128"/>
    </font>
    <font>
      <sz val="6"/>
      <name val="ＭＳ Ｐゴシック"/>
      <family val="3"/>
      <charset val="128"/>
      <scheme val="minor"/>
    </font>
    <font>
      <b/>
      <sz val="14"/>
      <color theme="3" tint="-0.249977111117893"/>
      <name val="HGP創英角ｺﾞｼｯｸUB"/>
      <family val="3"/>
      <charset val="128"/>
    </font>
    <font>
      <sz val="8"/>
      <color theme="1"/>
      <name val="ＭＳ Ｐゴシック"/>
      <family val="3"/>
      <charset val="128"/>
      <scheme val="minor"/>
    </font>
    <font>
      <b/>
      <sz val="11"/>
      <color rgb="FFFF0000"/>
      <name val="ＭＳ Ｐゴシック"/>
      <family val="3"/>
      <charset val="128"/>
    </font>
    <font>
      <b/>
      <sz val="11"/>
      <name val="HGPｺﾞｼｯｸE"/>
      <family val="3"/>
      <charset val="128"/>
    </font>
    <font>
      <sz val="6"/>
      <name val="ＭＳ Ｐゴシック"/>
      <family val="2"/>
      <charset val="128"/>
      <scheme val="minor"/>
    </font>
    <font>
      <b/>
      <sz val="12"/>
      <name val="ＭＳ Ｐゴシック"/>
      <family val="3"/>
      <charset val="128"/>
      <scheme val="minor"/>
    </font>
    <font>
      <sz val="9"/>
      <color theme="0"/>
      <name val="ＭＳ Ｐゴシック"/>
      <family val="3"/>
      <charset val="128"/>
      <scheme val="minor"/>
    </font>
    <font>
      <b/>
      <sz val="14"/>
      <name val="ＭＳ Ｐゴシック"/>
      <family val="3"/>
      <charset val="128"/>
      <scheme val="minor"/>
    </font>
    <font>
      <b/>
      <sz val="16"/>
      <color rgb="FFFF0000"/>
      <name val="HGPｺﾞｼｯｸE"/>
      <family val="3"/>
      <charset val="128"/>
    </font>
    <font>
      <b/>
      <sz val="12"/>
      <color rgb="FFFF0000"/>
      <name val="HGPｺﾞｼｯｸE"/>
      <family val="3"/>
      <charset val="128"/>
    </font>
    <font>
      <b/>
      <sz val="14"/>
      <color rgb="FFFF0000"/>
      <name val="ＭＳ Ｐゴシック"/>
      <family val="3"/>
      <charset val="128"/>
    </font>
    <font>
      <b/>
      <sz val="18"/>
      <color rgb="FFFF0000"/>
      <name val="HGPｺﾞｼｯｸE"/>
      <family val="3"/>
      <charset val="128"/>
    </font>
    <font>
      <b/>
      <sz val="9"/>
      <color rgb="FFFF0000"/>
      <name val="ＭＳ Ｐゴシック"/>
      <family val="3"/>
      <charset val="128"/>
      <scheme val="minor"/>
    </font>
    <font>
      <b/>
      <sz val="10"/>
      <color rgb="FFFF0000"/>
      <name val="ＭＳ Ｐゴシック"/>
      <family val="3"/>
      <charset val="128"/>
      <scheme val="minor"/>
    </font>
    <font>
      <b/>
      <sz val="16"/>
      <color rgb="FFFF0000"/>
      <name val="ＭＳ Ｐゴシック"/>
      <family val="3"/>
      <charset val="128"/>
      <scheme val="minor"/>
    </font>
    <font>
      <b/>
      <sz val="20"/>
      <color theme="1"/>
      <name val="ＭＳ Ｐゴシック"/>
      <family val="3"/>
      <charset val="128"/>
      <scheme val="minor"/>
    </font>
    <font>
      <b/>
      <sz val="20"/>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9"/>
      <color theme="0"/>
      <name val="ＭＳ Ｐゴシック"/>
      <family val="3"/>
      <charset val="128"/>
      <scheme val="minor"/>
    </font>
    <font>
      <b/>
      <sz val="12"/>
      <color theme="0"/>
      <name val="ＭＳ Ｐゴシック"/>
      <family val="3"/>
      <charset val="128"/>
      <scheme val="minor"/>
    </font>
    <font>
      <b/>
      <sz val="20"/>
      <color rgb="FFFF0000"/>
      <name val="ＭＳ Ｐゴシック"/>
      <family val="3"/>
      <charset val="128"/>
      <scheme val="minor"/>
    </font>
    <font>
      <sz val="18"/>
      <color rgb="FFFF0000"/>
      <name val="ＭＳ Ｐゴシック"/>
      <family val="2"/>
      <charset val="128"/>
      <scheme val="minor"/>
    </font>
    <font>
      <sz val="16"/>
      <color theme="1"/>
      <name val="ＭＳ Ｐゴシック"/>
      <family val="2"/>
      <charset val="128"/>
      <scheme val="minor"/>
    </font>
    <font>
      <sz val="9"/>
      <color theme="1"/>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
      <b/>
      <sz val="20"/>
      <color theme="0"/>
      <name val="ＭＳ Ｐゴシック"/>
      <family val="3"/>
      <charset val="128"/>
      <scheme val="minor"/>
    </font>
    <font>
      <sz val="16"/>
      <color theme="0"/>
      <name val="ＭＳ Ｐゴシック"/>
      <family val="2"/>
      <charset val="128"/>
      <scheme val="minor"/>
    </font>
    <font>
      <sz val="18"/>
      <color theme="0"/>
      <name val="ＭＳ Ｐゴシック"/>
      <family val="3"/>
      <charset val="128"/>
      <scheme val="minor"/>
    </font>
    <font>
      <sz val="11"/>
      <name val="ＭＳ Ｐゴシック"/>
      <family val="3"/>
      <charset val="128"/>
      <scheme val="major"/>
    </font>
  </fonts>
  <fills count="31">
    <fill>
      <patternFill patternType="none"/>
    </fill>
    <fill>
      <patternFill patternType="gray125"/>
    </fill>
    <fill>
      <patternFill patternType="solid">
        <fgColor rgb="FFFFFF00"/>
        <bgColor indexed="64"/>
      </patternFill>
    </fill>
    <fill>
      <patternFill patternType="solid">
        <fgColor theme="0" tint="-0.14996795556505021"/>
        <bgColor indexed="64"/>
      </patternFill>
    </fill>
    <fill>
      <patternFill patternType="solid">
        <fgColor rgb="FF0080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59996337778862885"/>
        <bgColor indexed="64"/>
      </patternFill>
    </fill>
    <fill>
      <patternFill patternType="solid">
        <fgColor theme="5" tint="-0.249977111117893"/>
        <bgColor indexed="64"/>
      </patternFill>
    </fill>
    <fill>
      <patternFill patternType="solid">
        <fgColor rgb="FFA61D02"/>
        <bgColor indexed="64"/>
      </patternFill>
    </fill>
    <fill>
      <patternFill patternType="solid">
        <fgColor theme="3" tint="0.59999389629810485"/>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9" tint="0.59996337778862885"/>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theme="1" tint="0.34998626667073579"/>
        <bgColor indexed="64"/>
      </patternFill>
    </fill>
    <fill>
      <patternFill patternType="solid">
        <fgColor theme="6"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7030A0"/>
        <bgColor indexed="64"/>
      </patternFill>
    </fill>
    <fill>
      <patternFill patternType="solid">
        <fgColor theme="3" tint="0.39997558519241921"/>
        <bgColor indexed="64"/>
      </patternFill>
    </fill>
    <fill>
      <patternFill patternType="solid">
        <fgColor theme="8" tint="0.79998168889431442"/>
        <bgColor indexed="64"/>
      </patternFill>
    </fill>
    <fill>
      <patternFill patternType="solid">
        <fgColor rgb="FF0070C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tint="-0.499984740745262"/>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hair">
        <color indexed="64"/>
      </left>
      <right/>
      <top style="medium">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hair">
        <color indexed="64"/>
      </left>
      <right style="thin">
        <color indexed="64"/>
      </right>
      <top style="medium">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hair">
        <color indexed="64"/>
      </left>
      <right style="thin">
        <color indexed="64"/>
      </right>
      <top/>
      <bottom style="thin">
        <color indexed="64"/>
      </bottom>
      <diagonal/>
    </border>
    <border>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right/>
      <top/>
      <bottom style="hair">
        <color auto="1"/>
      </bottom>
      <diagonal/>
    </border>
    <border>
      <left style="thin">
        <color indexed="64"/>
      </left>
      <right/>
      <top style="thin">
        <color indexed="64"/>
      </top>
      <bottom style="hair">
        <color indexed="64"/>
      </bottom>
      <diagonal/>
    </border>
    <border>
      <left/>
      <right style="hair">
        <color auto="1"/>
      </right>
      <top style="thin">
        <color indexed="64"/>
      </top>
      <bottom style="hair">
        <color auto="1"/>
      </bottom>
      <diagonal/>
    </border>
    <border>
      <left/>
      <right/>
      <top style="hair">
        <color auto="1"/>
      </top>
      <bottom style="thin">
        <color indexed="64"/>
      </bottom>
      <diagonal/>
    </border>
    <border>
      <left style="thin">
        <color indexed="64"/>
      </left>
      <right/>
      <top style="hair">
        <color auto="1"/>
      </top>
      <bottom style="thin">
        <color indexed="64"/>
      </bottom>
      <diagonal/>
    </border>
    <border>
      <left style="hair">
        <color indexed="64"/>
      </left>
      <right style="hair">
        <color indexed="64"/>
      </right>
      <top style="thin">
        <color indexed="64"/>
      </top>
      <bottom/>
      <diagonal/>
    </border>
    <border>
      <left style="hair">
        <color auto="1"/>
      </left>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hair">
        <color auto="1"/>
      </bottom>
      <diagonal/>
    </border>
    <border>
      <left style="thin">
        <color indexed="64"/>
      </left>
      <right/>
      <top/>
      <bottom style="hair">
        <color indexed="64"/>
      </bottom>
      <diagonal/>
    </border>
    <border>
      <left/>
      <right style="thin">
        <color indexed="64"/>
      </right>
      <top/>
      <bottom style="hair">
        <color auto="1"/>
      </bottom>
      <diagonal/>
    </border>
    <border>
      <left style="hair">
        <color auto="1"/>
      </left>
      <right/>
      <top style="hair">
        <color auto="1"/>
      </top>
      <bottom style="thin">
        <color indexed="64"/>
      </bottom>
      <diagonal/>
    </border>
    <border>
      <left/>
      <right style="thin">
        <color indexed="64"/>
      </right>
      <top style="hair">
        <color auto="1"/>
      </top>
      <bottom style="thin">
        <color indexed="64"/>
      </bottom>
      <diagonal/>
    </border>
    <border>
      <left style="hair">
        <color auto="1"/>
      </left>
      <right style="thin">
        <color indexed="64"/>
      </right>
      <top style="hair">
        <color auto="1"/>
      </top>
      <bottom/>
      <diagonal/>
    </border>
    <border>
      <left style="hair">
        <color auto="1"/>
      </left>
      <right/>
      <top style="hair">
        <color auto="1"/>
      </top>
      <bottom style="hair">
        <color auto="1"/>
      </bottom>
      <diagonal/>
    </border>
    <border>
      <left/>
      <right style="thin">
        <color indexed="64"/>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s>
  <cellStyleXfs count="13">
    <xf numFmtId="0" fontId="0" fillId="0" borderId="0">
      <alignment vertical="center"/>
    </xf>
    <xf numFmtId="0" fontId="22" fillId="0" borderId="0">
      <alignment vertical="center"/>
    </xf>
    <xf numFmtId="0" fontId="22" fillId="0" borderId="0">
      <alignment vertical="center"/>
    </xf>
    <xf numFmtId="0" fontId="9" fillId="0" borderId="0">
      <alignment vertical="center"/>
    </xf>
    <xf numFmtId="0" fontId="8" fillId="0" borderId="0">
      <alignment vertical="center"/>
    </xf>
    <xf numFmtId="0" fontId="7" fillId="0" borderId="0">
      <alignment vertical="center"/>
    </xf>
    <xf numFmtId="0" fontId="22" fillId="0" borderId="0">
      <alignment vertical="center"/>
    </xf>
    <xf numFmtId="0" fontId="7" fillId="0" borderId="0">
      <alignment vertical="center"/>
    </xf>
    <xf numFmtId="0" fontId="7" fillId="0" borderId="0">
      <alignment vertical="center"/>
    </xf>
    <xf numFmtId="0" fontId="6" fillId="0" borderId="0">
      <alignment vertical="center"/>
    </xf>
    <xf numFmtId="0" fontId="4" fillId="0" borderId="0">
      <alignment vertical="center"/>
    </xf>
    <xf numFmtId="0" fontId="3" fillId="0" borderId="0">
      <alignment vertical="center"/>
    </xf>
    <xf numFmtId="0" fontId="1" fillId="0" borderId="0">
      <alignment vertical="center"/>
    </xf>
  </cellStyleXfs>
  <cellXfs count="90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Font="1" applyAlignment="1">
      <alignment horizontal="center" vertical="center"/>
    </xf>
    <xf numFmtId="0" fontId="0" fillId="0" borderId="1" xfId="0" applyBorder="1" applyAlignment="1">
      <alignment horizontal="center" vertical="center"/>
    </xf>
    <xf numFmtId="0" fontId="25" fillId="2"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lignment vertical="center"/>
    </xf>
    <xf numFmtId="0" fontId="0" fillId="3" borderId="1" xfId="0" applyFill="1" applyBorder="1">
      <alignment vertical="center"/>
    </xf>
    <xf numFmtId="0" fontId="0" fillId="3" borderId="2" xfId="0" applyFill="1" applyBorder="1">
      <alignment vertical="center"/>
    </xf>
    <xf numFmtId="0" fontId="27" fillId="4" borderId="1" xfId="0" applyFont="1" applyFill="1" applyBorder="1" applyAlignment="1">
      <alignment horizontal="center" vertical="center"/>
    </xf>
    <xf numFmtId="0" fontId="28" fillId="4" borderId="1" xfId="0" applyFont="1" applyFill="1" applyBorder="1" applyAlignment="1">
      <alignment horizontal="center" vertical="center"/>
    </xf>
    <xf numFmtId="0" fontId="23" fillId="4" borderId="1" xfId="0" applyFont="1" applyFill="1" applyBorder="1" applyAlignment="1">
      <alignment horizontal="center" vertical="center"/>
    </xf>
    <xf numFmtId="0" fontId="29" fillId="5" borderId="1" xfId="0" applyFont="1" applyFill="1" applyBorder="1" applyAlignment="1">
      <alignment horizontal="center" vertical="center"/>
    </xf>
    <xf numFmtId="0" fontId="26" fillId="0" borderId="0" xfId="0" applyFont="1" applyAlignment="1">
      <alignment horizontal="right" vertical="center"/>
    </xf>
    <xf numFmtId="0" fontId="26" fillId="0" borderId="0" xfId="0" applyFont="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5" fillId="2"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6" borderId="1" xfId="0" applyFill="1" applyBorder="1">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27" fillId="4" borderId="1" xfId="0" applyFont="1" applyFill="1" applyBorder="1" applyAlignment="1">
      <alignment horizontal="center" vertical="center" shrinkToFit="1"/>
    </xf>
    <xf numFmtId="0" fontId="23" fillId="4" borderId="1" xfId="0" applyFont="1" applyFill="1" applyBorder="1" applyAlignment="1">
      <alignment horizontal="center" vertical="center" shrinkToFit="1"/>
    </xf>
    <xf numFmtId="0" fontId="28" fillId="4" borderId="1" xfId="0" applyFont="1" applyFill="1" applyBorder="1" applyAlignment="1">
      <alignment horizontal="center" vertical="center" shrinkToFit="1"/>
    </xf>
    <xf numFmtId="0" fontId="24" fillId="8" borderId="4" xfId="0" applyFont="1" applyFill="1" applyBorder="1" applyAlignment="1">
      <alignment horizontal="center" vertical="center" shrinkToFit="1"/>
    </xf>
    <xf numFmtId="0" fontId="0" fillId="0" borderId="0" xfId="0" applyAlignment="1">
      <alignment horizontal="center" vertical="center"/>
    </xf>
    <xf numFmtId="0" fontId="25" fillId="2" borderId="1" xfId="0" applyFont="1" applyFill="1" applyBorder="1" applyAlignment="1">
      <alignment horizontal="center" vertical="center"/>
    </xf>
    <xf numFmtId="0" fontId="0" fillId="3" borderId="1" xfId="0" applyFill="1" applyBorder="1" applyAlignment="1">
      <alignment horizontal="center" vertical="center"/>
    </xf>
    <xf numFmtId="0" fontId="26" fillId="0" borderId="0" xfId="0" applyFont="1" applyAlignment="1">
      <alignment horizontal="left" vertical="center"/>
    </xf>
    <xf numFmtId="0" fontId="25" fillId="0" borderId="0" xfId="0" applyFont="1" applyAlignment="1">
      <alignment horizontal="left" vertical="center"/>
    </xf>
    <xf numFmtId="0" fontId="29" fillId="5" borderId="1" xfId="0" applyFont="1" applyFill="1" applyBorder="1" applyAlignment="1">
      <alignment horizontal="center" vertical="center"/>
    </xf>
    <xf numFmtId="0" fontId="0" fillId="3" borderId="5" xfId="0" applyFill="1" applyBorder="1" applyAlignment="1">
      <alignment horizontal="center" vertical="center"/>
    </xf>
    <xf numFmtId="0" fontId="27" fillId="9" borderId="1" xfId="0" applyFont="1" applyFill="1" applyBorder="1" applyAlignment="1">
      <alignment horizontal="center" vertical="center" shrinkToFit="1"/>
    </xf>
    <xf numFmtId="0" fontId="23" fillId="9" borderId="1" xfId="0" applyFont="1" applyFill="1" applyBorder="1" applyAlignment="1">
      <alignment horizontal="center" vertical="center" shrinkToFit="1"/>
    </xf>
    <xf numFmtId="0" fontId="28" fillId="9" borderId="1" xfId="0" applyFont="1" applyFill="1" applyBorder="1" applyAlignment="1">
      <alignment horizontal="center" vertical="center" shrinkToFit="1"/>
    </xf>
    <xf numFmtId="0" fontId="27" fillId="9" borderId="1" xfId="0" applyFont="1" applyFill="1" applyBorder="1" applyAlignment="1">
      <alignment horizontal="center" vertical="center"/>
    </xf>
    <xf numFmtId="0" fontId="23" fillId="9" borderId="1" xfId="0" applyFont="1" applyFill="1" applyBorder="1" applyAlignment="1">
      <alignment horizontal="center" vertical="center"/>
    </xf>
    <xf numFmtId="0" fontId="28" fillId="9" borderId="1" xfId="0" applyFont="1" applyFill="1" applyBorder="1" applyAlignment="1">
      <alignment horizontal="center" vertical="center"/>
    </xf>
    <xf numFmtId="0" fontId="29" fillId="0" borderId="1"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9" fillId="0"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lignment vertical="center"/>
    </xf>
    <xf numFmtId="0" fontId="25" fillId="2" borderId="1" xfId="0" applyFont="1" applyFill="1" applyBorder="1" applyAlignment="1">
      <alignment horizontal="center" vertical="center"/>
    </xf>
    <xf numFmtId="0" fontId="31" fillId="0" borderId="0" xfId="0" applyFont="1">
      <alignment vertical="center"/>
    </xf>
    <xf numFmtId="0" fontId="32" fillId="10" borderId="7" xfId="0" applyFont="1" applyFill="1" applyBorder="1" applyAlignment="1">
      <alignment horizontal="center" vertical="center" wrapText="1"/>
    </xf>
    <xf numFmtId="0" fontId="24" fillId="11" borderId="10" xfId="0" applyFont="1" applyFill="1" applyBorder="1" applyAlignment="1">
      <alignment horizontal="center" vertical="center" shrinkToFit="1"/>
    </xf>
    <xf numFmtId="0" fontId="32" fillId="12" borderId="11" xfId="0" applyFont="1" applyFill="1" applyBorder="1" applyAlignment="1">
      <alignment horizontal="center" vertical="center" wrapText="1"/>
    </xf>
    <xf numFmtId="0" fontId="33" fillId="7" borderId="12" xfId="0" applyFont="1" applyFill="1" applyBorder="1" applyAlignment="1">
      <alignment horizontal="center" vertical="center" wrapText="1"/>
    </xf>
    <xf numFmtId="0" fontId="33" fillId="13" borderId="13" xfId="0" applyFont="1" applyFill="1" applyBorder="1" applyAlignment="1">
      <alignment horizontal="center" vertical="center" wrapText="1"/>
    </xf>
    <xf numFmtId="0" fontId="30" fillId="13" borderId="14" xfId="0" applyFont="1" applyFill="1" applyBorder="1" applyAlignment="1">
      <alignment horizontal="center" vertical="center"/>
    </xf>
    <xf numFmtId="0" fontId="30" fillId="13" borderId="15"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5" fillId="2" borderId="1" xfId="0" applyFont="1" applyFill="1" applyBorder="1" applyAlignment="1">
      <alignment horizontal="center" vertical="center"/>
    </xf>
    <xf numFmtId="0" fontId="0" fillId="0" borderId="0" xfId="0" applyBorder="1" applyAlignment="1">
      <alignment horizontal="center" vertical="center"/>
    </xf>
    <xf numFmtId="0" fontId="30" fillId="0" borderId="16" xfId="0" applyFont="1" applyFill="1" applyBorder="1" applyAlignment="1">
      <alignment horizontal="center" vertical="center"/>
    </xf>
    <xf numFmtId="0" fontId="30" fillId="0" borderId="17" xfId="0" applyFont="1" applyFill="1" applyBorder="1" applyAlignment="1">
      <alignment horizontal="center" vertical="center"/>
    </xf>
    <xf numFmtId="0" fontId="32" fillId="0" borderId="18" xfId="0" applyFont="1" applyFill="1" applyBorder="1" applyAlignment="1">
      <alignment horizontal="center" vertical="center" wrapText="1" shrinkToFit="1"/>
    </xf>
    <xf numFmtId="0" fontId="32" fillId="0" borderId="20" xfId="0" applyFont="1" applyFill="1" applyBorder="1" applyAlignment="1">
      <alignment horizontal="center" vertical="center" wrapText="1"/>
    </xf>
    <xf numFmtId="0" fontId="32" fillId="15" borderId="20" xfId="0" applyFont="1" applyFill="1" applyBorder="1" applyAlignment="1">
      <alignment horizontal="center" vertical="center" wrapText="1"/>
    </xf>
    <xf numFmtId="0" fontId="34" fillId="3" borderId="5" xfId="0" applyFont="1" applyFill="1" applyBorder="1" applyAlignment="1">
      <alignment horizontal="center" vertical="center" shrinkToFit="1"/>
    </xf>
    <xf numFmtId="0" fontId="34" fillId="3" borderId="1"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6" fillId="3" borderId="5" xfId="0" applyFont="1" applyFill="1" applyBorder="1" applyAlignment="1">
      <alignment horizontal="center" vertical="center" shrinkToFit="1"/>
    </xf>
    <xf numFmtId="0" fontId="26" fillId="3" borderId="6" xfId="0" applyFont="1" applyFill="1" applyBorder="1" applyAlignment="1">
      <alignment horizontal="center" vertical="center" shrinkToFit="1"/>
    </xf>
    <xf numFmtId="0" fontId="26" fillId="3" borderId="2" xfId="0" applyFont="1" applyFill="1" applyBorder="1" applyAlignment="1">
      <alignment horizontal="center" vertical="center" shrinkToFit="1"/>
    </xf>
    <xf numFmtId="0" fontId="0" fillId="0" borderId="0" xfId="0">
      <alignment vertical="center"/>
    </xf>
    <xf numFmtId="0" fontId="26" fillId="0" borderId="0" xfId="0" applyFont="1">
      <alignment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25" fillId="2" borderId="1" xfId="0" applyFont="1" applyFill="1" applyBorder="1" applyAlignment="1">
      <alignment horizontal="center" vertical="center"/>
    </xf>
    <xf numFmtId="0" fontId="28" fillId="4" borderId="9" xfId="0" applyFont="1" applyFill="1" applyBorder="1" applyAlignment="1">
      <alignment horizontal="center" vertical="center" shrinkToFit="1"/>
    </xf>
    <xf numFmtId="0" fontId="0" fillId="0" borderId="0" xfId="0" applyFont="1" applyAlignment="1">
      <alignment horizontal="left" vertical="center"/>
    </xf>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0" fillId="3" borderId="1" xfId="0" applyFill="1" applyBorder="1" applyAlignment="1">
      <alignment horizontal="center" vertical="center"/>
    </xf>
    <xf numFmtId="0" fontId="27" fillId="4" borderId="1" xfId="0" applyFont="1" applyFill="1" applyBorder="1" applyAlignment="1">
      <alignment horizontal="center" vertical="center"/>
    </xf>
    <xf numFmtId="0" fontId="28" fillId="4" borderId="1" xfId="0" applyFont="1" applyFill="1" applyBorder="1" applyAlignment="1">
      <alignment horizontal="center" vertical="center"/>
    </xf>
    <xf numFmtId="0" fontId="23" fillId="4" borderId="1" xfId="0" applyFont="1" applyFill="1" applyBorder="1" applyAlignment="1">
      <alignment horizontal="center" vertical="center"/>
    </xf>
    <xf numFmtId="0" fontId="26" fillId="0" borderId="0" xfId="0" applyFont="1">
      <alignment vertical="center"/>
    </xf>
    <xf numFmtId="0" fontId="25" fillId="0" borderId="0" xfId="0" applyFont="1" applyAlignment="1">
      <alignment horizontal="left" vertical="center"/>
    </xf>
    <xf numFmtId="0" fontId="27" fillId="4" borderId="1" xfId="0" applyFont="1" applyFill="1" applyBorder="1" applyAlignment="1">
      <alignment horizontal="center" vertical="center" shrinkToFit="1"/>
    </xf>
    <xf numFmtId="0" fontId="23" fillId="4" borderId="1" xfId="0" applyFont="1" applyFill="1" applyBorder="1" applyAlignment="1">
      <alignment horizontal="center" vertical="center" shrinkToFit="1"/>
    </xf>
    <xf numFmtId="0" fontId="28" fillId="4" borderId="1" xfId="0" applyFont="1" applyFill="1" applyBorder="1" applyAlignment="1">
      <alignment horizontal="center" vertical="center" shrinkToFit="1"/>
    </xf>
    <xf numFmtId="0" fontId="0" fillId="3" borderId="5" xfId="0" applyFill="1" applyBorder="1" applyAlignment="1">
      <alignment horizontal="center" vertical="center"/>
    </xf>
    <xf numFmtId="0" fontId="26" fillId="0" borderId="0" xfId="0" applyFont="1" applyAlignment="1">
      <alignment horizontal="left" vertical="center"/>
    </xf>
    <xf numFmtId="0" fontId="30" fillId="7" borderId="3" xfId="0" applyFont="1" applyFill="1" applyBorder="1" applyAlignment="1">
      <alignment horizontal="center" vertical="center"/>
    </xf>
    <xf numFmtId="0" fontId="31" fillId="0" borderId="0" xfId="0" applyFont="1">
      <alignment vertical="center"/>
    </xf>
    <xf numFmtId="0" fontId="30" fillId="7" borderId="8" xfId="0" applyFont="1" applyFill="1" applyBorder="1" applyAlignment="1">
      <alignment horizontal="center" vertical="center"/>
    </xf>
    <xf numFmtId="0" fontId="33" fillId="7" borderId="12" xfId="0"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lignment vertical="center"/>
    </xf>
    <xf numFmtId="0" fontId="28" fillId="9" borderId="9" xfId="0" applyFont="1" applyFill="1" applyBorder="1" applyAlignment="1">
      <alignment horizontal="center" vertical="center" shrinkToFit="1"/>
    </xf>
    <xf numFmtId="0" fontId="30" fillId="13" borderId="2" xfId="0" applyFont="1" applyFill="1" applyBorder="1" applyAlignment="1">
      <alignment horizontal="center" vertical="center"/>
    </xf>
    <xf numFmtId="0" fontId="30" fillId="13" borderId="21" xfId="0" applyFont="1" applyFill="1" applyBorder="1" applyAlignment="1">
      <alignment horizontal="center" vertical="center"/>
    </xf>
    <xf numFmtId="0" fontId="33" fillId="14" borderId="22" xfId="0" applyFont="1" applyFill="1" applyBorder="1" applyAlignment="1">
      <alignment horizontal="center" vertical="center" shrinkToFit="1"/>
    </xf>
    <xf numFmtId="0" fontId="30" fillId="0" borderId="7" xfId="0" applyFont="1" applyFill="1" applyBorder="1" applyAlignment="1">
      <alignment horizontal="center" vertical="center"/>
    </xf>
    <xf numFmtId="0" fontId="24" fillId="17"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0" xfId="0">
      <alignment vertical="center"/>
    </xf>
    <xf numFmtId="0" fontId="28" fillId="9" borderId="9" xfId="0" applyFont="1" applyFill="1" applyBorder="1" applyAlignment="1">
      <alignment horizontal="center" vertical="center" shrinkToFit="1"/>
    </xf>
    <xf numFmtId="0" fontId="29" fillId="0" borderId="0" xfId="0" applyFont="1" applyAlignment="1">
      <alignment horizontal="center" vertical="center"/>
    </xf>
    <xf numFmtId="0" fontId="29" fillId="0" borderId="0" xfId="0" applyFont="1">
      <alignment vertical="center"/>
    </xf>
    <xf numFmtId="0" fontId="0" fillId="0" borderId="0" xfId="0">
      <alignment vertical="center"/>
    </xf>
    <xf numFmtId="0" fontId="26" fillId="0" borderId="0" xfId="0" applyFont="1">
      <alignment vertical="center"/>
    </xf>
    <xf numFmtId="0" fontId="27" fillId="18" borderId="1" xfId="0" applyFont="1" applyFill="1" applyBorder="1" applyAlignment="1">
      <alignment horizontal="center" vertical="center"/>
    </xf>
    <xf numFmtId="0" fontId="23" fillId="18" borderId="1" xfId="0" applyFont="1" applyFill="1" applyBorder="1" applyAlignment="1">
      <alignment horizontal="center" vertical="center"/>
    </xf>
    <xf numFmtId="0" fontId="28" fillId="18" borderId="1" xfId="0" applyFont="1" applyFill="1" applyBorder="1" applyAlignment="1">
      <alignment horizontal="center" vertical="center"/>
    </xf>
    <xf numFmtId="0" fontId="34" fillId="3" borderId="6" xfId="0" applyFont="1" applyFill="1" applyBorder="1" applyAlignment="1">
      <alignment horizontal="center" vertical="center" shrinkToFit="1"/>
    </xf>
    <xf numFmtId="0" fontId="34" fillId="3" borderId="2" xfId="0" applyFont="1" applyFill="1" applyBorder="1" applyAlignment="1">
      <alignment horizontal="center" vertical="center" shrinkToFit="1"/>
    </xf>
    <xf numFmtId="0" fontId="0" fillId="3" borderId="1" xfId="0" applyFill="1" applyBorder="1" applyAlignment="1">
      <alignment horizontal="center" vertical="center"/>
    </xf>
    <xf numFmtId="0" fontId="28" fillId="9" borderId="9" xfId="0" applyFont="1" applyFill="1" applyBorder="1" applyAlignment="1">
      <alignment horizontal="center" vertical="center" shrinkToFit="1"/>
    </xf>
    <xf numFmtId="0" fontId="35" fillId="18" borderId="26" xfId="0" applyFont="1" applyFill="1" applyBorder="1" applyAlignment="1">
      <alignment horizontal="center" vertical="center"/>
    </xf>
    <xf numFmtId="0" fontId="36" fillId="21" borderId="29" xfId="0" applyFont="1" applyFill="1" applyBorder="1" applyAlignment="1">
      <alignment horizontal="center" vertical="center"/>
    </xf>
    <xf numFmtId="0" fontId="37" fillId="21" borderId="6" xfId="0" applyFont="1" applyFill="1" applyBorder="1" applyAlignment="1">
      <alignment horizontal="center" vertical="center"/>
    </xf>
    <xf numFmtId="0" fontId="37" fillId="21" borderId="29" xfId="0" applyFont="1" applyFill="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5" fillId="2" borderId="1" xfId="0" applyFont="1" applyFill="1" applyBorder="1" applyAlignment="1">
      <alignment horizontal="center" vertical="center"/>
    </xf>
    <xf numFmtId="0" fontId="28" fillId="9" borderId="9" xfId="0" applyFont="1" applyFill="1" applyBorder="1" applyAlignment="1">
      <alignment horizontal="center" vertical="center" shrinkToFit="1"/>
    </xf>
    <xf numFmtId="0" fontId="32" fillId="0"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37" fillId="21" borderId="40" xfId="0" applyFont="1" applyFill="1" applyBorder="1" applyAlignment="1">
      <alignment horizontal="center" vertical="center"/>
    </xf>
    <xf numFmtId="0" fontId="38" fillId="4" borderId="9" xfId="0" applyNumberFormat="1" applyFont="1" applyFill="1" applyBorder="1" applyAlignment="1">
      <alignment horizontal="right" vertical="center"/>
    </xf>
    <xf numFmtId="0" fontId="38" fillId="4" borderId="30" xfId="0" applyNumberFormat="1" applyFont="1" applyFill="1" applyBorder="1" applyAlignment="1">
      <alignment horizontal="left" vertical="center"/>
    </xf>
    <xf numFmtId="0" fontId="0" fillId="0" borderId="0" xfId="0">
      <alignment vertical="center"/>
    </xf>
    <xf numFmtId="0" fontId="0" fillId="0" borderId="0" xfId="0">
      <alignment vertical="center"/>
    </xf>
    <xf numFmtId="0" fontId="0" fillId="0" borderId="0" xfId="0">
      <alignment vertical="center"/>
    </xf>
    <xf numFmtId="0" fontId="0" fillId="0" borderId="1" xfId="0" applyBorder="1" applyAlignment="1">
      <alignment horizontal="center"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176" fontId="26" fillId="0" borderId="0" xfId="0" applyNumberFormat="1" applyFont="1" applyAlignment="1">
      <alignment horizontal="center" vertical="center"/>
    </xf>
    <xf numFmtId="0" fontId="60" fillId="2" borderId="1" xfId="3" applyFont="1" applyFill="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Font="1" applyAlignment="1">
      <alignment horizontal="center" vertical="center"/>
    </xf>
    <xf numFmtId="0" fontId="26" fillId="0" borderId="0" xfId="0" applyFont="1">
      <alignment vertical="center"/>
    </xf>
    <xf numFmtId="0" fontId="24" fillId="8" borderId="4" xfId="0" applyFont="1" applyFill="1" applyBorder="1" applyAlignment="1">
      <alignment horizontal="center" vertical="center" shrinkToFit="1"/>
    </xf>
    <xf numFmtId="0" fontId="26" fillId="0" borderId="0" xfId="0" applyFont="1" applyAlignment="1">
      <alignment horizontal="left" vertical="center"/>
    </xf>
    <xf numFmtId="0" fontId="25" fillId="0" borderId="0" xfId="0" applyFont="1" applyAlignment="1">
      <alignment horizontal="left" vertical="center"/>
    </xf>
    <xf numFmtId="0" fontId="0" fillId="3" borderId="5" xfId="0" applyFill="1" applyBorder="1" applyAlignment="1">
      <alignment horizontal="center" vertical="center"/>
    </xf>
    <xf numFmtId="0" fontId="31" fillId="0" borderId="0" xfId="0" applyFont="1">
      <alignment vertical="center"/>
    </xf>
    <xf numFmtId="0" fontId="34" fillId="3" borderId="5" xfId="0" applyFont="1" applyFill="1" applyBorder="1" applyAlignment="1">
      <alignment horizontal="center" vertical="center" shrinkToFit="1"/>
    </xf>
    <xf numFmtId="0" fontId="34" fillId="3" borderId="1" xfId="0" applyFont="1" applyFill="1" applyBorder="1" applyAlignment="1">
      <alignment horizontal="center" vertical="center" shrinkToFit="1"/>
    </xf>
    <xf numFmtId="0" fontId="26" fillId="3" borderId="1" xfId="0" applyFont="1" applyFill="1" applyBorder="1" applyAlignment="1">
      <alignment horizontal="center" vertical="center" shrinkToFit="1"/>
    </xf>
    <xf numFmtId="0" fontId="26" fillId="3" borderId="5" xfId="0" applyFont="1" applyFill="1" applyBorder="1" applyAlignment="1">
      <alignment horizontal="center" vertical="center" shrinkToFit="1"/>
    </xf>
    <xf numFmtId="0" fontId="26" fillId="3" borderId="6" xfId="0" applyFont="1" applyFill="1" applyBorder="1" applyAlignment="1">
      <alignment horizontal="center" vertical="center" shrinkToFit="1"/>
    </xf>
    <xf numFmtId="0" fontId="26" fillId="3" borderId="2" xfId="0" applyFont="1" applyFill="1" applyBorder="1" applyAlignment="1">
      <alignment horizontal="center" vertical="center" shrinkToFit="1"/>
    </xf>
    <xf numFmtId="0" fontId="24" fillId="17" borderId="1" xfId="0" applyFont="1" applyFill="1" applyBorder="1" applyAlignment="1">
      <alignment horizontal="center" vertical="center"/>
    </xf>
    <xf numFmtId="0" fontId="27" fillId="18" borderId="1" xfId="0" applyFont="1" applyFill="1" applyBorder="1" applyAlignment="1">
      <alignment horizontal="center" vertical="center"/>
    </xf>
    <xf numFmtId="0" fontId="23" fillId="18" borderId="1" xfId="0" applyFont="1" applyFill="1" applyBorder="1" applyAlignment="1">
      <alignment horizontal="center" vertical="center"/>
    </xf>
    <xf numFmtId="0" fontId="28" fillId="18" borderId="1" xfId="0" applyFont="1" applyFill="1" applyBorder="1" applyAlignment="1">
      <alignment horizontal="center" vertical="center"/>
    </xf>
    <xf numFmtId="0" fontId="27" fillId="18" borderId="1" xfId="0" applyFont="1" applyFill="1" applyBorder="1" applyAlignment="1">
      <alignment horizontal="center" vertical="center" shrinkToFit="1"/>
    </xf>
    <xf numFmtId="0" fontId="23" fillId="18" borderId="1" xfId="0" applyFont="1" applyFill="1" applyBorder="1" applyAlignment="1">
      <alignment horizontal="center" vertical="center" shrinkToFit="1"/>
    </xf>
    <xf numFmtId="0" fontId="28" fillId="18" borderId="1" xfId="0" applyFont="1" applyFill="1" applyBorder="1" applyAlignment="1">
      <alignment horizontal="center" vertical="center" shrinkToFit="1"/>
    </xf>
    <xf numFmtId="0" fontId="34" fillId="3" borderId="6" xfId="0" applyFont="1" applyFill="1" applyBorder="1" applyAlignment="1">
      <alignment horizontal="center" vertical="center" shrinkToFit="1"/>
    </xf>
    <xf numFmtId="56" fontId="25" fillId="2" borderId="1" xfId="0" quotePrefix="1" applyNumberFormat="1" applyFont="1" applyFill="1" applyBorder="1" applyAlignment="1">
      <alignment horizontal="center" vertical="center"/>
    </xf>
    <xf numFmtId="0" fontId="35" fillId="19" borderId="27" xfId="0" applyFont="1" applyFill="1" applyBorder="1" applyAlignment="1">
      <alignment horizontal="center" vertical="center"/>
    </xf>
    <xf numFmtId="0" fontId="35" fillId="20" borderId="28" xfId="0" applyFont="1" applyFill="1" applyBorder="1" applyAlignment="1">
      <alignment horizontal="center" vertical="center"/>
    </xf>
    <xf numFmtId="0" fontId="35" fillId="20" borderId="20" xfId="0" applyFont="1" applyFill="1" applyBorder="1" applyAlignment="1">
      <alignment horizontal="center" vertical="center"/>
    </xf>
    <xf numFmtId="0" fontId="35" fillId="20" borderId="27" xfId="0" applyFont="1" applyFill="1" applyBorder="1" applyAlignment="1">
      <alignment horizontal="center" vertical="center"/>
    </xf>
    <xf numFmtId="0" fontId="0" fillId="0" borderId="0" xfId="0" applyAlignment="1">
      <alignment vertical="center"/>
    </xf>
    <xf numFmtId="0" fontId="38" fillId="18" borderId="9" xfId="0" applyFont="1" applyFill="1" applyBorder="1" applyAlignment="1">
      <alignment horizontal="right" vertical="center"/>
    </xf>
    <xf numFmtId="0" fontId="38" fillId="18" borderId="9" xfId="0" applyFont="1" applyFill="1" applyBorder="1" applyAlignment="1">
      <alignment vertical="center"/>
    </xf>
    <xf numFmtId="0" fontId="23" fillId="18" borderId="26" xfId="0" applyFont="1" applyFill="1" applyBorder="1" applyAlignment="1">
      <alignment horizontal="center" vertical="center"/>
    </xf>
    <xf numFmtId="0" fontId="0" fillId="6" borderId="30" xfId="0" applyFill="1" applyBorder="1" applyAlignment="1">
      <alignment horizontal="center" vertical="center"/>
    </xf>
    <xf numFmtId="0" fontId="39" fillId="6" borderId="14" xfId="0" applyFont="1" applyFill="1" applyBorder="1" applyAlignment="1">
      <alignment horizontal="center" vertical="center"/>
    </xf>
    <xf numFmtId="0" fontId="39" fillId="6" borderId="15" xfId="0" applyFont="1" applyFill="1" applyBorder="1" applyAlignment="1">
      <alignment horizontal="center" vertical="center"/>
    </xf>
    <xf numFmtId="0" fontId="0" fillId="6" borderId="1" xfId="0" applyFill="1" applyBorder="1" applyAlignment="1">
      <alignment horizontal="center" vertical="center"/>
    </xf>
    <xf numFmtId="0" fontId="36" fillId="0" borderId="31" xfId="0" applyFont="1" applyBorder="1" applyAlignment="1">
      <alignment horizontal="center" vertical="center"/>
    </xf>
    <xf numFmtId="0" fontId="36" fillId="0" borderId="8" xfId="0" applyFont="1" applyBorder="1" applyAlignment="1">
      <alignment horizontal="center" vertical="center"/>
    </xf>
    <xf numFmtId="0" fontId="36" fillId="0" borderId="3" xfId="0" applyFont="1" applyBorder="1" applyAlignment="1">
      <alignment horizontal="center" vertical="center"/>
    </xf>
    <xf numFmtId="0" fontId="25" fillId="2" borderId="30" xfId="0" applyFont="1" applyFill="1" applyBorder="1" applyAlignment="1">
      <alignment horizontal="center" vertical="center"/>
    </xf>
    <xf numFmtId="0" fontId="32" fillId="0" borderId="32" xfId="0" applyFont="1" applyFill="1" applyBorder="1" applyAlignment="1">
      <alignment horizontal="center" vertical="center" wrapText="1"/>
    </xf>
    <xf numFmtId="0" fontId="39" fillId="6" borderId="33" xfId="0" applyFont="1" applyFill="1" applyBorder="1" applyAlignment="1">
      <alignment horizontal="center" vertical="center"/>
    </xf>
    <xf numFmtId="0" fontId="36" fillId="22" borderId="36" xfId="0" applyFont="1" applyFill="1" applyBorder="1" applyAlignment="1">
      <alignment horizontal="center" vertical="center"/>
    </xf>
    <xf numFmtId="0" fontId="0" fillId="3" borderId="1" xfId="0" applyFill="1" applyBorder="1" applyAlignment="1">
      <alignment horizontal="center" vertical="center"/>
    </xf>
    <xf numFmtId="0" fontId="25" fillId="2" borderId="1" xfId="0" applyFont="1" applyFill="1" applyBorder="1" applyAlignment="1">
      <alignment horizontal="center" vertical="center"/>
    </xf>
    <xf numFmtId="0" fontId="36" fillId="21" borderId="36" xfId="0" applyFont="1" applyFill="1" applyBorder="1" applyAlignment="1">
      <alignment horizontal="center" vertical="center"/>
    </xf>
    <xf numFmtId="0" fontId="37" fillId="21" borderId="62" xfId="0" applyFont="1" applyFill="1" applyBorder="1" applyAlignment="1">
      <alignment horizontal="center" vertical="center"/>
    </xf>
    <xf numFmtId="0" fontId="37" fillId="21" borderId="38" xfId="0" applyFont="1" applyFill="1" applyBorder="1" applyAlignment="1">
      <alignment horizontal="center" vertical="center"/>
    </xf>
    <xf numFmtId="0" fontId="37" fillId="21" borderId="36" xfId="0" applyFont="1" applyFill="1" applyBorder="1" applyAlignment="1">
      <alignment horizontal="center" vertical="center"/>
    </xf>
    <xf numFmtId="0" fontId="65" fillId="3" borderId="1" xfId="0" applyFont="1" applyFill="1" applyBorder="1" applyAlignment="1">
      <alignment horizontal="center"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4" fillId="17" borderId="1" xfId="0" applyFont="1" applyFill="1" applyBorder="1" applyAlignment="1">
      <alignment horizontal="center" vertical="center" shrinkToFit="1"/>
    </xf>
    <xf numFmtId="0" fontId="32" fillId="0" borderId="0" xfId="0" applyFont="1" applyAlignment="1">
      <alignment horizontal="center" vertical="center"/>
    </xf>
    <xf numFmtId="0" fontId="32" fillId="0" borderId="0" xfId="0" applyFont="1">
      <alignment vertical="center"/>
    </xf>
    <xf numFmtId="0" fontId="24" fillId="24" borderId="1" xfId="0" applyFont="1" applyFill="1" applyBorder="1" applyAlignment="1">
      <alignment horizontal="center" vertical="center"/>
    </xf>
    <xf numFmtId="0" fontId="0" fillId="0" borderId="0" xfId="0">
      <alignment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29" fillId="0" borderId="1" xfId="0" applyFont="1" applyFill="1" applyBorder="1" applyAlignment="1">
      <alignment horizontal="center" vertical="center" shrinkToFit="1"/>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8" fillId="9" borderId="9" xfId="0" applyFont="1" applyFill="1" applyBorder="1" applyAlignment="1">
      <alignment horizontal="center" vertical="center" shrinkToFit="1"/>
    </xf>
    <xf numFmtId="0" fontId="28" fillId="18" borderId="9" xfId="0" applyFont="1" applyFill="1" applyBorder="1" applyAlignment="1">
      <alignment horizontal="center" vertical="center" shrinkToFit="1"/>
    </xf>
    <xf numFmtId="0" fontId="0" fillId="0" borderId="59" xfId="0" applyBorder="1" applyAlignment="1">
      <alignment horizontal="left" vertical="center"/>
    </xf>
    <xf numFmtId="0" fontId="0" fillId="0" borderId="0" xfId="0" applyFont="1" applyAlignment="1">
      <alignment horizontal="left" vertical="center"/>
    </xf>
    <xf numFmtId="0" fontId="29" fillId="0" borderId="0" xfId="0" applyFont="1">
      <alignment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7" fillId="0" borderId="1" xfId="7" applyBorder="1" applyAlignment="1">
      <alignment horizontal="center" vertical="center"/>
    </xf>
    <xf numFmtId="0" fontId="7" fillId="3"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7" fillId="16" borderId="1" xfId="7" applyFill="1" applyBorder="1" applyAlignment="1">
      <alignment horizontal="center"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25" fillId="0" borderId="0" xfId="7" applyFont="1">
      <alignment vertical="center"/>
    </xf>
    <xf numFmtId="0" fontId="7" fillId="16" borderId="1" xfId="7" applyFill="1" applyBorder="1" applyAlignment="1">
      <alignment horizontal="center" vertical="center"/>
    </xf>
    <xf numFmtId="0" fontId="60" fillId="2" borderId="1" xfId="7" applyFont="1" applyFill="1" applyBorder="1" applyAlignment="1">
      <alignment horizontal="center" vertical="center"/>
    </xf>
    <xf numFmtId="0" fontId="7" fillId="3" borderId="2" xfId="7" applyFill="1" applyBorder="1" applyAlignment="1">
      <alignment horizontal="center" vertical="center"/>
    </xf>
    <xf numFmtId="0" fontId="25" fillId="0" borderId="0" xfId="7" applyFont="1">
      <alignment vertical="center"/>
    </xf>
    <xf numFmtId="0" fontId="60" fillId="0" borderId="0" xfId="7" applyFont="1">
      <alignment vertical="center"/>
    </xf>
    <xf numFmtId="0" fontId="7" fillId="16" borderId="1" xfId="7" applyFill="1" applyBorder="1" applyAlignment="1">
      <alignment horizontal="center" vertical="center"/>
    </xf>
    <xf numFmtId="0" fontId="7" fillId="3" borderId="1" xfId="7" applyFill="1" applyBorder="1" applyAlignment="1">
      <alignment horizontal="center" vertical="center"/>
    </xf>
    <xf numFmtId="0" fontId="0" fillId="0" borderId="9" xfId="0" applyBorder="1" applyAlignment="1">
      <alignment horizontal="center" vertical="center"/>
    </xf>
    <xf numFmtId="0" fontId="25" fillId="2" borderId="49" xfId="0" applyFont="1" applyFill="1" applyBorder="1" applyAlignment="1">
      <alignment horizontal="center" vertical="center"/>
    </xf>
    <xf numFmtId="0" fontId="25" fillId="2" borderId="9" xfId="0" applyFont="1" applyFill="1" applyBorder="1" applyAlignment="1">
      <alignment horizontal="center" vertical="center"/>
    </xf>
    <xf numFmtId="0" fontId="60" fillId="2" borderId="1" xfId="7" applyFont="1" applyFill="1" applyBorder="1" applyAlignment="1">
      <alignment horizontal="center" vertical="center"/>
    </xf>
    <xf numFmtId="0" fontId="7" fillId="0" borderId="1" xfId="7" applyBorder="1" applyAlignment="1">
      <alignment horizontal="center" vertical="center"/>
    </xf>
    <xf numFmtId="0" fontId="0" fillId="0" borderId="0" xfId="0">
      <alignment vertical="center"/>
    </xf>
    <xf numFmtId="0" fontId="28" fillId="9" borderId="9" xfId="0" applyFont="1" applyFill="1" applyBorder="1" applyAlignment="1">
      <alignment horizontal="center" vertical="center" shrinkToFit="1"/>
    </xf>
    <xf numFmtId="0" fontId="0" fillId="0" borderId="59" xfId="0" applyBorder="1" applyAlignment="1">
      <alignment horizontal="left" vertical="center"/>
    </xf>
    <xf numFmtId="0" fontId="29" fillId="0" borderId="0" xfId="0" applyFont="1">
      <alignment vertical="center"/>
    </xf>
    <xf numFmtId="0" fontId="0" fillId="0" borderId="0" xfId="0">
      <alignment vertical="center"/>
    </xf>
    <xf numFmtId="0" fontId="0" fillId="0" borderId="1" xfId="0" applyBorder="1" applyAlignment="1">
      <alignment horizontal="center" vertical="center"/>
    </xf>
    <xf numFmtId="0" fontId="25" fillId="2" borderId="1" xfId="0" applyFont="1" applyFill="1" applyBorder="1" applyAlignment="1">
      <alignment horizontal="center"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39" xfId="0" applyBorder="1" applyAlignment="1">
      <alignment horizontal="left" vertical="center"/>
    </xf>
    <xf numFmtId="0" fontId="0" fillId="0" borderId="0" xfId="0" applyFont="1" applyAlignment="1">
      <alignment horizontal="left" vertical="center"/>
    </xf>
    <xf numFmtId="0" fontId="0" fillId="0" borderId="9" xfId="0" applyBorder="1" applyAlignment="1">
      <alignment horizontal="left" vertical="center"/>
    </xf>
    <xf numFmtId="0" fontId="0" fillId="0" borderId="49" xfId="0" applyBorder="1" applyAlignment="1">
      <alignment horizontal="left" vertical="center"/>
    </xf>
    <xf numFmtId="0" fontId="0" fillId="0" borderId="30" xfId="0"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32" fillId="0" borderId="39" xfId="0" applyFont="1" applyBorder="1" applyAlignment="1">
      <alignment horizontal="left" vertical="center"/>
    </xf>
    <xf numFmtId="0" fontId="32" fillId="0" borderId="0" xfId="0" applyFont="1" applyBorder="1" applyAlignment="1">
      <alignment horizontal="left" vertical="center"/>
    </xf>
    <xf numFmtId="0" fontId="32" fillId="0" borderId="40" xfId="0" applyFont="1" applyBorder="1" applyAlignment="1">
      <alignment horizontal="left" vertical="center"/>
    </xf>
    <xf numFmtId="0" fontId="28" fillId="9" borderId="9" xfId="0" applyFont="1" applyFill="1" applyBorder="1" applyAlignment="1">
      <alignment horizontal="center" vertical="center" shrinkToFit="1"/>
    </xf>
    <xf numFmtId="0" fontId="0" fillId="0" borderId="59" xfId="0" applyBorder="1" applyAlignment="1">
      <alignment horizontal="left" vertical="center"/>
    </xf>
    <xf numFmtId="0" fontId="29" fillId="0" borderId="0" xfId="0" applyFont="1">
      <alignment vertical="center"/>
    </xf>
    <xf numFmtId="0" fontId="70" fillId="24" borderId="1" xfId="0" applyFont="1" applyFill="1" applyBorder="1" applyAlignment="1">
      <alignment horizontal="center" vertical="center"/>
    </xf>
    <xf numFmtId="56" fontId="25" fillId="2" borderId="1" xfId="0" applyNumberFormat="1" applyFont="1" applyFill="1" applyBorder="1" applyAlignment="1">
      <alignment horizontal="center" vertical="center"/>
    </xf>
    <xf numFmtId="0" fontId="0" fillId="0" borderId="0" xfId="0">
      <alignment vertical="center"/>
    </xf>
    <xf numFmtId="0" fontId="0" fillId="0" borderId="0" xfId="0">
      <alignment vertical="center"/>
    </xf>
    <xf numFmtId="0" fontId="0" fillId="0" borderId="0" xfId="0">
      <alignment vertical="center"/>
    </xf>
    <xf numFmtId="0" fontId="25" fillId="2" borderId="1" xfId="0" applyFont="1" applyFill="1" applyBorder="1" applyAlignment="1">
      <alignment horizontal="center" vertical="center"/>
    </xf>
    <xf numFmtId="0" fontId="0" fillId="3" borderId="1" xfId="0" applyFill="1" applyBorder="1" applyAlignment="1">
      <alignment horizontal="center" vertical="center"/>
    </xf>
    <xf numFmtId="0" fontId="29"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Border="1" applyAlignment="1">
      <alignment vertical="center"/>
    </xf>
    <xf numFmtId="0" fontId="32" fillId="25" borderId="74" xfId="0" applyFont="1" applyFill="1" applyBorder="1" applyAlignment="1">
      <alignment horizontal="center" vertical="center" shrinkToFit="1"/>
    </xf>
    <xf numFmtId="0" fontId="30" fillId="25" borderId="76" xfId="0" applyFont="1" applyFill="1" applyBorder="1" applyAlignment="1">
      <alignment horizontal="center" vertical="center"/>
    </xf>
    <xf numFmtId="0" fontId="30" fillId="25" borderId="77" xfId="0" applyFont="1" applyFill="1" applyBorder="1" applyAlignment="1">
      <alignment horizontal="center" vertical="center"/>
    </xf>
    <xf numFmtId="0" fontId="76" fillId="2" borderId="78" xfId="0" applyFont="1" applyFill="1" applyBorder="1" applyAlignment="1">
      <alignment horizontal="center" vertical="center" wrapText="1" shrinkToFit="1"/>
    </xf>
    <xf numFmtId="0" fontId="77" fillId="2" borderId="79" xfId="0" applyFont="1" applyFill="1" applyBorder="1" applyAlignment="1">
      <alignment horizontal="center" vertical="center"/>
    </xf>
    <xf numFmtId="0" fontId="77" fillId="2" borderId="80" xfId="0" applyFont="1" applyFill="1" applyBorder="1" applyAlignment="1">
      <alignment horizontal="center" vertical="center"/>
    </xf>
    <xf numFmtId="0" fontId="31" fillId="25" borderId="23" xfId="0" applyFont="1" applyFill="1" applyBorder="1" applyAlignment="1">
      <alignment horizontal="center" vertical="center" shrinkToFit="1"/>
    </xf>
    <xf numFmtId="0" fontId="77" fillId="25" borderId="24" xfId="0" applyFont="1" applyFill="1" applyBorder="1" applyAlignment="1">
      <alignment horizontal="center" vertical="center"/>
    </xf>
    <xf numFmtId="0" fontId="77" fillId="25" borderId="25" xfId="0" applyFont="1" applyFill="1" applyBorder="1" applyAlignment="1">
      <alignment horizontal="center" vertical="center"/>
    </xf>
    <xf numFmtId="0" fontId="32" fillId="0" borderId="6" xfId="0" applyFont="1" applyFill="1" applyBorder="1" applyAlignment="1">
      <alignment horizontal="center" vertical="center" wrapText="1"/>
    </xf>
    <xf numFmtId="0" fontId="32" fillId="10" borderId="83"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8" borderId="36" xfId="0" applyFont="1" applyFill="1" applyBorder="1" applyAlignment="1">
      <alignment horizontal="center" vertical="center" wrapText="1"/>
    </xf>
    <xf numFmtId="0" fontId="30" fillId="0" borderId="69" xfId="0" applyFont="1" applyFill="1" applyBorder="1" applyAlignment="1">
      <alignment horizontal="center" vertical="center"/>
    </xf>
    <xf numFmtId="0" fontId="24" fillId="11" borderId="32" xfId="0" applyFont="1" applyFill="1" applyBorder="1" applyAlignment="1">
      <alignment horizontal="center" vertical="center" shrinkToFit="1"/>
    </xf>
    <xf numFmtId="0" fontId="33" fillId="13" borderId="19" xfId="0" applyFont="1" applyFill="1" applyBorder="1" applyAlignment="1">
      <alignment horizontal="center" vertical="center" wrapText="1"/>
    </xf>
    <xf numFmtId="0" fontId="30" fillId="13" borderId="82" xfId="0" applyFont="1" applyFill="1" applyBorder="1" applyAlignment="1">
      <alignment horizontal="center" vertical="center"/>
    </xf>
    <xf numFmtId="0" fontId="30" fillId="7" borderId="86" xfId="0" applyFont="1" applyFill="1" applyBorder="1" applyAlignment="1">
      <alignment horizontal="center" vertical="center"/>
    </xf>
    <xf numFmtId="0" fontId="30" fillId="13" borderId="58" xfId="0" applyFont="1" applyFill="1" applyBorder="1" applyAlignment="1">
      <alignment horizontal="center" vertical="center"/>
    </xf>
    <xf numFmtId="0" fontId="32" fillId="2" borderId="5" xfId="0" applyFont="1" applyFill="1" applyBorder="1" applyAlignment="1">
      <alignment horizontal="center" vertical="center" wrapText="1"/>
    </xf>
    <xf numFmtId="0" fontId="77" fillId="2" borderId="7" xfId="0" applyFont="1" applyFill="1" applyBorder="1" applyAlignment="1">
      <alignment horizontal="center" vertical="center"/>
    </xf>
    <xf numFmtId="0" fontId="77" fillId="2" borderId="11" xfId="0" applyFont="1" applyFill="1" applyBorder="1" applyAlignment="1">
      <alignment horizontal="center" vertical="center"/>
    </xf>
    <xf numFmtId="0" fontId="45" fillId="0" borderId="0" xfId="0" applyFont="1" applyBorder="1" applyAlignment="1">
      <alignment vertical="center"/>
    </xf>
    <xf numFmtId="0" fontId="0" fillId="0" borderId="47" xfId="0" applyFont="1" applyBorder="1" applyAlignment="1">
      <alignment vertical="center"/>
    </xf>
    <xf numFmtId="0" fontId="0" fillId="0" borderId="0" xfId="0" applyFont="1" applyBorder="1" applyAlignment="1">
      <alignment vertical="center"/>
    </xf>
    <xf numFmtId="0" fontId="77" fillId="2" borderId="21" xfId="0" applyFont="1" applyFill="1" applyBorder="1" applyAlignment="1">
      <alignment horizontal="center" vertical="center"/>
    </xf>
    <xf numFmtId="0" fontId="33" fillId="13" borderId="87" xfId="0" applyFont="1" applyFill="1" applyBorder="1" applyAlignment="1">
      <alignment horizontal="center" vertical="center" wrapText="1"/>
    </xf>
    <xf numFmtId="0" fontId="33" fillId="14" borderId="88" xfId="0" applyFont="1" applyFill="1" applyBorder="1" applyAlignment="1">
      <alignment horizontal="center" vertical="center" shrinkToFit="1"/>
    </xf>
    <xf numFmtId="0" fontId="30" fillId="0" borderId="14" xfId="0" applyFont="1" applyFill="1" applyBorder="1" applyAlignment="1">
      <alignment horizontal="center" vertical="center"/>
    </xf>
    <xf numFmtId="0" fontId="30" fillId="0" borderId="82" xfId="0" applyFont="1" applyFill="1" applyBorder="1" applyAlignment="1">
      <alignment horizontal="center" vertical="center"/>
    </xf>
    <xf numFmtId="0" fontId="77" fillId="2" borderId="14" xfId="0" applyFont="1" applyFill="1" applyBorder="1" applyAlignment="1">
      <alignment horizontal="center" vertical="center"/>
    </xf>
    <xf numFmtId="0" fontId="77" fillId="2" borderId="15" xfId="0" applyFont="1" applyFill="1" applyBorder="1" applyAlignment="1">
      <alignment horizontal="center" vertical="center"/>
    </xf>
    <xf numFmtId="0" fontId="32" fillId="0" borderId="10" xfId="0" applyFont="1" applyFill="1" applyBorder="1" applyAlignment="1">
      <alignment horizontal="center" vertical="center" wrapText="1"/>
    </xf>
    <xf numFmtId="0" fontId="30" fillId="0" borderId="2" xfId="0" applyFont="1" applyFill="1" applyBorder="1" applyAlignment="1">
      <alignment horizontal="center" vertical="center"/>
    </xf>
    <xf numFmtId="0" fontId="30" fillId="0" borderId="58" xfId="0" applyFont="1" applyFill="1" applyBorder="1" applyAlignment="1">
      <alignment horizontal="center" vertical="center"/>
    </xf>
    <xf numFmtId="0" fontId="77" fillId="2" borderId="2" xfId="0" applyFont="1" applyFill="1" applyBorder="1" applyAlignment="1">
      <alignment horizontal="center" vertical="center"/>
    </xf>
    <xf numFmtId="0" fontId="0" fillId="0" borderId="0" xfId="0">
      <alignment vertical="center"/>
    </xf>
    <xf numFmtId="0" fontId="82" fillId="0" borderId="94" xfId="9" applyFont="1" applyBorder="1" applyAlignment="1">
      <alignment horizontal="center" vertical="center"/>
    </xf>
    <xf numFmtId="0" fontId="82" fillId="0" borderId="98" xfId="9" applyFont="1" applyBorder="1" applyAlignment="1">
      <alignment horizontal="center" vertical="center"/>
    </xf>
    <xf numFmtId="0" fontId="81" fillId="0" borderId="98" xfId="9" applyFont="1" applyBorder="1" applyAlignment="1">
      <alignment horizontal="center" vertical="center"/>
    </xf>
    <xf numFmtId="0" fontId="82" fillId="0" borderId="101" xfId="9" applyFont="1" applyBorder="1" applyAlignment="1">
      <alignment horizontal="center" vertical="center"/>
    </xf>
    <xf numFmtId="0" fontId="81" fillId="0" borderId="101" xfId="9" applyFont="1" applyBorder="1" applyAlignment="1">
      <alignment horizontal="center" vertical="center"/>
    </xf>
    <xf numFmtId="0" fontId="0" fillId="0" borderId="0" xfId="0">
      <alignment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8" fillId="4" borderId="9" xfId="0" applyFont="1" applyFill="1" applyBorder="1" applyAlignment="1">
      <alignment horizontal="center" vertical="center" shrinkToFit="1"/>
    </xf>
    <xf numFmtId="0" fontId="0" fillId="0" borderId="0" xfId="0" applyBorder="1" applyAlignment="1">
      <alignment horizontal="left" vertical="center"/>
    </xf>
    <xf numFmtId="0" fontId="0" fillId="0" borderId="0" xfId="0" applyFont="1" applyAlignment="1">
      <alignment horizontal="left" vertical="center"/>
    </xf>
    <xf numFmtId="0" fontId="28" fillId="9" borderId="9" xfId="0" applyFont="1" applyFill="1" applyBorder="1" applyAlignment="1">
      <alignment horizontal="center" vertical="center" shrinkToFit="1"/>
    </xf>
    <xf numFmtId="0" fontId="28" fillId="18" borderId="9" xfId="0" applyFont="1" applyFill="1" applyBorder="1" applyAlignment="1">
      <alignment horizontal="center" vertical="center" shrinkToFit="1"/>
    </xf>
    <xf numFmtId="0" fontId="32" fillId="0" borderId="32" xfId="0" applyFont="1" applyFill="1" applyBorder="1" applyAlignment="1">
      <alignment horizontal="center" vertical="center" wrapText="1" shrinkToFit="1"/>
    </xf>
    <xf numFmtId="0" fontId="30" fillId="0" borderId="15" xfId="0" applyFont="1" applyFill="1" applyBorder="1" applyAlignment="1">
      <alignment horizontal="center" vertical="center"/>
    </xf>
    <xf numFmtId="0" fontId="77" fillId="2" borderId="38" xfId="0" applyFont="1" applyFill="1" applyBorder="1" applyAlignment="1">
      <alignment horizontal="center" vertical="center"/>
    </xf>
    <xf numFmtId="0" fontId="77" fillId="2" borderId="83" xfId="0" applyFont="1" applyFill="1" applyBorder="1" applyAlignment="1">
      <alignment horizontal="center" vertical="center"/>
    </xf>
    <xf numFmtId="0" fontId="77" fillId="2" borderId="36" xfId="0" applyFont="1" applyFill="1" applyBorder="1" applyAlignment="1">
      <alignment horizontal="center" vertical="center"/>
    </xf>
    <xf numFmtId="0" fontId="76" fillId="2" borderId="10" xfId="0" applyFont="1" applyFill="1" applyBorder="1" applyAlignment="1">
      <alignment horizontal="center" vertical="center" wrapText="1" shrinkToFit="1"/>
    </xf>
    <xf numFmtId="0" fontId="77" fillId="0" borderId="6" xfId="0" applyFont="1" applyFill="1" applyBorder="1" applyAlignment="1">
      <alignment horizontal="center" vertical="center" wrapText="1"/>
    </xf>
    <xf numFmtId="0" fontId="31" fillId="28" borderId="36" xfId="0" applyFont="1" applyFill="1" applyBorder="1" applyAlignment="1">
      <alignment horizontal="center" vertical="center" wrapText="1"/>
    </xf>
    <xf numFmtId="0" fontId="5" fillId="16" borderId="1" xfId="7" applyFont="1" applyFill="1" applyBorder="1" applyAlignment="1">
      <alignment horizontal="center" vertical="center"/>
    </xf>
    <xf numFmtId="0" fontId="5" fillId="3" borderId="2" xfId="7" applyFont="1" applyFill="1" applyBorder="1" applyAlignment="1">
      <alignment horizontal="center" vertical="center"/>
    </xf>
    <xf numFmtId="0" fontId="5" fillId="3" borderId="1" xfId="7" applyFont="1" applyFill="1" applyBorder="1" applyAlignment="1">
      <alignment horizontal="center" vertical="center"/>
    </xf>
    <xf numFmtId="0" fontId="5" fillId="0" borderId="1" xfId="7" applyFont="1" applyBorder="1" applyAlignment="1">
      <alignment horizontal="center"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Font="1" applyAlignment="1">
      <alignment horizontal="left" vertical="center"/>
    </xf>
    <xf numFmtId="0" fontId="28" fillId="9" borderId="9" xfId="0" applyFont="1" applyFill="1" applyBorder="1" applyAlignment="1">
      <alignment horizontal="center" vertical="center" shrinkToFit="1"/>
    </xf>
    <xf numFmtId="0" fontId="29" fillId="0" borderId="0" xfId="0" applyFont="1">
      <alignment vertical="center"/>
    </xf>
    <xf numFmtId="0" fontId="25" fillId="2" borderId="1" xfId="0" quotePrefix="1" applyNumberFormat="1" applyFont="1" applyFill="1" applyBorder="1" applyAlignment="1">
      <alignment horizontal="center" vertical="center"/>
    </xf>
    <xf numFmtId="0" fontId="0" fillId="0" borderId="0" xfId="0">
      <alignment vertical="center"/>
    </xf>
    <xf numFmtId="0" fontId="29" fillId="0" borderId="0" xfId="0" applyFont="1">
      <alignment vertical="center"/>
    </xf>
    <xf numFmtId="0" fontId="3" fillId="0" borderId="0" xfId="11">
      <alignment vertical="center"/>
    </xf>
    <xf numFmtId="0" fontId="79" fillId="0" borderId="0" xfId="11" applyFont="1" applyAlignment="1">
      <alignment horizontal="center" vertical="center"/>
    </xf>
    <xf numFmtId="0" fontId="3" fillId="0" borderId="0" xfId="11" applyAlignment="1">
      <alignment horizontal="center" vertical="center" wrapText="1"/>
    </xf>
    <xf numFmtId="0" fontId="79" fillId="0" borderId="0" xfId="11" applyFont="1" applyAlignment="1">
      <alignment horizontal="center" vertical="center" wrapText="1"/>
    </xf>
    <xf numFmtId="0" fontId="3" fillId="0" borderId="0" xfId="11" applyAlignment="1">
      <alignment horizontal="center" vertical="center"/>
    </xf>
    <xf numFmtId="0" fontId="45" fillId="6" borderId="1" xfId="11" applyFont="1" applyFill="1" applyBorder="1" applyAlignment="1">
      <alignment horizontal="center" vertical="center"/>
    </xf>
    <xf numFmtId="0" fontId="79" fillId="0" borderId="1" xfId="11" applyFont="1" applyBorder="1" applyAlignment="1">
      <alignment horizontal="center" vertical="center"/>
    </xf>
    <xf numFmtId="0" fontId="45" fillId="6" borderId="110" xfId="11" applyFont="1" applyFill="1" applyBorder="1" applyAlignment="1">
      <alignment horizontal="center" vertical="center" wrapText="1"/>
    </xf>
    <xf numFmtId="0" fontId="69" fillId="29" borderId="92" xfId="11" applyFont="1" applyFill="1" applyBorder="1" applyAlignment="1">
      <alignment horizontal="center" vertical="center" wrapText="1"/>
    </xf>
    <xf numFmtId="0" fontId="69" fillId="29" borderId="90" xfId="11" applyFont="1" applyFill="1" applyBorder="1" applyAlignment="1">
      <alignment horizontal="center" vertical="center" wrapText="1"/>
    </xf>
    <xf numFmtId="0" fontId="69" fillId="29" borderId="90" xfId="11" applyFont="1" applyFill="1" applyBorder="1" applyAlignment="1">
      <alignment horizontal="center" vertical="center" textRotation="255" wrapText="1"/>
    </xf>
    <xf numFmtId="0" fontId="69" fillId="29" borderId="91" xfId="11" applyFont="1" applyFill="1" applyBorder="1" applyAlignment="1">
      <alignment horizontal="center" vertical="center" wrapText="1"/>
    </xf>
    <xf numFmtId="0" fontId="80" fillId="0" borderId="79" xfId="11" applyFont="1" applyFill="1" applyBorder="1" applyAlignment="1">
      <alignment horizontal="center" vertical="center"/>
    </xf>
    <xf numFmtId="0" fontId="53" fillId="0" borderId="79" xfId="11" applyFont="1" applyBorder="1">
      <alignment vertical="center"/>
    </xf>
    <xf numFmtId="0" fontId="81" fillId="0" borderId="93" xfId="11" applyFont="1" applyBorder="1" applyAlignment="1">
      <alignment horizontal="center" vertical="center"/>
    </xf>
    <xf numFmtId="0" fontId="81" fillId="29" borderId="98" xfId="11" applyFont="1" applyFill="1" applyBorder="1" applyAlignment="1">
      <alignment horizontal="center" vertical="center" wrapText="1"/>
    </xf>
    <xf numFmtId="0" fontId="81" fillId="0" borderId="94" xfId="11" applyFont="1" applyBorder="1" applyAlignment="1">
      <alignment horizontal="center" vertical="center" wrapText="1"/>
    </xf>
    <xf numFmtId="0" fontId="81" fillId="29" borderId="94" xfId="11" applyFont="1" applyFill="1" applyBorder="1" applyAlignment="1">
      <alignment horizontal="center" vertical="center"/>
    </xf>
    <xf numFmtId="0" fontId="87" fillId="29" borderId="93" xfId="11" applyFont="1" applyFill="1" applyBorder="1" applyAlignment="1">
      <alignment horizontal="center" vertical="center"/>
    </xf>
    <xf numFmtId="0" fontId="87" fillId="29" borderId="95" xfId="11" applyFont="1" applyFill="1" applyBorder="1" applyAlignment="1">
      <alignment horizontal="center" vertical="center"/>
    </xf>
    <xf numFmtId="0" fontId="53" fillId="0" borderId="96" xfId="11" applyFont="1" applyBorder="1">
      <alignment vertical="center"/>
    </xf>
    <xf numFmtId="0" fontId="82" fillId="0" borderId="97" xfId="11" applyFont="1" applyBorder="1" applyAlignment="1">
      <alignment horizontal="center" vertical="center"/>
    </xf>
    <xf numFmtId="0" fontId="81" fillId="0" borderId="98" xfId="11" applyFont="1" applyBorder="1" applyAlignment="1">
      <alignment horizontal="center" vertical="center" wrapText="1"/>
    </xf>
    <xf numFmtId="0" fontId="81" fillId="0" borderId="98" xfId="11" applyFont="1" applyBorder="1" applyAlignment="1">
      <alignment horizontal="center" vertical="center"/>
    </xf>
    <xf numFmtId="0" fontId="81" fillId="0" borderId="97" xfId="11" applyFont="1" applyBorder="1" applyAlignment="1">
      <alignment horizontal="center" vertical="center"/>
    </xf>
    <xf numFmtId="0" fontId="87" fillId="29" borderId="97" xfId="11" applyFont="1" applyFill="1" applyBorder="1" applyAlignment="1">
      <alignment horizontal="center" vertical="center"/>
    </xf>
    <xf numFmtId="0" fontId="87" fillId="29" borderId="99" xfId="11" applyFont="1" applyFill="1" applyBorder="1" applyAlignment="1">
      <alignment horizontal="center" vertical="center"/>
    </xf>
    <xf numFmtId="0" fontId="85" fillId="0" borderId="79" xfId="11" applyFont="1" applyFill="1" applyBorder="1" applyAlignment="1">
      <alignment horizontal="center" vertical="center"/>
    </xf>
    <xf numFmtId="0" fontId="86" fillId="0" borderId="98" xfId="11" applyFont="1" applyBorder="1" applyAlignment="1">
      <alignment horizontal="center" vertical="center" wrapText="1"/>
    </xf>
    <xf numFmtId="0" fontId="81" fillId="29" borderId="98" xfId="11" applyFont="1" applyFill="1" applyBorder="1" applyAlignment="1">
      <alignment horizontal="center" vertical="center"/>
    </xf>
    <xf numFmtId="0" fontId="31" fillId="0" borderId="0" xfId="11" applyFont="1">
      <alignment vertical="center"/>
    </xf>
    <xf numFmtId="0" fontId="80" fillId="0" borderId="2" xfId="11" applyFont="1" applyFill="1" applyBorder="1" applyAlignment="1">
      <alignment horizontal="center" vertical="center"/>
    </xf>
    <xf numFmtId="0" fontId="53" fillId="0" borderId="76" xfId="11" applyFont="1" applyBorder="1">
      <alignment vertical="center"/>
    </xf>
    <xf numFmtId="0" fontId="82" fillId="0" borderId="100" xfId="11" applyFont="1" applyBorder="1" applyAlignment="1">
      <alignment horizontal="center" vertical="center"/>
    </xf>
    <xf numFmtId="0" fontId="81" fillId="29" borderId="101" xfId="11" applyFont="1" applyFill="1" applyBorder="1" applyAlignment="1">
      <alignment horizontal="center" vertical="center" wrapText="1"/>
    </xf>
    <xf numFmtId="0" fontId="81" fillId="29" borderId="101" xfId="11" applyFont="1" applyFill="1" applyBorder="1" applyAlignment="1">
      <alignment horizontal="center" vertical="center"/>
    </xf>
    <xf numFmtId="0" fontId="81" fillId="0" borderId="100" xfId="11" applyFont="1" applyBorder="1" applyAlignment="1">
      <alignment horizontal="center" vertical="center"/>
    </xf>
    <xf numFmtId="0" fontId="87" fillId="29" borderId="100" xfId="11" applyFont="1" applyFill="1" applyBorder="1" applyAlignment="1">
      <alignment horizontal="center" vertical="center"/>
    </xf>
    <xf numFmtId="0" fontId="3" fillId="0" borderId="0" xfId="11" applyAlignment="1">
      <alignment vertical="center" wrapText="1"/>
    </xf>
    <xf numFmtId="0" fontId="22" fillId="6" borderId="58" xfId="11" applyFont="1" applyFill="1" applyBorder="1" applyAlignment="1">
      <alignment horizontal="center" vertical="center"/>
    </xf>
    <xf numFmtId="0" fontId="81" fillId="0" borderId="102" xfId="11" applyFont="1" applyBorder="1" applyAlignment="1">
      <alignment horizontal="center" vertical="center"/>
    </xf>
    <xf numFmtId="0" fontId="53" fillId="0" borderId="113" xfId="11" applyFont="1" applyBorder="1" applyAlignment="1">
      <alignment horizontal="center" vertical="center"/>
    </xf>
    <xf numFmtId="0" fontId="3" fillId="0" borderId="114" xfId="11" applyBorder="1" applyAlignment="1">
      <alignment horizontal="center" vertical="center"/>
    </xf>
    <xf numFmtId="0" fontId="85" fillId="0" borderId="2" xfId="11" applyFont="1" applyFill="1" applyBorder="1" applyAlignment="1">
      <alignment horizontal="center" vertical="center"/>
    </xf>
    <xf numFmtId="0" fontId="82" fillId="0" borderId="105" xfId="11" applyFont="1" applyBorder="1" applyAlignment="1">
      <alignment horizontal="center" vertical="center"/>
    </xf>
    <xf numFmtId="0" fontId="53" fillId="0" borderId="106" xfId="11" applyFont="1" applyBorder="1" applyAlignment="1">
      <alignment horizontal="center" vertical="center"/>
    </xf>
    <xf numFmtId="0" fontId="3" fillId="0" borderId="116" xfId="11" applyBorder="1" applyAlignment="1">
      <alignment horizontal="center" vertical="center"/>
    </xf>
    <xf numFmtId="0" fontId="2" fillId="0" borderId="0" xfId="11" applyFont="1">
      <alignment vertical="center"/>
    </xf>
    <xf numFmtId="0" fontId="0" fillId="0" borderId="0" xfId="0" applyFont="1">
      <alignment vertical="center"/>
    </xf>
    <xf numFmtId="0" fontId="28" fillId="30" borderId="96" xfId="11" applyFont="1" applyFill="1" applyBorder="1">
      <alignment vertical="center"/>
    </xf>
    <xf numFmtId="0" fontId="91" fillId="30" borderId="79" xfId="11" applyFont="1" applyFill="1" applyBorder="1" applyAlignment="1">
      <alignment horizontal="center" vertical="center"/>
    </xf>
    <xf numFmtId="0" fontId="84" fillId="30" borderId="96" xfId="11" applyFont="1" applyFill="1" applyBorder="1" applyAlignment="1">
      <alignment horizontal="center" vertical="center"/>
    </xf>
    <xf numFmtId="0" fontId="90" fillId="5" borderId="2" xfId="11" applyFont="1" applyFill="1" applyBorder="1" applyAlignment="1">
      <alignment vertical="center" wrapText="1"/>
    </xf>
    <xf numFmtId="0" fontId="87" fillId="29" borderId="117" xfId="11" applyFont="1" applyFill="1" applyBorder="1" applyAlignment="1">
      <alignment horizontal="center" vertical="center"/>
    </xf>
    <xf numFmtId="0" fontId="87" fillId="29" borderId="89" xfId="11" applyFont="1" applyFill="1" applyBorder="1" applyAlignment="1">
      <alignment horizontal="center" vertical="center"/>
    </xf>
    <xf numFmtId="0" fontId="81" fillId="29" borderId="98" xfId="0" applyFont="1" applyFill="1" applyBorder="1" applyAlignment="1">
      <alignment horizontal="center" vertical="center" wrapText="1"/>
    </xf>
    <xf numFmtId="0" fontId="86" fillId="0" borderId="98" xfId="0" applyFont="1" applyBorder="1" applyAlignment="1">
      <alignment horizontal="center" vertical="center" wrapText="1"/>
    </xf>
    <xf numFmtId="0" fontId="93" fillId="30" borderId="97" xfId="11" applyFont="1" applyFill="1" applyBorder="1" applyAlignment="1">
      <alignment horizontal="center" vertical="center"/>
    </xf>
    <xf numFmtId="0" fontId="25" fillId="2" borderId="1" xfId="0" applyFont="1" applyFill="1" applyBorder="1" applyAlignment="1">
      <alignment horizontal="center" vertical="center"/>
    </xf>
    <xf numFmtId="0" fontId="78" fillId="0" borderId="96" xfId="11" applyFont="1" applyBorder="1">
      <alignment vertical="center"/>
    </xf>
    <xf numFmtId="0" fontId="3" fillId="29" borderId="120" xfId="11" applyFill="1" applyBorder="1" applyAlignment="1">
      <alignment horizontal="center" vertical="center"/>
    </xf>
    <xf numFmtId="0" fontId="81" fillId="29" borderId="94" xfId="0" applyFont="1" applyFill="1" applyBorder="1" applyAlignment="1">
      <alignment horizontal="center" vertical="center"/>
    </xf>
    <xf numFmtId="0" fontId="0" fillId="0" borderId="0" xfId="0">
      <alignment vertical="center"/>
    </xf>
    <xf numFmtId="0" fontId="29" fillId="0" borderId="0" xfId="0" applyFont="1">
      <alignment vertical="center"/>
    </xf>
    <xf numFmtId="0" fontId="0" fillId="0" borderId="0" xfId="0">
      <alignment vertical="center"/>
    </xf>
    <xf numFmtId="0" fontId="29" fillId="0" borderId="0" xfId="0" applyFont="1">
      <alignment vertical="center"/>
    </xf>
    <xf numFmtId="0" fontId="0" fillId="0" borderId="0" xfId="0">
      <alignment vertical="center"/>
    </xf>
    <xf numFmtId="0" fontId="0" fillId="0" borderId="0" xfId="0">
      <alignment vertical="center"/>
    </xf>
    <xf numFmtId="0" fontId="29" fillId="0" borderId="0" xfId="0" applyFont="1">
      <alignment vertical="center"/>
    </xf>
    <xf numFmtId="0" fontId="0" fillId="0" borderId="0" xfId="0">
      <alignment vertical="center"/>
    </xf>
    <xf numFmtId="0" fontId="25" fillId="2" borderId="1" xfId="0" applyFont="1" applyFill="1" applyBorder="1" applyAlignment="1">
      <alignment horizontal="center" vertical="center"/>
    </xf>
    <xf numFmtId="0" fontId="29" fillId="0" borderId="0" xfId="0" applyFont="1">
      <alignment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29" fillId="0" borderId="39" xfId="0" applyFont="1" applyBorder="1" applyAlignment="1">
      <alignment horizontal="left" vertical="center"/>
    </xf>
    <xf numFmtId="0" fontId="29" fillId="0" borderId="0" xfId="0" applyFont="1" applyBorder="1" applyAlignment="1">
      <alignment horizontal="left" vertical="center"/>
    </xf>
    <xf numFmtId="0" fontId="29" fillId="0" borderId="40" xfId="0" applyFont="1" applyBorder="1" applyAlignment="1">
      <alignment horizontal="left" vertical="center"/>
    </xf>
    <xf numFmtId="0" fontId="0" fillId="0" borderId="0" xfId="0" applyFont="1" applyAlignment="1">
      <alignment horizontal="left" vertical="center"/>
    </xf>
    <xf numFmtId="0" fontId="28" fillId="18" borderId="9" xfId="0" applyFont="1" applyFill="1" applyBorder="1" applyAlignment="1">
      <alignment horizontal="center" vertical="center" shrinkToFit="1"/>
    </xf>
    <xf numFmtId="0" fontId="28" fillId="18" borderId="30" xfId="0" applyFont="1" applyFill="1" applyBorder="1" applyAlignment="1">
      <alignment horizontal="center" vertical="center" shrinkToFit="1"/>
    </xf>
    <xf numFmtId="0" fontId="29" fillId="0" borderId="0" xfId="0" applyFont="1">
      <alignment vertical="center"/>
    </xf>
    <xf numFmtId="0" fontId="76" fillId="2" borderId="121" xfId="0" applyFont="1" applyFill="1" applyBorder="1" applyAlignment="1">
      <alignment horizontal="center" vertical="center" wrapText="1" shrinkToFit="1"/>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9" xfId="0" applyBorder="1" applyAlignment="1">
      <alignment horizontal="left" vertical="center"/>
    </xf>
    <xf numFmtId="0" fontId="0" fillId="0" borderId="49" xfId="0" applyBorder="1" applyAlignment="1">
      <alignment horizontal="left" vertical="center"/>
    </xf>
    <xf numFmtId="0" fontId="0" fillId="0" borderId="30" xfId="0" applyBorder="1" applyAlignment="1">
      <alignment horizontal="left" vertical="center"/>
    </xf>
    <xf numFmtId="0" fontId="0" fillId="0" borderId="59" xfId="0" applyBorder="1" applyAlignment="1">
      <alignment horizontal="left" vertical="center"/>
    </xf>
    <xf numFmtId="0" fontId="28" fillId="18" borderId="9" xfId="0" applyFont="1" applyFill="1" applyBorder="1" applyAlignment="1">
      <alignment horizontal="center" vertical="center" shrinkToFit="1"/>
    </xf>
    <xf numFmtId="0" fontId="29" fillId="0" borderId="0" xfId="0" applyFont="1">
      <alignment vertical="center"/>
    </xf>
    <xf numFmtId="0" fontId="31" fillId="3" borderId="6" xfId="0" applyFont="1" applyFill="1" applyBorder="1" applyAlignment="1">
      <alignment horizontal="center" vertical="center" shrinkToFit="1"/>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49" xfId="0" applyBorder="1" applyAlignment="1">
      <alignment horizontal="left" vertical="center"/>
    </xf>
    <xf numFmtId="0" fontId="0" fillId="0" borderId="30" xfId="0" applyBorder="1" applyAlignment="1">
      <alignment horizontal="left" vertical="center"/>
    </xf>
    <xf numFmtId="0" fontId="28" fillId="9" borderId="9" xfId="0" applyFont="1" applyFill="1" applyBorder="1" applyAlignment="1">
      <alignment horizontal="center" vertical="center" shrinkToFit="1"/>
    </xf>
    <xf numFmtId="0" fontId="0" fillId="0" borderId="59" xfId="0" applyBorder="1" applyAlignment="1">
      <alignment horizontal="left" vertical="center"/>
    </xf>
    <xf numFmtId="0" fontId="29" fillId="0" borderId="0" xfId="0" applyFont="1">
      <alignment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Font="1" applyAlignment="1">
      <alignment horizontal="left" vertical="center"/>
    </xf>
    <xf numFmtId="0" fontId="28" fillId="9" borderId="9" xfId="0" applyFont="1" applyFill="1" applyBorder="1" applyAlignment="1">
      <alignment horizontal="center" vertical="center" shrinkToFit="1"/>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left" vertical="center"/>
    </xf>
    <xf numFmtId="0" fontId="29" fillId="0" borderId="0" xfId="0" applyFont="1">
      <alignment vertical="center"/>
    </xf>
    <xf numFmtId="0" fontId="29" fillId="0" borderId="0" xfId="0" applyFont="1">
      <alignment vertical="center"/>
    </xf>
    <xf numFmtId="0" fontId="29" fillId="0" borderId="0" xfId="0" applyFont="1">
      <alignment vertical="center"/>
    </xf>
    <xf numFmtId="0" fontId="0" fillId="0" borderId="0" xfId="0">
      <alignment vertical="center"/>
    </xf>
    <xf numFmtId="0" fontId="25" fillId="2"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0" borderId="0" xfId="0" applyFont="1" applyAlignment="1">
      <alignment horizontal="left" vertical="center"/>
    </xf>
    <xf numFmtId="0" fontId="29" fillId="0" borderId="0" xfId="0" applyFont="1">
      <alignment vertical="center"/>
    </xf>
    <xf numFmtId="0" fontId="25" fillId="2" borderId="1" xfId="0" applyFont="1" applyFill="1" applyBorder="1" applyAlignment="1">
      <alignment horizontal="center" vertical="center"/>
    </xf>
    <xf numFmtId="0" fontId="29" fillId="0" borderId="0" xfId="0" applyFont="1">
      <alignment vertical="center"/>
    </xf>
    <xf numFmtId="0" fontId="7" fillId="2" borderId="1" xfId="7" applyFill="1" applyBorder="1" applyAlignment="1">
      <alignment horizontal="center" vertical="center"/>
    </xf>
    <xf numFmtId="0" fontId="42" fillId="0" borderId="0" xfId="0" applyFont="1" applyAlignment="1">
      <alignment horizontal="center" vertical="center"/>
    </xf>
    <xf numFmtId="0" fontId="0" fillId="0" borderId="0" xfId="0">
      <alignment vertical="center"/>
    </xf>
    <xf numFmtId="0" fontId="41" fillId="0" borderId="45" xfId="0" applyFont="1" applyBorder="1">
      <alignment vertical="center"/>
    </xf>
    <xf numFmtId="0" fontId="41" fillId="0" borderId="46" xfId="0" applyFont="1" applyBorder="1">
      <alignment vertical="center"/>
    </xf>
    <xf numFmtId="0" fontId="41" fillId="0" borderId="43" xfId="0" applyFont="1" applyBorder="1">
      <alignment vertical="center"/>
    </xf>
    <xf numFmtId="0" fontId="0" fillId="0" borderId="41" xfId="0" applyBorder="1">
      <alignment vertical="center"/>
    </xf>
    <xf numFmtId="0" fontId="0" fillId="0" borderId="0" xfId="0" applyBorder="1">
      <alignment vertical="center"/>
    </xf>
    <xf numFmtId="0" fontId="0" fillId="0" borderId="44" xfId="0" applyBorder="1">
      <alignment vertical="center"/>
    </xf>
    <xf numFmtId="0" fontId="0" fillId="0" borderId="41" xfId="0" applyFill="1" applyBorder="1">
      <alignment vertical="center"/>
    </xf>
    <xf numFmtId="0" fontId="0" fillId="0" borderId="0" xfId="0" applyFill="1" applyBorder="1">
      <alignment vertical="center"/>
    </xf>
    <xf numFmtId="0" fontId="0" fillId="0" borderId="44" xfId="0" applyFill="1" applyBorder="1">
      <alignment vertical="center"/>
    </xf>
    <xf numFmtId="0" fontId="31" fillId="0" borderId="41" xfId="0" applyFont="1" applyFill="1" applyBorder="1">
      <alignment vertical="center"/>
    </xf>
    <xf numFmtId="0" fontId="31" fillId="0" borderId="0" xfId="0" applyFont="1" applyFill="1" applyBorder="1">
      <alignment vertical="center"/>
    </xf>
    <xf numFmtId="0" fontId="31" fillId="0" borderId="44" xfId="0" applyFont="1" applyFill="1" applyBorder="1">
      <alignment vertical="center"/>
    </xf>
    <xf numFmtId="0" fontId="0" fillId="0" borderId="42" xfId="0" applyBorder="1">
      <alignment vertical="center"/>
    </xf>
    <xf numFmtId="0" fontId="0" fillId="0" borderId="47" xfId="0" applyBorder="1">
      <alignment vertical="center"/>
    </xf>
    <xf numFmtId="0" fontId="0" fillId="0" borderId="48" xfId="0" applyBorder="1">
      <alignment vertical="center"/>
    </xf>
    <xf numFmtId="0" fontId="25" fillId="2" borderId="1" xfId="0" applyFont="1" applyFill="1"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0" fontId="26" fillId="2" borderId="50" xfId="0" applyFont="1" applyFill="1" applyBorder="1" applyAlignment="1">
      <alignment horizontal="center" vertical="center"/>
    </xf>
    <xf numFmtId="0" fontId="26" fillId="2" borderId="51" xfId="0" applyFont="1"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49" xfId="0" applyFill="1" applyBorder="1" applyAlignment="1">
      <alignment horizontal="center" vertical="center"/>
    </xf>
    <xf numFmtId="0" fontId="0" fillId="3" borderId="30" xfId="0" applyFill="1" applyBorder="1" applyAlignment="1">
      <alignment horizontal="center" vertical="center"/>
    </xf>
    <xf numFmtId="0" fontId="25" fillId="2" borderId="9" xfId="0" applyFont="1" applyFill="1" applyBorder="1" applyAlignment="1">
      <alignment horizontal="center" vertical="center" shrinkToFit="1"/>
    </xf>
    <xf numFmtId="0" fontId="25" fillId="2" borderId="49" xfId="0" applyFont="1" applyFill="1" applyBorder="1" applyAlignment="1">
      <alignment horizontal="center" vertical="center" shrinkToFit="1"/>
    </xf>
    <xf numFmtId="0" fontId="25" fillId="2" borderId="30" xfId="0" applyFont="1" applyFill="1" applyBorder="1" applyAlignment="1">
      <alignment horizontal="center" vertical="center" shrinkToFit="1"/>
    </xf>
    <xf numFmtId="0" fontId="53" fillId="0" borderId="103" xfId="11" applyFont="1" applyBorder="1" applyAlignment="1">
      <alignment horizontal="center" vertical="center"/>
    </xf>
    <xf numFmtId="0" fontId="53" fillId="0" borderId="104" xfId="11" applyFont="1" applyBorder="1" applyAlignment="1">
      <alignment horizontal="center" vertical="center"/>
    </xf>
    <xf numFmtId="0" fontId="53" fillId="0" borderId="13" xfId="11" applyFont="1" applyBorder="1" applyAlignment="1">
      <alignment horizontal="center" vertical="center" wrapText="1"/>
    </xf>
    <xf numFmtId="0" fontId="53" fillId="0" borderId="112" xfId="11" applyFont="1" applyBorder="1" applyAlignment="1">
      <alignment horizontal="center" vertical="center" wrapText="1"/>
    </xf>
    <xf numFmtId="0" fontId="42" fillId="29" borderId="103" xfId="11" applyFont="1" applyFill="1" applyBorder="1" applyAlignment="1">
      <alignment horizontal="center" vertical="center"/>
    </xf>
    <xf numFmtId="0" fontId="42" fillId="29" borderId="104" xfId="11" applyFont="1" applyFill="1" applyBorder="1" applyAlignment="1">
      <alignment horizontal="center" vertical="center"/>
    </xf>
    <xf numFmtId="0" fontId="3" fillId="29" borderId="13" xfId="11" applyFill="1" applyBorder="1" applyAlignment="1">
      <alignment horizontal="center" vertical="center"/>
    </xf>
    <xf numFmtId="0" fontId="3" fillId="29" borderId="104" xfId="11" applyFill="1" applyBorder="1" applyAlignment="1">
      <alignment horizontal="center" vertical="center"/>
    </xf>
    <xf numFmtId="0" fontId="3" fillId="29" borderId="112" xfId="11" applyFill="1" applyBorder="1" applyAlignment="1">
      <alignment horizontal="center" vertical="center"/>
    </xf>
    <xf numFmtId="0" fontId="53" fillId="0" borderId="106" xfId="11" applyFont="1" applyBorder="1" applyAlignment="1">
      <alignment horizontal="center" vertical="center"/>
    </xf>
    <xf numFmtId="0" fontId="53" fillId="0" borderId="100" xfId="11" applyFont="1" applyBorder="1" applyAlignment="1">
      <alignment horizontal="center" vertical="center"/>
    </xf>
    <xf numFmtId="0" fontId="53" fillId="0" borderId="115" xfId="11" applyFont="1" applyBorder="1" applyAlignment="1">
      <alignment horizontal="center" vertical="center" wrapText="1"/>
    </xf>
    <xf numFmtId="0" fontId="53" fillId="0" borderId="116" xfId="11" applyFont="1" applyBorder="1" applyAlignment="1">
      <alignment horizontal="center" vertical="center" wrapText="1"/>
    </xf>
    <xf numFmtId="0" fontId="42" fillId="29" borderId="106" xfId="11" applyFont="1" applyFill="1" applyBorder="1" applyAlignment="1">
      <alignment horizontal="center" vertical="center"/>
    </xf>
    <xf numFmtId="0" fontId="42" fillId="29" borderId="100" xfId="11" applyFont="1" applyFill="1" applyBorder="1" applyAlignment="1">
      <alignment horizontal="center" vertical="center"/>
    </xf>
    <xf numFmtId="0" fontId="3" fillId="29" borderId="115" xfId="11" applyFill="1" applyBorder="1" applyAlignment="1">
      <alignment horizontal="center" vertical="center"/>
    </xf>
    <xf numFmtId="0" fontId="3" fillId="29" borderId="100" xfId="11" applyFill="1" applyBorder="1" applyAlignment="1">
      <alignment horizontal="center" vertical="center"/>
    </xf>
    <xf numFmtId="0" fontId="3" fillId="29" borderId="116" xfId="11" applyFill="1" applyBorder="1" applyAlignment="1">
      <alignment horizontal="center" vertical="center"/>
    </xf>
    <xf numFmtId="0" fontId="79" fillId="0" borderId="0" xfId="11" applyFont="1" applyAlignment="1">
      <alignment horizontal="center" vertical="center"/>
    </xf>
    <xf numFmtId="0" fontId="42" fillId="6" borderId="1" xfId="11" applyFont="1" applyFill="1" applyBorder="1" applyAlignment="1">
      <alignment horizontal="center" vertical="center"/>
    </xf>
    <xf numFmtId="0" fontId="45" fillId="6" borderId="1" xfId="11" applyFont="1" applyFill="1" applyBorder="1" applyAlignment="1">
      <alignment horizontal="center" vertical="center" wrapText="1"/>
    </xf>
    <xf numFmtId="0" fontId="45" fillId="6" borderId="52" xfId="11" applyFont="1" applyFill="1" applyBorder="1" applyAlignment="1">
      <alignment horizontal="center" vertical="center" wrapText="1"/>
    </xf>
    <xf numFmtId="0" fontId="45" fillId="6" borderId="53" xfId="11" applyFont="1" applyFill="1" applyBorder="1" applyAlignment="1">
      <alignment horizontal="center" vertical="center" wrapText="1"/>
    </xf>
    <xf numFmtId="0" fontId="45" fillId="6" borderId="54" xfId="11" applyFont="1" applyFill="1" applyBorder="1" applyAlignment="1">
      <alignment horizontal="center" vertical="center" wrapText="1"/>
    </xf>
    <xf numFmtId="0" fontId="84" fillId="30" borderId="5" xfId="11" applyFont="1" applyFill="1" applyBorder="1" applyAlignment="1">
      <alignment horizontal="center" vertical="center" wrapText="1"/>
    </xf>
    <xf numFmtId="0" fontId="84" fillId="30" borderId="2" xfId="11" applyFont="1" applyFill="1" applyBorder="1" applyAlignment="1">
      <alignment horizontal="center" vertical="center" wrapText="1"/>
    </xf>
    <xf numFmtId="0" fontId="88" fillId="29" borderId="9" xfId="11" applyFont="1" applyFill="1" applyBorder="1" applyAlignment="1">
      <alignment horizontal="center" vertical="center"/>
    </xf>
    <xf numFmtId="0" fontId="88" fillId="29" borderId="90" xfId="11" applyFont="1" applyFill="1" applyBorder="1" applyAlignment="1">
      <alignment horizontal="center" vertical="center"/>
    </xf>
    <xf numFmtId="0" fontId="88" fillId="29" borderId="111" xfId="11" applyFont="1" applyFill="1" applyBorder="1" applyAlignment="1">
      <alignment horizontal="center" vertical="center"/>
    </xf>
    <xf numFmtId="0" fontId="88" fillId="29" borderId="30" xfId="11" applyFont="1" applyFill="1" applyBorder="1" applyAlignment="1">
      <alignment horizontal="center" vertical="center"/>
    </xf>
    <xf numFmtId="0" fontId="89" fillId="5" borderId="6" xfId="11" applyFont="1" applyFill="1" applyBorder="1" applyAlignment="1">
      <alignment horizontal="center" vertical="center" wrapText="1"/>
    </xf>
    <xf numFmtId="0" fontId="92" fillId="30" borderId="118" xfId="11" applyFont="1" applyFill="1" applyBorder="1" applyAlignment="1">
      <alignment horizontal="center" vertical="center"/>
    </xf>
    <xf numFmtId="0" fontId="92" fillId="30" borderId="119" xfId="11" applyFont="1" applyFill="1" applyBorder="1" applyAlignment="1">
      <alignment horizontal="center" vertical="center"/>
    </xf>
    <xf numFmtId="0" fontId="79" fillId="0" borderId="0" xfId="0" applyFont="1" applyAlignment="1">
      <alignment horizontal="center" vertical="center"/>
    </xf>
    <xf numFmtId="0" fontId="45" fillId="6" borderId="1" xfId="11" applyFont="1" applyFill="1" applyBorder="1" applyAlignment="1">
      <alignment horizontal="center" vertical="center"/>
    </xf>
    <xf numFmtId="0" fontId="53" fillId="6" borderId="1" xfId="0" applyFont="1" applyFill="1" applyBorder="1" applyAlignment="1">
      <alignment horizontal="center" vertical="center"/>
    </xf>
    <xf numFmtId="0" fontId="45" fillId="6" borderId="52" xfId="11" applyFont="1" applyFill="1" applyBorder="1" applyAlignment="1">
      <alignment horizontal="center" vertical="center"/>
    </xf>
    <xf numFmtId="0" fontId="45" fillId="6" borderId="53" xfId="11" applyFont="1" applyFill="1" applyBorder="1" applyAlignment="1">
      <alignment horizontal="center" vertical="center"/>
    </xf>
    <xf numFmtId="0" fontId="45" fillId="6" borderId="58" xfId="11" applyFont="1" applyFill="1" applyBorder="1" applyAlignment="1">
      <alignment horizontal="center" vertical="center"/>
    </xf>
    <xf numFmtId="0" fontId="45" fillId="6" borderId="59" xfId="11" applyFont="1" applyFill="1" applyBorder="1" applyAlignment="1">
      <alignment horizontal="center" vertical="center"/>
    </xf>
    <xf numFmtId="0" fontId="45" fillId="6" borderId="107" xfId="0" applyFont="1" applyFill="1" applyBorder="1" applyAlignment="1">
      <alignment horizontal="center" vertical="center" wrapText="1"/>
    </xf>
    <xf numFmtId="0" fontId="45" fillId="6" borderId="109" xfId="0" applyFont="1" applyFill="1" applyBorder="1" applyAlignment="1">
      <alignment horizontal="center" vertical="center" wrapText="1"/>
    </xf>
    <xf numFmtId="0" fontId="3" fillId="0" borderId="59" xfId="11" applyBorder="1">
      <alignment vertical="center"/>
    </xf>
    <xf numFmtId="0" fontId="45" fillId="6" borderId="107" xfId="11" applyFont="1" applyFill="1" applyBorder="1" applyAlignment="1">
      <alignment horizontal="center" vertical="center" wrapText="1"/>
    </xf>
    <xf numFmtId="0" fontId="45" fillId="6" borderId="109" xfId="11" applyFont="1" applyFill="1" applyBorder="1" applyAlignment="1">
      <alignment horizontal="center" vertical="center" wrapText="1"/>
    </xf>
    <xf numFmtId="0" fontId="45" fillId="6" borderId="108" xfId="11" applyFont="1" applyFill="1" applyBorder="1" applyAlignment="1">
      <alignment horizontal="center" vertical="center" wrapText="1"/>
    </xf>
    <xf numFmtId="0" fontId="84" fillId="30" borderId="5" xfId="0" applyFont="1" applyFill="1" applyBorder="1" applyAlignment="1">
      <alignment horizontal="center" vertical="center" wrapText="1"/>
    </xf>
    <xf numFmtId="0" fontId="84" fillId="30" borderId="2" xfId="0" applyFont="1" applyFill="1" applyBorder="1" applyAlignment="1">
      <alignment horizontal="center" vertical="center" wrapText="1"/>
    </xf>
    <xf numFmtId="0" fontId="0" fillId="0" borderId="39" xfId="0" applyFont="1" applyBorder="1" applyAlignment="1">
      <alignment horizontal="left" vertical="center"/>
    </xf>
    <xf numFmtId="0" fontId="0" fillId="0" borderId="0" xfId="0" applyFont="1" applyBorder="1" applyAlignment="1">
      <alignment horizontal="left" vertical="center"/>
    </xf>
    <xf numFmtId="0" fontId="0" fillId="0" borderId="40" xfId="0" applyFont="1" applyBorder="1" applyAlignment="1">
      <alignment horizontal="left" vertical="center"/>
    </xf>
    <xf numFmtId="0" fontId="43" fillId="0" borderId="39" xfId="0" applyFont="1" applyBorder="1" applyAlignment="1">
      <alignment horizontal="left" vertical="center"/>
    </xf>
    <xf numFmtId="0" fontId="43" fillId="0" borderId="0" xfId="0" applyFont="1" applyBorder="1" applyAlignment="1">
      <alignment horizontal="left" vertical="center"/>
    </xf>
    <xf numFmtId="0" fontId="43" fillId="0" borderId="40" xfId="0" applyFont="1" applyBorder="1" applyAlignment="1">
      <alignment horizontal="left" vertical="center"/>
    </xf>
    <xf numFmtId="0" fontId="29" fillId="0" borderId="52" xfId="0" applyFont="1" applyBorder="1" applyAlignment="1">
      <alignment horizontal="left" vertical="center"/>
    </xf>
    <xf numFmtId="0" fontId="29" fillId="0" borderId="53" xfId="0" applyFont="1" applyBorder="1" applyAlignment="1">
      <alignment horizontal="left" vertical="center"/>
    </xf>
    <xf numFmtId="0" fontId="29" fillId="0" borderId="54" xfId="0" applyFont="1" applyBorder="1" applyAlignment="1">
      <alignment horizontal="left" vertical="center"/>
    </xf>
    <xf numFmtId="0" fontId="0" fillId="0" borderId="9" xfId="0" applyBorder="1" applyAlignment="1">
      <alignment horizontal="left" vertical="center"/>
    </xf>
    <xf numFmtId="0" fontId="0" fillId="0" borderId="49" xfId="0" applyBorder="1" applyAlignment="1">
      <alignment horizontal="left" vertical="center"/>
    </xf>
    <xf numFmtId="0" fontId="0" fillId="0" borderId="30" xfId="0" applyBorder="1" applyAlignment="1">
      <alignment horizontal="left" vertical="center"/>
    </xf>
    <xf numFmtId="0" fontId="69" fillId="0" borderId="26" xfId="0" applyFont="1" applyFill="1" applyBorder="1" applyAlignment="1">
      <alignment horizontal="center" vertical="center" wrapText="1" shrinkToFit="1"/>
    </xf>
    <xf numFmtId="0" fontId="69" fillId="0" borderId="68" xfId="0" applyFont="1" applyFill="1" applyBorder="1" applyAlignment="1">
      <alignment horizontal="center" vertical="center" wrapText="1" shrinkToFit="1"/>
    </xf>
    <xf numFmtId="0" fontId="69" fillId="0" borderId="37" xfId="0" applyFont="1" applyFill="1" applyBorder="1" applyAlignment="1">
      <alignment horizontal="center" vertical="center" wrapText="1" shrinkToFit="1"/>
    </xf>
    <xf numFmtId="0" fontId="57" fillId="14" borderId="73" xfId="0" applyFont="1" applyFill="1" applyBorder="1" applyAlignment="1">
      <alignment horizontal="center" vertical="center" wrapText="1" shrinkToFit="1"/>
    </xf>
    <xf numFmtId="0" fontId="57" fillId="14" borderId="75" xfId="0" applyFont="1" applyFill="1" applyBorder="1" applyAlignment="1">
      <alignment horizontal="center" vertical="center" wrapText="1" shrinkToFit="1"/>
    </xf>
    <xf numFmtId="0" fontId="57" fillId="14" borderId="81" xfId="0" applyFont="1" applyFill="1" applyBorder="1" applyAlignment="1">
      <alignment horizontal="center" vertical="center" wrapText="1" shrinkToFit="1"/>
    </xf>
    <xf numFmtId="0" fontId="0" fillId="0" borderId="58" xfId="0" applyFont="1" applyBorder="1" applyAlignment="1">
      <alignment horizontal="left" vertical="center"/>
    </xf>
    <xf numFmtId="0" fontId="0" fillId="0" borderId="59" xfId="0" applyFont="1" applyBorder="1" applyAlignment="1">
      <alignment horizontal="left" vertical="center"/>
    </xf>
    <xf numFmtId="0" fontId="0" fillId="0" borderId="60" xfId="0" applyFont="1" applyBorder="1" applyAlignment="1">
      <alignment horizontal="left" vertical="center"/>
    </xf>
    <xf numFmtId="0" fontId="28" fillId="4" borderId="9" xfId="0" applyFont="1" applyFill="1" applyBorder="1" applyAlignment="1">
      <alignment horizontal="center" vertical="center"/>
    </xf>
    <xf numFmtId="0" fontId="28" fillId="4" borderId="30" xfId="0" applyFont="1" applyFill="1" applyBorder="1" applyAlignment="1">
      <alignment horizontal="center" vertical="center"/>
    </xf>
    <xf numFmtId="0" fontId="23" fillId="4" borderId="9" xfId="0" applyFont="1" applyFill="1" applyBorder="1" applyAlignment="1">
      <alignment horizontal="center" vertical="center"/>
    </xf>
    <xf numFmtId="0" fontId="23" fillId="4" borderId="30" xfId="0" applyFont="1" applyFill="1" applyBorder="1" applyAlignment="1">
      <alignment horizontal="center" vertical="center"/>
    </xf>
    <xf numFmtId="0" fontId="28" fillId="4" borderId="1" xfId="0" applyFont="1" applyFill="1"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left" vertical="center"/>
    </xf>
    <xf numFmtId="0" fontId="0" fillId="0" borderId="40" xfId="0" applyBorder="1" applyAlignment="1">
      <alignment horizontal="left" vertical="center"/>
    </xf>
    <xf numFmtId="0" fontId="29" fillId="0" borderId="39" xfId="0" applyFont="1" applyBorder="1" applyAlignment="1">
      <alignment horizontal="left" vertical="center"/>
    </xf>
    <xf numFmtId="0" fontId="29" fillId="0" borderId="0" xfId="0" applyFont="1" applyBorder="1" applyAlignment="1">
      <alignment horizontal="left" vertical="center"/>
    </xf>
    <xf numFmtId="0" fontId="29" fillId="0" borderId="40" xfId="0" applyFont="1" applyBorder="1" applyAlignment="1">
      <alignment horizontal="left" vertical="center"/>
    </xf>
    <xf numFmtId="0" fontId="0" fillId="0" borderId="53" xfId="0" applyBorder="1" applyAlignment="1">
      <alignment horizontal="left" vertical="center"/>
    </xf>
    <xf numFmtId="0" fontId="45" fillId="0" borderId="0" xfId="0" applyFont="1" applyBorder="1" applyAlignment="1">
      <alignment horizontal="left" vertical="center"/>
    </xf>
    <xf numFmtId="0" fontId="0" fillId="0" borderId="0" xfId="0"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0" fillId="0" borderId="0" xfId="0" applyFont="1" applyAlignment="1">
      <alignment horizontal="left" vertical="center"/>
    </xf>
    <xf numFmtId="0" fontId="7" fillId="3" borderId="9" xfId="7" applyFill="1" applyBorder="1" applyAlignment="1">
      <alignment horizontal="center" vertical="center"/>
    </xf>
    <xf numFmtId="0" fontId="7" fillId="3" borderId="49" xfId="7" applyFill="1" applyBorder="1" applyAlignment="1">
      <alignment horizontal="center" vertical="center"/>
    </xf>
    <xf numFmtId="0" fontId="7" fillId="3" borderId="30" xfId="7" applyFill="1" applyBorder="1" applyAlignment="1">
      <alignment horizontal="center" vertical="center"/>
    </xf>
    <xf numFmtId="0" fontId="28" fillId="4" borderId="9" xfId="0" applyFont="1" applyFill="1" applyBorder="1" applyAlignment="1">
      <alignment horizontal="center" vertical="center" shrinkToFit="1"/>
    </xf>
    <xf numFmtId="0" fontId="28" fillId="4" borderId="49" xfId="0" applyFont="1" applyFill="1" applyBorder="1" applyAlignment="1">
      <alignment horizontal="center" vertical="center" shrinkToFit="1"/>
    </xf>
    <xf numFmtId="0" fontId="28" fillId="4" borderId="30" xfId="0" applyFont="1" applyFill="1" applyBorder="1" applyAlignment="1">
      <alignment horizontal="center" vertical="center" shrinkToFit="1"/>
    </xf>
    <xf numFmtId="0" fontId="44" fillId="0" borderId="39" xfId="0" applyFont="1" applyBorder="1" applyAlignment="1">
      <alignment horizontal="left" vertical="center"/>
    </xf>
    <xf numFmtId="0" fontId="44" fillId="0" borderId="0" xfId="0" applyFont="1" applyBorder="1" applyAlignment="1">
      <alignment horizontal="left" vertical="center"/>
    </xf>
    <xf numFmtId="0" fontId="44" fillId="0" borderId="40" xfId="0" applyFont="1" applyBorder="1" applyAlignment="1">
      <alignment horizontal="left" vertical="center"/>
    </xf>
    <xf numFmtId="0" fontId="45" fillId="0" borderId="39" xfId="0" applyFont="1" applyBorder="1" applyAlignment="1">
      <alignment horizontal="left" vertical="center"/>
    </xf>
    <xf numFmtId="0" fontId="45" fillId="0" borderId="40" xfId="0" applyFont="1" applyBorder="1" applyAlignment="1">
      <alignment horizontal="left" vertical="center"/>
    </xf>
    <xf numFmtId="0" fontId="24" fillId="4" borderId="50" xfId="0" applyFont="1" applyFill="1" applyBorder="1" applyAlignment="1">
      <alignment horizontal="center" vertical="center" shrinkToFit="1"/>
    </xf>
    <xf numFmtId="0" fontId="24" fillId="4" borderId="55" xfId="0" applyFont="1" applyFill="1" applyBorder="1" applyAlignment="1">
      <alignment horizontal="center" vertical="center" shrinkToFit="1"/>
    </xf>
    <xf numFmtId="0" fontId="69" fillId="5" borderId="56" xfId="0" applyFont="1" applyFill="1" applyBorder="1" applyAlignment="1">
      <alignment horizontal="center" vertical="center" wrapText="1"/>
    </xf>
    <xf numFmtId="0" fontId="69" fillId="5" borderId="57" xfId="0" applyFont="1" applyFill="1" applyBorder="1" applyAlignment="1">
      <alignment horizontal="center" vertical="center" wrapText="1"/>
    </xf>
    <xf numFmtId="0" fontId="26" fillId="0" borderId="52" xfId="0" applyFont="1" applyBorder="1" applyAlignment="1">
      <alignment horizontal="left" vertical="center"/>
    </xf>
    <xf numFmtId="0" fontId="26" fillId="0" borderId="53" xfId="0" applyFont="1" applyBorder="1" applyAlignment="1">
      <alignment horizontal="left" vertical="center"/>
    </xf>
    <xf numFmtId="0" fontId="26" fillId="0" borderId="54" xfId="0" applyFont="1" applyBorder="1" applyAlignment="1">
      <alignment horizontal="left" vertical="center"/>
    </xf>
    <xf numFmtId="0" fontId="83" fillId="27" borderId="82" xfId="0" applyFont="1" applyFill="1" applyBorder="1" applyAlignment="1">
      <alignment horizontal="center" vertical="center" wrapText="1"/>
    </xf>
    <xf numFmtId="0" fontId="83" fillId="27" borderId="34" xfId="0" applyFont="1" applyFill="1" applyBorder="1" applyAlignment="1">
      <alignment horizontal="center" vertical="center" wrapText="1"/>
    </xf>
    <xf numFmtId="0" fontId="32" fillId="0" borderId="45" xfId="0" applyFont="1" applyFill="1" applyBorder="1" applyAlignment="1">
      <alignment horizontal="center" vertical="center" wrapText="1" shrinkToFit="1"/>
    </xf>
    <xf numFmtId="0" fontId="32" fillId="0" borderId="42" xfId="0" applyFont="1" applyFill="1" applyBorder="1" applyAlignment="1">
      <alignment horizontal="center" vertical="center" shrinkToFit="1"/>
    </xf>
    <xf numFmtId="0" fontId="33" fillId="14" borderId="73" xfId="0" applyFont="1" applyFill="1" applyBorder="1" applyAlignment="1">
      <alignment horizontal="center" vertical="center" shrinkToFit="1"/>
    </xf>
    <xf numFmtId="0" fontId="33" fillId="14" borderId="81" xfId="0" applyFont="1" applyFill="1" applyBorder="1" applyAlignment="1">
      <alignment horizontal="center" vertical="center" shrinkToFit="1"/>
    </xf>
    <xf numFmtId="0" fontId="69" fillId="5" borderId="84" xfId="0" applyFont="1" applyFill="1" applyBorder="1" applyAlignment="1">
      <alignment horizontal="center" vertical="center" wrapText="1"/>
    </xf>
    <xf numFmtId="0" fontId="69" fillId="5" borderId="85" xfId="0" applyFont="1" applyFill="1" applyBorder="1" applyAlignment="1">
      <alignment horizontal="center" vertical="center" wrapText="1"/>
    </xf>
    <xf numFmtId="0" fontId="40" fillId="4" borderId="45" xfId="0" applyFont="1" applyFill="1" applyBorder="1" applyAlignment="1">
      <alignment horizontal="center" vertical="center" shrinkToFit="1"/>
    </xf>
    <xf numFmtId="0" fontId="40" fillId="4" borderId="46" xfId="0" applyFont="1" applyFill="1" applyBorder="1" applyAlignment="1">
      <alignment horizontal="center" vertical="center" shrinkToFit="1"/>
    </xf>
    <xf numFmtId="0" fontId="40" fillId="4" borderId="28" xfId="0" applyFont="1" applyFill="1" applyBorder="1" applyAlignment="1">
      <alignment horizontal="center" vertical="center" shrinkToFit="1"/>
    </xf>
    <xf numFmtId="0" fontId="40" fillId="4" borderId="42" xfId="0" applyFont="1" applyFill="1" applyBorder="1" applyAlignment="1">
      <alignment horizontal="center" vertical="center" shrinkToFit="1"/>
    </xf>
    <xf numFmtId="0" fontId="40" fillId="4" borderId="47" xfId="0" applyFont="1" applyFill="1" applyBorder="1" applyAlignment="1">
      <alignment horizontal="center" vertical="center" shrinkToFit="1"/>
    </xf>
    <xf numFmtId="0" fontId="40" fillId="4" borderId="62" xfId="0" applyFont="1" applyFill="1" applyBorder="1" applyAlignment="1">
      <alignment horizontal="center" vertical="center" shrinkToFit="1"/>
    </xf>
    <xf numFmtId="0" fontId="24" fillId="26" borderId="82" xfId="0" applyFont="1" applyFill="1" applyBorder="1" applyAlignment="1">
      <alignment horizontal="center" vertical="center" wrapText="1"/>
    </xf>
    <xf numFmtId="0" fontId="24" fillId="26" borderId="71" xfId="0" applyFont="1" applyFill="1" applyBorder="1" applyAlignment="1">
      <alignment horizontal="center"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46" fillId="0" borderId="9" xfId="0" applyFont="1" applyBorder="1" applyAlignment="1">
      <alignment horizontal="left" vertical="center"/>
    </xf>
    <xf numFmtId="0" fontId="46" fillId="0" borderId="49" xfId="0" applyFont="1" applyBorder="1" applyAlignment="1">
      <alignment horizontal="left" vertical="center"/>
    </xf>
    <xf numFmtId="0" fontId="46" fillId="0" borderId="30" xfId="0" applyFont="1" applyBorder="1" applyAlignment="1">
      <alignment horizontal="left" vertical="center"/>
    </xf>
    <xf numFmtId="0" fontId="0" fillId="0" borderId="52" xfId="0" applyBorder="1" applyAlignment="1">
      <alignment horizontal="left" vertical="center"/>
    </xf>
    <xf numFmtId="0" fontId="0" fillId="0" borderId="54" xfId="0" applyBorder="1" applyAlignment="1">
      <alignment horizontal="left" vertical="center"/>
    </xf>
    <xf numFmtId="0" fontId="29" fillId="0" borderId="58" xfId="0" applyFont="1" applyBorder="1" applyAlignment="1">
      <alignment horizontal="left" vertical="center"/>
    </xf>
    <xf numFmtId="0" fontId="29" fillId="0" borderId="59" xfId="0" applyFont="1" applyBorder="1" applyAlignment="1">
      <alignment horizontal="left" vertical="center"/>
    </xf>
    <xf numFmtId="0" fontId="29" fillId="0" borderId="60" xfId="0" applyFont="1" applyBorder="1" applyAlignment="1">
      <alignment horizontal="left" vertical="center"/>
    </xf>
    <xf numFmtId="0" fontId="29" fillId="0" borderId="9" xfId="0" applyFont="1" applyBorder="1" applyAlignment="1">
      <alignment horizontal="left" vertical="center"/>
    </xf>
    <xf numFmtId="0" fontId="29" fillId="0" borderId="49" xfId="0" applyFont="1" applyBorder="1" applyAlignment="1">
      <alignment horizontal="left" vertical="center"/>
    </xf>
    <xf numFmtId="0" fontId="29" fillId="0" borderId="30" xfId="0" applyFont="1" applyBorder="1" applyAlignment="1">
      <alignment horizontal="left" vertical="center"/>
    </xf>
    <xf numFmtId="0" fontId="44" fillId="0" borderId="39" xfId="0" applyFont="1" applyBorder="1" applyAlignment="1">
      <alignment horizontal="center" vertical="center"/>
    </xf>
    <xf numFmtId="0" fontId="44" fillId="0" borderId="0" xfId="0" applyFont="1" applyBorder="1" applyAlignment="1">
      <alignment horizontal="center" vertical="center"/>
    </xf>
    <xf numFmtId="0" fontId="44" fillId="0" borderId="40" xfId="0" applyFont="1" applyBorder="1" applyAlignment="1">
      <alignment horizontal="center" vertical="center"/>
    </xf>
    <xf numFmtId="0" fontId="44" fillId="0" borderId="39" xfId="0" applyFont="1" applyBorder="1" applyAlignment="1">
      <alignment horizontal="center"/>
    </xf>
    <xf numFmtId="0" fontId="44" fillId="0" borderId="0" xfId="0" applyFont="1" applyBorder="1" applyAlignment="1">
      <alignment horizontal="center"/>
    </xf>
    <xf numFmtId="0" fontId="44" fillId="0" borderId="40" xfId="0" applyFont="1" applyBorder="1" applyAlignment="1">
      <alignment horizontal="center"/>
    </xf>
    <xf numFmtId="0" fontId="64" fillId="0" borderId="39" xfId="0" applyFont="1" applyBorder="1" applyAlignment="1">
      <alignment horizontal="center" vertical="center"/>
    </xf>
    <xf numFmtId="0" fontId="64" fillId="0" borderId="0" xfId="0" applyFont="1" applyBorder="1" applyAlignment="1">
      <alignment horizontal="center" vertical="center"/>
    </xf>
    <xf numFmtId="0" fontId="64" fillId="0" borderId="40" xfId="0" applyFont="1" applyBorder="1" applyAlignment="1">
      <alignment horizontal="center" vertical="center"/>
    </xf>
    <xf numFmtId="0" fontId="47" fillId="0" borderId="39" xfId="0" applyFont="1" applyBorder="1" applyAlignment="1">
      <alignment horizontal="center" vertical="center"/>
    </xf>
    <xf numFmtId="0" fontId="47" fillId="0" borderId="0" xfId="0" applyFont="1" applyBorder="1" applyAlignment="1">
      <alignment horizontal="center" vertical="center"/>
    </xf>
    <xf numFmtId="0" fontId="47" fillId="0" borderId="40" xfId="0" applyFont="1" applyBorder="1" applyAlignment="1">
      <alignment horizontal="center" vertical="center"/>
    </xf>
    <xf numFmtId="0" fontId="67" fillId="0" borderId="39" xfId="0" applyFont="1" applyBorder="1" applyAlignment="1">
      <alignment horizontal="left" vertical="center"/>
    </xf>
    <xf numFmtId="0" fontId="67" fillId="0" borderId="0" xfId="0" applyFont="1" applyBorder="1" applyAlignment="1">
      <alignment horizontal="left" vertical="center"/>
    </xf>
    <xf numFmtId="0" fontId="67" fillId="0" borderId="40" xfId="0" applyFont="1" applyBorder="1" applyAlignment="1">
      <alignment horizontal="left" vertical="center"/>
    </xf>
    <xf numFmtId="0" fontId="47" fillId="0" borderId="39" xfId="0" applyFont="1" applyBorder="1" applyAlignment="1">
      <alignment horizontal="left" vertical="center"/>
    </xf>
    <xf numFmtId="0" fontId="47" fillId="0" borderId="0" xfId="0" applyFont="1" applyBorder="1" applyAlignment="1">
      <alignment horizontal="left" vertical="center"/>
    </xf>
    <xf numFmtId="0" fontId="47" fillId="0" borderId="40" xfId="0" applyFont="1" applyBorder="1" applyAlignment="1">
      <alignment horizontal="left" vertical="center"/>
    </xf>
    <xf numFmtId="0" fontId="40" fillId="9" borderId="45" xfId="0" applyFont="1" applyFill="1" applyBorder="1" applyAlignment="1">
      <alignment horizontal="center" vertical="center" shrinkToFit="1"/>
    </xf>
    <xf numFmtId="0" fontId="40" fillId="9" borderId="46" xfId="0" applyFont="1" applyFill="1" applyBorder="1" applyAlignment="1">
      <alignment horizontal="center" vertical="center" shrinkToFit="1"/>
    </xf>
    <xf numFmtId="0" fontId="40" fillId="9" borderId="28" xfId="0" applyFont="1" applyFill="1" applyBorder="1" applyAlignment="1">
      <alignment horizontal="center" vertical="center" shrinkToFit="1"/>
    </xf>
    <xf numFmtId="0" fontId="40" fillId="9" borderId="42" xfId="0" applyFont="1" applyFill="1" applyBorder="1" applyAlignment="1">
      <alignment horizontal="center" vertical="center" shrinkToFit="1"/>
    </xf>
    <xf numFmtId="0" fontId="40" fillId="9" borderId="47" xfId="0" applyFont="1" applyFill="1" applyBorder="1" applyAlignment="1">
      <alignment horizontal="center" vertical="center" shrinkToFit="1"/>
    </xf>
    <xf numFmtId="0" fontId="40" fillId="9" borderId="62" xfId="0" applyFont="1" applyFill="1" applyBorder="1" applyAlignment="1">
      <alignment horizontal="center" vertical="center" shrinkToFit="1"/>
    </xf>
    <xf numFmtId="0" fontId="24" fillId="27" borderId="82" xfId="0" applyFont="1" applyFill="1" applyBorder="1" applyAlignment="1">
      <alignment horizontal="center" vertical="center" wrapText="1"/>
    </xf>
    <xf numFmtId="0" fontId="24" fillId="27" borderId="34" xfId="0" applyFont="1" applyFill="1" applyBorder="1" applyAlignment="1">
      <alignment horizontal="center" vertical="center" wrapText="1"/>
    </xf>
    <xf numFmtId="0" fontId="32" fillId="0" borderId="50" xfId="0" applyFont="1" applyFill="1" applyBorder="1" applyAlignment="1">
      <alignment horizontal="center" vertical="center" wrapText="1" shrinkToFit="1"/>
    </xf>
    <xf numFmtId="0" fontId="32" fillId="0" borderId="61" xfId="0" applyFont="1" applyFill="1" applyBorder="1" applyAlignment="1">
      <alignment horizontal="center" vertical="center" wrapText="1" shrinkToFit="1"/>
    </xf>
    <xf numFmtId="0" fontId="28" fillId="9" borderId="9" xfId="0" applyFont="1" applyFill="1" applyBorder="1" applyAlignment="1">
      <alignment horizontal="center" vertical="center" shrinkToFit="1"/>
    </xf>
    <xf numFmtId="0" fontId="28" fillId="9" borderId="30" xfId="0" applyFont="1" applyFill="1" applyBorder="1" applyAlignment="1">
      <alignment horizontal="center" vertical="center" shrinkToFit="1"/>
    </xf>
    <xf numFmtId="0" fontId="23" fillId="9" borderId="9" xfId="0" applyFont="1" applyFill="1" applyBorder="1" applyAlignment="1">
      <alignment horizontal="center" vertical="center"/>
    </xf>
    <xf numFmtId="0" fontId="23" fillId="9" borderId="30" xfId="0" applyFont="1" applyFill="1" applyBorder="1" applyAlignment="1">
      <alignment horizontal="center" vertical="center"/>
    </xf>
    <xf numFmtId="0" fontId="28" fillId="9" borderId="1" xfId="0" applyFont="1" applyFill="1" applyBorder="1" applyAlignment="1">
      <alignment horizontal="left" vertical="center"/>
    </xf>
    <xf numFmtId="0" fontId="31" fillId="0" borderId="9" xfId="0" applyFont="1" applyBorder="1" applyAlignment="1">
      <alignment horizontal="left" vertical="center"/>
    </xf>
    <xf numFmtId="0" fontId="31" fillId="0" borderId="49" xfId="0" applyFont="1" applyBorder="1" applyAlignment="1">
      <alignment horizontal="left" vertical="center"/>
    </xf>
    <xf numFmtId="0" fontId="31" fillId="0" borderId="30" xfId="0" applyFont="1" applyBorder="1" applyAlignment="1">
      <alignment horizontal="left" vertical="center"/>
    </xf>
    <xf numFmtId="0" fontId="31" fillId="0" borderId="52" xfId="0" applyFont="1"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40" fillId="9" borderId="9" xfId="0" applyFont="1" applyFill="1" applyBorder="1" applyAlignment="1">
      <alignment horizontal="center" vertical="center" shrinkToFit="1"/>
    </xf>
    <xf numFmtId="0" fontId="40" fillId="9" borderId="30" xfId="0" applyFont="1" applyFill="1" applyBorder="1" applyAlignment="1">
      <alignment horizontal="center" vertical="center" shrinkToFit="1"/>
    </xf>
    <xf numFmtId="0" fontId="28" fillId="9" borderId="49" xfId="0" applyFont="1" applyFill="1" applyBorder="1" applyAlignment="1">
      <alignment horizontal="center" vertical="center" shrinkToFit="1"/>
    </xf>
    <xf numFmtId="0" fontId="28" fillId="9" borderId="9" xfId="0" applyFont="1" applyFill="1" applyBorder="1" applyAlignment="1">
      <alignment horizontal="center" vertical="center"/>
    </xf>
    <xf numFmtId="0" fontId="28" fillId="9" borderId="30" xfId="0" applyFont="1" applyFill="1" applyBorder="1" applyAlignment="1">
      <alignment horizontal="center" vertical="center"/>
    </xf>
    <xf numFmtId="0" fontId="0" fillId="0" borderId="9" xfId="0" applyFont="1" applyBorder="1" applyAlignment="1">
      <alignment horizontal="left" vertical="center"/>
    </xf>
    <xf numFmtId="0" fontId="0" fillId="0" borderId="49" xfId="0" applyFont="1" applyBorder="1" applyAlignment="1">
      <alignment horizontal="left" vertical="center"/>
    </xf>
    <xf numFmtId="0" fontId="0" fillId="0" borderId="30" xfId="0" applyFont="1" applyBorder="1" applyAlignment="1">
      <alignment horizontal="left" vertical="center"/>
    </xf>
    <xf numFmtId="0" fontId="43" fillId="0" borderId="58" xfId="0" applyFont="1" applyBorder="1" applyAlignment="1">
      <alignment horizontal="left" vertical="center"/>
    </xf>
    <xf numFmtId="0" fontId="43" fillId="0" borderId="59" xfId="0" applyFont="1" applyBorder="1" applyAlignment="1">
      <alignment horizontal="left" vertical="center"/>
    </xf>
    <xf numFmtId="0" fontId="43" fillId="0" borderId="60" xfId="0" applyFont="1" applyBorder="1" applyAlignment="1">
      <alignment horizontal="left" vertical="center"/>
    </xf>
    <xf numFmtId="0" fontId="33" fillId="0" borderId="39" xfId="0" applyFont="1" applyBorder="1" applyAlignment="1">
      <alignment horizontal="center" vertical="center"/>
    </xf>
    <xf numFmtId="0" fontId="33" fillId="0" borderId="0" xfId="0" applyFont="1" applyBorder="1" applyAlignment="1">
      <alignment horizontal="center" vertical="center"/>
    </xf>
    <xf numFmtId="0" fontId="33" fillId="0" borderId="40" xfId="0" applyFont="1" applyBorder="1" applyAlignment="1">
      <alignment horizontal="center" vertical="center"/>
    </xf>
    <xf numFmtId="0" fontId="43" fillId="0" borderId="39" xfId="0" applyFont="1" applyBorder="1" applyAlignment="1">
      <alignment horizontal="center" vertical="center"/>
    </xf>
    <xf numFmtId="0" fontId="43" fillId="0" borderId="0" xfId="0" applyFont="1" applyBorder="1" applyAlignment="1">
      <alignment horizontal="center" vertical="center"/>
    </xf>
    <xf numFmtId="0" fontId="43" fillId="0" borderId="40" xfId="0" applyFont="1" applyBorder="1" applyAlignment="1">
      <alignment horizontal="center" vertical="center"/>
    </xf>
    <xf numFmtId="0" fontId="94" fillId="0" borderId="39" xfId="0" applyFont="1" applyBorder="1" applyAlignment="1">
      <alignment horizontal="left" vertical="center"/>
    </xf>
    <xf numFmtId="0" fontId="94" fillId="0" borderId="0" xfId="0" applyFont="1" applyBorder="1" applyAlignment="1">
      <alignment horizontal="left" vertical="center"/>
    </xf>
    <xf numFmtId="0" fontId="94" fillId="0" borderId="40" xfId="0" applyFont="1" applyBorder="1" applyAlignment="1">
      <alignment horizontal="left" vertical="center"/>
    </xf>
    <xf numFmtId="0" fontId="57" fillId="0" borderId="39" xfId="0" applyFont="1" applyBorder="1" applyAlignment="1">
      <alignment horizontal="center" vertical="center"/>
    </xf>
    <xf numFmtId="0" fontId="57" fillId="0" borderId="0" xfId="0" applyFont="1" applyBorder="1" applyAlignment="1">
      <alignment horizontal="center" vertical="center"/>
    </xf>
    <xf numFmtId="0" fontId="57" fillId="0" borderId="40" xfId="0" applyFont="1" applyBorder="1" applyAlignment="1">
      <alignment horizontal="center"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33" fillId="0" borderId="60" xfId="0" applyFont="1" applyBorder="1" applyAlignment="1">
      <alignment horizontal="center" vertical="center"/>
    </xf>
    <xf numFmtId="0" fontId="28" fillId="18" borderId="9" xfId="0" applyFont="1" applyFill="1" applyBorder="1" applyAlignment="1">
      <alignment horizontal="center" vertical="center"/>
    </xf>
    <xf numFmtId="0" fontId="28" fillId="18" borderId="30" xfId="0" applyFont="1" applyFill="1" applyBorder="1" applyAlignment="1">
      <alignment horizontal="center" vertical="center"/>
    </xf>
    <xf numFmtId="0" fontId="23" fillId="18" borderId="9" xfId="0" applyFont="1" applyFill="1" applyBorder="1" applyAlignment="1">
      <alignment horizontal="center" vertical="center"/>
    </xf>
    <xf numFmtId="0" fontId="23" fillId="18" borderId="30" xfId="0" applyFont="1" applyFill="1" applyBorder="1" applyAlignment="1">
      <alignment horizontal="center" vertical="center"/>
    </xf>
    <xf numFmtId="0" fontId="28" fillId="18" borderId="1" xfId="0" applyFont="1" applyFill="1" applyBorder="1" applyAlignment="1">
      <alignment horizontal="left" vertical="center"/>
    </xf>
    <xf numFmtId="0" fontId="28" fillId="18" borderId="9" xfId="0" applyFont="1" applyFill="1" applyBorder="1" applyAlignment="1">
      <alignment horizontal="center" vertical="center" shrinkToFit="1"/>
    </xf>
    <xf numFmtId="0" fontId="28" fillId="18" borderId="49" xfId="0" applyFont="1" applyFill="1" applyBorder="1" applyAlignment="1">
      <alignment horizontal="center" vertical="center" shrinkToFit="1"/>
    </xf>
    <xf numFmtId="0" fontId="28" fillId="18" borderId="30" xfId="0" applyFont="1" applyFill="1" applyBorder="1" applyAlignment="1">
      <alignment horizontal="center" vertical="center" shrinkToFit="1"/>
    </xf>
    <xf numFmtId="0" fontId="40" fillId="18" borderId="45" xfId="0" applyFont="1" applyFill="1" applyBorder="1" applyAlignment="1">
      <alignment horizontal="center" vertical="center" shrinkToFit="1"/>
    </xf>
    <xf numFmtId="0" fontId="40" fillId="18" borderId="46" xfId="0" applyFont="1" applyFill="1" applyBorder="1" applyAlignment="1">
      <alignment horizontal="center" vertical="center" shrinkToFit="1"/>
    </xf>
    <xf numFmtId="0" fontId="40" fillId="18" borderId="28" xfId="0" applyFont="1" applyFill="1" applyBorder="1" applyAlignment="1">
      <alignment horizontal="center" vertical="center" shrinkToFit="1"/>
    </xf>
    <xf numFmtId="0" fontId="40" fillId="18" borderId="42" xfId="0" applyFont="1" applyFill="1" applyBorder="1" applyAlignment="1">
      <alignment horizontal="center" vertical="center" shrinkToFit="1"/>
    </xf>
    <xf numFmtId="0" fontId="40" fillId="18" borderId="47" xfId="0" applyFont="1" applyFill="1" applyBorder="1" applyAlignment="1">
      <alignment horizontal="center" vertical="center" shrinkToFit="1"/>
    </xf>
    <xf numFmtId="0" fontId="40" fillId="18" borderId="62" xfId="0" applyFont="1" applyFill="1" applyBorder="1" applyAlignment="1">
      <alignment horizontal="center" vertical="center" shrinkToFit="1"/>
    </xf>
    <xf numFmtId="0" fontId="1" fillId="3" borderId="9" xfId="12" applyFill="1" applyBorder="1" applyAlignment="1">
      <alignment horizontal="center" vertical="center"/>
    </xf>
    <xf numFmtId="0" fontId="1" fillId="3" borderId="49" xfId="12" applyFill="1" applyBorder="1" applyAlignment="1">
      <alignment horizontal="center" vertical="center"/>
    </xf>
    <xf numFmtId="0" fontId="1" fillId="3" borderId="30" xfId="12" applyFill="1" applyBorder="1" applyAlignment="1">
      <alignment horizontal="center" vertical="center"/>
    </xf>
    <xf numFmtId="0" fontId="29" fillId="0" borderId="41" xfId="0" applyFont="1" applyBorder="1" applyAlignment="1">
      <alignment horizontal="left" vertical="center"/>
    </xf>
    <xf numFmtId="0" fontId="29" fillId="0" borderId="44" xfId="0" applyFont="1" applyBorder="1" applyAlignment="1">
      <alignment horizontal="left" vertical="center"/>
    </xf>
    <xf numFmtId="0" fontId="50" fillId="0" borderId="41" xfId="0" applyFont="1" applyBorder="1" applyAlignment="1">
      <alignment horizontal="left" vertical="center"/>
    </xf>
    <xf numFmtId="0" fontId="50" fillId="0" borderId="0" xfId="0" applyFont="1" applyBorder="1" applyAlignment="1">
      <alignment horizontal="left" vertical="center"/>
    </xf>
    <xf numFmtId="0" fontId="50" fillId="0" borderId="44" xfId="0" applyFont="1" applyBorder="1" applyAlignment="1">
      <alignment horizontal="left" vertical="center"/>
    </xf>
    <xf numFmtId="0" fontId="45" fillId="0" borderId="41" xfId="0" applyFont="1" applyBorder="1" applyAlignment="1">
      <alignment horizontal="left" vertical="center"/>
    </xf>
    <xf numFmtId="0" fontId="45" fillId="0" borderId="44" xfId="0" applyFont="1" applyBorder="1" applyAlignment="1">
      <alignment horizontal="left" vertical="center"/>
    </xf>
    <xf numFmtId="0" fontId="44" fillId="0" borderId="41" xfId="0" applyFont="1" applyBorder="1" applyAlignment="1">
      <alignment horizontal="left"/>
    </xf>
    <xf numFmtId="0" fontId="44" fillId="0" borderId="0" xfId="0" applyFont="1" applyBorder="1" applyAlignment="1">
      <alignment horizontal="left"/>
    </xf>
    <xf numFmtId="0" fontId="44" fillId="0" borderId="44" xfId="0" applyFont="1" applyBorder="1" applyAlignment="1">
      <alignment horizontal="left"/>
    </xf>
    <xf numFmtId="0" fontId="50" fillId="0" borderId="41" xfId="0" applyFont="1" applyBorder="1" applyAlignment="1">
      <alignment horizontal="right" vertical="center"/>
    </xf>
    <xf numFmtId="0" fontId="0" fillId="0" borderId="0" xfId="0" applyAlignment="1">
      <alignment horizontal="right" vertical="center"/>
    </xf>
    <xf numFmtId="0" fontId="0" fillId="0" borderId="44" xfId="0" applyBorder="1" applyAlignment="1">
      <alignment horizontal="right" vertical="center"/>
    </xf>
    <xf numFmtId="0" fontId="0" fillId="0" borderId="41" xfId="0" applyFont="1" applyBorder="1" applyAlignment="1">
      <alignment horizontal="left" vertical="center"/>
    </xf>
    <xf numFmtId="0" fontId="0" fillId="0" borderId="44" xfId="0" applyFont="1" applyBorder="1" applyAlignment="1">
      <alignment horizontal="left" vertical="center"/>
    </xf>
    <xf numFmtId="0" fontId="52" fillId="21" borderId="63" xfId="0" applyFont="1" applyFill="1" applyBorder="1" applyAlignment="1">
      <alignment horizontal="center" vertical="center" wrapText="1"/>
    </xf>
    <xf numFmtId="0" fontId="52" fillId="21" borderId="72" xfId="0" applyFont="1" applyFill="1" applyBorder="1" applyAlignment="1">
      <alignment horizontal="center" vertical="center" wrapText="1"/>
    </xf>
    <xf numFmtId="0" fontId="53" fillId="21" borderId="63" xfId="0" applyFont="1" applyFill="1" applyBorder="1" applyAlignment="1">
      <alignment horizontal="center" vertical="center"/>
    </xf>
    <xf numFmtId="0" fontId="53" fillId="21" borderId="72" xfId="0" applyFont="1" applyFill="1" applyBorder="1" applyAlignment="1">
      <alignment horizontal="center" vertical="center"/>
    </xf>
    <xf numFmtId="0" fontId="35" fillId="23" borderId="45" xfId="0" applyFont="1" applyFill="1" applyBorder="1" applyAlignment="1">
      <alignment horizontal="center" vertical="center"/>
    </xf>
    <xf numFmtId="0" fontId="35" fillId="23" borderId="28" xfId="0" applyFont="1" applyFill="1" applyBorder="1" applyAlignment="1">
      <alignment horizontal="center" vertical="center"/>
    </xf>
    <xf numFmtId="0" fontId="26" fillId="21" borderId="42" xfId="0" applyFont="1" applyFill="1" applyBorder="1" applyAlignment="1">
      <alignment horizontal="center" vertical="center" shrinkToFit="1"/>
    </xf>
    <xf numFmtId="0" fontId="26" fillId="21" borderId="62" xfId="0" applyFont="1" applyFill="1" applyBorder="1" applyAlignment="1">
      <alignment horizontal="center" vertical="center" shrinkToFit="1"/>
    </xf>
    <xf numFmtId="0" fontId="51" fillId="0" borderId="45" xfId="0" applyFont="1" applyBorder="1">
      <alignment vertical="center"/>
    </xf>
    <xf numFmtId="0" fontId="51" fillId="0" borderId="46" xfId="0" applyFont="1" applyBorder="1">
      <alignment vertical="center"/>
    </xf>
    <xf numFmtId="0" fontId="51" fillId="0" borderId="43" xfId="0" applyFont="1" applyBorder="1">
      <alignment vertical="center"/>
    </xf>
    <xf numFmtId="0" fontId="35" fillId="18" borderId="50" xfId="0" applyFont="1" applyFill="1" applyBorder="1" applyAlignment="1">
      <alignment horizontal="center" vertical="center"/>
    </xf>
    <xf numFmtId="0" fontId="35" fillId="18" borderId="55" xfId="0" applyFont="1" applyFill="1" applyBorder="1" applyAlignment="1">
      <alignment horizontal="center" vertical="center"/>
    </xf>
    <xf numFmtId="0" fontId="35" fillId="18" borderId="51" xfId="0" applyFont="1" applyFill="1" applyBorder="1" applyAlignment="1">
      <alignment horizontal="center" vertical="center"/>
    </xf>
    <xf numFmtId="0" fontId="52" fillId="21" borderId="64" xfId="0" applyFont="1" applyFill="1" applyBorder="1" applyAlignment="1">
      <alignment horizontal="center" vertical="center" wrapText="1"/>
    </xf>
    <xf numFmtId="0" fontId="53" fillId="21" borderId="64" xfId="0" applyFont="1" applyFill="1" applyBorder="1" applyAlignment="1">
      <alignment horizontal="center" vertical="center"/>
    </xf>
    <xf numFmtId="0" fontId="54" fillId="21" borderId="42" xfId="0" applyFont="1" applyFill="1" applyBorder="1" applyAlignment="1">
      <alignment horizontal="center" vertical="center" shrinkToFit="1"/>
    </xf>
    <xf numFmtId="0" fontId="54" fillId="21" borderId="62" xfId="0" applyFont="1" applyFill="1" applyBorder="1" applyAlignment="1">
      <alignment horizontal="center" vertical="center" shrinkToFit="1"/>
    </xf>
    <xf numFmtId="0" fontId="26" fillId="22" borderId="65" xfId="0" applyFont="1" applyFill="1" applyBorder="1" applyAlignment="1">
      <alignment horizontal="center" vertical="center" wrapText="1"/>
    </xf>
    <xf numFmtId="0" fontId="55" fillId="22" borderId="51" xfId="0" applyFont="1" applyFill="1" applyBorder="1" applyAlignment="1">
      <alignment horizontal="center" vertical="center"/>
    </xf>
    <xf numFmtId="0" fontId="35" fillId="23" borderId="46" xfId="0" applyFont="1" applyFill="1" applyBorder="1" applyAlignment="1">
      <alignment horizontal="center" vertical="center"/>
    </xf>
    <xf numFmtId="0" fontId="54" fillId="22" borderId="42" xfId="0" applyFont="1" applyFill="1" applyBorder="1" applyAlignment="1">
      <alignment horizontal="center" vertical="center" shrinkToFit="1"/>
    </xf>
    <xf numFmtId="0" fontId="54" fillId="22" borderId="62" xfId="0" applyFont="1" applyFill="1" applyBorder="1" applyAlignment="1">
      <alignment horizontal="center" vertical="center" shrinkToFit="1"/>
    </xf>
    <xf numFmtId="0" fontId="37" fillId="22" borderId="42" xfId="0" applyFont="1" applyFill="1" applyBorder="1" applyAlignment="1">
      <alignment horizontal="center" vertical="center"/>
    </xf>
    <xf numFmtId="0" fontId="37" fillId="22" borderId="47" xfId="0" applyFont="1" applyFill="1" applyBorder="1" applyAlignment="1">
      <alignment horizontal="center" vertical="center"/>
    </xf>
    <xf numFmtId="0" fontId="37" fillId="22" borderId="48" xfId="0" applyFont="1" applyFill="1" applyBorder="1" applyAlignment="1">
      <alignment horizontal="center" vertical="center"/>
    </xf>
    <xf numFmtId="0" fontId="0" fillId="0" borderId="42" xfId="0" applyFont="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0" xfId="0" applyBorder="1" applyAlignment="1">
      <alignment vertical="center"/>
    </xf>
    <xf numFmtId="0" fontId="49" fillId="0" borderId="45" xfId="0" applyFont="1" applyBorder="1" applyAlignment="1">
      <alignment vertical="center"/>
    </xf>
    <xf numFmtId="0" fontId="49" fillId="0" borderId="46" xfId="0" applyFont="1" applyBorder="1" applyAlignment="1">
      <alignment vertical="center"/>
    </xf>
    <xf numFmtId="0" fontId="49" fillId="0" borderId="43" xfId="0" applyFont="1" applyBorder="1" applyAlignment="1">
      <alignment vertical="center"/>
    </xf>
    <xf numFmtId="0" fontId="0" fillId="0" borderId="41" xfId="0" applyBorder="1" applyAlignment="1">
      <alignment horizontal="left" vertical="center"/>
    </xf>
    <xf numFmtId="0" fontId="0" fillId="0" borderId="44" xfId="0" applyBorder="1" applyAlignment="1">
      <alignment horizontal="left" vertical="center"/>
    </xf>
    <xf numFmtId="0" fontId="48" fillId="0" borderId="41" xfId="0" applyFont="1" applyBorder="1" applyAlignment="1">
      <alignment horizontal="left" vertical="center"/>
    </xf>
    <xf numFmtId="0" fontId="48" fillId="0" borderId="0" xfId="0" applyFont="1" applyBorder="1" applyAlignment="1">
      <alignment horizontal="left" vertical="center"/>
    </xf>
    <xf numFmtId="0" fontId="48" fillId="0" borderId="44" xfId="0" applyFont="1" applyBorder="1" applyAlignment="1">
      <alignment horizontal="left" vertical="center"/>
    </xf>
    <xf numFmtId="0" fontId="0" fillId="0" borderId="42"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40" fillId="4" borderId="9" xfId="0" applyFont="1" applyFill="1" applyBorder="1" applyAlignment="1">
      <alignment horizontal="center" vertical="center" shrinkToFit="1"/>
    </xf>
    <xf numFmtId="0" fontId="40" fillId="4" borderId="30" xfId="0" applyFont="1" applyFill="1" applyBorder="1" applyAlignment="1">
      <alignment horizontal="center" vertical="center" shrinkToFit="1"/>
    </xf>
    <xf numFmtId="0" fontId="33" fillId="0" borderId="39" xfId="0" applyFont="1" applyBorder="1" applyAlignment="1">
      <alignment horizontal="left" vertical="center"/>
    </xf>
    <xf numFmtId="0" fontId="33" fillId="0" borderId="0" xfId="0" applyFont="1" applyBorder="1" applyAlignment="1">
      <alignment horizontal="left" vertical="center"/>
    </xf>
    <xf numFmtId="0" fontId="33" fillId="0" borderId="40" xfId="0" applyFont="1" applyBorder="1" applyAlignment="1">
      <alignment horizontal="left" vertical="center"/>
    </xf>
    <xf numFmtId="0" fontId="74" fillId="0" borderId="39" xfId="0" applyFont="1" applyBorder="1" applyAlignment="1">
      <alignment horizontal="left" vertical="center"/>
    </xf>
    <xf numFmtId="0" fontId="0" fillId="0" borderId="39" xfId="0" applyFont="1" applyBorder="1" applyAlignment="1">
      <alignment horizontal="left" vertical="center" wrapText="1"/>
    </xf>
    <xf numFmtId="0" fontId="29" fillId="0" borderId="39" xfId="0" applyFont="1" applyBorder="1" applyAlignment="1">
      <alignment horizontal="left" vertical="center" wrapText="1"/>
    </xf>
    <xf numFmtId="0" fontId="28" fillId="18" borderId="9" xfId="0" applyFont="1" applyFill="1" applyBorder="1" applyAlignment="1">
      <alignment horizontal="left" vertical="center"/>
    </xf>
    <xf numFmtId="0" fontId="28" fillId="18" borderId="49" xfId="0" applyFont="1" applyFill="1" applyBorder="1" applyAlignment="1">
      <alignment horizontal="left" vertical="center"/>
    </xf>
    <xf numFmtId="0" fontId="28" fillId="18" borderId="30" xfId="0" applyFont="1" applyFill="1" applyBorder="1" applyAlignment="1">
      <alignment horizontal="left" vertical="center"/>
    </xf>
    <xf numFmtId="0" fontId="5" fillId="3" borderId="9" xfId="7" applyFont="1" applyFill="1" applyBorder="1" applyAlignment="1">
      <alignment horizontal="center" vertical="center"/>
    </xf>
    <xf numFmtId="0" fontId="5" fillId="3" borderId="49" xfId="7" applyFont="1" applyFill="1" applyBorder="1" applyAlignment="1">
      <alignment horizontal="center" vertical="center"/>
    </xf>
    <xf numFmtId="0" fontId="5" fillId="3" borderId="30" xfId="7" applyFont="1" applyFill="1" applyBorder="1" applyAlignment="1">
      <alignment horizontal="center" vertical="center"/>
    </xf>
    <xf numFmtId="0" fontId="28" fillId="18" borderId="69" xfId="0" applyFont="1" applyFill="1" applyBorder="1" applyAlignment="1">
      <alignment horizontal="left" vertical="center"/>
    </xf>
    <xf numFmtId="0" fontId="28" fillId="18" borderId="55" xfId="0" applyFont="1" applyFill="1" applyBorder="1" applyAlignment="1">
      <alignment horizontal="left" vertical="center"/>
    </xf>
    <xf numFmtId="0" fontId="28" fillId="18" borderId="51" xfId="0" applyFont="1" applyFill="1" applyBorder="1" applyAlignment="1">
      <alignment horizontal="left" vertical="center"/>
    </xf>
    <xf numFmtId="0" fontId="39" fillId="6" borderId="70" xfId="0" applyFont="1" applyFill="1" applyBorder="1" applyAlignment="1">
      <alignment horizontal="center" vertical="center"/>
    </xf>
    <xf numFmtId="0" fontId="39" fillId="6" borderId="71" xfId="0" applyFont="1" applyFill="1" applyBorder="1" applyAlignment="1">
      <alignment horizontal="center" vertical="center"/>
    </xf>
    <xf numFmtId="0" fontId="39" fillId="6" borderId="34" xfId="0" applyFont="1" applyFill="1" applyBorder="1" applyAlignment="1">
      <alignment horizontal="center" vertical="center"/>
    </xf>
    <xf numFmtId="0" fontId="36" fillId="0" borderId="66" xfId="0" applyFont="1" applyBorder="1" applyAlignment="1">
      <alignment horizontal="center" vertical="center"/>
    </xf>
    <xf numFmtId="0" fontId="36" fillId="0" borderId="67" xfId="0" applyFont="1" applyBorder="1" applyAlignment="1">
      <alignment horizontal="center" vertical="center"/>
    </xf>
    <xf numFmtId="0" fontId="36" fillId="0" borderId="35" xfId="0" applyFont="1" applyBorder="1" applyAlignment="1">
      <alignment horizontal="center" vertical="center"/>
    </xf>
    <xf numFmtId="0" fontId="71" fillId="5" borderId="26" xfId="0" applyFont="1" applyFill="1" applyBorder="1" applyAlignment="1">
      <alignment horizontal="center" vertical="center" wrapText="1"/>
    </xf>
    <xf numFmtId="0" fontId="71" fillId="5" borderId="68" xfId="0" applyFont="1" applyFill="1" applyBorder="1" applyAlignment="1">
      <alignment horizontal="center" vertical="center" wrapText="1"/>
    </xf>
    <xf numFmtId="0" fontId="71" fillId="5" borderId="37" xfId="0" applyFont="1" applyFill="1" applyBorder="1" applyAlignment="1">
      <alignment horizontal="center" vertical="center" wrapText="1"/>
    </xf>
    <xf numFmtId="0" fontId="71" fillId="0" borderId="26" xfId="0" applyFont="1" applyFill="1" applyBorder="1" applyAlignment="1">
      <alignment horizontal="center" vertical="center" wrapText="1" shrinkToFit="1"/>
    </xf>
    <xf numFmtId="0" fontId="71" fillId="0" borderId="68" xfId="0" applyFont="1" applyFill="1" applyBorder="1" applyAlignment="1">
      <alignment horizontal="center" vertical="center" wrapText="1" shrinkToFit="1"/>
    </xf>
    <xf numFmtId="0" fontId="71" fillId="0" borderId="37" xfId="0" applyFont="1" applyFill="1" applyBorder="1" applyAlignment="1">
      <alignment horizontal="center" vertical="center" wrapText="1" shrinkToFit="1"/>
    </xf>
    <xf numFmtId="0" fontId="78" fillId="14" borderId="73" xfId="0" applyFont="1" applyFill="1" applyBorder="1" applyAlignment="1">
      <alignment horizontal="center" vertical="center" shrinkToFit="1"/>
    </xf>
    <xf numFmtId="0" fontId="78" fillId="14" borderId="89" xfId="0" applyFont="1" applyFill="1" applyBorder="1" applyAlignment="1">
      <alignment horizontal="center" vertical="center" shrinkToFit="1"/>
    </xf>
    <xf numFmtId="0" fontId="40" fillId="9" borderId="9" xfId="0" applyFont="1" applyFill="1" applyBorder="1" applyAlignment="1">
      <alignment horizontal="center" vertical="center"/>
    </xf>
    <xf numFmtId="0" fontId="40" fillId="9" borderId="30" xfId="0" applyFont="1" applyFill="1" applyBorder="1" applyAlignment="1">
      <alignment horizontal="center" vertical="center"/>
    </xf>
    <xf numFmtId="0" fontId="56" fillId="9" borderId="9" xfId="0" applyFont="1" applyFill="1" applyBorder="1" applyAlignment="1">
      <alignment horizontal="left" vertical="center" shrinkToFit="1"/>
    </xf>
    <xf numFmtId="0" fontId="56" fillId="9" borderId="49" xfId="0" applyFont="1" applyFill="1" applyBorder="1" applyAlignment="1">
      <alignment horizontal="left" vertical="center" shrinkToFit="1"/>
    </xf>
    <xf numFmtId="0" fontId="56" fillId="9" borderId="30" xfId="0" applyFont="1" applyFill="1" applyBorder="1" applyAlignment="1">
      <alignment horizontal="left" vertical="center" shrinkToFit="1"/>
    </xf>
    <xf numFmtId="0" fontId="75" fillId="0" borderId="0" xfId="0" applyFont="1" applyBorder="1" applyAlignment="1">
      <alignment horizontal="center" vertical="center"/>
    </xf>
    <xf numFmtId="0" fontId="75" fillId="0" borderId="40" xfId="0" applyFont="1" applyBorder="1" applyAlignment="1">
      <alignment horizontal="center" vertical="center"/>
    </xf>
    <xf numFmtId="0" fontId="24" fillId="17" borderId="9" xfId="0" applyFont="1" applyFill="1" applyBorder="1" applyAlignment="1">
      <alignment horizontal="left" vertical="center"/>
    </xf>
    <xf numFmtId="0" fontId="24" fillId="17" borderId="49" xfId="0" applyFont="1" applyFill="1" applyBorder="1" applyAlignment="1">
      <alignment horizontal="left" vertical="center"/>
    </xf>
    <xf numFmtId="0" fontId="24" fillId="17" borderId="30" xfId="0" applyFont="1" applyFill="1" applyBorder="1" applyAlignment="1">
      <alignment horizontal="left" vertical="center"/>
    </xf>
    <xf numFmtId="0" fontId="29" fillId="0" borderId="0" xfId="0" applyFont="1">
      <alignment vertical="center"/>
    </xf>
    <xf numFmtId="0" fontId="29" fillId="0" borderId="40" xfId="0" applyFont="1" applyBorder="1">
      <alignment vertical="center"/>
    </xf>
    <xf numFmtId="0" fontId="32" fillId="0" borderId="39" xfId="0" applyFont="1" applyBorder="1" applyAlignment="1">
      <alignment horizontal="left" vertical="center"/>
    </xf>
    <xf numFmtId="0" fontId="32" fillId="0" borderId="0" xfId="0" applyFont="1" applyBorder="1" applyAlignment="1">
      <alignment horizontal="left" vertical="center"/>
    </xf>
    <xf numFmtId="0" fontId="32" fillId="0" borderId="40" xfId="0" applyFont="1" applyBorder="1" applyAlignment="1">
      <alignment horizontal="left" vertical="center"/>
    </xf>
    <xf numFmtId="0" fontId="29" fillId="0" borderId="9" xfId="0" applyFont="1" applyFill="1" applyBorder="1" applyAlignment="1">
      <alignment horizontal="left" vertical="center"/>
    </xf>
    <xf numFmtId="0" fontId="29" fillId="0" borderId="49" xfId="0" applyFont="1" applyFill="1" applyBorder="1" applyAlignment="1">
      <alignment horizontal="left" vertical="center"/>
    </xf>
    <xf numFmtId="0" fontId="29" fillId="0" borderId="30" xfId="0" applyFont="1" applyFill="1" applyBorder="1" applyAlignment="1">
      <alignment horizontal="left" vertical="center"/>
    </xf>
    <xf numFmtId="0" fontId="50" fillId="0" borderId="39" xfId="0" applyFont="1" applyBorder="1" applyAlignment="1">
      <alignment horizontal="right" vertical="center"/>
    </xf>
    <xf numFmtId="0" fontId="0" fillId="0" borderId="0" xfId="0" applyBorder="1" applyAlignment="1">
      <alignment horizontal="right" vertical="center"/>
    </xf>
    <xf numFmtId="0" fontId="0" fillId="0" borderId="40" xfId="0" applyBorder="1" applyAlignment="1">
      <alignment horizontal="right" vertical="center"/>
    </xf>
    <xf numFmtId="0" fontId="58" fillId="0" borderId="39" xfId="0" applyFont="1" applyBorder="1" applyAlignment="1">
      <alignment horizontal="left"/>
    </xf>
    <xf numFmtId="0" fontId="58" fillId="0" borderId="0" xfId="0" applyFont="1" applyBorder="1" applyAlignment="1">
      <alignment horizontal="left"/>
    </xf>
    <xf numFmtId="0" fontId="58" fillId="0" borderId="40" xfId="0" applyFont="1" applyBorder="1" applyAlignment="1">
      <alignment horizontal="left"/>
    </xf>
    <xf numFmtId="0" fontId="46" fillId="0" borderId="39" xfId="0" applyFont="1" applyBorder="1" applyAlignment="1">
      <alignment horizontal="left" vertical="center"/>
    </xf>
    <xf numFmtId="0" fontId="46" fillId="0" borderId="0" xfId="0" applyFont="1" applyBorder="1" applyAlignment="1">
      <alignment horizontal="left" vertical="center"/>
    </xf>
    <xf numFmtId="0" fontId="46" fillId="0" borderId="40" xfId="0" applyFont="1" applyBorder="1" applyAlignment="1">
      <alignment horizontal="left" vertical="center"/>
    </xf>
    <xf numFmtId="0" fontId="59" fillId="0" borderId="39" xfId="0" applyFont="1" applyBorder="1" applyAlignment="1">
      <alignment horizontal="left" vertical="center"/>
    </xf>
    <xf numFmtId="0" fontId="59" fillId="0" borderId="0" xfId="0" applyFont="1" applyBorder="1" applyAlignment="1">
      <alignment horizontal="left" vertical="center"/>
    </xf>
    <xf numFmtId="0" fontId="59" fillId="0" borderId="40" xfId="0" applyFont="1" applyBorder="1" applyAlignment="1">
      <alignment horizontal="left" vertical="center"/>
    </xf>
    <xf numFmtId="0" fontId="58" fillId="0" borderId="39" xfId="0" applyFont="1" applyBorder="1" applyAlignment="1">
      <alignment horizontal="center"/>
    </xf>
    <xf numFmtId="0" fontId="58" fillId="0" borderId="0" xfId="0" applyFont="1" applyBorder="1" applyAlignment="1">
      <alignment horizontal="center"/>
    </xf>
    <xf numFmtId="0" fontId="58" fillId="0" borderId="40" xfId="0" applyFont="1" applyBorder="1" applyAlignment="1">
      <alignment horizontal="center"/>
    </xf>
    <xf numFmtId="0" fontId="72" fillId="0" borderId="39" xfId="0" applyFont="1" applyBorder="1" applyAlignment="1">
      <alignment horizontal="center" vertical="center"/>
    </xf>
    <xf numFmtId="0" fontId="72" fillId="0" borderId="0" xfId="0" applyFont="1" applyBorder="1" applyAlignment="1">
      <alignment horizontal="center" vertical="center"/>
    </xf>
    <xf numFmtId="0" fontId="72" fillId="0" borderId="40" xfId="0" applyFont="1" applyBorder="1" applyAlignment="1">
      <alignment horizontal="center" vertical="center"/>
    </xf>
    <xf numFmtId="0" fontId="31" fillId="0" borderId="9" xfId="0" applyFont="1" applyFill="1" applyBorder="1" applyAlignment="1">
      <alignment horizontal="left" vertical="center"/>
    </xf>
    <xf numFmtId="0" fontId="31" fillId="0" borderId="49" xfId="0" applyFont="1" applyFill="1" applyBorder="1" applyAlignment="1">
      <alignment horizontal="left" vertical="center"/>
    </xf>
    <xf numFmtId="0" fontId="31" fillId="0" borderId="30" xfId="0" applyFont="1" applyFill="1" applyBorder="1" applyAlignment="1">
      <alignment horizontal="left" vertical="center"/>
    </xf>
    <xf numFmtId="0" fontId="29" fillId="0" borderId="39" xfId="0" applyFont="1" applyBorder="1" applyAlignment="1">
      <alignment horizontal="center"/>
    </xf>
    <xf numFmtId="0" fontId="29" fillId="0" borderId="0" xfId="0" applyFont="1" applyBorder="1" applyAlignment="1">
      <alignment horizontal="center"/>
    </xf>
    <xf numFmtId="0" fontId="29" fillId="0" borderId="40" xfId="0" applyFont="1" applyBorder="1" applyAlignment="1">
      <alignment horizontal="center"/>
    </xf>
    <xf numFmtId="0" fontId="31" fillId="0" borderId="39" xfId="0" applyFont="1" applyBorder="1" applyAlignment="1">
      <alignment horizontal="left" vertical="center"/>
    </xf>
    <xf numFmtId="0" fontId="31" fillId="0" borderId="0" xfId="0" applyFont="1" applyBorder="1" applyAlignment="1">
      <alignment horizontal="left" vertical="center"/>
    </xf>
    <xf numFmtId="0" fontId="31" fillId="0" borderId="40" xfId="0" applyFont="1" applyBorder="1" applyAlignment="1">
      <alignment horizontal="left" vertical="center"/>
    </xf>
    <xf numFmtId="0" fontId="0" fillId="0" borderId="58" xfId="0" applyBorder="1" applyAlignment="1">
      <alignment horizontal="left" vertical="center" wrapText="1"/>
    </xf>
    <xf numFmtId="0" fontId="0" fillId="0" borderId="39" xfId="0" applyBorder="1" applyAlignment="1">
      <alignment horizontal="left" vertical="center" wrapText="1"/>
    </xf>
  </cellXfs>
  <cellStyles count="13">
    <cellStyle name="標準" xfId="0" builtinId="0"/>
    <cellStyle name="標準 2" xfId="1"/>
    <cellStyle name="標準 3" xfId="2"/>
    <cellStyle name="標準 4" xfId="3"/>
    <cellStyle name="標準 4 2" xfId="7"/>
    <cellStyle name="標準 4 2 2" xfId="10"/>
    <cellStyle name="標準 4 2 3" xfId="12"/>
    <cellStyle name="標準 5" xfId="4"/>
    <cellStyle name="標準 5 2" xfId="8"/>
    <cellStyle name="標準 6" xfId="6"/>
    <cellStyle name="標準 7" xfId="5"/>
    <cellStyle name="標準 8" xfId="9"/>
    <cellStyle name="標準 9" xfId="11"/>
  </cellStyles>
  <dxfs count="0"/>
  <tableStyles count="0" defaultTableStyle="TableStyleMedium2" defaultPivotStyle="PivotStyleLight16"/>
  <colors>
    <mruColors>
      <color rgb="FFA61D0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5"/>
  <sheetViews>
    <sheetView workbookViewId="0">
      <selection sqref="A1:I1"/>
    </sheetView>
  </sheetViews>
  <sheetFormatPr defaultRowHeight="13.5"/>
  <cols>
    <col min="1" max="9" width="9.625" customWidth="1"/>
  </cols>
  <sheetData>
    <row r="1" spans="1:9" ht="20.25" customHeight="1">
      <c r="A1" s="523" t="s">
        <v>265</v>
      </c>
      <c r="B1" s="523"/>
      <c r="C1" s="523"/>
      <c r="D1" s="523"/>
      <c r="E1" s="523"/>
      <c r="F1" s="523"/>
      <c r="G1" s="523"/>
      <c r="H1" s="523"/>
      <c r="I1" s="523"/>
    </row>
    <row r="2" spans="1:9" ht="14.25" thickBot="1">
      <c r="A2" s="524"/>
      <c r="B2" s="524"/>
      <c r="C2" s="524"/>
      <c r="D2" s="524"/>
      <c r="E2" s="524"/>
      <c r="F2" s="524"/>
      <c r="G2" s="524"/>
      <c r="H2" s="524"/>
      <c r="I2" s="524"/>
    </row>
    <row r="3" spans="1:9" s="291" customFormat="1">
      <c r="A3" s="525" t="s">
        <v>271</v>
      </c>
      <c r="B3" s="526"/>
      <c r="C3" s="526"/>
      <c r="D3" s="526"/>
      <c r="E3" s="526"/>
      <c r="F3" s="526"/>
      <c r="G3" s="526"/>
      <c r="H3" s="526"/>
      <c r="I3" s="527"/>
    </row>
    <row r="4" spans="1:9" s="291" customFormat="1">
      <c r="A4" s="528"/>
      <c r="B4" s="529"/>
      <c r="C4" s="529"/>
      <c r="D4" s="529"/>
      <c r="E4" s="529"/>
      <c r="F4" s="529"/>
      <c r="G4" s="529"/>
      <c r="H4" s="529"/>
      <c r="I4" s="530"/>
    </row>
    <row r="5" spans="1:9" s="291" customFormat="1">
      <c r="A5" s="528" t="s">
        <v>915</v>
      </c>
      <c r="B5" s="529"/>
      <c r="C5" s="529"/>
      <c r="D5" s="529"/>
      <c r="E5" s="529"/>
      <c r="F5" s="529"/>
      <c r="G5" s="529"/>
      <c r="H5" s="529"/>
      <c r="I5" s="530"/>
    </row>
    <row r="6" spans="1:9" s="291" customFormat="1">
      <c r="A6" s="528"/>
      <c r="B6" s="529"/>
      <c r="C6" s="529"/>
      <c r="D6" s="529"/>
      <c r="E6" s="529"/>
      <c r="F6" s="529"/>
      <c r="G6" s="529"/>
      <c r="H6" s="529"/>
      <c r="I6" s="530"/>
    </row>
    <row r="7" spans="1:9" s="291" customFormat="1">
      <c r="A7" s="531" t="s">
        <v>916</v>
      </c>
      <c r="B7" s="532"/>
      <c r="C7" s="532"/>
      <c r="D7" s="532"/>
      <c r="E7" s="532"/>
      <c r="F7" s="532"/>
      <c r="G7" s="532"/>
      <c r="H7" s="532"/>
      <c r="I7" s="533"/>
    </row>
    <row r="8" spans="1:9" s="291" customFormat="1">
      <c r="A8" s="528"/>
      <c r="B8" s="529"/>
      <c r="C8" s="529"/>
      <c r="D8" s="529"/>
      <c r="E8" s="529"/>
      <c r="F8" s="529"/>
      <c r="G8" s="529"/>
      <c r="H8" s="529"/>
      <c r="I8" s="530"/>
    </row>
    <row r="9" spans="1:9" s="291" customFormat="1">
      <c r="A9" s="531" t="s">
        <v>391</v>
      </c>
      <c r="B9" s="532"/>
      <c r="C9" s="532"/>
      <c r="D9" s="532"/>
      <c r="E9" s="532"/>
      <c r="F9" s="532"/>
      <c r="G9" s="532"/>
      <c r="H9" s="532"/>
      <c r="I9" s="533"/>
    </row>
    <row r="10" spans="1:9" s="291" customFormat="1">
      <c r="A10" s="531" t="s">
        <v>828</v>
      </c>
      <c r="B10" s="532"/>
      <c r="C10" s="532"/>
      <c r="D10" s="532"/>
      <c r="E10" s="532"/>
      <c r="F10" s="532"/>
      <c r="G10" s="532"/>
      <c r="H10" s="532"/>
      <c r="I10" s="533"/>
    </row>
    <row r="11" spans="1:9" s="291" customFormat="1">
      <c r="A11" s="531" t="s">
        <v>266</v>
      </c>
      <c r="B11" s="532"/>
      <c r="C11" s="532"/>
      <c r="D11" s="532"/>
      <c r="E11" s="532"/>
      <c r="F11" s="532"/>
      <c r="G11" s="532"/>
      <c r="H11" s="532"/>
      <c r="I11" s="533"/>
    </row>
    <row r="12" spans="1:9" s="291" customFormat="1">
      <c r="A12" s="528"/>
      <c r="B12" s="529"/>
      <c r="C12" s="529"/>
      <c r="D12" s="529"/>
      <c r="E12" s="529"/>
      <c r="F12" s="529"/>
      <c r="G12" s="529"/>
      <c r="H12" s="529"/>
      <c r="I12" s="530"/>
    </row>
    <row r="13" spans="1:9" s="291" customFormat="1">
      <c r="A13" s="531" t="s">
        <v>392</v>
      </c>
      <c r="B13" s="532"/>
      <c r="C13" s="532"/>
      <c r="D13" s="532"/>
      <c r="E13" s="532"/>
      <c r="F13" s="532"/>
      <c r="G13" s="532"/>
      <c r="H13" s="532"/>
      <c r="I13" s="533"/>
    </row>
    <row r="14" spans="1:9" s="291" customFormat="1">
      <c r="A14" s="534" t="str">
        <f>"　　味方はアイテム一日毎パワーを使用する度に　一時的ＨＰ" &amp;基本!$D$8&amp;"　獲得！"</f>
        <v>　　味方はアイテム一日毎パワーを使用する度に　一時的ＨＰ14　獲得！</v>
      </c>
      <c r="B14" s="535"/>
      <c r="C14" s="535"/>
      <c r="D14" s="535"/>
      <c r="E14" s="535"/>
      <c r="F14" s="535"/>
      <c r="G14" s="535"/>
      <c r="H14" s="535"/>
      <c r="I14" s="536"/>
    </row>
    <row r="15" spans="1:9" s="291" customFormat="1">
      <c r="A15" s="531" t="s">
        <v>393</v>
      </c>
      <c r="B15" s="532"/>
      <c r="C15" s="532"/>
      <c r="D15" s="532"/>
      <c r="E15" s="532"/>
      <c r="F15" s="532"/>
      <c r="G15" s="532"/>
      <c r="H15" s="532"/>
      <c r="I15" s="533"/>
    </row>
    <row r="16" spans="1:9" s="291" customFormat="1">
      <c r="A16" s="528"/>
      <c r="B16" s="529"/>
      <c r="C16" s="529"/>
      <c r="D16" s="529"/>
      <c r="E16" s="529"/>
      <c r="F16" s="529"/>
      <c r="G16" s="529"/>
      <c r="H16" s="529"/>
      <c r="I16" s="530"/>
    </row>
    <row r="17" spans="1:9" s="291" customFormat="1">
      <c r="A17" s="531" t="s">
        <v>394</v>
      </c>
      <c r="B17" s="532"/>
      <c r="C17" s="532"/>
      <c r="D17" s="532"/>
      <c r="E17" s="532"/>
      <c r="F17" s="532"/>
      <c r="G17" s="532"/>
      <c r="H17" s="532"/>
      <c r="I17" s="533"/>
    </row>
    <row r="18" spans="1:9" s="291" customFormat="1">
      <c r="A18" s="531" t="s">
        <v>395</v>
      </c>
      <c r="B18" s="532"/>
      <c r="C18" s="532"/>
      <c r="D18" s="532"/>
      <c r="E18" s="532"/>
      <c r="F18" s="532"/>
      <c r="G18" s="532"/>
      <c r="H18" s="532"/>
      <c r="I18" s="533"/>
    </row>
    <row r="19" spans="1:9" s="291" customFormat="1" ht="14.25" thickBot="1">
      <c r="A19" s="537"/>
      <c r="B19" s="538"/>
      <c r="C19" s="538"/>
      <c r="D19" s="538"/>
      <c r="E19" s="538"/>
      <c r="F19" s="538"/>
      <c r="G19" s="538"/>
      <c r="H19" s="538"/>
      <c r="I19" s="539"/>
    </row>
    <row r="20" spans="1:9" s="291" customFormat="1" ht="14.25" thickBot="1">
      <c r="A20" s="524"/>
      <c r="B20" s="524"/>
      <c r="C20" s="524"/>
      <c r="D20" s="524"/>
      <c r="E20" s="524"/>
      <c r="F20" s="524"/>
      <c r="G20" s="524"/>
      <c r="H20" s="524"/>
      <c r="I20" s="524"/>
    </row>
    <row r="21" spans="1:9" s="291" customFormat="1">
      <c r="A21" s="525" t="s">
        <v>272</v>
      </c>
      <c r="B21" s="526"/>
      <c r="C21" s="526"/>
      <c r="D21" s="526"/>
      <c r="E21" s="526"/>
      <c r="F21" s="526"/>
      <c r="G21" s="526"/>
      <c r="H21" s="526"/>
      <c r="I21" s="527"/>
    </row>
    <row r="22" spans="1:9" s="291" customFormat="1">
      <c r="A22" s="528"/>
      <c r="B22" s="529"/>
      <c r="C22" s="529"/>
      <c r="D22" s="529"/>
      <c r="E22" s="529"/>
      <c r="F22" s="529"/>
      <c r="G22" s="529"/>
      <c r="H22" s="529"/>
      <c r="I22" s="530"/>
    </row>
    <row r="23" spans="1:9" s="291" customFormat="1">
      <c r="A23" s="528" t="s">
        <v>262</v>
      </c>
      <c r="B23" s="529"/>
      <c r="C23" s="529"/>
      <c r="D23" s="529"/>
      <c r="E23" s="529"/>
      <c r="F23" s="529"/>
      <c r="G23" s="529"/>
      <c r="H23" s="529"/>
      <c r="I23" s="530"/>
    </row>
    <row r="24" spans="1:9" s="291" customFormat="1">
      <c r="A24" s="528" t="s">
        <v>263</v>
      </c>
      <c r="B24" s="529"/>
      <c r="C24" s="529"/>
      <c r="D24" s="529"/>
      <c r="E24" s="529"/>
      <c r="F24" s="529"/>
      <c r="G24" s="529"/>
      <c r="H24" s="529"/>
      <c r="I24" s="530"/>
    </row>
    <row r="25" spans="1:9" s="291" customFormat="1">
      <c r="A25" s="528"/>
      <c r="B25" s="529"/>
      <c r="C25" s="529"/>
      <c r="D25" s="529"/>
      <c r="E25" s="529"/>
      <c r="F25" s="529"/>
      <c r="G25" s="529"/>
      <c r="H25" s="529"/>
      <c r="I25" s="530"/>
    </row>
    <row r="26" spans="1:9" s="291" customFormat="1">
      <c r="A26" s="531" t="s">
        <v>264</v>
      </c>
      <c r="B26" s="532"/>
      <c r="C26" s="532"/>
      <c r="D26" s="532"/>
      <c r="E26" s="532"/>
      <c r="F26" s="532"/>
      <c r="G26" s="532"/>
      <c r="H26" s="532"/>
      <c r="I26" s="533"/>
    </row>
    <row r="27" spans="1:9" s="291" customFormat="1">
      <c r="A27" s="531" t="s">
        <v>396</v>
      </c>
      <c r="B27" s="532"/>
      <c r="C27" s="532"/>
      <c r="D27" s="532"/>
      <c r="E27" s="532"/>
      <c r="F27" s="532"/>
      <c r="G27" s="532"/>
      <c r="H27" s="532"/>
      <c r="I27" s="533"/>
    </row>
    <row r="28" spans="1:9" s="291" customFormat="1">
      <c r="A28" s="531" t="s">
        <v>397</v>
      </c>
      <c r="B28" s="532"/>
      <c r="C28" s="532"/>
      <c r="D28" s="532"/>
      <c r="E28" s="532"/>
      <c r="F28" s="532"/>
      <c r="G28" s="532"/>
      <c r="H28" s="532"/>
      <c r="I28" s="533"/>
    </row>
    <row r="29" spans="1:9" s="291" customFormat="1">
      <c r="A29" s="528"/>
      <c r="B29" s="529"/>
      <c r="C29" s="529"/>
      <c r="D29" s="529"/>
      <c r="E29" s="529"/>
      <c r="F29" s="529"/>
      <c r="G29" s="529"/>
      <c r="H29" s="529"/>
      <c r="I29" s="530"/>
    </row>
    <row r="30" spans="1:9" s="291" customFormat="1">
      <c r="A30" s="531" t="s">
        <v>398</v>
      </c>
      <c r="B30" s="532"/>
      <c r="C30" s="532"/>
      <c r="D30" s="532"/>
      <c r="E30" s="532"/>
      <c r="F30" s="532"/>
      <c r="G30" s="532"/>
      <c r="H30" s="532"/>
      <c r="I30" s="533"/>
    </row>
    <row r="31" spans="1:9" s="291" customFormat="1">
      <c r="A31" s="531" t="s">
        <v>665</v>
      </c>
      <c r="B31" s="532"/>
      <c r="C31" s="532"/>
      <c r="D31" s="532"/>
      <c r="E31" s="532"/>
      <c r="F31" s="532"/>
      <c r="G31" s="532"/>
      <c r="H31" s="532"/>
      <c r="I31" s="533"/>
    </row>
    <row r="32" spans="1:9" s="291" customFormat="1">
      <c r="A32" s="528"/>
      <c r="B32" s="529"/>
      <c r="C32" s="529"/>
      <c r="D32" s="529"/>
      <c r="E32" s="529"/>
      <c r="F32" s="529"/>
      <c r="G32" s="529"/>
      <c r="H32" s="529"/>
      <c r="I32" s="530"/>
    </row>
    <row r="33" spans="1:9" s="291" customFormat="1">
      <c r="A33" s="531" t="s">
        <v>399</v>
      </c>
      <c r="B33" s="532"/>
      <c r="C33" s="532"/>
      <c r="D33" s="532"/>
      <c r="E33" s="532"/>
      <c r="F33" s="532"/>
      <c r="G33" s="532"/>
      <c r="H33" s="532"/>
      <c r="I33" s="533"/>
    </row>
    <row r="34" spans="1:9" s="291" customFormat="1">
      <c r="A34" s="534" t="str">
        <f>"　　味方はアイテム一日毎パワーを使用する度に　一時的ＨＰ" &amp;基本!$D$8&amp;"　獲得！"</f>
        <v>　　味方はアイテム一日毎パワーを使用する度に　一時的ＨＰ14　獲得！</v>
      </c>
      <c r="B34" s="535"/>
      <c r="C34" s="535"/>
      <c r="D34" s="535"/>
      <c r="E34" s="535"/>
      <c r="F34" s="535"/>
      <c r="G34" s="535"/>
      <c r="H34" s="535"/>
      <c r="I34" s="536"/>
    </row>
    <row r="35" spans="1:9" s="291" customFormat="1">
      <c r="A35" s="531" t="s">
        <v>393</v>
      </c>
      <c r="B35" s="532"/>
      <c r="C35" s="532"/>
      <c r="D35" s="532"/>
      <c r="E35" s="532"/>
      <c r="F35" s="532"/>
      <c r="G35" s="532"/>
      <c r="H35" s="532"/>
      <c r="I35" s="533"/>
    </row>
    <row r="36" spans="1:9" s="291" customFormat="1">
      <c r="A36" s="528"/>
      <c r="B36" s="529"/>
      <c r="C36" s="529"/>
      <c r="D36" s="529"/>
      <c r="E36" s="529"/>
      <c r="F36" s="529"/>
      <c r="G36" s="529"/>
      <c r="H36" s="529"/>
      <c r="I36" s="530"/>
    </row>
    <row r="37" spans="1:9" s="291" customFormat="1">
      <c r="A37" s="531" t="s">
        <v>273</v>
      </c>
      <c r="B37" s="532"/>
      <c r="C37" s="532"/>
      <c r="D37" s="532"/>
      <c r="E37" s="532"/>
      <c r="F37" s="532"/>
      <c r="G37" s="532"/>
      <c r="H37" s="532"/>
      <c r="I37" s="533"/>
    </row>
    <row r="38" spans="1:9" s="291" customFormat="1">
      <c r="A38" s="531" t="s">
        <v>395</v>
      </c>
      <c r="B38" s="532"/>
      <c r="C38" s="532"/>
      <c r="D38" s="532"/>
      <c r="E38" s="532"/>
      <c r="F38" s="532"/>
      <c r="G38" s="532"/>
      <c r="H38" s="532"/>
      <c r="I38" s="533"/>
    </row>
    <row r="39" spans="1:9" s="291" customFormat="1" ht="14.25" thickBot="1">
      <c r="A39" s="537"/>
      <c r="B39" s="538"/>
      <c r="C39" s="538"/>
      <c r="D39" s="538"/>
      <c r="E39" s="538"/>
      <c r="F39" s="538"/>
      <c r="G39" s="538"/>
      <c r="H39" s="538"/>
      <c r="I39" s="539"/>
    </row>
    <row r="40" spans="1:9" s="291" customFormat="1" ht="14.25" thickBot="1">
      <c r="A40" s="524"/>
      <c r="B40" s="524"/>
      <c r="C40" s="524"/>
      <c r="D40" s="524"/>
      <c r="E40" s="524"/>
      <c r="F40" s="524"/>
      <c r="G40" s="524"/>
      <c r="H40" s="524"/>
      <c r="I40" s="524"/>
    </row>
    <row r="41" spans="1:9" s="291" customFormat="1">
      <c r="A41" s="525" t="s">
        <v>267</v>
      </c>
      <c r="B41" s="526"/>
      <c r="C41" s="526"/>
      <c r="D41" s="526"/>
      <c r="E41" s="526"/>
      <c r="F41" s="526"/>
      <c r="G41" s="526"/>
      <c r="H41" s="526"/>
      <c r="I41" s="527"/>
    </row>
    <row r="42" spans="1:9" s="291" customFormat="1">
      <c r="A42" s="528"/>
      <c r="B42" s="529"/>
      <c r="C42" s="529"/>
      <c r="D42" s="529"/>
      <c r="E42" s="529"/>
      <c r="F42" s="529"/>
      <c r="G42" s="529"/>
      <c r="H42" s="529"/>
      <c r="I42" s="530"/>
    </row>
    <row r="43" spans="1:9" s="291" customFormat="1">
      <c r="A43" s="528" t="s">
        <v>400</v>
      </c>
      <c r="B43" s="529"/>
      <c r="C43" s="529"/>
      <c r="D43" s="529"/>
      <c r="E43" s="529"/>
      <c r="F43" s="529"/>
      <c r="G43" s="529"/>
      <c r="H43" s="529"/>
      <c r="I43" s="530"/>
    </row>
    <row r="44" spans="1:9" s="291" customFormat="1">
      <c r="A44" s="531" t="s">
        <v>401</v>
      </c>
      <c r="B44" s="532"/>
      <c r="C44" s="532"/>
      <c r="D44" s="532"/>
      <c r="E44" s="532"/>
      <c r="F44" s="532"/>
      <c r="G44" s="532"/>
      <c r="H44" s="532"/>
      <c r="I44" s="533"/>
    </row>
    <row r="45" spans="1:9" s="291" customFormat="1">
      <c r="A45" s="528" t="s">
        <v>402</v>
      </c>
      <c r="B45" s="529"/>
      <c r="C45" s="529"/>
      <c r="D45" s="529"/>
      <c r="E45" s="529"/>
      <c r="F45" s="529"/>
      <c r="G45" s="529"/>
      <c r="H45" s="529"/>
      <c r="I45" s="530"/>
    </row>
    <row r="46" spans="1:9" s="291" customFormat="1">
      <c r="A46" s="531" t="s">
        <v>403</v>
      </c>
      <c r="B46" s="532"/>
      <c r="C46" s="532"/>
      <c r="D46" s="532"/>
      <c r="E46" s="532"/>
      <c r="F46" s="532"/>
      <c r="G46" s="532"/>
      <c r="H46" s="532"/>
      <c r="I46" s="533"/>
    </row>
    <row r="47" spans="1:9" s="291" customFormat="1">
      <c r="A47" s="531" t="s">
        <v>404</v>
      </c>
      <c r="B47" s="532"/>
      <c r="C47" s="532"/>
      <c r="D47" s="532"/>
      <c r="E47" s="532"/>
      <c r="F47" s="532"/>
      <c r="G47" s="532"/>
      <c r="H47" s="532"/>
      <c r="I47" s="533"/>
    </row>
    <row r="48" spans="1:9" s="291" customFormat="1">
      <c r="A48" s="528"/>
      <c r="B48" s="529"/>
      <c r="C48" s="529"/>
      <c r="D48" s="529"/>
      <c r="E48" s="529"/>
      <c r="F48" s="529"/>
      <c r="G48" s="529"/>
      <c r="H48" s="529"/>
      <c r="I48" s="530"/>
    </row>
    <row r="49" spans="1:9" s="291" customFormat="1">
      <c r="A49" s="531" t="s">
        <v>268</v>
      </c>
      <c r="B49" s="532"/>
      <c r="C49" s="532"/>
      <c r="D49" s="532"/>
      <c r="E49" s="532"/>
      <c r="F49" s="532"/>
      <c r="G49" s="532"/>
      <c r="H49" s="532"/>
      <c r="I49" s="533"/>
    </row>
    <row r="50" spans="1:9" s="291" customFormat="1">
      <c r="A50" s="531" t="s">
        <v>405</v>
      </c>
      <c r="B50" s="532"/>
      <c r="C50" s="532"/>
      <c r="D50" s="532"/>
      <c r="E50" s="532"/>
      <c r="F50" s="532"/>
      <c r="G50" s="532"/>
      <c r="H50" s="532"/>
      <c r="I50" s="533"/>
    </row>
    <row r="51" spans="1:9" s="291" customFormat="1">
      <c r="A51" s="531" t="s">
        <v>406</v>
      </c>
      <c r="B51" s="532"/>
      <c r="C51" s="532"/>
      <c r="D51" s="532"/>
      <c r="E51" s="532"/>
      <c r="F51" s="532"/>
      <c r="G51" s="532"/>
      <c r="H51" s="532"/>
      <c r="I51" s="533"/>
    </row>
    <row r="52" spans="1:9" s="291" customFormat="1">
      <c r="A52" s="531" t="s">
        <v>407</v>
      </c>
      <c r="B52" s="532"/>
      <c r="C52" s="532"/>
      <c r="D52" s="532"/>
      <c r="E52" s="532"/>
      <c r="F52" s="532"/>
      <c r="G52" s="532"/>
      <c r="H52" s="532"/>
      <c r="I52" s="533"/>
    </row>
    <row r="53" spans="1:9" s="291" customFormat="1">
      <c r="A53" s="528"/>
      <c r="B53" s="529"/>
      <c r="C53" s="529"/>
      <c r="D53" s="529"/>
      <c r="E53" s="529"/>
      <c r="F53" s="529"/>
      <c r="G53" s="529"/>
      <c r="H53" s="529"/>
      <c r="I53" s="530"/>
    </row>
    <row r="54" spans="1:9" s="291" customFormat="1">
      <c r="A54" s="531" t="s">
        <v>408</v>
      </c>
      <c r="B54" s="532"/>
      <c r="C54" s="532"/>
      <c r="D54" s="532"/>
      <c r="E54" s="532"/>
      <c r="F54" s="532"/>
      <c r="G54" s="532"/>
      <c r="H54" s="532"/>
      <c r="I54" s="533"/>
    </row>
    <row r="55" spans="1:9" s="291" customFormat="1">
      <c r="A55" s="531" t="s">
        <v>409</v>
      </c>
      <c r="B55" s="532"/>
      <c r="C55" s="532"/>
      <c r="D55" s="532"/>
      <c r="E55" s="532"/>
      <c r="F55" s="532"/>
      <c r="G55" s="532"/>
      <c r="H55" s="532"/>
      <c r="I55" s="533"/>
    </row>
    <row r="56" spans="1:9" s="291" customFormat="1">
      <c r="A56" s="531" t="s">
        <v>410</v>
      </c>
      <c r="B56" s="532"/>
      <c r="C56" s="532"/>
      <c r="D56" s="532"/>
      <c r="E56" s="532"/>
      <c r="F56" s="532"/>
      <c r="G56" s="532"/>
      <c r="H56" s="532"/>
      <c r="I56" s="533"/>
    </row>
    <row r="57" spans="1:9" s="291" customFormat="1">
      <c r="A57" s="531" t="s">
        <v>411</v>
      </c>
      <c r="B57" s="532"/>
      <c r="C57" s="532"/>
      <c r="D57" s="532"/>
      <c r="E57" s="532"/>
      <c r="F57" s="532"/>
      <c r="G57" s="532"/>
      <c r="H57" s="532"/>
      <c r="I57" s="533"/>
    </row>
    <row r="58" spans="1:9" s="291" customFormat="1" ht="14.25" thickBot="1">
      <c r="A58" s="537"/>
      <c r="B58" s="538"/>
      <c r="C58" s="538"/>
      <c r="D58" s="538"/>
      <c r="E58" s="538"/>
      <c r="F58" s="538"/>
      <c r="G58" s="538"/>
      <c r="H58" s="538"/>
      <c r="I58" s="539"/>
    </row>
    <row r="59" spans="1:9" s="291" customFormat="1"/>
    <row r="60" spans="1:9" s="291" customFormat="1"/>
    <row r="61" spans="1:9" s="291" customFormat="1"/>
    <row r="62" spans="1:9" s="291" customFormat="1"/>
    <row r="63" spans="1:9" s="291" customFormat="1"/>
    <row r="64" spans="1:9" s="291" customFormat="1"/>
    <row r="65" s="291" customFormat="1"/>
    <row r="66" s="291" customFormat="1"/>
    <row r="67" s="291" customFormat="1"/>
    <row r="68" s="291" customFormat="1"/>
    <row r="69" s="291" customFormat="1"/>
    <row r="70" s="291" customFormat="1"/>
    <row r="71" s="291" customFormat="1"/>
    <row r="72" s="291" customFormat="1"/>
    <row r="73" s="291" customFormat="1"/>
    <row r="74" s="291" customFormat="1"/>
    <row r="75" s="291" customFormat="1"/>
    <row r="76" s="291" customFormat="1"/>
    <row r="77" s="291" customFormat="1"/>
    <row r="78" s="291" customFormat="1"/>
    <row r="79" s="291" customFormat="1"/>
    <row r="80" s="291" customFormat="1"/>
    <row r="81" s="291" customFormat="1"/>
    <row r="82" s="291" customFormat="1"/>
    <row r="83" s="291" customFormat="1"/>
    <row r="84" s="291" customFormat="1"/>
    <row r="85" s="291" customFormat="1"/>
    <row r="86" s="291" customFormat="1"/>
    <row r="87" s="291" customFormat="1"/>
    <row r="88" s="291" customFormat="1"/>
    <row r="89" s="291" customFormat="1"/>
    <row r="90" s="291" customFormat="1"/>
    <row r="91" s="291" customFormat="1"/>
    <row r="92" s="291" customFormat="1"/>
    <row r="93" s="291" customFormat="1"/>
    <row r="94" s="291" customFormat="1"/>
    <row r="95" s="291" customFormat="1"/>
    <row r="96" s="291" customFormat="1"/>
    <row r="97" s="291" customFormat="1"/>
    <row r="98" s="291" customFormat="1"/>
    <row r="99" s="291" customFormat="1"/>
    <row r="100" s="291" customFormat="1"/>
    <row r="101" s="291" customFormat="1"/>
    <row r="102" s="291" customFormat="1"/>
    <row r="103" s="291" customFormat="1"/>
    <row r="104" s="291" customFormat="1"/>
    <row r="105" s="291" customFormat="1"/>
    <row r="106" s="291" customFormat="1"/>
    <row r="107" s="291" customFormat="1"/>
    <row r="108" s="291" customFormat="1"/>
    <row r="109" s="291" customFormat="1"/>
    <row r="110" s="291" customFormat="1"/>
    <row r="111" s="291" customFormat="1"/>
    <row r="112" s="291" customFormat="1"/>
    <row r="113" s="291" customFormat="1"/>
    <row r="114" s="291" customFormat="1"/>
    <row r="115" s="291" customFormat="1"/>
    <row r="116" s="291" customFormat="1"/>
    <row r="117" s="291" customFormat="1"/>
    <row r="118" s="291" customFormat="1"/>
    <row r="119" s="291" customFormat="1"/>
    <row r="120" s="291" customFormat="1"/>
    <row r="121" s="291" customFormat="1"/>
    <row r="122" s="291" customFormat="1"/>
    <row r="123" s="291" customFormat="1"/>
    <row r="124" s="291" customFormat="1"/>
    <row r="125" s="291" customFormat="1"/>
    <row r="126" s="291" customFormat="1"/>
    <row r="127" s="291" customFormat="1"/>
    <row r="128" s="291" customFormat="1"/>
    <row r="129" s="291" customFormat="1"/>
    <row r="130" s="291" customFormat="1"/>
    <row r="131" s="291" customFormat="1"/>
    <row r="132" s="291" customFormat="1"/>
    <row r="133" s="291" customFormat="1"/>
    <row r="134" s="291" customFormat="1"/>
    <row r="135" s="291" customFormat="1"/>
    <row r="136" s="291" customFormat="1"/>
    <row r="137" s="291" customFormat="1"/>
    <row r="138" s="291" customFormat="1"/>
    <row r="139" s="291" customFormat="1"/>
    <row r="140" s="291" customFormat="1"/>
    <row r="141" s="291" customFormat="1"/>
    <row r="142" s="291" customFormat="1"/>
    <row r="143" s="291" customFormat="1"/>
    <row r="144" s="291" customFormat="1"/>
    <row r="145" s="291" customFormat="1"/>
    <row r="146" s="291" customFormat="1"/>
    <row r="147" s="291" customFormat="1"/>
    <row r="148" s="291" customFormat="1"/>
    <row r="149" s="291" customFormat="1"/>
    <row r="150" s="291" customFormat="1"/>
    <row r="151" s="291" customFormat="1"/>
    <row r="152" s="291" customFormat="1"/>
    <row r="153" s="291" customFormat="1"/>
    <row r="154" s="291" customFormat="1"/>
    <row r="155" s="291" customFormat="1"/>
    <row r="156" s="291" customFormat="1"/>
    <row r="157" s="291" customFormat="1"/>
    <row r="158" s="291" customFormat="1"/>
    <row r="159" s="291" customFormat="1"/>
    <row r="160" s="291" customFormat="1"/>
    <row r="161" s="291" customFormat="1"/>
    <row r="162" s="291" customFormat="1"/>
    <row r="163" s="291" customFormat="1"/>
    <row r="164" s="291" customFormat="1"/>
    <row r="165" s="291" customFormat="1"/>
    <row r="166" s="291" customFormat="1"/>
    <row r="167" s="291" customFormat="1"/>
    <row r="168" s="291" customFormat="1"/>
    <row r="169" s="291" customFormat="1"/>
    <row r="170" s="291" customFormat="1"/>
    <row r="171" s="291" customFormat="1"/>
    <row r="172" s="291" customFormat="1"/>
    <row r="173" s="291" customFormat="1"/>
    <row r="174" s="291" customFormat="1"/>
    <row r="175" s="291" customFormat="1"/>
    <row r="176" s="291" customFormat="1"/>
    <row r="177" s="291" customFormat="1"/>
    <row r="178" s="291" customFormat="1"/>
    <row r="179" s="291" customFormat="1"/>
    <row r="180" s="291" customFormat="1"/>
    <row r="181" s="291" customFormat="1"/>
    <row r="182" s="291" customFormat="1"/>
    <row r="183" s="291" customFormat="1"/>
    <row r="184" s="291" customFormat="1"/>
    <row r="185" s="291" customFormat="1"/>
    <row r="186" s="291" customFormat="1"/>
    <row r="187" s="291" customFormat="1"/>
    <row r="188" s="291" customFormat="1"/>
    <row r="189" s="291" customFormat="1"/>
    <row r="190" s="291" customFormat="1"/>
    <row r="191" s="291" customFormat="1"/>
    <row r="192" s="291" customFormat="1"/>
    <row r="193" s="291" customFormat="1"/>
    <row r="194" s="291" customFormat="1"/>
    <row r="195" s="291" customFormat="1"/>
  </sheetData>
  <mergeCells count="58">
    <mergeCell ref="A51:I51"/>
    <mergeCell ref="A52:I52"/>
    <mergeCell ref="A58:I58"/>
    <mergeCell ref="A53:I53"/>
    <mergeCell ref="A54:I54"/>
    <mergeCell ref="A55:I55"/>
    <mergeCell ref="A56:I56"/>
    <mergeCell ref="A57:I57"/>
    <mergeCell ref="A46:I46"/>
    <mergeCell ref="A47:I47"/>
    <mergeCell ref="A48:I48"/>
    <mergeCell ref="A49:I49"/>
    <mergeCell ref="A50:I50"/>
    <mergeCell ref="A41:I41"/>
    <mergeCell ref="A42:I42"/>
    <mergeCell ref="A43:I43"/>
    <mergeCell ref="A44:I44"/>
    <mergeCell ref="A45:I45"/>
    <mergeCell ref="A36:I36"/>
    <mergeCell ref="A37:I37"/>
    <mergeCell ref="A38:I38"/>
    <mergeCell ref="A39:I39"/>
    <mergeCell ref="A40:I40"/>
    <mergeCell ref="A31:I31"/>
    <mergeCell ref="A32:I32"/>
    <mergeCell ref="A33:I33"/>
    <mergeCell ref="A34:I34"/>
    <mergeCell ref="A35:I35"/>
    <mergeCell ref="A26:I26"/>
    <mergeCell ref="A27:I27"/>
    <mergeCell ref="A28:I28"/>
    <mergeCell ref="A29:I29"/>
    <mergeCell ref="A30:I30"/>
    <mergeCell ref="A21:I21"/>
    <mergeCell ref="A22:I22"/>
    <mergeCell ref="A23:I23"/>
    <mergeCell ref="A24:I24"/>
    <mergeCell ref="A25:I25"/>
    <mergeCell ref="A16:I16"/>
    <mergeCell ref="A17:I17"/>
    <mergeCell ref="A18:I18"/>
    <mergeCell ref="A19:I19"/>
    <mergeCell ref="A20:I20"/>
    <mergeCell ref="A11:I11"/>
    <mergeCell ref="A12:I12"/>
    <mergeCell ref="A13:I13"/>
    <mergeCell ref="A14:I14"/>
    <mergeCell ref="A15:I15"/>
    <mergeCell ref="A6:I6"/>
    <mergeCell ref="A7:I7"/>
    <mergeCell ref="A8:I8"/>
    <mergeCell ref="A9:I9"/>
    <mergeCell ref="A10:I10"/>
    <mergeCell ref="A1:I1"/>
    <mergeCell ref="A2:I2"/>
    <mergeCell ref="A3:I3"/>
    <mergeCell ref="A4:I4"/>
    <mergeCell ref="A5:I5"/>
  </mergeCells>
  <phoneticPr fontId="10"/>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7"/>
  <sheetViews>
    <sheetView topLeftCell="A2" zoomScaleNormal="100" workbookViewId="0">
      <selection activeCell="B2" sqref="B2:G2"/>
    </sheetView>
  </sheetViews>
  <sheetFormatPr defaultColWidth="9" defaultRowHeight="13.5"/>
  <cols>
    <col min="1" max="1" width="7.875" style="208" customWidth="1"/>
    <col min="2" max="2" width="8.5" style="208" customWidth="1"/>
    <col min="3" max="3" width="6.625" style="208" customWidth="1"/>
    <col min="4" max="4" width="15.75" style="208"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208" customWidth="1"/>
    <col min="13" max="13" width="9.25" style="208" customWidth="1"/>
    <col min="14" max="14" width="12.375" style="208" customWidth="1"/>
    <col min="15" max="16384" width="9" style="208"/>
  </cols>
  <sheetData>
    <row r="1" spans="1:13" ht="21">
      <c r="A1" s="38" t="s">
        <v>116</v>
      </c>
      <c r="B1" s="729">
        <v>11</v>
      </c>
      <c r="C1" s="730"/>
      <c r="D1" s="39" t="s">
        <v>39</v>
      </c>
      <c r="E1" s="40" t="s">
        <v>113</v>
      </c>
      <c r="F1" s="716"/>
      <c r="G1" s="717"/>
      <c r="H1" s="151" t="s">
        <v>53</v>
      </c>
    </row>
    <row r="2" spans="1:13" ht="24.75" customHeight="1">
      <c r="A2" s="39" t="s">
        <v>0</v>
      </c>
      <c r="B2" s="718" t="s">
        <v>574</v>
      </c>
      <c r="C2" s="718"/>
      <c r="D2" s="718"/>
      <c r="E2" s="718"/>
      <c r="F2" s="718"/>
      <c r="G2" s="718"/>
      <c r="H2" s="151" t="s">
        <v>54</v>
      </c>
    </row>
    <row r="3" spans="1:13" ht="19.5" customHeight="1">
      <c r="A3" s="150" t="s">
        <v>46</v>
      </c>
      <c r="B3" s="146"/>
      <c r="C3" s="146"/>
      <c r="D3" s="146"/>
      <c r="I3" s="151"/>
    </row>
    <row r="4" spans="1:13">
      <c r="A4" s="154" t="s">
        <v>44</v>
      </c>
      <c r="B4" s="609" t="s">
        <v>380</v>
      </c>
      <c r="C4" s="610"/>
      <c r="D4" s="610"/>
      <c r="E4" s="610"/>
      <c r="F4" s="610"/>
      <c r="G4" s="611"/>
      <c r="H4" s="638" t="s">
        <v>367</v>
      </c>
      <c r="I4" s="639"/>
      <c r="J4" s="639"/>
      <c r="K4" s="639"/>
      <c r="L4" s="640"/>
    </row>
    <row r="5" spans="1:13">
      <c r="A5" s="155" t="s">
        <v>38</v>
      </c>
      <c r="B5" s="609" t="s">
        <v>477</v>
      </c>
      <c r="C5" s="610"/>
      <c r="D5" s="610"/>
      <c r="E5" s="610"/>
      <c r="F5" s="610"/>
      <c r="G5" s="611"/>
      <c r="H5" s="211" t="s">
        <v>41</v>
      </c>
      <c r="I5" s="209" t="s">
        <v>69</v>
      </c>
      <c r="J5" s="209">
        <v>10</v>
      </c>
    </row>
    <row r="6" spans="1:13">
      <c r="A6" s="155" t="s">
        <v>6</v>
      </c>
      <c r="B6" s="609" t="s">
        <v>4</v>
      </c>
      <c r="C6" s="610"/>
      <c r="D6" s="611"/>
      <c r="E6" s="211" t="s">
        <v>41</v>
      </c>
      <c r="F6" s="202" t="str">
        <f>$I$5</f>
        <v>遠隔</v>
      </c>
      <c r="G6" s="160">
        <f>IF($J$5 = 0,"", $J$5)</f>
        <v>10</v>
      </c>
      <c r="H6" s="211" t="s">
        <v>64</v>
      </c>
      <c r="I6" s="209"/>
      <c r="J6" s="209"/>
    </row>
    <row r="7" spans="1:13">
      <c r="A7" s="156" t="s">
        <v>5</v>
      </c>
      <c r="B7" s="609" t="s">
        <v>129</v>
      </c>
      <c r="C7" s="610"/>
      <c r="D7" s="611"/>
      <c r="E7" s="211" t="s">
        <v>64</v>
      </c>
      <c r="F7" s="210" t="str">
        <f>IF($I$6 = 0,"", $I$6)</f>
        <v/>
      </c>
      <c r="G7" s="210" t="str">
        <f>IF($J$6 = 0,"", $J$6)</f>
        <v/>
      </c>
      <c r="H7" s="211" t="s">
        <v>83</v>
      </c>
      <c r="I7" s="209" t="s">
        <v>204</v>
      </c>
      <c r="J7" s="151" t="s">
        <v>60</v>
      </c>
      <c r="L7" s="278" t="s">
        <v>369</v>
      </c>
    </row>
    <row r="8" spans="1:13">
      <c r="A8" s="156" t="s">
        <v>7</v>
      </c>
      <c r="B8" s="683" t="s">
        <v>291</v>
      </c>
      <c r="C8" s="684"/>
      <c r="D8" s="684"/>
      <c r="E8" s="684"/>
      <c r="F8" s="684"/>
      <c r="G8" s="685"/>
      <c r="H8" s="211" t="s">
        <v>49</v>
      </c>
      <c r="I8" s="144" t="s">
        <v>14</v>
      </c>
      <c r="J8" s="210">
        <f>IF(I8="",0,VLOOKUP(I8,基本!$A$5:'基本'!$C$10,3,FALSE))</f>
        <v>6</v>
      </c>
      <c r="K8" s="209" t="s">
        <v>20</v>
      </c>
      <c r="L8" s="280">
        <f>$J$8+$L$9+$I$9</f>
        <v>19</v>
      </c>
    </row>
    <row r="9" spans="1:13" ht="14.25" customHeight="1">
      <c r="A9" s="157" t="s">
        <v>8</v>
      </c>
      <c r="B9" s="678" t="s">
        <v>578</v>
      </c>
      <c r="C9" s="673"/>
      <c r="D9" s="673"/>
      <c r="E9" s="673"/>
      <c r="F9" s="673"/>
      <c r="G9" s="674"/>
      <c r="H9" s="211" t="s">
        <v>56</v>
      </c>
      <c r="I9" s="209">
        <v>0</v>
      </c>
      <c r="J9" s="546" t="s">
        <v>51</v>
      </c>
      <c r="K9" s="548"/>
      <c r="L9" s="210">
        <f>IF($I$7=基本!$F$4,基本!$P$7,IF($I$7=基本!$F$13,基本!$P$16,IF($I$7=基本!$F$22,基本!$P$25,IF($I$7=基本!$F$31,基本!$P$34,IF($I$7=基本!$F$40,基本!$P$43,0)))))</f>
        <v>13</v>
      </c>
    </row>
    <row r="10" spans="1:13" ht="14.25" customHeight="1">
      <c r="A10" s="158"/>
      <c r="B10" s="629" t="s">
        <v>423</v>
      </c>
      <c r="C10" s="630"/>
      <c r="D10" s="630"/>
      <c r="E10" s="630"/>
      <c r="F10" s="630"/>
      <c r="G10" s="631"/>
      <c r="H10" s="152" t="s">
        <v>50</v>
      </c>
      <c r="I10" s="144" t="s">
        <v>14</v>
      </c>
      <c r="J10" s="210">
        <f>IF(I10="",0,VLOOKUP(I10,基本!$A$5:'基本'!$C$10,3,FALSE))</f>
        <v>6</v>
      </c>
      <c r="L10" s="146"/>
    </row>
    <row r="11" spans="1:13" ht="14.25" customHeight="1">
      <c r="A11" s="158"/>
      <c r="B11" s="629" t="s">
        <v>384</v>
      </c>
      <c r="C11" s="630"/>
      <c r="D11" s="630"/>
      <c r="E11" s="630"/>
      <c r="F11" s="630"/>
      <c r="G11" s="631"/>
      <c r="H11" s="211" t="s">
        <v>57</v>
      </c>
      <c r="I11" s="209">
        <v>0</v>
      </c>
      <c r="J11" s="546" t="s">
        <v>52</v>
      </c>
      <c r="K11" s="548"/>
      <c r="L11" s="210">
        <f>IF($I$7=基本!$F$4,基本!$P$9,IF($I$7=基本!$F$13,基本!$P$18,IF($I$7=基本!$F$22,基本!$P$27,IF($I$7=基本!$F$31,基本!$P$36,IF($I$7=基本!$F$40,基本!$P$45,0)))))</f>
        <v>3</v>
      </c>
    </row>
    <row r="12" spans="1:13">
      <c r="A12" s="158"/>
      <c r="B12" s="629" t="s">
        <v>803</v>
      </c>
      <c r="C12" s="630"/>
      <c r="D12" s="630"/>
      <c r="E12" s="630"/>
      <c r="F12" s="630"/>
      <c r="G12" s="631"/>
      <c r="H12" s="208"/>
      <c r="I12" s="208"/>
      <c r="J12" s="208"/>
      <c r="K12" s="208"/>
      <c r="L12" s="278" t="s">
        <v>369</v>
      </c>
    </row>
    <row r="13" spans="1:13" ht="14.25" customHeight="1">
      <c r="A13" s="158"/>
      <c r="B13" s="629"/>
      <c r="C13" s="630"/>
      <c r="D13" s="630"/>
      <c r="E13" s="630"/>
      <c r="F13" s="630"/>
      <c r="G13" s="631"/>
      <c r="H13" s="211" t="s">
        <v>84</v>
      </c>
      <c r="I13" s="209">
        <v>3</v>
      </c>
      <c r="J13" s="211" t="s">
        <v>42</v>
      </c>
      <c r="K13" s="209">
        <v>8</v>
      </c>
      <c r="L13" s="280">
        <f>$J$10+$L$11+$I$11</f>
        <v>9</v>
      </c>
      <c r="M13" s="153"/>
    </row>
    <row r="14" spans="1:13" ht="24" customHeight="1">
      <c r="A14" s="158"/>
      <c r="B14" s="740" t="s">
        <v>424</v>
      </c>
      <c r="C14" s="741"/>
      <c r="D14" s="741"/>
      <c r="E14" s="741"/>
      <c r="F14" s="741"/>
      <c r="G14" s="742"/>
      <c r="H14" s="211" t="s">
        <v>48</v>
      </c>
      <c r="I14" s="44">
        <f>IF($I$7=基本!$F$4,基本!$L$11,IF($I$7=基本!$F$13,基本!$L$20,IF($I$7=基本!$F$22,基本!$L$29,IF($I$7=基本!$F$31,基本!$L$38,IF($I$7=基本!$F$40,基本!$L$47,0)))))</f>
        <v>3</v>
      </c>
      <c r="J14" s="211" t="s">
        <v>42</v>
      </c>
      <c r="K14" s="44">
        <f>IF($I$7=基本!$F$4,基本!$N$11,IF($I$7=基本!$F$13,基本!$N$20,IF($I$7=基本!$F$22,基本!$N$29,IF($I$7=基本!$F$31,基本!$N$38,IF($I$7=基本!$F$40,基本!$N$47,0)))))</f>
        <v>8</v>
      </c>
      <c r="L14" s="280">
        <f>$J$10+$L$11+$I$11+($I$13*$K$13)</f>
        <v>33</v>
      </c>
      <c r="M14" s="153"/>
    </row>
    <row r="15" spans="1:13" ht="7.5" customHeight="1">
      <c r="A15" s="158"/>
      <c r="B15" s="600"/>
      <c r="C15" s="601"/>
      <c r="D15" s="601"/>
      <c r="E15" s="601"/>
      <c r="F15" s="601"/>
      <c r="G15" s="602"/>
      <c r="H15" s="211" t="s">
        <v>58</v>
      </c>
      <c r="I15" s="209" t="s">
        <v>74</v>
      </c>
      <c r="J15" s="281" t="s">
        <v>368</v>
      </c>
      <c r="K15" s="144" t="s">
        <v>15</v>
      </c>
      <c r="L15" s="286">
        <f>IF(K15="",0,VLOOKUP(K15,基本!$A$5:'基本'!$C$10,3,FALSE))</f>
        <v>6</v>
      </c>
    </row>
    <row r="16" spans="1:13" ht="0.75" customHeight="1">
      <c r="A16" s="159"/>
      <c r="B16" s="618"/>
      <c r="C16" s="619"/>
      <c r="D16" s="619"/>
      <c r="E16" s="619"/>
      <c r="F16" s="619"/>
      <c r="G16" s="620"/>
      <c r="H16" s="208"/>
      <c r="I16" s="208"/>
      <c r="J16" s="208"/>
      <c r="K16" s="208"/>
    </row>
    <row r="17" spans="1:11" ht="14.25" thickBot="1">
      <c r="A17" s="148" t="s">
        <v>45</v>
      </c>
      <c r="E17" s="147"/>
      <c r="H17" s="208"/>
      <c r="I17" s="208"/>
      <c r="J17" s="208"/>
      <c r="K17" s="208"/>
    </row>
    <row r="18" spans="1:11" s="366" customFormat="1" ht="15" customHeight="1">
      <c r="A18" s="704" t="str">
        <f>$B$2</f>
        <v>ディフェンス・サイフォン</v>
      </c>
      <c r="B18" s="705"/>
      <c r="C18" s="706"/>
      <c r="D18" s="670" t="s">
        <v>658</v>
      </c>
      <c r="E18" s="671"/>
      <c r="F18" s="656" t="s">
        <v>723</v>
      </c>
      <c r="G18" s="657"/>
    </row>
    <row r="19" spans="1:11" s="366" customFormat="1" ht="16.5" customHeight="1" thickBot="1">
      <c r="A19" s="707"/>
      <c r="B19" s="708"/>
      <c r="C19" s="709"/>
      <c r="D19" s="332" t="s">
        <v>658</v>
      </c>
      <c r="E19" s="333" t="s">
        <v>656</v>
      </c>
      <c r="F19" s="381" t="s">
        <v>724</v>
      </c>
      <c r="G19" s="382" t="s">
        <v>656</v>
      </c>
    </row>
    <row r="20" spans="1:11" s="366" customFormat="1" ht="21" customHeight="1">
      <c r="A20" s="658" t="s">
        <v>654</v>
      </c>
      <c r="B20" s="375" t="s">
        <v>655</v>
      </c>
      <c r="C20" s="660" t="str">
        <f>$K$8</f>
        <v>意志</v>
      </c>
      <c r="D20" s="351" t="str">
        <f>$L$8 &amp; "+1d20"</f>
        <v>19+1d20</v>
      </c>
      <c r="E20" s="352" t="str">
        <f>$L$8+2 &amp; "+1d20"</f>
        <v>21+1d20</v>
      </c>
      <c r="F20" s="351" t="str">
        <f>2+$L$8 &amp; "+1d20"</f>
        <v>21+1d20</v>
      </c>
      <c r="G20" s="376" t="str">
        <f>2+$L$8+2 &amp; "+1d20"</f>
        <v>23+1d20</v>
      </c>
    </row>
    <row r="21" spans="1:11" s="366" customFormat="1" ht="24" customHeight="1" thickBot="1">
      <c r="A21" s="659"/>
      <c r="B21" s="380" t="s">
        <v>657</v>
      </c>
      <c r="C21" s="661"/>
      <c r="D21" s="377" t="str">
        <f>3+$L$8 &amp; "+1d20"</f>
        <v>22+1d20</v>
      </c>
      <c r="E21" s="378" t="str">
        <f>3+$L$8+2 &amp; "+1d20"</f>
        <v>24+1d20</v>
      </c>
      <c r="F21" s="377" t="str">
        <f>2+3+$L$8 &amp; "+1d20"</f>
        <v>24+1d20</v>
      </c>
      <c r="G21" s="379" t="str">
        <f>2+3+$L$8+2 &amp; "+1d20"</f>
        <v>26+1d20</v>
      </c>
    </row>
    <row r="22" spans="1:11" s="320" customFormat="1" ht="22.5" customHeight="1">
      <c r="A22" s="662" t="s">
        <v>115</v>
      </c>
      <c r="B22" s="337" t="s">
        <v>661</v>
      </c>
      <c r="C22" s="338" t="str">
        <f t="shared" ref="C22:C23" si="0">IF($I$15 = 0,"", $I$15)</f>
        <v>死霊</v>
      </c>
      <c r="D22" s="54" t="str">
        <f>$L$13 &amp; "+" &amp; $I$13 &amp; "d" &amp; $K$13</f>
        <v>9+3d8</v>
      </c>
      <c r="E22" s="339" t="str">
        <f>$L$13 &amp; "+" &amp; $I$13 &amp; "d" &amp; $K$13</f>
        <v>9+3d8</v>
      </c>
      <c r="F22" s="54" t="str">
        <f>$L$13 &amp; "+" &amp; $I$13 &amp; "d" &amp; $K$13</f>
        <v>9+3d8</v>
      </c>
      <c r="G22" s="55" t="str">
        <f>$L$13 &amp; "+" &amp; $I$13 &amp; "d" &amp; $K$13</f>
        <v>9+3d8</v>
      </c>
    </row>
    <row r="23" spans="1:11" s="320" customFormat="1" ht="23.25" customHeight="1" thickBot="1">
      <c r="A23" s="663"/>
      <c r="B23" s="149" t="s">
        <v>662</v>
      </c>
      <c r="C23" s="95" t="str">
        <f t="shared" si="0"/>
        <v>死霊</v>
      </c>
      <c r="D23" s="94" t="str">
        <f>$L$14 &amp; IF($I$14 = 0,"","+" &amp; $I$14 &amp; "d" &amp; $K$14)</f>
        <v>33+3d8</v>
      </c>
      <c r="E23" s="340" t="str">
        <f>$L$14 &amp; IF($I$14 = 0,"","+" &amp; $I$14 &amp; "d" &amp; $K$14)</f>
        <v>33+3d8</v>
      </c>
      <c r="F23" s="94" t="str">
        <f>$L$14 &amp; IF($I$14 = 0,"","+" &amp; $I$14 &amp; "d" &amp; $K$14)</f>
        <v>33+3d8</v>
      </c>
      <c r="G23" s="92" t="str">
        <f>$L$14 &amp; IF($I$14 = 0,"","+" &amp; $I$14 &amp; "d" &amp; $K$14)</f>
        <v>33+3d8</v>
      </c>
    </row>
    <row r="24" spans="1:11" s="320" customFormat="1" ht="5.25" customHeight="1">
      <c r="A24" s="632"/>
      <c r="B24" s="632"/>
      <c r="C24" s="632"/>
      <c r="D24" s="632"/>
      <c r="E24" s="632"/>
      <c r="F24" s="627"/>
      <c r="G24" s="627"/>
      <c r="H24" s="146"/>
      <c r="I24" s="146"/>
      <c r="J24" s="146"/>
      <c r="K24" s="146"/>
    </row>
    <row r="25" spans="1:11" s="464" customFormat="1" ht="14.25" customHeight="1">
      <c r="A25" s="633" t="s">
        <v>820</v>
      </c>
      <c r="B25" s="633"/>
      <c r="C25" s="633"/>
      <c r="D25" s="633"/>
      <c r="E25" s="633"/>
      <c r="F25" s="633"/>
      <c r="G25" s="633"/>
      <c r="H25" s="146"/>
    </row>
    <row r="26" spans="1:11" s="464" customFormat="1" ht="13.5" customHeight="1">
      <c r="A26" s="635" t="s">
        <v>821</v>
      </c>
      <c r="B26" s="635"/>
      <c r="C26" s="635"/>
      <c r="D26" s="635"/>
      <c r="E26" s="635"/>
      <c r="F26" s="635"/>
      <c r="G26" s="635"/>
      <c r="H26" s="146"/>
      <c r="I26" s="146"/>
      <c r="J26" s="146"/>
      <c r="K26" s="146"/>
    </row>
    <row r="27" spans="1:11" ht="14.25">
      <c r="A27" s="633" t="s">
        <v>374</v>
      </c>
      <c r="B27" s="633"/>
      <c r="C27" s="633"/>
      <c r="D27" s="633"/>
      <c r="E27" s="633"/>
      <c r="F27" s="633"/>
      <c r="G27" s="633"/>
      <c r="I27" s="208"/>
      <c r="J27" s="208"/>
      <c r="K27" s="208"/>
    </row>
    <row r="28" spans="1:11" ht="13.5" customHeight="1">
      <c r="A28" s="634" t="s">
        <v>674</v>
      </c>
      <c r="B28" s="635"/>
      <c r="C28" s="635"/>
      <c r="D28" s="635"/>
      <c r="E28" s="635"/>
      <c r="F28" s="635"/>
      <c r="G28" s="635"/>
    </row>
    <row r="29" spans="1:11" ht="13.5" customHeight="1">
      <c r="A29" s="634" t="s">
        <v>653</v>
      </c>
      <c r="B29" s="634"/>
      <c r="C29" s="634"/>
      <c r="D29" s="634"/>
      <c r="E29" s="634"/>
      <c r="F29" s="634"/>
      <c r="G29" s="634"/>
    </row>
    <row r="30" spans="1:11" ht="13.5" customHeight="1">
      <c r="A30" s="634" t="s">
        <v>675</v>
      </c>
      <c r="B30" s="634"/>
      <c r="C30" s="634"/>
      <c r="D30" s="634"/>
      <c r="E30" s="634"/>
      <c r="F30" s="634"/>
      <c r="G30" s="634"/>
    </row>
    <row r="31" spans="1:11" ht="14.25">
      <c r="A31" s="633" t="s">
        <v>381</v>
      </c>
      <c r="B31" s="633"/>
      <c r="C31" s="633"/>
      <c r="D31" s="633"/>
      <c r="E31" s="633"/>
      <c r="F31" s="633"/>
      <c r="G31" s="633"/>
      <c r="I31" s="208"/>
      <c r="J31" s="208"/>
      <c r="K31" s="208"/>
    </row>
    <row r="32" spans="1:11" ht="13.5" customHeight="1">
      <c r="A32" s="637" t="s">
        <v>377</v>
      </c>
      <c r="B32" s="635"/>
      <c r="C32" s="635"/>
      <c r="D32" s="635"/>
      <c r="E32" s="635"/>
      <c r="F32" s="635"/>
      <c r="G32" s="635"/>
    </row>
    <row r="33" spans="1:12" s="365" customFormat="1" ht="14.25">
      <c r="A33" s="633" t="s">
        <v>722</v>
      </c>
      <c r="B33" s="633"/>
      <c r="C33" s="633"/>
      <c r="D33" s="633"/>
      <c r="E33" s="633"/>
      <c r="F33" s="633"/>
      <c r="G33" s="633"/>
      <c r="H33" s="146"/>
    </row>
    <row r="34" spans="1:12" s="365" customFormat="1" ht="13.5" customHeight="1">
      <c r="A34" s="636" t="s">
        <v>712</v>
      </c>
      <c r="B34" s="636"/>
      <c r="C34" s="636"/>
      <c r="D34" s="636"/>
      <c r="E34" s="636"/>
      <c r="F34" s="636"/>
      <c r="G34" s="636"/>
      <c r="H34" s="146"/>
      <c r="I34" s="146"/>
      <c r="J34" s="146"/>
      <c r="K34" s="146"/>
    </row>
    <row r="35" spans="1:12" s="365" customFormat="1" ht="13.5" customHeight="1">
      <c r="A35" s="634" t="s">
        <v>713</v>
      </c>
      <c r="B35" s="634"/>
      <c r="C35" s="634"/>
      <c r="D35" s="634"/>
      <c r="E35" s="634"/>
      <c r="F35" s="634"/>
      <c r="G35" s="634"/>
      <c r="H35" s="146"/>
      <c r="I35" s="146"/>
      <c r="J35" s="146"/>
      <c r="K35" s="146"/>
    </row>
    <row r="36" spans="1:12" ht="3.75" customHeight="1">
      <c r="A36" s="215"/>
      <c r="B36" s="215"/>
      <c r="C36" s="215"/>
      <c r="D36" s="215"/>
      <c r="E36" s="215"/>
      <c r="F36" s="215"/>
      <c r="G36" s="215"/>
    </row>
    <row r="37" spans="1:12">
      <c r="A37" s="653" t="s">
        <v>47</v>
      </c>
      <c r="B37" s="654"/>
      <c r="C37" s="654"/>
      <c r="D37" s="654"/>
      <c r="E37" s="654"/>
      <c r="F37" s="654"/>
      <c r="G37" s="655"/>
    </row>
    <row r="38" spans="1:12" s="146" customFormat="1" ht="9" customHeight="1">
      <c r="A38" s="647"/>
      <c r="B38" s="633"/>
      <c r="C38" s="633"/>
      <c r="D38" s="633"/>
      <c r="E38" s="633"/>
      <c r="F38" s="633"/>
      <c r="G38" s="648"/>
      <c r="L38" s="208"/>
    </row>
    <row r="39" spans="1:12" s="146" customFormat="1" ht="13.5" customHeight="1">
      <c r="A39" s="626" t="s">
        <v>458</v>
      </c>
      <c r="B39" s="627"/>
      <c r="C39" s="627"/>
      <c r="D39" s="627"/>
      <c r="E39" s="627"/>
      <c r="F39" s="627"/>
      <c r="G39" s="628"/>
      <c r="L39" s="313"/>
    </row>
    <row r="40" spans="1:12" s="146" customFormat="1" ht="13.5" customHeight="1">
      <c r="A40" s="629" t="s">
        <v>459</v>
      </c>
      <c r="B40" s="630"/>
      <c r="C40" s="630"/>
      <c r="D40" s="630"/>
      <c r="E40" s="630"/>
      <c r="F40" s="630"/>
      <c r="G40" s="631"/>
      <c r="L40" s="313"/>
    </row>
    <row r="41" spans="1:12" s="146" customFormat="1" ht="13.5" customHeight="1">
      <c r="A41" s="629" t="s">
        <v>576</v>
      </c>
      <c r="B41" s="630"/>
      <c r="C41" s="630"/>
      <c r="D41" s="630"/>
      <c r="E41" s="630"/>
      <c r="F41" s="630"/>
      <c r="G41" s="631"/>
      <c r="L41" s="313"/>
    </row>
    <row r="42" spans="1:12" s="146" customFormat="1" ht="13.5" customHeight="1">
      <c r="A42" s="629" t="s">
        <v>460</v>
      </c>
      <c r="B42" s="630"/>
      <c r="C42" s="630"/>
      <c r="D42" s="630"/>
      <c r="E42" s="630"/>
      <c r="F42" s="630"/>
      <c r="G42" s="631"/>
      <c r="L42" s="313"/>
    </row>
    <row r="43" spans="1:12" s="146" customFormat="1" ht="13.5" customHeight="1">
      <c r="A43" s="626" t="s">
        <v>577</v>
      </c>
      <c r="B43" s="627"/>
      <c r="C43" s="627"/>
      <c r="D43" s="627"/>
      <c r="E43" s="627"/>
      <c r="F43" s="627"/>
      <c r="G43" s="628"/>
      <c r="L43" s="313"/>
    </row>
    <row r="44" spans="1:12" s="146" customFormat="1" ht="13.5" customHeight="1">
      <c r="A44" s="626" t="s">
        <v>804</v>
      </c>
      <c r="B44" s="627"/>
      <c r="C44" s="627"/>
      <c r="D44" s="627"/>
      <c r="E44" s="627"/>
      <c r="F44" s="627"/>
      <c r="G44" s="628"/>
      <c r="L44" s="313"/>
    </row>
    <row r="45" spans="1:12" s="146" customFormat="1" ht="13.5" customHeight="1">
      <c r="A45" s="626" t="s">
        <v>461</v>
      </c>
      <c r="B45" s="627"/>
      <c r="C45" s="627"/>
      <c r="D45" s="627"/>
      <c r="E45" s="627"/>
      <c r="F45" s="627"/>
      <c r="G45" s="628"/>
      <c r="L45" s="313"/>
    </row>
    <row r="46" spans="1:12" s="146" customFormat="1" ht="13.5" customHeight="1">
      <c r="A46" s="626" t="s">
        <v>587</v>
      </c>
      <c r="B46" s="627"/>
      <c r="C46" s="627"/>
      <c r="D46" s="627"/>
      <c r="E46" s="627"/>
      <c r="F46" s="627"/>
      <c r="G46" s="628"/>
      <c r="L46" s="313"/>
    </row>
    <row r="47" spans="1:12" s="146" customFormat="1" ht="13.5" customHeight="1">
      <c r="A47" s="626" t="s">
        <v>462</v>
      </c>
      <c r="B47" s="627"/>
      <c r="C47" s="627"/>
      <c r="D47" s="627"/>
      <c r="E47" s="627"/>
      <c r="F47" s="627"/>
      <c r="G47" s="628"/>
      <c r="L47" s="313"/>
    </row>
    <row r="48" spans="1:12" s="146" customFormat="1" ht="13.5" customHeight="1">
      <c r="A48" s="626" t="s">
        <v>236</v>
      </c>
      <c r="B48" s="627"/>
      <c r="C48" s="627"/>
      <c r="D48" s="627"/>
      <c r="E48" s="627"/>
      <c r="F48" s="627"/>
      <c r="G48" s="628"/>
      <c r="L48" s="313"/>
    </row>
    <row r="49" spans="1:12" s="146" customFormat="1" ht="13.5" customHeight="1">
      <c r="A49" s="626" t="s">
        <v>463</v>
      </c>
      <c r="B49" s="627"/>
      <c r="C49" s="627"/>
      <c r="D49" s="627"/>
      <c r="E49" s="627"/>
      <c r="F49" s="627"/>
      <c r="G49" s="628"/>
      <c r="L49" s="313"/>
    </row>
    <row r="50" spans="1:12" s="146" customFormat="1" ht="13.5" customHeight="1">
      <c r="A50" s="626" t="s">
        <v>823</v>
      </c>
      <c r="B50" s="627"/>
      <c r="C50" s="627"/>
      <c r="D50" s="627"/>
      <c r="E50" s="627"/>
      <c r="F50" s="627"/>
      <c r="G50" s="628"/>
      <c r="L50" s="314"/>
    </row>
    <row r="51" spans="1:12" s="146" customFormat="1" ht="13.5" customHeight="1">
      <c r="A51" s="626" t="s">
        <v>585</v>
      </c>
      <c r="B51" s="627"/>
      <c r="C51" s="627"/>
      <c r="D51" s="627"/>
      <c r="E51" s="627"/>
      <c r="F51" s="627"/>
      <c r="G51" s="628"/>
      <c r="L51" s="313"/>
    </row>
    <row r="52" spans="1:12" s="146" customFormat="1" ht="13.5" customHeight="1">
      <c r="A52" s="629" t="s">
        <v>586</v>
      </c>
      <c r="B52" s="630"/>
      <c r="C52" s="630"/>
      <c r="D52" s="630"/>
      <c r="E52" s="630"/>
      <c r="F52" s="630"/>
      <c r="G52" s="631"/>
      <c r="L52" s="313"/>
    </row>
    <row r="53" spans="1:12" s="146" customFormat="1" ht="13.5" customHeight="1">
      <c r="A53" s="626" t="s">
        <v>667</v>
      </c>
      <c r="B53" s="627"/>
      <c r="C53" s="627"/>
      <c r="D53" s="627"/>
      <c r="E53" s="627"/>
      <c r="F53" s="627"/>
      <c r="G53" s="628"/>
      <c r="L53" s="313"/>
    </row>
    <row r="54" spans="1:12" s="146" customFormat="1" ht="13.5" customHeight="1">
      <c r="A54" s="626" t="s">
        <v>668</v>
      </c>
      <c r="B54" s="627"/>
      <c r="C54" s="627"/>
      <c r="D54" s="627"/>
      <c r="E54" s="627"/>
      <c r="F54" s="627"/>
      <c r="G54" s="628"/>
      <c r="L54" s="313"/>
    </row>
    <row r="55" spans="1:12" s="146" customFormat="1" ht="13.5" customHeight="1">
      <c r="A55" s="626" t="s">
        <v>669</v>
      </c>
      <c r="B55" s="627"/>
      <c r="C55" s="627"/>
      <c r="D55" s="627"/>
      <c r="E55" s="627"/>
      <c r="F55" s="627"/>
      <c r="G55" s="628"/>
      <c r="L55" s="313"/>
    </row>
    <row r="56" spans="1:12" s="146" customFormat="1" ht="9" customHeight="1">
      <c r="A56" s="626"/>
      <c r="B56" s="627"/>
      <c r="C56" s="627"/>
      <c r="D56" s="627"/>
      <c r="E56" s="627"/>
      <c r="F56" s="627"/>
      <c r="G56" s="628"/>
      <c r="L56" s="208"/>
    </row>
    <row r="57" spans="1:12" s="146" customFormat="1" ht="21">
      <c r="A57" s="35" t="s">
        <v>116</v>
      </c>
      <c r="B57" s="212">
        <f>$B$1</f>
        <v>11</v>
      </c>
      <c r="C57" s="36" t="s">
        <v>39</v>
      </c>
      <c r="D57" s="37" t="str">
        <f>$E$1</f>
        <v>遭遇毎</v>
      </c>
      <c r="E57" s="714" t="str">
        <f>$B$2</f>
        <v>ディフェンス・サイフォン</v>
      </c>
      <c r="F57" s="728"/>
      <c r="G57" s="715"/>
      <c r="L57" s="208"/>
    </row>
  </sheetData>
  <mergeCells count="58">
    <mergeCell ref="A25:G25"/>
    <mergeCell ref="A26:G26"/>
    <mergeCell ref="A53:G53"/>
    <mergeCell ref="A32:G32"/>
    <mergeCell ref="A37:G37"/>
    <mergeCell ref="A47:G47"/>
    <mergeCell ref="A48:G48"/>
    <mergeCell ref="A38:G38"/>
    <mergeCell ref="A33:G33"/>
    <mergeCell ref="A34:G34"/>
    <mergeCell ref="A35:G35"/>
    <mergeCell ref="J11:K11"/>
    <mergeCell ref="B12:G12"/>
    <mergeCell ref="B13:G13"/>
    <mergeCell ref="B14:G14"/>
    <mergeCell ref="B15:G15"/>
    <mergeCell ref="B11:G11"/>
    <mergeCell ref="H4:L4"/>
    <mergeCell ref="B5:G5"/>
    <mergeCell ref="B10:G10"/>
    <mergeCell ref="B7:D7"/>
    <mergeCell ref="B8:G8"/>
    <mergeCell ref="B9:G9"/>
    <mergeCell ref="J9:K9"/>
    <mergeCell ref="B16:G16"/>
    <mergeCell ref="A49:G49"/>
    <mergeCell ref="A51:G51"/>
    <mergeCell ref="A52:G52"/>
    <mergeCell ref="A18:C19"/>
    <mergeCell ref="D18:E18"/>
    <mergeCell ref="F18:G18"/>
    <mergeCell ref="A20:A21"/>
    <mergeCell ref="C20:C21"/>
    <mergeCell ref="A28:G28"/>
    <mergeCell ref="A29:G29"/>
    <mergeCell ref="A30:G30"/>
    <mergeCell ref="A31:G31"/>
    <mergeCell ref="A22:A23"/>
    <mergeCell ref="A24:G24"/>
    <mergeCell ref="A27:G27"/>
    <mergeCell ref="B1:C1"/>
    <mergeCell ref="F1:G1"/>
    <mergeCell ref="B2:G2"/>
    <mergeCell ref="B4:G4"/>
    <mergeCell ref="B6:D6"/>
    <mergeCell ref="E57:G57"/>
    <mergeCell ref="A56:G56"/>
    <mergeCell ref="A50:G50"/>
    <mergeCell ref="A39:G39"/>
    <mergeCell ref="A40:G40"/>
    <mergeCell ref="A41:G41"/>
    <mergeCell ref="A42:G42"/>
    <mergeCell ref="A43:G43"/>
    <mergeCell ref="A44:G44"/>
    <mergeCell ref="A45:G45"/>
    <mergeCell ref="A46:G46"/>
    <mergeCell ref="A54:G54"/>
    <mergeCell ref="A55:G55"/>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6"/>
  <sheetViews>
    <sheetView topLeftCell="A40" zoomScaleNormal="100" workbookViewId="0">
      <selection activeCell="B6" sqref="B6:D6"/>
    </sheetView>
  </sheetViews>
  <sheetFormatPr defaultColWidth="9" defaultRowHeight="13.5"/>
  <cols>
    <col min="1" max="1" width="7.875" style="501" customWidth="1"/>
    <col min="2" max="2" width="8.5" style="501" customWidth="1"/>
    <col min="3" max="3" width="6.625" style="501" customWidth="1"/>
    <col min="4" max="4" width="15.75" style="501"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501" customWidth="1"/>
    <col min="13" max="13" width="9.25" style="501" customWidth="1"/>
    <col min="14" max="14" width="12.375" style="501" customWidth="1"/>
    <col min="15" max="16384" width="9" style="501"/>
  </cols>
  <sheetData>
    <row r="1" spans="1:13" ht="21">
      <c r="A1" s="38" t="s">
        <v>116</v>
      </c>
      <c r="B1" s="729">
        <v>17</v>
      </c>
      <c r="C1" s="730"/>
      <c r="D1" s="39" t="s">
        <v>39</v>
      </c>
      <c r="E1" s="40" t="s">
        <v>113</v>
      </c>
      <c r="F1" s="716"/>
      <c r="G1" s="717"/>
      <c r="H1" s="151" t="s">
        <v>53</v>
      </c>
    </row>
    <row r="2" spans="1:13" ht="24.75" customHeight="1">
      <c r="A2" s="39" t="s">
        <v>0</v>
      </c>
      <c r="B2" s="718" t="s">
        <v>979</v>
      </c>
      <c r="C2" s="718"/>
      <c r="D2" s="718"/>
      <c r="E2" s="718"/>
      <c r="F2" s="718"/>
      <c r="G2" s="718"/>
      <c r="H2" s="151" t="s">
        <v>54</v>
      </c>
    </row>
    <row r="3" spans="1:13" ht="19.5" customHeight="1">
      <c r="A3" s="150" t="s">
        <v>46</v>
      </c>
      <c r="B3" s="146"/>
      <c r="C3" s="146"/>
      <c r="D3" s="146"/>
      <c r="I3" s="151"/>
    </row>
    <row r="4" spans="1:13">
      <c r="A4" s="154" t="s">
        <v>44</v>
      </c>
      <c r="B4" s="609" t="s">
        <v>942</v>
      </c>
      <c r="C4" s="610"/>
      <c r="D4" s="610"/>
      <c r="E4" s="610"/>
      <c r="F4" s="610"/>
      <c r="G4" s="611"/>
      <c r="H4" s="638" t="s">
        <v>367</v>
      </c>
      <c r="I4" s="639"/>
      <c r="J4" s="639"/>
      <c r="K4" s="639"/>
      <c r="L4" s="640"/>
    </row>
    <row r="5" spans="1:13">
      <c r="A5" s="155" t="s">
        <v>38</v>
      </c>
      <c r="B5" s="609" t="s">
        <v>944</v>
      </c>
      <c r="C5" s="610"/>
      <c r="D5" s="610"/>
      <c r="E5" s="610"/>
      <c r="F5" s="610"/>
      <c r="G5" s="611"/>
      <c r="H5" s="504" t="s">
        <v>41</v>
      </c>
      <c r="I5" s="502" t="s">
        <v>69</v>
      </c>
      <c r="J5" s="502">
        <v>10</v>
      </c>
    </row>
    <row r="6" spans="1:13">
      <c r="A6" s="155" t="s">
        <v>6</v>
      </c>
      <c r="B6" s="609" t="s">
        <v>4</v>
      </c>
      <c r="C6" s="610"/>
      <c r="D6" s="611"/>
      <c r="E6" s="504" t="s">
        <v>41</v>
      </c>
      <c r="F6" s="202" t="str">
        <f>$I$5</f>
        <v>遠隔</v>
      </c>
      <c r="G6" s="160">
        <f>IF($J$5 = 0,"", $J$5)</f>
        <v>10</v>
      </c>
      <c r="H6" s="504" t="s">
        <v>64</v>
      </c>
      <c r="I6" s="502"/>
      <c r="J6" s="502"/>
    </row>
    <row r="7" spans="1:13">
      <c r="A7" s="157" t="s">
        <v>59</v>
      </c>
      <c r="B7" s="678" t="s">
        <v>948</v>
      </c>
      <c r="C7" s="673"/>
      <c r="D7" s="673"/>
      <c r="E7" s="673"/>
      <c r="F7" s="673"/>
      <c r="G7" s="674"/>
      <c r="H7" s="504" t="s">
        <v>83</v>
      </c>
      <c r="I7" s="502" t="s">
        <v>204</v>
      </c>
      <c r="J7" s="151" t="s">
        <v>60</v>
      </c>
      <c r="L7" s="278" t="s">
        <v>369</v>
      </c>
    </row>
    <row r="8" spans="1:13">
      <c r="A8" s="158"/>
      <c r="B8" s="629" t="s">
        <v>947</v>
      </c>
      <c r="C8" s="630"/>
      <c r="D8" s="630"/>
      <c r="E8" s="630"/>
      <c r="F8" s="630"/>
      <c r="G8" s="631"/>
      <c r="H8" s="504" t="s">
        <v>49</v>
      </c>
      <c r="I8" s="144" t="s">
        <v>14</v>
      </c>
      <c r="J8" s="503">
        <f>IF(I8="",0,VLOOKUP(I8,基本!$A$5:'基本'!$C$10,3,FALSE))</f>
        <v>6</v>
      </c>
      <c r="K8" s="502" t="s">
        <v>18</v>
      </c>
      <c r="L8" s="280">
        <f>$J$8+$L$9+$I$9</f>
        <v>19</v>
      </c>
    </row>
    <row r="9" spans="1:13" ht="9.75" customHeight="1">
      <c r="A9" s="158"/>
      <c r="B9" s="743"/>
      <c r="C9" s="744"/>
      <c r="D9" s="744"/>
      <c r="E9" s="744"/>
      <c r="F9" s="744"/>
      <c r="G9" s="745"/>
      <c r="H9" s="504" t="s">
        <v>56</v>
      </c>
      <c r="I9" s="502">
        <v>0</v>
      </c>
      <c r="J9" s="546" t="s">
        <v>51</v>
      </c>
      <c r="K9" s="548"/>
      <c r="L9" s="503">
        <f>IF($I$7=基本!$F$4,基本!$P$7,IF($I$7=基本!$F$13,基本!$P$16,IF($I$7=基本!$F$22,基本!$P$25,IF($I$7=基本!$F$31,基本!$P$34,IF($I$7=基本!$F$40,基本!$P$43,0)))))</f>
        <v>13</v>
      </c>
    </row>
    <row r="10" spans="1:13" ht="29.25" customHeight="1">
      <c r="A10" s="158"/>
      <c r="B10" s="746" t="str">
        <f>"回復力値 ＋ "&amp; $I$11+$J$10+基本!$B$22+基本!$B$23&amp;" HP回復"</f>
        <v>回復力値 ＋ 14 HP回復</v>
      </c>
      <c r="C10" s="747"/>
      <c r="D10" s="747"/>
      <c r="E10" s="747"/>
      <c r="F10" s="747"/>
      <c r="G10" s="748"/>
      <c r="H10" s="152" t="s">
        <v>50</v>
      </c>
      <c r="I10" s="144" t="s">
        <v>14</v>
      </c>
      <c r="J10" s="503">
        <f>IF(I10="",0,VLOOKUP(I10,基本!$A$5:'基本'!$C$10,3,FALSE))</f>
        <v>6</v>
      </c>
      <c r="L10" s="146"/>
    </row>
    <row r="11" spans="1:13" ht="19.5" customHeight="1">
      <c r="A11" s="158"/>
      <c r="B11" s="737" t="s">
        <v>953</v>
      </c>
      <c r="C11" s="738"/>
      <c r="D11" s="738"/>
      <c r="E11" s="738"/>
      <c r="F11" s="738"/>
      <c r="G11" s="739"/>
      <c r="H11" s="504" t="s">
        <v>57</v>
      </c>
      <c r="I11" s="502">
        <v>0</v>
      </c>
      <c r="J11" s="546" t="s">
        <v>52</v>
      </c>
      <c r="K11" s="548"/>
      <c r="L11" s="503">
        <f>IF($I$7=基本!$F$4,基本!$P$9,IF($I$7=基本!$F$13,基本!$P$18,IF($I$7=基本!$F$22,基本!$P$27,IF($I$7=基本!$F$31,基本!$P$36,IF($I$7=基本!$F$40,基本!$P$45,0)))))</f>
        <v>3</v>
      </c>
    </row>
    <row r="12" spans="1:13" ht="9.75" customHeight="1">
      <c r="A12" s="158"/>
      <c r="B12" s="740"/>
      <c r="C12" s="741"/>
      <c r="D12" s="741"/>
      <c r="E12" s="741"/>
      <c r="F12" s="741"/>
      <c r="G12" s="742"/>
      <c r="H12" s="501"/>
      <c r="I12" s="501"/>
      <c r="J12" s="501"/>
      <c r="K12" s="501"/>
      <c r="L12" s="278" t="s">
        <v>369</v>
      </c>
    </row>
    <row r="13" spans="1:13" ht="13.5" customHeight="1">
      <c r="A13" s="156" t="s">
        <v>5</v>
      </c>
      <c r="B13" s="609" t="s">
        <v>949</v>
      </c>
      <c r="C13" s="610"/>
      <c r="D13" s="610"/>
      <c r="E13" s="610"/>
      <c r="F13" s="610"/>
      <c r="G13" s="611"/>
      <c r="H13" s="504" t="s">
        <v>84</v>
      </c>
      <c r="I13" s="502">
        <v>2</v>
      </c>
      <c r="J13" s="504" t="s">
        <v>42</v>
      </c>
      <c r="K13" s="502">
        <v>8</v>
      </c>
      <c r="L13" s="280">
        <f>$J$10+$L$11+$I$11</f>
        <v>9</v>
      </c>
      <c r="M13" s="153"/>
    </row>
    <row r="14" spans="1:13" ht="13.5" customHeight="1">
      <c r="A14" s="156" t="s">
        <v>7</v>
      </c>
      <c r="B14" s="683" t="s">
        <v>290</v>
      </c>
      <c r="C14" s="684"/>
      <c r="D14" s="684"/>
      <c r="E14" s="684"/>
      <c r="F14" s="684"/>
      <c r="G14" s="685"/>
      <c r="H14" s="504" t="s">
        <v>48</v>
      </c>
      <c r="I14" s="44">
        <f>IF($I$7=基本!$F$4,基本!$L$11,IF($I$7=基本!$F$13,基本!$L$20,IF($I$7=基本!$F$22,基本!$L$29,IF($I$7=基本!$F$31,基本!$L$38,IF($I$7=基本!$F$40,基本!$L$47,0)))))</f>
        <v>3</v>
      </c>
      <c r="J14" s="504" t="s">
        <v>42</v>
      </c>
      <c r="K14" s="44">
        <f>IF($I$7=基本!$F$4,基本!$N$11,IF($I$7=基本!$F$13,基本!$N$20,IF($I$7=基本!$F$22,基本!$N$29,IF($I$7=基本!$F$31,基本!$N$38,IF($I$7=基本!$F$40,基本!$N$47,0)))))</f>
        <v>8</v>
      </c>
      <c r="L14" s="280">
        <f>$J$10+$L$11+$I$11+($I$13*$K$13)</f>
        <v>25</v>
      </c>
      <c r="M14" s="153"/>
    </row>
    <row r="15" spans="1:13" ht="13.5" customHeight="1">
      <c r="A15" s="157" t="s">
        <v>8</v>
      </c>
      <c r="B15" s="678" t="s">
        <v>950</v>
      </c>
      <c r="C15" s="673"/>
      <c r="D15" s="673"/>
      <c r="E15" s="673"/>
      <c r="F15" s="673"/>
      <c r="G15" s="674"/>
      <c r="H15" s="504" t="s">
        <v>58</v>
      </c>
      <c r="I15" s="502" t="s">
        <v>945</v>
      </c>
      <c r="J15" s="281" t="s">
        <v>368</v>
      </c>
      <c r="K15" s="144" t="s">
        <v>15</v>
      </c>
      <c r="L15" s="286">
        <f>IF(K15="",0,VLOOKUP(K15,基本!$A$5:'基本'!$C$10,3,FALSE))</f>
        <v>6</v>
      </c>
    </row>
    <row r="16" spans="1:13" s="507" customFormat="1" ht="13.5" customHeight="1">
      <c r="A16" s="158"/>
      <c r="B16" s="626" t="s">
        <v>956</v>
      </c>
      <c r="C16" s="601"/>
      <c r="D16" s="601"/>
      <c r="E16" s="601"/>
      <c r="F16" s="601"/>
      <c r="G16" s="602"/>
    </row>
    <row r="17" spans="1:11" ht="13.5" customHeight="1">
      <c r="A17" s="159"/>
      <c r="B17" s="618"/>
      <c r="C17" s="619"/>
      <c r="D17" s="619"/>
      <c r="E17" s="619"/>
      <c r="F17" s="619"/>
      <c r="G17" s="620"/>
      <c r="H17" s="501"/>
      <c r="I17" s="501"/>
      <c r="J17" s="501"/>
      <c r="K17" s="501"/>
    </row>
    <row r="18" spans="1:11" ht="14.25" thickBot="1">
      <c r="A18" s="148" t="s">
        <v>45</v>
      </c>
      <c r="E18" s="147"/>
      <c r="H18" s="501"/>
      <c r="I18" s="501"/>
      <c r="J18" s="501"/>
      <c r="K18" s="501"/>
    </row>
    <row r="19" spans="1:11" ht="15" customHeight="1">
      <c r="A19" s="704" t="str">
        <f>$B$2</f>
        <v>レイディアント・バースト</v>
      </c>
      <c r="B19" s="705"/>
      <c r="C19" s="706"/>
      <c r="D19" s="670" t="s">
        <v>658</v>
      </c>
      <c r="E19" s="671"/>
      <c r="F19" s="656" t="s">
        <v>723</v>
      </c>
      <c r="G19" s="657"/>
      <c r="H19" s="501"/>
      <c r="I19" s="501"/>
      <c r="J19" s="501"/>
      <c r="K19" s="501"/>
    </row>
    <row r="20" spans="1:11" ht="16.5" customHeight="1" thickBot="1">
      <c r="A20" s="707"/>
      <c r="B20" s="708"/>
      <c r="C20" s="709"/>
      <c r="D20" s="332" t="s">
        <v>658</v>
      </c>
      <c r="E20" s="333" t="s">
        <v>656</v>
      </c>
      <c r="F20" s="381" t="s">
        <v>724</v>
      </c>
      <c r="G20" s="382" t="s">
        <v>656</v>
      </c>
      <c r="H20" s="501"/>
      <c r="I20" s="501"/>
      <c r="J20" s="501"/>
      <c r="K20" s="501"/>
    </row>
    <row r="21" spans="1:11" ht="21" customHeight="1">
      <c r="A21" s="658" t="s">
        <v>654</v>
      </c>
      <c r="B21" s="375" t="s">
        <v>655</v>
      </c>
      <c r="C21" s="660" t="str">
        <f>$K$8</f>
        <v>頑健</v>
      </c>
      <c r="D21" s="351" t="str">
        <f>$L$8 &amp; "+1d20"</f>
        <v>19+1d20</v>
      </c>
      <c r="E21" s="352" t="str">
        <f>$L$8+2 &amp; "+1d20"</f>
        <v>21+1d20</v>
      </c>
      <c r="F21" s="351" t="str">
        <f>2+$L$8 &amp; "+1d20"</f>
        <v>21+1d20</v>
      </c>
      <c r="G21" s="376" t="str">
        <f>2+$L$8+2 &amp; "+1d20"</f>
        <v>23+1d20</v>
      </c>
      <c r="H21" s="501"/>
      <c r="I21" s="501"/>
      <c r="J21" s="501"/>
      <c r="K21" s="501"/>
    </row>
    <row r="22" spans="1:11" ht="24" customHeight="1" thickBot="1">
      <c r="A22" s="659"/>
      <c r="B22" s="380" t="s">
        <v>657</v>
      </c>
      <c r="C22" s="661"/>
      <c r="D22" s="377" t="str">
        <f>3+$L$8 &amp; "+1d20"</f>
        <v>22+1d20</v>
      </c>
      <c r="E22" s="378" t="str">
        <f>3+$L$8+2 &amp; "+1d20"</f>
        <v>24+1d20</v>
      </c>
      <c r="F22" s="377" t="str">
        <f>2+3+$L$8 &amp; "+1d20"</f>
        <v>24+1d20</v>
      </c>
      <c r="G22" s="379" t="str">
        <f>2+3+$L$8+2 &amp; "+1d20"</f>
        <v>26+1d20</v>
      </c>
      <c r="H22" s="501"/>
      <c r="I22" s="501"/>
      <c r="J22" s="501"/>
      <c r="K22" s="501"/>
    </row>
    <row r="23" spans="1:11" ht="22.5" customHeight="1">
      <c r="A23" s="662" t="s">
        <v>115</v>
      </c>
      <c r="B23" s="337" t="s">
        <v>661</v>
      </c>
      <c r="C23" s="338" t="str">
        <f t="shared" ref="C23:C24" si="0">IF($I$15 = 0,"", $I$15)</f>
        <v>光輝</v>
      </c>
      <c r="D23" s="54" t="str">
        <f>$L$13 &amp; "+" &amp; $I$13 &amp; "d" &amp; $K$13</f>
        <v>9+2d8</v>
      </c>
      <c r="E23" s="339" t="str">
        <f>$L$13 &amp; "+" &amp; $I$13 &amp; "d" &amp; $K$13</f>
        <v>9+2d8</v>
      </c>
      <c r="F23" s="54" t="str">
        <f>$L$13 &amp; "+" &amp; $I$13 &amp; "d" &amp; $K$13</f>
        <v>9+2d8</v>
      </c>
      <c r="G23" s="55" t="str">
        <f>$L$13 &amp; "+" &amp; $I$13 &amp; "d" &amp; $K$13</f>
        <v>9+2d8</v>
      </c>
      <c r="H23" s="501"/>
      <c r="I23" s="501"/>
      <c r="J23" s="501"/>
      <c r="K23" s="501"/>
    </row>
    <row r="24" spans="1:11" ht="23.25" customHeight="1" thickBot="1">
      <c r="A24" s="663"/>
      <c r="B24" s="149" t="s">
        <v>662</v>
      </c>
      <c r="C24" s="95" t="str">
        <f t="shared" si="0"/>
        <v>光輝</v>
      </c>
      <c r="D24" s="94" t="str">
        <f>$L$14 &amp; IF($I$14 = 0,"","+" &amp; $I$14 &amp; "d" &amp; $K$14)</f>
        <v>25+3d8</v>
      </c>
      <c r="E24" s="340" t="str">
        <f>$L$14 &amp; IF($I$14 = 0,"","+" &amp; $I$14 &amp; "d" &amp; $K$14)</f>
        <v>25+3d8</v>
      </c>
      <c r="F24" s="94" t="str">
        <f>$L$14 &amp; IF($I$14 = 0,"","+" &amp; $I$14 &amp; "d" &amp; $K$14)</f>
        <v>25+3d8</v>
      </c>
      <c r="G24" s="92" t="str">
        <f>$L$14 &amp; IF($I$14 = 0,"","+" &amp; $I$14 &amp; "d" &amp; $K$14)</f>
        <v>25+3d8</v>
      </c>
      <c r="H24" s="501"/>
      <c r="I24" s="501"/>
      <c r="J24" s="501"/>
      <c r="K24" s="501"/>
    </row>
    <row r="25" spans="1:11" ht="5.25" customHeight="1">
      <c r="A25" s="632"/>
      <c r="B25" s="632"/>
      <c r="C25" s="632"/>
      <c r="D25" s="632"/>
      <c r="E25" s="632"/>
      <c r="F25" s="627"/>
      <c r="G25" s="627"/>
    </row>
    <row r="26" spans="1:11" s="507" customFormat="1" ht="14.25">
      <c r="A26" s="633" t="s">
        <v>297</v>
      </c>
      <c r="B26" s="633"/>
      <c r="C26" s="633"/>
      <c r="D26" s="633"/>
      <c r="E26" s="633"/>
      <c r="F26" s="633"/>
      <c r="G26" s="633"/>
      <c r="H26" s="146"/>
      <c r="I26" s="146"/>
      <c r="J26" s="146"/>
      <c r="K26" s="146"/>
    </row>
    <row r="27" spans="1:11" s="507" customFormat="1">
      <c r="A27" s="634" t="s">
        <v>298</v>
      </c>
      <c r="B27" s="634"/>
      <c r="C27" s="634"/>
      <c r="D27" s="634"/>
      <c r="E27" s="634"/>
      <c r="F27" s="634"/>
      <c r="G27" s="634"/>
      <c r="H27" s="146"/>
      <c r="I27" s="146"/>
      <c r="J27" s="146"/>
      <c r="K27" s="146"/>
    </row>
    <row r="28" spans="1:11" s="507" customFormat="1" ht="14.25">
      <c r="A28" s="633" t="s">
        <v>150</v>
      </c>
      <c r="B28" s="633"/>
      <c r="C28" s="633"/>
      <c r="D28" s="633"/>
      <c r="E28" s="633"/>
      <c r="F28" s="633"/>
      <c r="G28" s="633"/>
      <c r="H28" s="146"/>
    </row>
    <row r="29" spans="1:11" s="507" customFormat="1" ht="13.5" customHeight="1">
      <c r="A29" s="634" t="s">
        <v>151</v>
      </c>
      <c r="B29" s="634"/>
      <c r="C29" s="634"/>
      <c r="D29" s="634"/>
      <c r="E29" s="634"/>
      <c r="F29" s="634"/>
      <c r="G29" s="634"/>
      <c r="H29" s="146"/>
      <c r="I29" s="146"/>
      <c r="J29" s="146"/>
      <c r="K29" s="146"/>
    </row>
    <row r="30" spans="1:11" s="507" customFormat="1" ht="13.5" customHeight="1">
      <c r="A30" s="634" t="s">
        <v>152</v>
      </c>
      <c r="B30" s="634"/>
      <c r="C30" s="634"/>
      <c r="D30" s="634"/>
      <c r="E30" s="634"/>
      <c r="F30" s="634"/>
      <c r="G30" s="634"/>
      <c r="H30" s="146"/>
      <c r="I30" s="146"/>
      <c r="J30" s="146"/>
      <c r="K30" s="146"/>
    </row>
    <row r="31" spans="1:11" s="507" customFormat="1" ht="14.25">
      <c r="A31" s="633" t="s">
        <v>153</v>
      </c>
      <c r="B31" s="633"/>
      <c r="C31" s="633"/>
      <c r="D31" s="633"/>
      <c r="E31" s="633"/>
      <c r="F31" s="633"/>
      <c r="G31" s="633"/>
      <c r="H31" s="146"/>
    </row>
    <row r="32" spans="1:11" s="507" customFormat="1" ht="13.5" customHeight="1">
      <c r="A32" s="634" t="s">
        <v>154</v>
      </c>
      <c r="B32" s="634"/>
      <c r="C32" s="634"/>
      <c r="D32" s="634"/>
      <c r="E32" s="634"/>
      <c r="F32" s="634"/>
      <c r="G32" s="634"/>
      <c r="H32" s="146"/>
      <c r="I32" s="146"/>
      <c r="J32" s="146"/>
      <c r="K32" s="146"/>
    </row>
    <row r="33" spans="1:12" s="507" customFormat="1" ht="13.5" customHeight="1">
      <c r="A33" s="634" t="s">
        <v>155</v>
      </c>
      <c r="B33" s="634"/>
      <c r="C33" s="634"/>
      <c r="D33" s="634"/>
      <c r="E33" s="634"/>
      <c r="F33" s="634"/>
      <c r="G33" s="634"/>
      <c r="H33" s="146"/>
      <c r="I33" s="146"/>
      <c r="J33" s="146"/>
      <c r="K33" s="146"/>
    </row>
    <row r="34" spans="1:12" ht="14.25" customHeight="1">
      <c r="A34" s="633" t="s">
        <v>957</v>
      </c>
      <c r="B34" s="633"/>
      <c r="C34" s="633"/>
      <c r="D34" s="633"/>
      <c r="E34" s="633"/>
      <c r="F34" s="633"/>
      <c r="G34" s="633"/>
      <c r="I34" s="501"/>
      <c r="J34" s="501"/>
      <c r="K34" s="501"/>
    </row>
    <row r="35" spans="1:12" ht="13.5" customHeight="1">
      <c r="A35" s="635" t="s">
        <v>821</v>
      </c>
      <c r="B35" s="635"/>
      <c r="C35" s="635"/>
      <c r="D35" s="635"/>
      <c r="E35" s="635"/>
      <c r="F35" s="635"/>
      <c r="G35" s="635"/>
    </row>
    <row r="36" spans="1:12" ht="14.25">
      <c r="A36" s="633" t="s">
        <v>374</v>
      </c>
      <c r="B36" s="633"/>
      <c r="C36" s="633"/>
      <c r="D36" s="633"/>
      <c r="E36" s="633"/>
      <c r="F36" s="633"/>
      <c r="G36" s="633"/>
      <c r="I36" s="501"/>
      <c r="J36" s="501"/>
      <c r="K36" s="501"/>
    </row>
    <row r="37" spans="1:12" ht="13.5" customHeight="1">
      <c r="A37" s="634" t="s">
        <v>674</v>
      </c>
      <c r="B37" s="635"/>
      <c r="C37" s="635"/>
      <c r="D37" s="635"/>
      <c r="E37" s="635"/>
      <c r="F37" s="635"/>
      <c r="G37" s="635"/>
    </row>
    <row r="38" spans="1:12" ht="13.5" customHeight="1">
      <c r="A38" s="634" t="s">
        <v>653</v>
      </c>
      <c r="B38" s="634"/>
      <c r="C38" s="634"/>
      <c r="D38" s="634"/>
      <c r="E38" s="634"/>
      <c r="F38" s="634"/>
      <c r="G38" s="634"/>
    </row>
    <row r="39" spans="1:12" ht="13.5" customHeight="1">
      <c r="A39" s="634" t="s">
        <v>675</v>
      </c>
      <c r="B39" s="634"/>
      <c r="C39" s="634"/>
      <c r="D39" s="634"/>
      <c r="E39" s="634"/>
      <c r="F39" s="634"/>
      <c r="G39" s="634"/>
    </row>
    <row r="40" spans="1:12" ht="14.25">
      <c r="A40" s="633" t="s">
        <v>381</v>
      </c>
      <c r="B40" s="633"/>
      <c r="C40" s="633"/>
      <c r="D40" s="633"/>
      <c r="E40" s="633"/>
      <c r="F40" s="633"/>
      <c r="G40" s="633"/>
      <c r="I40" s="501"/>
      <c r="J40" s="501"/>
      <c r="K40" s="501"/>
    </row>
    <row r="41" spans="1:12" ht="13.5" customHeight="1">
      <c r="A41" s="637" t="s">
        <v>377</v>
      </c>
      <c r="B41" s="635"/>
      <c r="C41" s="635"/>
      <c r="D41" s="635"/>
      <c r="E41" s="635"/>
      <c r="F41" s="635"/>
      <c r="G41" s="635"/>
    </row>
    <row r="42" spans="1:12" ht="14.25">
      <c r="A42" s="633" t="s">
        <v>722</v>
      </c>
      <c r="B42" s="633"/>
      <c r="C42" s="633"/>
      <c r="D42" s="633"/>
      <c r="E42" s="633"/>
      <c r="F42" s="633"/>
      <c r="G42" s="633"/>
      <c r="I42" s="501"/>
      <c r="J42" s="501"/>
      <c r="K42" s="501"/>
    </row>
    <row r="43" spans="1:12" ht="13.5" customHeight="1">
      <c r="A43" s="636" t="s">
        <v>712</v>
      </c>
      <c r="B43" s="636"/>
      <c r="C43" s="636"/>
      <c r="D43" s="636"/>
      <c r="E43" s="636"/>
      <c r="F43" s="636"/>
      <c r="G43" s="636"/>
    </row>
    <row r="44" spans="1:12" ht="13.5" customHeight="1">
      <c r="A44" s="634" t="s">
        <v>713</v>
      </c>
      <c r="B44" s="634"/>
      <c r="C44" s="634"/>
      <c r="D44" s="634"/>
      <c r="E44" s="634"/>
      <c r="F44" s="634"/>
      <c r="G44" s="634"/>
    </row>
    <row r="45" spans="1:12" ht="3.75" customHeight="1">
      <c r="A45" s="505"/>
      <c r="B45" s="505"/>
      <c r="C45" s="505"/>
      <c r="D45" s="505"/>
      <c r="E45" s="505"/>
      <c r="F45" s="505"/>
      <c r="G45" s="505"/>
    </row>
    <row r="46" spans="1:12">
      <c r="A46" s="653" t="s">
        <v>47</v>
      </c>
      <c r="B46" s="654"/>
      <c r="C46" s="654"/>
      <c r="D46" s="654"/>
      <c r="E46" s="654"/>
      <c r="F46" s="654"/>
      <c r="G46" s="655"/>
    </row>
    <row r="47" spans="1:12" s="146" customFormat="1" ht="9" customHeight="1">
      <c r="A47" s="647"/>
      <c r="B47" s="633"/>
      <c r="C47" s="633"/>
      <c r="D47" s="633"/>
      <c r="E47" s="633"/>
      <c r="F47" s="633"/>
      <c r="G47" s="648"/>
      <c r="L47" s="501"/>
    </row>
    <row r="48" spans="1:12" s="146" customFormat="1" ht="13.5" customHeight="1">
      <c r="A48" s="626" t="s">
        <v>958</v>
      </c>
      <c r="B48" s="627"/>
      <c r="C48" s="627"/>
      <c r="D48" s="627"/>
      <c r="E48" s="627"/>
      <c r="F48" s="627"/>
      <c r="G48" s="628"/>
      <c r="L48" s="501"/>
    </row>
    <row r="49" spans="1:12" s="146" customFormat="1" ht="13.5" customHeight="1">
      <c r="A49" s="629" t="s">
        <v>959</v>
      </c>
      <c r="B49" s="630"/>
      <c r="C49" s="630"/>
      <c r="D49" s="630"/>
      <c r="E49" s="630"/>
      <c r="F49" s="630"/>
      <c r="G49" s="631"/>
      <c r="L49" s="501"/>
    </row>
    <row r="50" spans="1:12" s="146" customFormat="1" ht="13.5" customHeight="1">
      <c r="A50" s="629" t="s">
        <v>960</v>
      </c>
      <c r="B50" s="630"/>
      <c r="C50" s="630"/>
      <c r="D50" s="630"/>
      <c r="E50" s="630"/>
      <c r="F50" s="630"/>
      <c r="G50" s="631"/>
      <c r="L50" s="501"/>
    </row>
    <row r="51" spans="1:12" s="146" customFormat="1" ht="13.5" customHeight="1">
      <c r="A51" s="629" t="s">
        <v>961</v>
      </c>
      <c r="B51" s="630"/>
      <c r="C51" s="630"/>
      <c r="D51" s="630"/>
      <c r="E51" s="630"/>
      <c r="F51" s="630"/>
      <c r="G51" s="631"/>
      <c r="L51" s="501"/>
    </row>
    <row r="52" spans="1:12" s="146" customFormat="1" ht="13.5" customHeight="1">
      <c r="A52" s="626" t="s">
        <v>962</v>
      </c>
      <c r="B52" s="627"/>
      <c r="C52" s="627"/>
      <c r="D52" s="627"/>
      <c r="E52" s="627"/>
      <c r="F52" s="627"/>
      <c r="G52" s="628"/>
      <c r="L52" s="501"/>
    </row>
    <row r="53" spans="1:12" s="146" customFormat="1" ht="13.5" customHeight="1">
      <c r="A53" s="626" t="s">
        <v>963</v>
      </c>
      <c r="B53" s="627"/>
      <c r="C53" s="627"/>
      <c r="D53" s="627"/>
      <c r="E53" s="627"/>
      <c r="F53" s="627"/>
      <c r="G53" s="628"/>
      <c r="L53" s="507"/>
    </row>
    <row r="54" spans="1:12" s="146" customFormat="1" ht="13.5" customHeight="1">
      <c r="A54" s="626" t="s">
        <v>964</v>
      </c>
      <c r="B54" s="627"/>
      <c r="C54" s="627"/>
      <c r="D54" s="627"/>
      <c r="E54" s="627"/>
      <c r="F54" s="627"/>
      <c r="G54" s="628"/>
      <c r="L54" s="501"/>
    </row>
    <row r="55" spans="1:12" s="146" customFormat="1" ht="9" customHeight="1">
      <c r="A55" s="626"/>
      <c r="B55" s="627"/>
      <c r="C55" s="627"/>
      <c r="D55" s="627"/>
      <c r="E55" s="627"/>
      <c r="F55" s="627"/>
      <c r="G55" s="628"/>
      <c r="L55" s="501"/>
    </row>
    <row r="56" spans="1:12" s="146" customFormat="1" ht="21">
      <c r="A56" s="35" t="s">
        <v>116</v>
      </c>
      <c r="B56" s="506">
        <f>$B$1</f>
        <v>17</v>
      </c>
      <c r="C56" s="36" t="s">
        <v>39</v>
      </c>
      <c r="D56" s="37" t="str">
        <f>$E$1</f>
        <v>遭遇毎</v>
      </c>
      <c r="E56" s="714" t="str">
        <f>$B$2</f>
        <v>レイディアント・バースト</v>
      </c>
      <c r="F56" s="728"/>
      <c r="G56" s="715"/>
      <c r="L56" s="501"/>
    </row>
  </sheetData>
  <mergeCells count="57">
    <mergeCell ref="A50:G50"/>
    <mergeCell ref="A53:G53"/>
    <mergeCell ref="A55:G55"/>
    <mergeCell ref="E56:G56"/>
    <mergeCell ref="B7:G7"/>
    <mergeCell ref="A51:G51"/>
    <mergeCell ref="A52:G52"/>
    <mergeCell ref="A54:G54"/>
    <mergeCell ref="A44:G44"/>
    <mergeCell ref="A46:G46"/>
    <mergeCell ref="A47:G47"/>
    <mergeCell ref="A48:G48"/>
    <mergeCell ref="A49:G49"/>
    <mergeCell ref="A43:G43"/>
    <mergeCell ref="A23:A24"/>
    <mergeCell ref="A25:G25"/>
    <mergeCell ref="A39:G39"/>
    <mergeCell ref="A40:G40"/>
    <mergeCell ref="A41:G41"/>
    <mergeCell ref="A42:G42"/>
    <mergeCell ref="A29:G29"/>
    <mergeCell ref="A30:G30"/>
    <mergeCell ref="A31:G31"/>
    <mergeCell ref="A32:G32"/>
    <mergeCell ref="A33:G33"/>
    <mergeCell ref="A34:G34"/>
    <mergeCell ref="A35:G35"/>
    <mergeCell ref="A36:G36"/>
    <mergeCell ref="A37:G37"/>
    <mergeCell ref="A38:G38"/>
    <mergeCell ref="H4:L4"/>
    <mergeCell ref="B15:G15"/>
    <mergeCell ref="B6:D6"/>
    <mergeCell ref="B8:G8"/>
    <mergeCell ref="B9:G9"/>
    <mergeCell ref="J9:K9"/>
    <mergeCell ref="B10:G10"/>
    <mergeCell ref="B11:G11"/>
    <mergeCell ref="J11:K11"/>
    <mergeCell ref="B12:G12"/>
    <mergeCell ref="B13:G13"/>
    <mergeCell ref="B14:G14"/>
    <mergeCell ref="B5:G5"/>
    <mergeCell ref="B16:G16"/>
    <mergeCell ref="B1:C1"/>
    <mergeCell ref="F1:G1"/>
    <mergeCell ref="B2:G2"/>
    <mergeCell ref="B4:G4"/>
    <mergeCell ref="A28:G28"/>
    <mergeCell ref="B17:G17"/>
    <mergeCell ref="A19:C20"/>
    <mergeCell ref="D19:E19"/>
    <mergeCell ref="F19:G19"/>
    <mergeCell ref="A21:A22"/>
    <mergeCell ref="C21:C22"/>
    <mergeCell ref="A26:G26"/>
    <mergeCell ref="A27:G27"/>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61D02"/>
  </sheetPr>
  <dimension ref="A1:IV58"/>
  <sheetViews>
    <sheetView zoomScaleNormal="100" workbookViewId="0">
      <selection activeCell="B6" sqref="B6:D6"/>
    </sheetView>
  </sheetViews>
  <sheetFormatPr defaultColWidth="9" defaultRowHeight="13.5"/>
  <cols>
    <col min="1" max="1" width="7.875" style="387" customWidth="1"/>
    <col min="2" max="2" width="8.5" style="387" customWidth="1"/>
    <col min="3" max="3" width="6.625" style="387" customWidth="1"/>
    <col min="4" max="4" width="15.75" style="387"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387" customWidth="1"/>
    <col min="13" max="13" width="9.25" style="387" customWidth="1"/>
    <col min="14" max="14" width="12.375" style="387" customWidth="1"/>
    <col min="15" max="16384" width="9" style="387"/>
  </cols>
  <sheetData>
    <row r="1" spans="1:13" ht="21">
      <c r="A1" s="38" t="s">
        <v>116</v>
      </c>
      <c r="B1" s="729">
        <v>1</v>
      </c>
      <c r="C1" s="730"/>
      <c r="D1" s="39" t="s">
        <v>39</v>
      </c>
      <c r="E1" s="40" t="s">
        <v>55</v>
      </c>
      <c r="F1" s="716"/>
      <c r="G1" s="717"/>
      <c r="H1" s="151" t="s">
        <v>53</v>
      </c>
    </row>
    <row r="2" spans="1:13" ht="24.75" customHeight="1">
      <c r="A2" s="39" t="s">
        <v>0</v>
      </c>
      <c r="B2" s="718" t="s">
        <v>766</v>
      </c>
      <c r="C2" s="718"/>
      <c r="D2" s="718"/>
      <c r="E2" s="718"/>
      <c r="F2" s="718"/>
      <c r="G2" s="718"/>
      <c r="H2" s="151" t="s">
        <v>54</v>
      </c>
    </row>
    <row r="3" spans="1:13" ht="19.5" customHeight="1">
      <c r="A3" s="150" t="s">
        <v>46</v>
      </c>
      <c r="B3" s="146"/>
      <c r="C3" s="146"/>
      <c r="D3" s="146"/>
      <c r="I3" s="151"/>
    </row>
    <row r="4" spans="1:13">
      <c r="A4" s="154" t="s">
        <v>44</v>
      </c>
      <c r="B4" s="609" t="s">
        <v>762</v>
      </c>
      <c r="C4" s="610"/>
      <c r="D4" s="610"/>
      <c r="E4" s="610"/>
      <c r="F4" s="610"/>
      <c r="G4" s="611"/>
      <c r="H4" s="638" t="s">
        <v>367</v>
      </c>
      <c r="I4" s="639"/>
      <c r="J4" s="639"/>
      <c r="K4" s="639"/>
      <c r="L4" s="640"/>
    </row>
    <row r="5" spans="1:13">
      <c r="A5" s="155" t="s">
        <v>38</v>
      </c>
      <c r="B5" s="609" t="s">
        <v>861</v>
      </c>
      <c r="C5" s="610"/>
      <c r="D5" s="610"/>
      <c r="E5" s="610"/>
      <c r="F5" s="610"/>
      <c r="G5" s="611"/>
      <c r="H5" s="390" t="s">
        <v>41</v>
      </c>
      <c r="I5" s="388" t="s">
        <v>81</v>
      </c>
      <c r="J5" s="394">
        <v>10</v>
      </c>
    </row>
    <row r="6" spans="1:13">
      <c r="A6" s="155" t="s">
        <v>6</v>
      </c>
      <c r="B6" s="609" t="s">
        <v>4</v>
      </c>
      <c r="C6" s="610"/>
      <c r="D6" s="611"/>
      <c r="E6" s="390" t="s">
        <v>41</v>
      </c>
      <c r="F6" s="202" t="str">
        <f>$I$5</f>
        <v>遠隔範囲</v>
      </c>
      <c r="G6" s="199">
        <f>IF($J$5 = 0,"", $J$5)</f>
        <v>10</v>
      </c>
      <c r="H6" s="390" t="s">
        <v>64</v>
      </c>
      <c r="I6" s="388" t="s">
        <v>65</v>
      </c>
      <c r="J6" s="388">
        <v>1</v>
      </c>
    </row>
    <row r="7" spans="1:13">
      <c r="A7" s="156" t="s">
        <v>5</v>
      </c>
      <c r="B7" s="609" t="s">
        <v>763</v>
      </c>
      <c r="C7" s="610"/>
      <c r="D7" s="611"/>
      <c r="E7" s="390" t="s">
        <v>64</v>
      </c>
      <c r="F7" s="202" t="str">
        <f>IF($I$6 = 0,"", $I$6)</f>
        <v>爆発</v>
      </c>
      <c r="G7" s="202">
        <f>IF($J$6 = 0,"", $J$6)</f>
        <v>1</v>
      </c>
      <c r="H7" s="390" t="s">
        <v>83</v>
      </c>
      <c r="I7" s="388" t="s">
        <v>204</v>
      </c>
      <c r="J7" s="151" t="s">
        <v>60</v>
      </c>
      <c r="L7" s="278" t="s">
        <v>369</v>
      </c>
    </row>
    <row r="8" spans="1:13">
      <c r="A8" s="156" t="s">
        <v>7</v>
      </c>
      <c r="B8" s="683" t="s">
        <v>290</v>
      </c>
      <c r="C8" s="684"/>
      <c r="D8" s="684"/>
      <c r="E8" s="684"/>
      <c r="F8" s="684"/>
      <c r="G8" s="685"/>
      <c r="H8" s="390" t="s">
        <v>49</v>
      </c>
      <c r="I8" s="144" t="s">
        <v>14</v>
      </c>
      <c r="J8" s="389">
        <f>IF(I8="",0,VLOOKUP(I8,基本!$A$5:'基本'!$C$10,3,FALSE))</f>
        <v>6</v>
      </c>
      <c r="K8" s="455" t="s">
        <v>18</v>
      </c>
      <c r="L8" s="280">
        <f>$J$8+$L$9+$I$9</f>
        <v>19</v>
      </c>
    </row>
    <row r="9" spans="1:13" ht="14.25" customHeight="1">
      <c r="A9" s="157" t="s">
        <v>8</v>
      </c>
      <c r="B9" s="678" t="s">
        <v>764</v>
      </c>
      <c r="C9" s="673"/>
      <c r="D9" s="673"/>
      <c r="E9" s="673"/>
      <c r="F9" s="673"/>
      <c r="G9" s="674"/>
      <c r="H9" s="390" t="s">
        <v>56</v>
      </c>
      <c r="I9" s="388">
        <v>0</v>
      </c>
      <c r="J9" s="546" t="s">
        <v>51</v>
      </c>
      <c r="K9" s="548"/>
      <c r="L9" s="389">
        <f>IF($I$7=基本!$F$4,基本!$P$7,IF($I$7=基本!$F$13,基本!$P$16,IF($I$7=基本!$F$22,基本!$P$25,IF($I$7=基本!$F$31,基本!$P$34,IF($I$7=基本!$F$40,基本!$P$43,0)))))</f>
        <v>13</v>
      </c>
    </row>
    <row r="10" spans="1:13" ht="14.25" customHeight="1">
      <c r="A10" s="158"/>
      <c r="B10" s="629" t="s">
        <v>765</v>
      </c>
      <c r="C10" s="630"/>
      <c r="D10" s="630"/>
      <c r="E10" s="630"/>
      <c r="F10" s="630"/>
      <c r="G10" s="631"/>
      <c r="H10" s="152" t="s">
        <v>50</v>
      </c>
      <c r="I10" s="144" t="s">
        <v>14</v>
      </c>
      <c r="J10" s="389">
        <f>IF(I10="",0,VLOOKUP(I10,基本!$A$5:'基本'!$C$10,3,FALSE))</f>
        <v>6</v>
      </c>
      <c r="L10" s="146"/>
    </row>
    <row r="11" spans="1:13" ht="9" customHeight="1">
      <c r="A11" s="158"/>
      <c r="B11" s="629"/>
      <c r="C11" s="630"/>
      <c r="D11" s="630"/>
      <c r="E11" s="630"/>
      <c r="F11" s="630"/>
      <c r="G11" s="631"/>
      <c r="H11" s="390" t="s">
        <v>57</v>
      </c>
      <c r="I11" s="388">
        <v>0</v>
      </c>
      <c r="J11" s="546" t="s">
        <v>52</v>
      </c>
      <c r="K11" s="548"/>
      <c r="L11" s="389">
        <f>IF($I$7=基本!$F$4,基本!$P$9,IF($I$7=基本!$F$13,基本!$P$18,IF($I$7=基本!$F$22,基本!$P$27,IF($I$7=基本!$F$31,基本!$P$36,IF($I$7=基本!$F$40,基本!$P$45,0)))))</f>
        <v>3</v>
      </c>
    </row>
    <row r="12" spans="1:13" ht="14.25" customHeight="1">
      <c r="A12" s="158"/>
      <c r="B12" s="600"/>
      <c r="C12" s="601"/>
      <c r="D12" s="601"/>
      <c r="E12" s="601"/>
      <c r="F12" s="601"/>
      <c r="G12" s="602"/>
      <c r="H12" s="387"/>
      <c r="I12" s="387"/>
      <c r="J12" s="387"/>
      <c r="K12" s="387"/>
      <c r="L12" s="278" t="s">
        <v>369</v>
      </c>
    </row>
    <row r="13" spans="1:13" ht="8.25" customHeight="1">
      <c r="A13" s="158"/>
      <c r="B13" s="629"/>
      <c r="C13" s="630"/>
      <c r="D13" s="630"/>
      <c r="E13" s="630"/>
      <c r="F13" s="630"/>
      <c r="G13" s="631"/>
      <c r="H13" s="390" t="s">
        <v>84</v>
      </c>
      <c r="I13" s="388">
        <v>1</v>
      </c>
      <c r="J13" s="390" t="s">
        <v>42</v>
      </c>
      <c r="K13" s="388">
        <v>6</v>
      </c>
      <c r="L13" s="280">
        <f>$J$10+$L$11+$I$11</f>
        <v>9</v>
      </c>
      <c r="M13" s="153"/>
    </row>
    <row r="14" spans="1:13" ht="9" customHeight="1">
      <c r="A14" s="158"/>
      <c r="B14" s="603"/>
      <c r="C14" s="604"/>
      <c r="D14" s="604"/>
      <c r="E14" s="604"/>
      <c r="F14" s="604"/>
      <c r="G14" s="605"/>
      <c r="H14" s="390" t="s">
        <v>48</v>
      </c>
      <c r="I14" s="44">
        <f>IF($I$7=基本!$F$4,基本!$L$11,IF($I$7=基本!$F$13,基本!$L$20,IF($I$7=基本!$F$22,基本!$L$29,IF($I$7=基本!$F$31,基本!$L$38,IF($I$7=基本!$F$40,基本!$L$47,0)))))</f>
        <v>3</v>
      </c>
      <c r="J14" s="390" t="s">
        <v>42</v>
      </c>
      <c r="K14" s="44">
        <f>IF($I$7=基本!$F$4,基本!$N$11,IF($I$7=基本!$F$13,基本!$N$20,IF($I$7=基本!$F$22,基本!$N$29,IF($I$7=基本!$F$31,基本!$N$38,IF($I$7=基本!$F$40,基本!$N$47,0)))))</f>
        <v>8</v>
      </c>
      <c r="L14" s="280">
        <f>$J$10+$L$11+$I$11+($I$13*$K$13)</f>
        <v>15</v>
      </c>
      <c r="M14" s="153"/>
    </row>
    <row r="15" spans="1:13" ht="10.5" customHeight="1">
      <c r="A15" s="159"/>
      <c r="B15" s="749"/>
      <c r="C15" s="750"/>
      <c r="D15" s="750"/>
      <c r="E15" s="750"/>
      <c r="F15" s="750"/>
      <c r="G15" s="751"/>
      <c r="H15" s="390" t="s">
        <v>58</v>
      </c>
      <c r="I15" s="388"/>
      <c r="J15" s="281" t="s">
        <v>368</v>
      </c>
      <c r="K15" s="144" t="s">
        <v>14</v>
      </c>
      <c r="L15" s="286">
        <f>IF(K15="",0,VLOOKUP(K15,基本!$A$5:'基本'!$C$10,3,FALSE))</f>
        <v>6</v>
      </c>
    </row>
    <row r="16" spans="1:13" ht="14.25" thickBot="1">
      <c r="A16" s="148" t="s">
        <v>45</v>
      </c>
      <c r="E16" s="147"/>
      <c r="H16" s="387"/>
      <c r="I16" s="387"/>
      <c r="J16" s="387"/>
      <c r="K16" s="387"/>
    </row>
    <row r="17" spans="1:11" ht="15" customHeight="1">
      <c r="A17" s="704" t="str">
        <f>$B$2</f>
        <v>ディメンジョナル・スクランブル</v>
      </c>
      <c r="B17" s="705"/>
      <c r="C17" s="706"/>
      <c r="D17" s="670" t="s">
        <v>658</v>
      </c>
      <c r="E17" s="671"/>
      <c r="F17" s="656" t="s">
        <v>723</v>
      </c>
      <c r="G17" s="657"/>
      <c r="H17" s="387"/>
      <c r="I17" s="387"/>
      <c r="J17" s="387"/>
      <c r="K17" s="387"/>
    </row>
    <row r="18" spans="1:11" ht="16.5" customHeight="1" thickBot="1">
      <c r="A18" s="707"/>
      <c r="B18" s="708"/>
      <c r="C18" s="709"/>
      <c r="D18" s="332" t="s">
        <v>658</v>
      </c>
      <c r="E18" s="333" t="s">
        <v>656</v>
      </c>
      <c r="F18" s="381" t="s">
        <v>724</v>
      </c>
      <c r="G18" s="382" t="s">
        <v>656</v>
      </c>
      <c r="H18" s="387"/>
      <c r="I18" s="387"/>
      <c r="J18" s="387"/>
      <c r="K18" s="387"/>
    </row>
    <row r="19" spans="1:11" ht="21" customHeight="1">
      <c r="A19" s="658" t="s">
        <v>654</v>
      </c>
      <c r="B19" s="375" t="s">
        <v>655</v>
      </c>
      <c r="C19" s="660" t="str">
        <f>$K$8</f>
        <v>頑健</v>
      </c>
      <c r="D19" s="351" t="str">
        <f>$L$8 &amp; "+1d20"</f>
        <v>19+1d20</v>
      </c>
      <c r="E19" s="352" t="str">
        <f>$L$8+2 &amp; "+1d20"</f>
        <v>21+1d20</v>
      </c>
      <c r="F19" s="351" t="str">
        <f>2+$L$8 &amp; "+1d20"</f>
        <v>21+1d20</v>
      </c>
      <c r="G19" s="376" t="str">
        <f>2+$L$8+2 &amp; "+1d20"</f>
        <v>23+1d20</v>
      </c>
      <c r="H19" s="387"/>
      <c r="I19" s="387"/>
      <c r="J19" s="387"/>
      <c r="K19" s="387"/>
    </row>
    <row r="20" spans="1:11" ht="24" customHeight="1" thickBot="1">
      <c r="A20" s="659"/>
      <c r="B20" s="380" t="s">
        <v>657</v>
      </c>
      <c r="C20" s="661"/>
      <c r="D20" s="377" t="str">
        <f>3+$L$8 &amp; "+1d20"</f>
        <v>22+1d20</v>
      </c>
      <c r="E20" s="378" t="str">
        <f>3+$L$8+2 &amp; "+1d20"</f>
        <v>24+1d20</v>
      </c>
      <c r="F20" s="377" t="str">
        <f>2+3+$L$8 &amp; "+1d20"</f>
        <v>24+1d20</v>
      </c>
      <c r="G20" s="379" t="str">
        <f>2+3+$L$8+2 &amp; "+1d20"</f>
        <v>26+1d20</v>
      </c>
      <c r="H20" s="387"/>
      <c r="I20" s="387"/>
      <c r="J20" s="387"/>
      <c r="K20" s="387"/>
    </row>
    <row r="21" spans="1:11" ht="22.5" customHeight="1">
      <c r="A21" s="662" t="s">
        <v>115</v>
      </c>
      <c r="B21" s="337" t="s">
        <v>661</v>
      </c>
      <c r="C21" s="338" t="str">
        <f t="shared" ref="C21:C22" si="0">IF($I$15 = 0,"", $I$15)</f>
        <v/>
      </c>
      <c r="D21" s="54" t="str">
        <f>$L$13 &amp; "+" &amp; $I$13 &amp; "d" &amp; $K$13</f>
        <v>9+1d6</v>
      </c>
      <c r="E21" s="339" t="str">
        <f>$L$13 &amp; "+" &amp; $I$13 &amp; "d" &amp; $K$13</f>
        <v>9+1d6</v>
      </c>
      <c r="F21" s="54" t="str">
        <f>$L$13 &amp; "+" &amp; $I$13 &amp; "d" &amp; $K$13</f>
        <v>9+1d6</v>
      </c>
      <c r="G21" s="55" t="str">
        <f>$L$13 &amp; "+" &amp; $I$13 &amp; "d" &amp; $K$13</f>
        <v>9+1d6</v>
      </c>
      <c r="H21" s="387"/>
      <c r="I21" s="387"/>
      <c r="J21" s="387"/>
      <c r="K21" s="387"/>
    </row>
    <row r="22" spans="1:11" ht="23.25" customHeight="1" thickBot="1">
      <c r="A22" s="663"/>
      <c r="B22" s="149" t="s">
        <v>662</v>
      </c>
      <c r="C22" s="95" t="str">
        <f t="shared" si="0"/>
        <v/>
      </c>
      <c r="D22" s="94" t="str">
        <f>$L$14 &amp; IF($I$14 = 0,"","+" &amp; $I$14 &amp; "d" &amp; $K$14)</f>
        <v>15+3d8</v>
      </c>
      <c r="E22" s="340" t="str">
        <f>$L$14 &amp; IF($I$14 = 0,"","+" &amp; $I$14 &amp; "d" &amp; $K$14)</f>
        <v>15+3d8</v>
      </c>
      <c r="F22" s="94" t="str">
        <f>$L$14 &amp; IF($I$14 = 0,"","+" &amp; $I$14 &amp; "d" &amp; $K$14)</f>
        <v>15+3d8</v>
      </c>
      <c r="G22" s="92" t="str">
        <f>$L$14 &amp; IF($I$14 = 0,"","+" &amp; $I$14 &amp; "d" &amp; $K$14)</f>
        <v>15+3d8</v>
      </c>
      <c r="H22" s="387"/>
      <c r="I22" s="387"/>
      <c r="J22" s="387"/>
      <c r="K22" s="387"/>
    </row>
    <row r="23" spans="1:11" ht="5.25" customHeight="1">
      <c r="A23" s="632"/>
      <c r="B23" s="632"/>
      <c r="C23" s="632"/>
      <c r="D23" s="632"/>
      <c r="E23" s="632"/>
      <c r="F23" s="627"/>
      <c r="G23" s="627"/>
    </row>
    <row r="24" spans="1:11" s="464" customFormat="1" ht="14.25" customHeight="1">
      <c r="A24" s="633" t="s">
        <v>820</v>
      </c>
      <c r="B24" s="633"/>
      <c r="C24" s="633"/>
      <c r="D24" s="633"/>
      <c r="E24" s="633"/>
      <c r="F24" s="633"/>
      <c r="G24" s="633"/>
      <c r="H24" s="146"/>
    </row>
    <row r="25" spans="1:11" s="464" customFormat="1" ht="13.5" customHeight="1">
      <c r="A25" s="635" t="s">
        <v>821</v>
      </c>
      <c r="B25" s="635"/>
      <c r="C25" s="635"/>
      <c r="D25" s="635"/>
      <c r="E25" s="635"/>
      <c r="F25" s="635"/>
      <c r="G25" s="635"/>
      <c r="H25" s="146"/>
      <c r="I25" s="146"/>
      <c r="J25" s="146"/>
      <c r="K25" s="146"/>
    </row>
    <row r="26" spans="1:11" ht="14.25">
      <c r="A26" s="633" t="s">
        <v>374</v>
      </c>
      <c r="B26" s="633"/>
      <c r="C26" s="633"/>
      <c r="D26" s="633"/>
      <c r="E26" s="633"/>
      <c r="F26" s="633"/>
      <c r="G26" s="633"/>
      <c r="I26" s="387"/>
      <c r="J26" s="387"/>
      <c r="K26" s="387"/>
    </row>
    <row r="27" spans="1:11" ht="13.5" customHeight="1">
      <c r="A27" s="634" t="s">
        <v>674</v>
      </c>
      <c r="B27" s="635"/>
      <c r="C27" s="635"/>
      <c r="D27" s="635"/>
      <c r="E27" s="635"/>
      <c r="F27" s="635"/>
      <c r="G27" s="635"/>
    </row>
    <row r="28" spans="1:11" ht="13.5" customHeight="1">
      <c r="A28" s="634" t="s">
        <v>653</v>
      </c>
      <c r="B28" s="634"/>
      <c r="C28" s="634"/>
      <c r="D28" s="634"/>
      <c r="E28" s="634"/>
      <c r="F28" s="634"/>
      <c r="G28" s="634"/>
    </row>
    <row r="29" spans="1:11" ht="13.5" customHeight="1">
      <c r="A29" s="634" t="s">
        <v>675</v>
      </c>
      <c r="B29" s="634"/>
      <c r="C29" s="634"/>
      <c r="D29" s="634"/>
      <c r="E29" s="634"/>
      <c r="F29" s="634"/>
      <c r="G29" s="634"/>
    </row>
    <row r="30" spans="1:11" ht="14.25">
      <c r="A30" s="633" t="s">
        <v>381</v>
      </c>
      <c r="B30" s="633"/>
      <c r="C30" s="633"/>
      <c r="D30" s="633"/>
      <c r="E30" s="633"/>
      <c r="F30" s="633"/>
      <c r="G30" s="633"/>
      <c r="I30" s="387"/>
      <c r="J30" s="387"/>
      <c r="K30" s="387"/>
    </row>
    <row r="31" spans="1:11" ht="13.5" customHeight="1">
      <c r="A31" s="637" t="s">
        <v>377</v>
      </c>
      <c r="B31" s="635"/>
      <c r="C31" s="635"/>
      <c r="D31" s="635"/>
      <c r="E31" s="635"/>
      <c r="F31" s="635"/>
      <c r="G31" s="635"/>
    </row>
    <row r="32" spans="1:11" s="395" customFormat="1" ht="14.25">
      <c r="A32" s="633" t="s">
        <v>722</v>
      </c>
      <c r="B32" s="633"/>
      <c r="C32" s="633"/>
      <c r="D32" s="633"/>
      <c r="E32" s="633"/>
      <c r="F32" s="633"/>
      <c r="G32" s="633"/>
      <c r="H32" s="146"/>
    </row>
    <row r="33" spans="1:12" s="395" customFormat="1" ht="13.5" customHeight="1">
      <c r="A33" s="636" t="s">
        <v>776</v>
      </c>
      <c r="B33" s="636"/>
      <c r="C33" s="636"/>
      <c r="D33" s="636"/>
      <c r="E33" s="636"/>
      <c r="F33" s="636"/>
      <c r="G33" s="636"/>
      <c r="H33" s="146"/>
      <c r="I33" s="146"/>
      <c r="J33" s="146"/>
      <c r="K33" s="146"/>
    </row>
    <row r="34" spans="1:12" s="395" customFormat="1" ht="13.5" customHeight="1">
      <c r="A34" s="634" t="s">
        <v>777</v>
      </c>
      <c r="B34" s="634"/>
      <c r="C34" s="634"/>
      <c r="D34" s="634"/>
      <c r="E34" s="634"/>
      <c r="F34" s="634"/>
      <c r="G34" s="634"/>
      <c r="H34" s="146"/>
      <c r="I34" s="146"/>
      <c r="J34" s="146"/>
      <c r="K34" s="146"/>
    </row>
    <row r="35" spans="1:12" ht="7.5" customHeight="1">
      <c r="A35" s="391"/>
      <c r="B35" s="391"/>
      <c r="C35" s="391"/>
      <c r="D35" s="391"/>
      <c r="E35" s="391"/>
      <c r="F35" s="391"/>
      <c r="G35" s="391"/>
    </row>
    <row r="36" spans="1:12">
      <c r="A36" s="653" t="s">
        <v>47</v>
      </c>
      <c r="B36" s="654"/>
      <c r="C36" s="654"/>
      <c r="D36" s="654"/>
      <c r="E36" s="654"/>
      <c r="F36" s="654"/>
      <c r="G36" s="655"/>
    </row>
    <row r="37" spans="1:12" s="109" customFormat="1" ht="9.75" customHeight="1">
      <c r="A37" s="629"/>
      <c r="B37" s="630"/>
      <c r="C37" s="630"/>
      <c r="D37" s="630"/>
      <c r="E37" s="630"/>
      <c r="F37" s="630"/>
      <c r="G37" s="631"/>
      <c r="L37" s="393"/>
    </row>
    <row r="38" spans="1:12" s="146" customFormat="1" ht="13.5" customHeight="1">
      <c r="A38" s="626" t="s">
        <v>458</v>
      </c>
      <c r="B38" s="627"/>
      <c r="C38" s="627"/>
      <c r="D38" s="627"/>
      <c r="E38" s="627"/>
      <c r="F38" s="627"/>
      <c r="G38" s="628"/>
      <c r="L38" s="387"/>
    </row>
    <row r="39" spans="1:12" s="146" customFormat="1" ht="13.5" customHeight="1">
      <c r="A39" s="629" t="s">
        <v>576</v>
      </c>
      <c r="B39" s="630"/>
      <c r="C39" s="630"/>
      <c r="D39" s="630"/>
      <c r="E39" s="630"/>
      <c r="F39" s="630"/>
      <c r="G39" s="631"/>
      <c r="L39" s="387"/>
    </row>
    <row r="40" spans="1:12" s="146" customFormat="1" ht="13.5" customHeight="1">
      <c r="A40" s="629" t="s">
        <v>460</v>
      </c>
      <c r="B40" s="630"/>
      <c r="C40" s="630"/>
      <c r="D40" s="630"/>
      <c r="E40" s="630"/>
      <c r="F40" s="630"/>
      <c r="G40" s="631"/>
      <c r="L40" s="387"/>
    </row>
    <row r="41" spans="1:12" s="146" customFormat="1" ht="13.5" customHeight="1">
      <c r="A41" s="626" t="s">
        <v>767</v>
      </c>
      <c r="B41" s="627"/>
      <c r="C41" s="627"/>
      <c r="D41" s="627"/>
      <c r="E41" s="627"/>
      <c r="F41" s="627"/>
      <c r="G41" s="628"/>
      <c r="L41" s="387"/>
    </row>
    <row r="42" spans="1:12" s="146" customFormat="1" ht="13.5" customHeight="1">
      <c r="A42" s="626" t="s">
        <v>575</v>
      </c>
      <c r="B42" s="627"/>
      <c r="C42" s="627"/>
      <c r="D42" s="627"/>
      <c r="E42" s="627"/>
      <c r="F42" s="627"/>
      <c r="G42" s="628"/>
      <c r="L42" s="387"/>
    </row>
    <row r="43" spans="1:12" s="146" customFormat="1" ht="13.5" customHeight="1">
      <c r="A43" s="626" t="s">
        <v>768</v>
      </c>
      <c r="B43" s="627"/>
      <c r="C43" s="627"/>
      <c r="D43" s="627"/>
      <c r="E43" s="627"/>
      <c r="F43" s="627"/>
      <c r="G43" s="628"/>
      <c r="L43" s="387"/>
    </row>
    <row r="44" spans="1:12" s="146" customFormat="1" ht="7.5" customHeight="1">
      <c r="A44" s="626"/>
      <c r="B44" s="627"/>
      <c r="C44" s="627"/>
      <c r="D44" s="627"/>
      <c r="E44" s="627"/>
      <c r="F44" s="627"/>
      <c r="G44" s="628"/>
      <c r="L44" s="466"/>
    </row>
    <row r="45" spans="1:12" s="146" customFormat="1" ht="13.5" customHeight="1">
      <c r="A45" s="626" t="s">
        <v>876</v>
      </c>
      <c r="B45" s="627"/>
      <c r="C45" s="627"/>
      <c r="D45" s="627"/>
      <c r="E45" s="627"/>
      <c r="F45" s="627"/>
      <c r="G45" s="628"/>
      <c r="L45" s="466"/>
    </row>
    <row r="46" spans="1:12" s="146" customFormat="1" ht="13.5" customHeight="1">
      <c r="A46" s="626" t="s">
        <v>877</v>
      </c>
      <c r="B46" s="627"/>
      <c r="C46" s="627"/>
      <c r="D46" s="627"/>
      <c r="E46" s="627"/>
      <c r="F46" s="627"/>
      <c r="G46" s="628"/>
      <c r="L46" s="387"/>
    </row>
    <row r="47" spans="1:12" s="146" customFormat="1" ht="13.5" customHeight="1">
      <c r="A47" s="626" t="s">
        <v>878</v>
      </c>
      <c r="B47" s="627"/>
      <c r="C47" s="627"/>
      <c r="D47" s="627"/>
      <c r="E47" s="627"/>
      <c r="F47" s="627"/>
      <c r="G47" s="628"/>
      <c r="L47" s="464"/>
    </row>
    <row r="48" spans="1:12" s="146" customFormat="1" ht="7.5" customHeight="1">
      <c r="A48" s="626"/>
      <c r="B48" s="627"/>
      <c r="C48" s="627"/>
      <c r="D48" s="627"/>
      <c r="E48" s="627"/>
      <c r="F48" s="627"/>
      <c r="G48" s="628"/>
      <c r="L48" s="387"/>
    </row>
    <row r="49" spans="1:256" s="146" customFormat="1" ht="13.5" customHeight="1">
      <c r="A49" s="626" t="s">
        <v>846</v>
      </c>
      <c r="B49" s="627"/>
      <c r="C49" s="627"/>
      <c r="D49" s="627"/>
      <c r="E49" s="627"/>
      <c r="F49" s="627"/>
      <c r="G49" s="628"/>
      <c r="L49" s="387"/>
    </row>
    <row r="50" spans="1:256" s="146" customFormat="1" ht="13.5" customHeight="1">
      <c r="A50" s="626" t="s">
        <v>769</v>
      </c>
      <c r="B50" s="627"/>
      <c r="C50" s="627"/>
      <c r="D50" s="627"/>
      <c r="E50" s="627"/>
      <c r="F50" s="627"/>
      <c r="G50" s="628"/>
      <c r="L50" s="387"/>
    </row>
    <row r="51" spans="1:256" s="146" customFormat="1" ht="13.5" customHeight="1">
      <c r="A51" s="626" t="s">
        <v>770</v>
      </c>
      <c r="B51" s="627"/>
      <c r="C51" s="627"/>
      <c r="D51" s="627"/>
      <c r="E51" s="627"/>
      <c r="F51" s="627"/>
      <c r="G51" s="628"/>
      <c r="L51" s="387"/>
    </row>
    <row r="52" spans="1:256" s="146" customFormat="1" ht="13.5" customHeight="1">
      <c r="A52" s="626" t="s">
        <v>771</v>
      </c>
      <c r="B52" s="627"/>
      <c r="C52" s="627"/>
      <c r="D52" s="627"/>
      <c r="E52" s="627"/>
      <c r="F52" s="627"/>
      <c r="G52" s="628"/>
      <c r="L52" s="387"/>
    </row>
    <row r="53" spans="1:256" s="146" customFormat="1" ht="13.5" customHeight="1">
      <c r="A53" s="626" t="s">
        <v>772</v>
      </c>
      <c r="B53" s="627"/>
      <c r="C53" s="627"/>
      <c r="D53" s="627"/>
      <c r="E53" s="627"/>
      <c r="F53" s="627"/>
      <c r="G53" s="628"/>
      <c r="L53" s="387"/>
    </row>
    <row r="54" spans="1:256" s="146" customFormat="1" ht="13.5" customHeight="1">
      <c r="A54" s="626" t="s">
        <v>773</v>
      </c>
      <c r="B54" s="627"/>
      <c r="C54" s="627"/>
      <c r="D54" s="627"/>
      <c r="E54" s="627"/>
      <c r="F54" s="627"/>
      <c r="G54" s="628"/>
      <c r="L54" s="387"/>
    </row>
    <row r="55" spans="1:256" s="146" customFormat="1" ht="13.5" customHeight="1">
      <c r="A55" s="626" t="s">
        <v>774</v>
      </c>
      <c r="B55" s="627"/>
      <c r="C55" s="627"/>
      <c r="D55" s="627"/>
      <c r="E55" s="627"/>
      <c r="F55" s="627"/>
      <c r="G55" s="628"/>
      <c r="L55" s="387"/>
    </row>
    <row r="56" spans="1:256" s="146" customFormat="1" ht="13.5" customHeight="1">
      <c r="A56" s="629" t="s">
        <v>775</v>
      </c>
      <c r="B56" s="630"/>
      <c r="C56" s="630"/>
      <c r="D56" s="630"/>
      <c r="E56" s="630"/>
      <c r="F56" s="630"/>
      <c r="G56" s="631"/>
      <c r="L56" s="387"/>
    </row>
    <row r="57" spans="1:256" s="146" customFormat="1" ht="7.5" customHeight="1">
      <c r="A57" s="626"/>
      <c r="B57" s="601"/>
      <c r="C57" s="601"/>
      <c r="D57" s="601"/>
      <c r="E57" s="601"/>
      <c r="F57" s="601"/>
      <c r="G57" s="602"/>
      <c r="L57" s="387"/>
    </row>
    <row r="58" spans="1:256" ht="21">
      <c r="A58" s="35" t="s">
        <v>116</v>
      </c>
      <c r="B58" s="392">
        <f>$B$1</f>
        <v>1</v>
      </c>
      <c r="C58" s="36" t="s">
        <v>39</v>
      </c>
      <c r="D58" s="37" t="str">
        <f>$E$1</f>
        <v>遭遇毎</v>
      </c>
      <c r="E58" s="714" t="str">
        <f>$B$2</f>
        <v>ディメンジョナル・スクランブル</v>
      </c>
      <c r="F58" s="728"/>
      <c r="G58" s="715"/>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c r="BA58" s="146"/>
      <c r="BB58" s="146"/>
      <c r="BC58" s="146"/>
      <c r="BD58" s="146"/>
      <c r="BE58" s="146"/>
      <c r="BF58" s="146"/>
      <c r="BG58" s="146"/>
      <c r="BH58" s="146"/>
      <c r="BI58" s="146"/>
      <c r="BJ58" s="146"/>
      <c r="BK58" s="146"/>
      <c r="BL58" s="146"/>
      <c r="BM58" s="146"/>
      <c r="BN58" s="146"/>
      <c r="BO58" s="146"/>
      <c r="BP58" s="146"/>
      <c r="BQ58" s="146"/>
      <c r="BR58" s="146"/>
      <c r="BS58" s="146"/>
      <c r="BT58" s="146"/>
      <c r="BU58" s="146"/>
      <c r="BV58" s="146"/>
      <c r="BW58" s="146"/>
      <c r="BX58" s="146"/>
      <c r="BY58" s="146"/>
      <c r="BZ58" s="146"/>
      <c r="CA58" s="146"/>
      <c r="CB58" s="146"/>
      <c r="CC58" s="146"/>
      <c r="CD58" s="146"/>
      <c r="CE58" s="146"/>
      <c r="CF58" s="146"/>
      <c r="CG58" s="146"/>
      <c r="CH58" s="146"/>
      <c r="CI58" s="146"/>
      <c r="CJ58" s="146"/>
      <c r="CK58" s="146"/>
      <c r="CL58" s="146"/>
      <c r="CM58" s="146"/>
      <c r="CN58" s="146"/>
      <c r="CO58" s="146"/>
      <c r="CP58" s="146"/>
      <c r="CQ58" s="146"/>
      <c r="CR58" s="146"/>
      <c r="CS58" s="146"/>
      <c r="CT58" s="146"/>
      <c r="CU58" s="146"/>
      <c r="CV58" s="146"/>
      <c r="CW58" s="146"/>
      <c r="CX58" s="146"/>
      <c r="CY58" s="146"/>
      <c r="CZ58" s="146"/>
      <c r="DA58" s="146"/>
      <c r="DB58" s="146"/>
      <c r="DC58" s="146"/>
      <c r="DD58" s="146"/>
      <c r="DE58" s="146"/>
      <c r="DF58" s="146"/>
      <c r="DG58" s="146"/>
      <c r="DH58" s="146"/>
      <c r="DI58" s="146"/>
      <c r="DJ58" s="146"/>
      <c r="DK58" s="146"/>
      <c r="DL58" s="146"/>
      <c r="DM58" s="146"/>
      <c r="DN58" s="146"/>
      <c r="DO58" s="146"/>
      <c r="DP58" s="146"/>
      <c r="DQ58" s="146"/>
      <c r="DR58" s="146"/>
      <c r="DS58" s="146"/>
      <c r="DT58" s="146"/>
      <c r="DU58" s="146"/>
      <c r="DV58" s="146"/>
      <c r="DW58" s="146"/>
      <c r="DX58" s="146"/>
      <c r="DY58" s="146"/>
      <c r="DZ58" s="146"/>
      <c r="EA58" s="146"/>
      <c r="EB58" s="146"/>
      <c r="EC58" s="146"/>
      <c r="ED58" s="146"/>
      <c r="EE58" s="146"/>
      <c r="EF58" s="146"/>
      <c r="EG58" s="146"/>
      <c r="EH58" s="146"/>
      <c r="EI58" s="146"/>
      <c r="EJ58" s="146"/>
      <c r="EK58" s="146"/>
      <c r="EL58" s="146"/>
      <c r="EM58" s="146"/>
      <c r="EN58" s="146"/>
      <c r="EO58" s="146"/>
      <c r="EP58" s="146"/>
      <c r="EQ58" s="146"/>
      <c r="ER58" s="146"/>
      <c r="ES58" s="146"/>
      <c r="ET58" s="146"/>
      <c r="EU58" s="146"/>
      <c r="EV58" s="146"/>
      <c r="EW58" s="146"/>
      <c r="EX58" s="146"/>
      <c r="EY58" s="146"/>
      <c r="EZ58" s="146"/>
      <c r="FA58" s="146"/>
      <c r="FB58" s="146"/>
      <c r="FC58" s="146"/>
      <c r="FD58" s="146"/>
      <c r="FE58" s="146"/>
      <c r="FF58" s="146"/>
      <c r="FG58" s="146"/>
      <c r="FH58" s="146"/>
      <c r="FI58" s="146"/>
      <c r="FJ58" s="146"/>
      <c r="FK58" s="146"/>
      <c r="FL58" s="146"/>
      <c r="FM58" s="146"/>
      <c r="FN58" s="146"/>
      <c r="FO58" s="146"/>
      <c r="FP58" s="146"/>
      <c r="FQ58" s="146"/>
      <c r="FR58" s="146"/>
      <c r="FS58" s="146"/>
      <c r="FT58" s="146"/>
      <c r="FU58" s="146"/>
      <c r="FV58" s="146"/>
      <c r="FW58" s="146"/>
      <c r="FX58" s="146"/>
      <c r="FY58" s="146"/>
      <c r="FZ58" s="146"/>
      <c r="GA58" s="146"/>
      <c r="GB58" s="146"/>
      <c r="GC58" s="146"/>
      <c r="GD58" s="146"/>
      <c r="GE58" s="146"/>
      <c r="GF58" s="146"/>
      <c r="GG58" s="146"/>
      <c r="GH58" s="146"/>
      <c r="GI58" s="146"/>
      <c r="GJ58" s="146"/>
      <c r="GK58" s="146"/>
      <c r="GL58" s="146"/>
      <c r="GM58" s="146"/>
      <c r="GN58" s="146"/>
      <c r="GO58" s="146"/>
      <c r="GP58" s="146"/>
      <c r="GQ58" s="146"/>
      <c r="GR58" s="146"/>
      <c r="GS58" s="146"/>
      <c r="GT58" s="146"/>
      <c r="GU58" s="146"/>
      <c r="GV58" s="146"/>
      <c r="GW58" s="146"/>
      <c r="GX58" s="146"/>
      <c r="GY58" s="146"/>
      <c r="GZ58" s="146"/>
      <c r="HA58" s="146"/>
      <c r="HB58" s="146"/>
      <c r="HC58" s="146"/>
      <c r="HD58" s="146"/>
      <c r="HE58" s="146"/>
      <c r="HF58" s="146"/>
      <c r="HG58" s="146"/>
      <c r="HH58" s="146"/>
      <c r="HI58" s="146"/>
      <c r="HJ58" s="146"/>
      <c r="HK58" s="146"/>
      <c r="HL58" s="146"/>
      <c r="HM58" s="146"/>
      <c r="HN58" s="146"/>
      <c r="HO58" s="146"/>
      <c r="HP58" s="146"/>
      <c r="HQ58" s="146"/>
      <c r="HR58" s="146"/>
      <c r="HS58" s="146"/>
      <c r="HT58" s="146"/>
      <c r="HU58" s="146"/>
      <c r="HV58" s="146"/>
      <c r="HW58" s="146"/>
      <c r="HX58" s="146"/>
      <c r="HY58" s="146"/>
      <c r="HZ58" s="146"/>
      <c r="IA58" s="146"/>
      <c r="IB58" s="146"/>
      <c r="IC58" s="146"/>
      <c r="ID58" s="146"/>
      <c r="IE58" s="146"/>
      <c r="IF58" s="146"/>
      <c r="IG58" s="146"/>
      <c r="IH58" s="146"/>
      <c r="II58" s="146"/>
      <c r="IJ58" s="146"/>
      <c r="IK58" s="146"/>
      <c r="IL58" s="146"/>
      <c r="IM58" s="146"/>
      <c r="IN58" s="146"/>
      <c r="IO58" s="146"/>
      <c r="IP58" s="146"/>
      <c r="IQ58" s="146"/>
      <c r="IR58" s="146"/>
      <c r="IS58" s="146"/>
      <c r="IT58" s="146"/>
      <c r="IU58" s="146"/>
      <c r="IV58" s="146"/>
    </row>
  </sheetData>
  <mergeCells count="59">
    <mergeCell ref="A32:G32"/>
    <mergeCell ref="A33:G33"/>
    <mergeCell ref="A34:G34"/>
    <mergeCell ref="A57:G57"/>
    <mergeCell ref="A49:G49"/>
    <mergeCell ref="A36:G36"/>
    <mergeCell ref="A37:G37"/>
    <mergeCell ref="A38:G38"/>
    <mergeCell ref="A39:G39"/>
    <mergeCell ref="A40:G40"/>
    <mergeCell ref="A41:G41"/>
    <mergeCell ref="A42:G42"/>
    <mergeCell ref="A43:G43"/>
    <mergeCell ref="A48:G48"/>
    <mergeCell ref="A44:G44"/>
    <mergeCell ref="A45:G45"/>
    <mergeCell ref="E58:G58"/>
    <mergeCell ref="A46:G46"/>
    <mergeCell ref="A50:G50"/>
    <mergeCell ref="A51:G51"/>
    <mergeCell ref="A52:G52"/>
    <mergeCell ref="A53:G53"/>
    <mergeCell ref="A54:G54"/>
    <mergeCell ref="A55:G55"/>
    <mergeCell ref="A56:G56"/>
    <mergeCell ref="A47:G47"/>
    <mergeCell ref="B15:G15"/>
    <mergeCell ref="A28:G28"/>
    <mergeCell ref="A29:G29"/>
    <mergeCell ref="A30:G30"/>
    <mergeCell ref="A31:G31"/>
    <mergeCell ref="A19:A20"/>
    <mergeCell ref="C19:C20"/>
    <mergeCell ref="A21:A22"/>
    <mergeCell ref="A23:G23"/>
    <mergeCell ref="A26:G26"/>
    <mergeCell ref="A27:G27"/>
    <mergeCell ref="A24:G24"/>
    <mergeCell ref="A25:G25"/>
    <mergeCell ref="A17:C18"/>
    <mergeCell ref="D17:E17"/>
    <mergeCell ref="F17:G17"/>
    <mergeCell ref="B11:G11"/>
    <mergeCell ref="J11:K11"/>
    <mergeCell ref="B12:G12"/>
    <mergeCell ref="B13:G13"/>
    <mergeCell ref="B14:G14"/>
    <mergeCell ref="H4:L4"/>
    <mergeCell ref="B5:G5"/>
    <mergeCell ref="B10:G10"/>
    <mergeCell ref="B1:C1"/>
    <mergeCell ref="F1:G1"/>
    <mergeCell ref="B2:G2"/>
    <mergeCell ref="B4:G4"/>
    <mergeCell ref="B6:D6"/>
    <mergeCell ref="B7:D7"/>
    <mergeCell ref="B8:G8"/>
    <mergeCell ref="B9:G9"/>
    <mergeCell ref="J9:K9"/>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63"/>
  <sheetViews>
    <sheetView zoomScaleNormal="100" workbookViewId="0">
      <selection activeCell="B2" sqref="B2:G2"/>
    </sheetView>
  </sheetViews>
  <sheetFormatPr defaultColWidth="9" defaultRowHeight="13.5"/>
  <cols>
    <col min="1" max="1" width="7.875" style="136" customWidth="1"/>
    <col min="2" max="2" width="8.5" style="136" customWidth="1"/>
    <col min="3" max="3" width="6.625" style="136" customWidth="1"/>
    <col min="4" max="4" width="15.75" style="136"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36" customWidth="1"/>
    <col min="13" max="13" width="9.25" style="136" customWidth="1"/>
    <col min="14" max="14" width="12.375" style="136" customWidth="1"/>
    <col min="15" max="16384" width="9" style="136"/>
  </cols>
  <sheetData>
    <row r="1" spans="1:13" ht="21">
      <c r="A1" s="113" t="s">
        <v>116</v>
      </c>
      <c r="B1" s="752">
        <v>9</v>
      </c>
      <c r="C1" s="753"/>
      <c r="D1" s="114" t="s">
        <v>39</v>
      </c>
      <c r="E1" s="115" t="s">
        <v>287</v>
      </c>
      <c r="F1" s="754"/>
      <c r="G1" s="755"/>
      <c r="H1" s="86" t="s">
        <v>53</v>
      </c>
    </row>
    <row r="2" spans="1:13" ht="24.75" customHeight="1">
      <c r="A2" s="114" t="s">
        <v>0</v>
      </c>
      <c r="B2" s="756" t="s">
        <v>1000</v>
      </c>
      <c r="C2" s="756"/>
      <c r="D2" s="756"/>
      <c r="E2" s="756"/>
      <c r="F2" s="756"/>
      <c r="G2" s="756"/>
      <c r="H2" s="86" t="s">
        <v>54</v>
      </c>
    </row>
    <row r="3" spans="1:13" ht="19.5" customHeight="1">
      <c r="A3" s="91" t="s">
        <v>46</v>
      </c>
      <c r="B3" s="79"/>
      <c r="C3" s="79"/>
      <c r="D3" s="79"/>
      <c r="I3" s="86"/>
    </row>
    <row r="4" spans="1:13">
      <c r="A4" s="154" t="s">
        <v>44</v>
      </c>
      <c r="B4" s="609" t="s">
        <v>856</v>
      </c>
      <c r="C4" s="610"/>
      <c r="D4" s="610"/>
      <c r="E4" s="610"/>
      <c r="F4" s="610"/>
      <c r="G4" s="611"/>
      <c r="H4" s="638" t="s">
        <v>367</v>
      </c>
      <c r="I4" s="639"/>
      <c r="J4" s="639"/>
      <c r="K4" s="639"/>
      <c r="L4" s="640"/>
    </row>
    <row r="5" spans="1:13">
      <c r="A5" s="155" t="s">
        <v>481</v>
      </c>
      <c r="B5" s="609" t="s">
        <v>857</v>
      </c>
      <c r="C5" s="610"/>
      <c r="D5" s="610"/>
      <c r="E5" s="610"/>
      <c r="F5" s="610"/>
      <c r="G5" s="611"/>
      <c r="H5" s="142" t="s">
        <v>41</v>
      </c>
      <c r="I5" s="295" t="s">
        <v>68</v>
      </c>
      <c r="J5" s="312"/>
      <c r="L5" s="139"/>
    </row>
    <row r="6" spans="1:13">
      <c r="A6" s="155" t="s">
        <v>448</v>
      </c>
      <c r="B6" s="609" t="s">
        <v>4</v>
      </c>
      <c r="C6" s="610"/>
      <c r="D6" s="611"/>
      <c r="E6" s="297" t="s">
        <v>41</v>
      </c>
      <c r="F6" s="160" t="str">
        <f>$I$5</f>
        <v>近接範囲</v>
      </c>
      <c r="G6" s="160" t="str">
        <f>IF($J$5 = 0,"", $J$5)</f>
        <v/>
      </c>
      <c r="H6" s="142" t="s">
        <v>64</v>
      </c>
      <c r="I6" s="467" t="s">
        <v>70</v>
      </c>
      <c r="J6" s="295">
        <v>5</v>
      </c>
      <c r="L6" s="139"/>
    </row>
    <row r="7" spans="1:13">
      <c r="A7" s="156" t="s">
        <v>5</v>
      </c>
      <c r="B7" s="609" t="s">
        <v>858</v>
      </c>
      <c r="C7" s="610"/>
      <c r="D7" s="611"/>
      <c r="E7" s="297" t="s">
        <v>64</v>
      </c>
      <c r="F7" s="160" t="str">
        <f>IF($I$6 = 0,"", $I$6)</f>
        <v>噴射</v>
      </c>
      <c r="G7" s="160">
        <f>IF($J$6 = 0,"", $J$6)</f>
        <v>5</v>
      </c>
      <c r="H7" s="142" t="s">
        <v>83</v>
      </c>
      <c r="I7" s="140" t="s">
        <v>204</v>
      </c>
      <c r="J7" s="86" t="s">
        <v>60</v>
      </c>
      <c r="L7" s="269" t="s">
        <v>369</v>
      </c>
    </row>
    <row r="8" spans="1:13">
      <c r="A8" s="157" t="s">
        <v>8</v>
      </c>
      <c r="B8" s="629" t="s">
        <v>859</v>
      </c>
      <c r="C8" s="630"/>
      <c r="D8" s="630"/>
      <c r="E8" s="630"/>
      <c r="F8" s="630"/>
      <c r="G8" s="631"/>
      <c r="H8" s="142" t="s">
        <v>49</v>
      </c>
      <c r="I8" s="144" t="s">
        <v>14</v>
      </c>
      <c r="J8" s="141">
        <f>IF(I8="",0,VLOOKUP(I8,基本!$A$5:'基本'!$C$10,3,FALSE))</f>
        <v>6</v>
      </c>
      <c r="K8" s="467" t="s">
        <v>20</v>
      </c>
      <c r="L8" s="275">
        <f>$J$8+$L$9+$I$9</f>
        <v>19</v>
      </c>
    </row>
    <row r="9" spans="1:13" ht="14.25" customHeight="1">
      <c r="A9" s="159"/>
      <c r="B9" s="680"/>
      <c r="C9" s="681"/>
      <c r="D9" s="681"/>
      <c r="E9" s="681"/>
      <c r="F9" s="681"/>
      <c r="G9" s="682"/>
      <c r="H9" s="142" t="s">
        <v>56</v>
      </c>
      <c r="I9" s="140">
        <v>0</v>
      </c>
      <c r="J9" s="546" t="s">
        <v>51</v>
      </c>
      <c r="K9" s="548"/>
      <c r="L9" s="141">
        <f>IF($I$7=基本!$F$4,基本!$P$7,IF($I$7=基本!$F$13,基本!$P$16,IF($I$7=基本!$F$22,基本!$P$25,IF($I$7=基本!$F$31,基本!$P$34,IF($I$7=基本!$F$40,基本!$P$43,0)))))</f>
        <v>13</v>
      </c>
    </row>
    <row r="10" spans="1:13" ht="14.25" customHeight="1">
      <c r="A10" s="158" t="s">
        <v>802</v>
      </c>
      <c r="B10" s="629" t="s">
        <v>860</v>
      </c>
      <c r="C10" s="630"/>
      <c r="D10" s="630"/>
      <c r="E10" s="630"/>
      <c r="F10" s="630"/>
      <c r="G10" s="631"/>
      <c r="H10" s="90" t="s">
        <v>50</v>
      </c>
      <c r="I10" s="144" t="s">
        <v>14</v>
      </c>
      <c r="J10" s="141">
        <f>IF(I10="",0,VLOOKUP(I10,基本!$A$5:'基本'!$C$10,3,FALSE))</f>
        <v>6</v>
      </c>
      <c r="L10" s="79"/>
    </row>
    <row r="11" spans="1:13" ht="14.25" hidden="1" customHeight="1">
      <c r="A11" s="158"/>
      <c r="B11" s="629"/>
      <c r="C11" s="630"/>
      <c r="D11" s="630"/>
      <c r="E11" s="630"/>
      <c r="F11" s="630"/>
      <c r="G11" s="631"/>
      <c r="H11" s="142" t="s">
        <v>57</v>
      </c>
      <c r="I11" s="140">
        <v>0</v>
      </c>
      <c r="J11" s="546" t="s">
        <v>52</v>
      </c>
      <c r="K11" s="548"/>
      <c r="L11" s="141">
        <f>IF($I$7=基本!$F$4,基本!$P$9,IF($I$7=基本!$F$13,基本!$P$18,IF($I$7=基本!$F$22,基本!$P$27,IF($I$7=基本!$F$31,基本!$P$36,IF($I$7=基本!$F$40,基本!$P$45,0)))))</f>
        <v>3</v>
      </c>
    </row>
    <row r="12" spans="1:13" ht="14.25" hidden="1" customHeight="1">
      <c r="A12" s="158"/>
      <c r="B12" s="629"/>
      <c r="C12" s="630"/>
      <c r="D12" s="630"/>
      <c r="E12" s="630"/>
      <c r="F12" s="630"/>
      <c r="G12" s="631"/>
      <c r="H12" s="203"/>
      <c r="I12" s="203"/>
      <c r="J12" s="203"/>
      <c r="K12" s="203"/>
      <c r="L12" s="251" t="s">
        <v>369</v>
      </c>
    </row>
    <row r="13" spans="1:13" ht="14.25" hidden="1" customHeight="1">
      <c r="A13" s="158"/>
      <c r="B13" s="629"/>
      <c r="C13" s="630"/>
      <c r="D13" s="630"/>
      <c r="E13" s="630"/>
      <c r="F13" s="630"/>
      <c r="G13" s="631"/>
      <c r="H13" s="205" t="s">
        <v>84</v>
      </c>
      <c r="I13" s="140"/>
      <c r="J13" s="142" t="s">
        <v>42</v>
      </c>
      <c r="K13" s="140"/>
      <c r="L13" s="252">
        <f>$J$10+$L$11+$I$11</f>
        <v>9</v>
      </c>
      <c r="M13" s="93"/>
    </row>
    <row r="14" spans="1:13" ht="14.25" hidden="1" customHeight="1">
      <c r="A14" s="158"/>
      <c r="B14" s="629"/>
      <c r="C14" s="630"/>
      <c r="D14" s="630"/>
      <c r="E14" s="630"/>
      <c r="F14" s="630"/>
      <c r="G14" s="631"/>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52">
        <f>$J$10+$L$11+$I$11+($I$13*$K$13)</f>
        <v>9</v>
      </c>
      <c r="M14" s="93"/>
    </row>
    <row r="15" spans="1:13" ht="14.25" hidden="1" customHeight="1">
      <c r="A15" s="158"/>
      <c r="B15" s="629"/>
      <c r="C15" s="630"/>
      <c r="D15" s="630"/>
      <c r="E15" s="630"/>
      <c r="F15" s="630"/>
      <c r="G15" s="631"/>
      <c r="H15" s="142" t="s">
        <v>58</v>
      </c>
      <c r="I15" s="140"/>
      <c r="J15" s="229" t="s">
        <v>368</v>
      </c>
      <c r="K15" s="144" t="s">
        <v>15</v>
      </c>
      <c r="L15" s="228">
        <f>IF(K15="",0,VLOOKUP(K15,基本!$A$5:'基本'!$C$10,3,FALSE))</f>
        <v>6</v>
      </c>
    </row>
    <row r="16" spans="1:13" ht="14.25" hidden="1" customHeight="1">
      <c r="A16" s="158"/>
      <c r="B16" s="629"/>
      <c r="C16" s="630"/>
      <c r="D16" s="630"/>
      <c r="E16" s="630"/>
      <c r="F16" s="630"/>
      <c r="G16" s="631"/>
      <c r="H16" s="136"/>
      <c r="I16" s="136"/>
      <c r="J16" s="136"/>
      <c r="K16" s="136"/>
    </row>
    <row r="17" spans="1:11" ht="14.25" hidden="1" customHeight="1">
      <c r="A17" s="158"/>
      <c r="B17" s="600"/>
      <c r="C17" s="601"/>
      <c r="D17" s="601"/>
      <c r="E17" s="601"/>
      <c r="F17" s="601"/>
      <c r="G17" s="602"/>
      <c r="H17" s="136"/>
      <c r="I17" s="136"/>
      <c r="J17" s="136"/>
      <c r="K17" s="136"/>
    </row>
    <row r="18" spans="1:11" ht="14.25" customHeight="1">
      <c r="A18" s="70"/>
      <c r="B18" s="618"/>
      <c r="C18" s="619"/>
      <c r="D18" s="619"/>
      <c r="E18" s="619"/>
      <c r="F18" s="619"/>
      <c r="G18" s="620"/>
      <c r="H18" s="136"/>
      <c r="I18" s="136"/>
      <c r="J18" s="136"/>
      <c r="K18" s="136"/>
    </row>
    <row r="19" spans="1:11" ht="14.25" thickBot="1">
      <c r="A19" s="112" t="s">
        <v>45</v>
      </c>
      <c r="E19" s="80"/>
      <c r="H19" s="136"/>
      <c r="I19" s="136"/>
      <c r="J19" s="136"/>
      <c r="K19" s="136"/>
    </row>
    <row r="20" spans="1:11" s="366" customFormat="1" ht="15" customHeight="1">
      <c r="A20" s="760" t="str">
        <f>$B$2</f>
        <v>マインド・ブラスト</v>
      </c>
      <c r="B20" s="761"/>
      <c r="C20" s="762"/>
      <c r="D20" s="670" t="s">
        <v>658</v>
      </c>
      <c r="E20" s="671"/>
      <c r="F20" s="656" t="s">
        <v>723</v>
      </c>
      <c r="G20" s="657"/>
    </row>
    <row r="21" spans="1:11" s="366" customFormat="1" ht="16.5" customHeight="1" thickBot="1">
      <c r="A21" s="763"/>
      <c r="B21" s="764"/>
      <c r="C21" s="765"/>
      <c r="D21" s="332" t="s">
        <v>658</v>
      </c>
      <c r="E21" s="333" t="s">
        <v>656</v>
      </c>
      <c r="F21" s="381" t="s">
        <v>724</v>
      </c>
      <c r="G21" s="382" t="s">
        <v>656</v>
      </c>
    </row>
    <row r="22" spans="1:11" s="366" customFormat="1" ht="21" customHeight="1">
      <c r="A22" s="658" t="s">
        <v>654</v>
      </c>
      <c r="B22" s="375" t="s">
        <v>655</v>
      </c>
      <c r="C22" s="660" t="str">
        <f>$K$8</f>
        <v>意志</v>
      </c>
      <c r="D22" s="351" t="str">
        <f>$L$8 &amp; "+1d20"</f>
        <v>19+1d20</v>
      </c>
      <c r="E22" s="352" t="str">
        <f>$L$8+2 &amp; "+1d20"</f>
        <v>21+1d20</v>
      </c>
      <c r="F22" s="351" t="str">
        <f>2+$L$8 &amp; "+1d20"</f>
        <v>21+1d20</v>
      </c>
      <c r="G22" s="376" t="str">
        <f>2+$L$8+2 &amp; "+1d20"</f>
        <v>23+1d20</v>
      </c>
    </row>
    <row r="23" spans="1:11" s="366" customFormat="1" ht="24" customHeight="1" thickBot="1">
      <c r="A23" s="659"/>
      <c r="B23" s="480" t="s">
        <v>657</v>
      </c>
      <c r="C23" s="661"/>
      <c r="D23" s="377" t="str">
        <f>3+$L$8 &amp; "+1d20"</f>
        <v>22+1d20</v>
      </c>
      <c r="E23" s="378" t="str">
        <f>3+$L$8+2 &amp; "+1d20"</f>
        <v>24+1d20</v>
      </c>
      <c r="F23" s="377" t="str">
        <f>2+3+$L$8 &amp; "+1d20"</f>
        <v>24+1d20</v>
      </c>
      <c r="G23" s="379" t="str">
        <f>2+3+$L$8+2 &amp; "+1d20"</f>
        <v>26+1d20</v>
      </c>
    </row>
    <row r="24" spans="1:11" s="208" customFormat="1" ht="11.25" customHeight="1">
      <c r="A24" s="627"/>
      <c r="B24" s="627"/>
      <c r="C24" s="627"/>
      <c r="D24" s="627"/>
      <c r="E24" s="627"/>
      <c r="F24" s="627"/>
      <c r="G24" s="627"/>
      <c r="H24" s="146"/>
      <c r="I24" s="146"/>
      <c r="J24" s="146"/>
      <c r="K24" s="146"/>
    </row>
    <row r="25" spans="1:11" s="464" customFormat="1" ht="14.25" customHeight="1">
      <c r="A25" s="633" t="s">
        <v>820</v>
      </c>
      <c r="B25" s="633"/>
      <c r="C25" s="633"/>
      <c r="D25" s="633"/>
      <c r="E25" s="633"/>
      <c r="F25" s="633"/>
      <c r="G25" s="633"/>
      <c r="H25" s="146"/>
    </row>
    <row r="26" spans="1:11" s="464" customFormat="1" ht="13.5" customHeight="1">
      <c r="A26" s="635" t="s">
        <v>821</v>
      </c>
      <c r="B26" s="635"/>
      <c r="C26" s="635"/>
      <c r="D26" s="635"/>
      <c r="E26" s="635"/>
      <c r="F26" s="635"/>
      <c r="G26" s="635"/>
      <c r="H26" s="146"/>
      <c r="I26" s="146"/>
      <c r="J26" s="146"/>
      <c r="K26" s="146"/>
    </row>
    <row r="27" spans="1:11" s="208" customFormat="1" ht="14.25">
      <c r="A27" s="633" t="s">
        <v>374</v>
      </c>
      <c r="B27" s="633"/>
      <c r="C27" s="633"/>
      <c r="D27" s="633"/>
      <c r="E27" s="633"/>
      <c r="F27" s="633"/>
      <c r="G27" s="633"/>
      <c r="H27" s="146"/>
    </row>
    <row r="28" spans="1:11" s="208" customFormat="1" ht="13.5" customHeight="1">
      <c r="A28" s="634" t="s">
        <v>674</v>
      </c>
      <c r="B28" s="635"/>
      <c r="C28" s="635"/>
      <c r="D28" s="635"/>
      <c r="E28" s="635"/>
      <c r="F28" s="635"/>
      <c r="G28" s="635"/>
      <c r="H28" s="146"/>
      <c r="I28" s="146"/>
      <c r="J28" s="146"/>
      <c r="K28" s="146"/>
    </row>
    <row r="29" spans="1:11" s="208" customFormat="1" ht="13.5" customHeight="1">
      <c r="A29" s="634" t="s">
        <v>653</v>
      </c>
      <c r="B29" s="634"/>
      <c r="C29" s="634"/>
      <c r="D29" s="634"/>
      <c r="E29" s="634"/>
      <c r="F29" s="634"/>
      <c r="G29" s="634"/>
      <c r="H29" s="146"/>
      <c r="I29" s="146"/>
      <c r="J29" s="146"/>
      <c r="K29" s="146"/>
    </row>
    <row r="30" spans="1:11" s="208" customFormat="1" ht="13.5" customHeight="1">
      <c r="A30" s="634" t="s">
        <v>675</v>
      </c>
      <c r="B30" s="634"/>
      <c r="C30" s="634"/>
      <c r="D30" s="634"/>
      <c r="E30" s="634"/>
      <c r="F30" s="634"/>
      <c r="G30" s="634"/>
      <c r="H30" s="146"/>
      <c r="I30" s="146"/>
      <c r="J30" s="146"/>
      <c r="K30" s="146"/>
    </row>
    <row r="31" spans="1:11" s="208" customFormat="1" ht="14.25">
      <c r="A31" s="633" t="s">
        <v>381</v>
      </c>
      <c r="B31" s="633"/>
      <c r="C31" s="633"/>
      <c r="D31" s="633"/>
      <c r="E31" s="633"/>
      <c r="F31" s="633"/>
      <c r="G31" s="633"/>
      <c r="H31" s="146"/>
    </row>
    <row r="32" spans="1:11" s="208" customFormat="1" ht="13.5" customHeight="1">
      <c r="A32" s="637" t="s">
        <v>377</v>
      </c>
      <c r="B32" s="635"/>
      <c r="C32" s="635"/>
      <c r="D32" s="635"/>
      <c r="E32" s="635"/>
      <c r="F32" s="635"/>
      <c r="G32" s="635"/>
      <c r="H32" s="146"/>
      <c r="I32" s="146"/>
      <c r="J32" s="146"/>
      <c r="K32" s="146"/>
    </row>
    <row r="33" spans="1:12" s="464" customFormat="1" ht="14.25">
      <c r="A33" s="633" t="s">
        <v>722</v>
      </c>
      <c r="B33" s="633"/>
      <c r="C33" s="633"/>
      <c r="D33" s="633"/>
      <c r="E33" s="633"/>
      <c r="F33" s="633"/>
      <c r="G33" s="633"/>
      <c r="H33" s="146"/>
    </row>
    <row r="34" spans="1:12" s="464" customFormat="1" ht="13.5" customHeight="1">
      <c r="A34" s="636" t="s">
        <v>712</v>
      </c>
      <c r="B34" s="636"/>
      <c r="C34" s="636"/>
      <c r="D34" s="636"/>
      <c r="E34" s="636"/>
      <c r="F34" s="636"/>
      <c r="G34" s="636"/>
      <c r="H34" s="146"/>
      <c r="I34" s="146"/>
      <c r="J34" s="146"/>
      <c r="K34" s="146"/>
    </row>
    <row r="35" spans="1:12" s="464" customFormat="1" ht="13.5" customHeight="1">
      <c r="A35" s="634" t="s">
        <v>713</v>
      </c>
      <c r="B35" s="634"/>
      <c r="C35" s="634"/>
      <c r="D35" s="634"/>
      <c r="E35" s="634"/>
      <c r="F35" s="634"/>
      <c r="G35" s="634"/>
      <c r="H35" s="146"/>
      <c r="I35" s="146"/>
      <c r="J35" s="146"/>
      <c r="K35" s="146"/>
    </row>
    <row r="36" spans="1:12" s="366" customFormat="1" ht="9" customHeight="1">
      <c r="A36" s="372"/>
      <c r="B36" s="372"/>
      <c r="C36" s="372"/>
      <c r="D36" s="372"/>
      <c r="E36" s="372"/>
      <c r="F36" s="372"/>
      <c r="G36" s="372"/>
      <c r="H36" s="146"/>
      <c r="I36" s="146"/>
      <c r="J36" s="146"/>
      <c r="K36" s="146"/>
    </row>
    <row r="37" spans="1:12" s="366" customFormat="1">
      <c r="A37" s="653" t="s">
        <v>47</v>
      </c>
      <c r="B37" s="654"/>
      <c r="C37" s="654"/>
      <c r="D37" s="654"/>
      <c r="E37" s="654"/>
      <c r="F37" s="654"/>
      <c r="G37" s="655"/>
      <c r="H37" s="146"/>
      <c r="I37" s="146"/>
      <c r="J37" s="146"/>
      <c r="K37" s="146"/>
    </row>
    <row r="38" spans="1:12" s="146" customFormat="1" ht="13.5" customHeight="1">
      <c r="A38" s="647"/>
      <c r="B38" s="633"/>
      <c r="C38" s="633"/>
      <c r="D38" s="633"/>
      <c r="E38" s="633"/>
      <c r="F38" s="633"/>
      <c r="G38" s="648"/>
      <c r="L38" s="461"/>
    </row>
    <row r="39" spans="1:12" s="109" customFormat="1" ht="13.5" customHeight="1">
      <c r="A39" s="629" t="s">
        <v>879</v>
      </c>
      <c r="B39" s="630"/>
      <c r="C39" s="630"/>
      <c r="D39" s="630"/>
      <c r="E39" s="630"/>
      <c r="F39" s="630"/>
      <c r="G39" s="631"/>
      <c r="L39" s="468"/>
    </row>
    <row r="40" spans="1:12" s="109" customFormat="1" ht="13.5" customHeight="1">
      <c r="A40" s="629" t="s">
        <v>880</v>
      </c>
      <c r="B40" s="630"/>
      <c r="C40" s="630"/>
      <c r="D40" s="630"/>
      <c r="E40" s="630"/>
      <c r="F40" s="630"/>
      <c r="G40" s="631"/>
      <c r="L40" s="468"/>
    </row>
    <row r="41" spans="1:12" s="109" customFormat="1" ht="13.5" customHeight="1">
      <c r="A41" s="629" t="s">
        <v>882</v>
      </c>
      <c r="B41" s="630"/>
      <c r="C41" s="630"/>
      <c r="D41" s="630"/>
      <c r="E41" s="630"/>
      <c r="F41" s="630"/>
      <c r="G41" s="631"/>
      <c r="L41" s="468"/>
    </row>
    <row r="42" spans="1:12" s="109" customFormat="1" ht="13.5" customHeight="1">
      <c r="A42" s="629" t="s">
        <v>881</v>
      </c>
      <c r="B42" s="630"/>
      <c r="C42" s="630"/>
      <c r="D42" s="630"/>
      <c r="E42" s="630"/>
      <c r="F42" s="630"/>
      <c r="G42" s="631"/>
      <c r="L42" s="468"/>
    </row>
    <row r="43" spans="1:12" s="109" customFormat="1" ht="13.5" customHeight="1">
      <c r="A43" s="629" t="s">
        <v>883</v>
      </c>
      <c r="B43" s="630"/>
      <c r="C43" s="630"/>
      <c r="D43" s="630"/>
      <c r="E43" s="630"/>
      <c r="F43" s="630"/>
      <c r="G43" s="631"/>
      <c r="L43" s="468"/>
    </row>
    <row r="44" spans="1:12" s="109" customFormat="1" ht="13.5" customHeight="1">
      <c r="A44" s="629" t="s">
        <v>884</v>
      </c>
      <c r="B44" s="630"/>
      <c r="C44" s="630"/>
      <c r="D44" s="630"/>
      <c r="E44" s="630"/>
      <c r="F44" s="630"/>
      <c r="G44" s="631"/>
      <c r="L44" s="468"/>
    </row>
    <row r="45" spans="1:12" s="109" customFormat="1" ht="13.5" customHeight="1">
      <c r="A45" s="629" t="s">
        <v>885</v>
      </c>
      <c r="B45" s="630"/>
      <c r="C45" s="630"/>
      <c r="D45" s="630"/>
      <c r="E45" s="630"/>
      <c r="F45" s="630"/>
      <c r="G45" s="631"/>
      <c r="L45" s="468"/>
    </row>
    <row r="46" spans="1:12" s="109" customFormat="1" ht="13.5" customHeight="1">
      <c r="A46" s="629" t="s">
        <v>886</v>
      </c>
      <c r="B46" s="630"/>
      <c r="C46" s="630"/>
      <c r="D46" s="630"/>
      <c r="E46" s="630"/>
      <c r="F46" s="630"/>
      <c r="G46" s="631"/>
      <c r="L46" s="468"/>
    </row>
    <row r="47" spans="1:12" s="109" customFormat="1" ht="13.5" customHeight="1">
      <c r="A47" s="629"/>
      <c r="B47" s="630"/>
      <c r="C47" s="630"/>
      <c r="D47" s="630"/>
      <c r="E47" s="630"/>
      <c r="F47" s="630"/>
      <c r="G47" s="631"/>
      <c r="L47" s="468"/>
    </row>
    <row r="48" spans="1:12" s="109" customFormat="1" ht="13.5" customHeight="1">
      <c r="A48" s="629" t="s">
        <v>887</v>
      </c>
      <c r="B48" s="630"/>
      <c r="C48" s="630"/>
      <c r="D48" s="630"/>
      <c r="E48" s="630"/>
      <c r="F48" s="630"/>
      <c r="G48" s="631"/>
      <c r="L48" s="462"/>
    </row>
    <row r="49" spans="1:12" s="109" customFormat="1" ht="13.5" customHeight="1">
      <c r="A49" s="629" t="s">
        <v>898</v>
      </c>
      <c r="B49" s="630"/>
      <c r="C49" s="630"/>
      <c r="D49" s="630"/>
      <c r="E49" s="630"/>
      <c r="F49" s="630"/>
      <c r="G49" s="631"/>
      <c r="L49" s="462"/>
    </row>
    <row r="50" spans="1:12" s="109" customFormat="1" ht="13.5" customHeight="1">
      <c r="A50" s="629" t="s">
        <v>889</v>
      </c>
      <c r="B50" s="630"/>
      <c r="C50" s="630"/>
      <c r="D50" s="630"/>
      <c r="E50" s="630"/>
      <c r="F50" s="630"/>
      <c r="G50" s="631"/>
      <c r="L50" s="462"/>
    </row>
    <row r="51" spans="1:12" s="109" customFormat="1" ht="13.5" customHeight="1">
      <c r="A51" s="629" t="s">
        <v>890</v>
      </c>
      <c r="B51" s="630"/>
      <c r="C51" s="630"/>
      <c r="D51" s="630"/>
      <c r="E51" s="630"/>
      <c r="F51" s="630"/>
      <c r="G51" s="631"/>
      <c r="L51" s="462"/>
    </row>
    <row r="52" spans="1:12" s="109" customFormat="1" ht="13.5" customHeight="1">
      <c r="A52" s="629" t="s">
        <v>891</v>
      </c>
      <c r="B52" s="630"/>
      <c r="C52" s="630"/>
      <c r="D52" s="630"/>
      <c r="E52" s="630"/>
      <c r="F52" s="630"/>
      <c r="G52" s="631"/>
      <c r="L52" s="462"/>
    </row>
    <row r="53" spans="1:12" s="109" customFormat="1" ht="13.5" customHeight="1">
      <c r="A53" s="629" t="s">
        <v>888</v>
      </c>
      <c r="B53" s="630"/>
      <c r="C53" s="630"/>
      <c r="D53" s="630"/>
      <c r="E53" s="630"/>
      <c r="F53" s="630"/>
      <c r="G53" s="631"/>
      <c r="L53" s="462"/>
    </row>
    <row r="54" spans="1:12" s="109" customFormat="1" ht="13.5" customHeight="1">
      <c r="A54" s="629"/>
      <c r="B54" s="630"/>
      <c r="C54" s="630"/>
      <c r="D54" s="630"/>
      <c r="E54" s="630"/>
      <c r="F54" s="630"/>
      <c r="G54" s="631"/>
      <c r="L54" s="462"/>
    </row>
    <row r="55" spans="1:12" s="109" customFormat="1" ht="13.5" customHeight="1">
      <c r="A55" s="629" t="s">
        <v>892</v>
      </c>
      <c r="B55" s="630"/>
      <c r="C55" s="630"/>
      <c r="D55" s="630"/>
      <c r="E55" s="630"/>
      <c r="F55" s="630"/>
      <c r="G55" s="631"/>
      <c r="L55" s="462"/>
    </row>
    <row r="56" spans="1:12" s="109" customFormat="1" ht="13.5" customHeight="1">
      <c r="A56" s="629" t="s">
        <v>893</v>
      </c>
      <c r="B56" s="630"/>
      <c r="C56" s="630"/>
      <c r="D56" s="630"/>
      <c r="E56" s="630"/>
      <c r="F56" s="630"/>
      <c r="G56" s="631"/>
      <c r="L56" s="462"/>
    </row>
    <row r="57" spans="1:12" s="147" customFormat="1" ht="13.5" customHeight="1">
      <c r="A57" s="629" t="s">
        <v>894</v>
      </c>
      <c r="B57" s="630"/>
      <c r="C57" s="630"/>
      <c r="D57" s="630"/>
      <c r="E57" s="630"/>
      <c r="F57" s="630"/>
      <c r="G57" s="631"/>
      <c r="L57" s="445"/>
    </row>
    <row r="58" spans="1:12" s="147" customFormat="1" ht="13.5" customHeight="1">
      <c r="A58" s="629" t="s">
        <v>895</v>
      </c>
      <c r="B58" s="630"/>
      <c r="C58" s="630"/>
      <c r="D58" s="630"/>
      <c r="E58" s="630"/>
      <c r="F58" s="630"/>
      <c r="G58" s="631"/>
      <c r="L58" s="445"/>
    </row>
    <row r="59" spans="1:12" s="147" customFormat="1" ht="13.5" customHeight="1">
      <c r="A59" s="626" t="s">
        <v>896</v>
      </c>
      <c r="B59" s="601"/>
      <c r="C59" s="601"/>
      <c r="D59" s="601"/>
      <c r="E59" s="601"/>
      <c r="F59" s="601"/>
      <c r="G59" s="602"/>
      <c r="L59" s="445"/>
    </row>
    <row r="60" spans="1:12" s="147" customFormat="1" ht="13.5" customHeight="1">
      <c r="A60" s="626" t="s">
        <v>897</v>
      </c>
      <c r="B60" s="601"/>
      <c r="C60" s="601"/>
      <c r="D60" s="601"/>
      <c r="E60" s="601"/>
      <c r="F60" s="601"/>
      <c r="G60" s="602"/>
      <c r="L60" s="445"/>
    </row>
    <row r="61" spans="1:12" s="147" customFormat="1" ht="13.5" customHeight="1">
      <c r="A61" s="600"/>
      <c r="B61" s="601"/>
      <c r="C61" s="601"/>
      <c r="D61" s="601"/>
      <c r="E61" s="601"/>
      <c r="F61" s="601"/>
      <c r="G61" s="602"/>
      <c r="L61" s="445"/>
    </row>
    <row r="62" spans="1:12" s="109" customFormat="1" ht="13.5" customHeight="1">
      <c r="A62" s="629"/>
      <c r="B62" s="630"/>
      <c r="C62" s="630"/>
      <c r="D62" s="630"/>
      <c r="E62" s="630"/>
      <c r="F62" s="630"/>
      <c r="G62" s="631"/>
      <c r="L62" s="396"/>
    </row>
    <row r="63" spans="1:12" s="146" customFormat="1" ht="21">
      <c r="A63" s="166" t="s">
        <v>116</v>
      </c>
      <c r="B63" s="374">
        <f>$B$1</f>
        <v>9</v>
      </c>
      <c r="C63" s="165" t="s">
        <v>39</v>
      </c>
      <c r="D63" s="166" t="str">
        <f>$E$1</f>
        <v>一日毎</v>
      </c>
      <c r="E63" s="757" t="str">
        <f>$B$2</f>
        <v>マインド・ブラスト</v>
      </c>
      <c r="F63" s="758"/>
      <c r="G63" s="759"/>
      <c r="L63" s="366"/>
    </row>
  </sheetData>
  <mergeCells count="65">
    <mergeCell ref="E63:G63"/>
    <mergeCell ref="A20:C21"/>
    <mergeCell ref="D20:E20"/>
    <mergeCell ref="F20:G20"/>
    <mergeCell ref="A22:A23"/>
    <mergeCell ref="C22:C23"/>
    <mergeCell ref="A59:G59"/>
    <mergeCell ref="A60:G60"/>
    <mergeCell ref="A61:G61"/>
    <mergeCell ref="A62:G62"/>
    <mergeCell ref="A54:G54"/>
    <mergeCell ref="A55:G55"/>
    <mergeCell ref="A57:G57"/>
    <mergeCell ref="A58:G58"/>
    <mergeCell ref="A50:G50"/>
    <mergeCell ref="A51:G51"/>
    <mergeCell ref="A52:G52"/>
    <mergeCell ref="A53:G53"/>
    <mergeCell ref="A56:G56"/>
    <mergeCell ref="A37:G37"/>
    <mergeCell ref="A38:G38"/>
    <mergeCell ref="A48:G48"/>
    <mergeCell ref="A49:G49"/>
    <mergeCell ref="A39:G39"/>
    <mergeCell ref="A40:G40"/>
    <mergeCell ref="A41:G41"/>
    <mergeCell ref="A42:G42"/>
    <mergeCell ref="A43:G43"/>
    <mergeCell ref="A44:G44"/>
    <mergeCell ref="A45:G45"/>
    <mergeCell ref="A46:G46"/>
    <mergeCell ref="A47:G47"/>
    <mergeCell ref="H4:L4"/>
    <mergeCell ref="B6:D6"/>
    <mergeCell ref="B7:D7"/>
    <mergeCell ref="B8:G8"/>
    <mergeCell ref="B9:G9"/>
    <mergeCell ref="J9:K9"/>
    <mergeCell ref="B10:G10"/>
    <mergeCell ref="A27:G27"/>
    <mergeCell ref="J11:K11"/>
    <mergeCell ref="B14:G14"/>
    <mergeCell ref="B15:G15"/>
    <mergeCell ref="B16:G16"/>
    <mergeCell ref="B17:G17"/>
    <mergeCell ref="B18:G18"/>
    <mergeCell ref="B11:G11"/>
    <mergeCell ref="A24:G24"/>
    <mergeCell ref="B12:G12"/>
    <mergeCell ref="B13:G13"/>
    <mergeCell ref="A25:G25"/>
    <mergeCell ref="A26:G26"/>
    <mergeCell ref="B1:C1"/>
    <mergeCell ref="F1:G1"/>
    <mergeCell ref="B2:G2"/>
    <mergeCell ref="B4:G4"/>
    <mergeCell ref="B5:G5"/>
    <mergeCell ref="A33:G33"/>
    <mergeCell ref="A34:G34"/>
    <mergeCell ref="A35:G35"/>
    <mergeCell ref="A28:G28"/>
    <mergeCell ref="A29:G29"/>
    <mergeCell ref="A30:G30"/>
    <mergeCell ref="A31:G31"/>
    <mergeCell ref="A32:G32"/>
  </mergeCells>
  <phoneticPr fontId="21"/>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M59"/>
  <sheetViews>
    <sheetView topLeftCell="A3" zoomScaleNormal="100" workbookViewId="0">
      <selection activeCell="B6" sqref="B6:D6"/>
    </sheetView>
  </sheetViews>
  <sheetFormatPr defaultColWidth="9" defaultRowHeight="13.5"/>
  <cols>
    <col min="1" max="1" width="7.875" style="469" customWidth="1"/>
    <col min="2" max="2" width="8.5" style="469" customWidth="1"/>
    <col min="3" max="3" width="6.625" style="469" customWidth="1"/>
    <col min="4" max="4" width="15.75" style="469"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469" customWidth="1"/>
    <col min="13" max="13" width="9.25" style="469" customWidth="1"/>
    <col min="14" max="14" width="12.375" style="469" customWidth="1"/>
    <col min="15" max="16384" width="9" style="469"/>
  </cols>
  <sheetData>
    <row r="1" spans="1:13" ht="21">
      <c r="A1" s="161" t="s">
        <v>116</v>
      </c>
      <c r="B1" s="752">
        <v>15</v>
      </c>
      <c r="C1" s="753"/>
      <c r="D1" s="162" t="s">
        <v>39</v>
      </c>
      <c r="E1" s="163" t="s">
        <v>287</v>
      </c>
      <c r="F1" s="754"/>
      <c r="G1" s="755"/>
      <c r="H1" s="151" t="s">
        <v>53</v>
      </c>
    </row>
    <row r="2" spans="1:13" ht="24.75" customHeight="1">
      <c r="A2" s="162" t="s">
        <v>0</v>
      </c>
      <c r="B2" s="756" t="s">
        <v>852</v>
      </c>
      <c r="C2" s="756"/>
      <c r="D2" s="756"/>
      <c r="E2" s="756"/>
      <c r="F2" s="756"/>
      <c r="G2" s="756"/>
      <c r="H2" s="151" t="s">
        <v>54</v>
      </c>
    </row>
    <row r="3" spans="1:13" ht="19.5" customHeight="1">
      <c r="A3" s="150" t="s">
        <v>46</v>
      </c>
      <c r="B3" s="146"/>
      <c r="C3" s="146"/>
      <c r="D3" s="146"/>
      <c r="I3" s="151"/>
    </row>
    <row r="4" spans="1:13">
      <c r="A4" s="154" t="s">
        <v>44</v>
      </c>
      <c r="B4" s="609" t="s">
        <v>847</v>
      </c>
      <c r="C4" s="610"/>
      <c r="D4" s="610"/>
      <c r="E4" s="610"/>
      <c r="F4" s="610"/>
      <c r="G4" s="611"/>
      <c r="H4" s="766" t="s">
        <v>367</v>
      </c>
      <c r="I4" s="767"/>
      <c r="J4" s="767"/>
      <c r="K4" s="767"/>
      <c r="L4" s="768"/>
    </row>
    <row r="5" spans="1:13">
      <c r="A5" s="155" t="s">
        <v>845</v>
      </c>
      <c r="B5" s="609" t="s">
        <v>848</v>
      </c>
      <c r="C5" s="610"/>
      <c r="D5" s="610"/>
      <c r="E5" s="610"/>
      <c r="F5" s="610"/>
      <c r="G5" s="611"/>
      <c r="H5" s="472" t="s">
        <v>41</v>
      </c>
      <c r="I5" s="470" t="s">
        <v>68</v>
      </c>
      <c r="J5" s="312" t="s">
        <v>849</v>
      </c>
    </row>
    <row r="6" spans="1:13">
      <c r="A6" s="155" t="s">
        <v>841</v>
      </c>
      <c r="B6" s="719" t="s">
        <v>844</v>
      </c>
      <c r="C6" s="720"/>
      <c r="D6" s="721"/>
      <c r="E6" s="472" t="s">
        <v>41</v>
      </c>
      <c r="F6" s="202" t="s">
        <v>482</v>
      </c>
      <c r="G6" s="202" t="s">
        <v>483</v>
      </c>
      <c r="H6" s="472" t="s">
        <v>64</v>
      </c>
      <c r="I6" s="470" t="s">
        <v>65</v>
      </c>
      <c r="J6" s="470">
        <v>3</v>
      </c>
    </row>
    <row r="7" spans="1:13">
      <c r="A7" s="156" t="s">
        <v>136</v>
      </c>
      <c r="B7" s="609" t="s">
        <v>355</v>
      </c>
      <c r="C7" s="610"/>
      <c r="D7" s="611"/>
      <c r="E7" s="472" t="s">
        <v>64</v>
      </c>
      <c r="F7" s="44"/>
      <c r="G7" s="44"/>
      <c r="H7" s="472" t="s">
        <v>83</v>
      </c>
      <c r="I7" s="470" t="s">
        <v>204</v>
      </c>
      <c r="J7" s="151" t="s">
        <v>60</v>
      </c>
      <c r="L7" s="278" t="s">
        <v>369</v>
      </c>
    </row>
    <row r="8" spans="1:13">
      <c r="A8" s="157" t="s">
        <v>59</v>
      </c>
      <c r="B8" s="606" t="s">
        <v>862</v>
      </c>
      <c r="C8" s="607"/>
      <c r="D8" s="607"/>
      <c r="E8" s="607"/>
      <c r="F8" s="607"/>
      <c r="G8" s="608"/>
      <c r="H8" s="472" t="s">
        <v>49</v>
      </c>
      <c r="I8" s="144" t="s">
        <v>14</v>
      </c>
      <c r="J8" s="471">
        <f>IF(I8="",0,VLOOKUP(I8,基本!$A$5:'基本'!$C$10,3,FALSE))</f>
        <v>6</v>
      </c>
      <c r="K8" s="470" t="s">
        <v>17</v>
      </c>
      <c r="L8" s="280">
        <f>$J$8+$L$9+$I$9</f>
        <v>19</v>
      </c>
    </row>
    <row r="9" spans="1:13" ht="14.25" customHeight="1">
      <c r="A9" s="158"/>
      <c r="B9" s="626" t="s">
        <v>855</v>
      </c>
      <c r="C9" s="601"/>
      <c r="D9" s="601"/>
      <c r="E9" s="601"/>
      <c r="F9" s="601"/>
      <c r="G9" s="602"/>
      <c r="H9" s="472" t="s">
        <v>56</v>
      </c>
      <c r="I9" s="470">
        <v>0</v>
      </c>
      <c r="J9" s="546" t="s">
        <v>51</v>
      </c>
      <c r="K9" s="548"/>
      <c r="L9" s="471">
        <f>IF($I$7=基本!$F$4,基本!$P$7,IF($I$7=基本!$F$13,基本!$P$16,IF($I$7=基本!$F$22,基本!$P$25,IF($I$7=基本!$F$31,基本!$P$34,IF($I$7=基本!$F$40,基本!$P$43,0)))))</f>
        <v>13</v>
      </c>
    </row>
    <row r="10" spans="1:13" ht="14.25" customHeight="1">
      <c r="A10" s="158"/>
      <c r="B10" s="626" t="s">
        <v>843</v>
      </c>
      <c r="C10" s="601"/>
      <c r="D10" s="601"/>
      <c r="E10" s="601"/>
      <c r="F10" s="601"/>
      <c r="G10" s="602"/>
      <c r="H10" s="152" t="s">
        <v>50</v>
      </c>
      <c r="I10" s="144" t="s">
        <v>14</v>
      </c>
      <c r="J10" s="471">
        <f>IF(I10="",0,VLOOKUP(I10,基本!$A$5:'基本'!$C$10,3,FALSE))</f>
        <v>6</v>
      </c>
      <c r="L10" s="146"/>
    </row>
    <row r="11" spans="1:13" ht="14.25" customHeight="1">
      <c r="A11" s="158"/>
      <c r="B11" s="473" t="s">
        <v>842</v>
      </c>
      <c r="C11" s="474"/>
      <c r="D11" s="474"/>
      <c r="E11" s="474"/>
      <c r="F11" s="474"/>
      <c r="G11" s="475"/>
      <c r="H11" s="472" t="s">
        <v>57</v>
      </c>
      <c r="I11" s="470">
        <v>0</v>
      </c>
      <c r="J11" s="546" t="s">
        <v>52</v>
      </c>
      <c r="K11" s="548"/>
      <c r="L11" s="471">
        <f>IF($I$7=基本!$F$4,基本!$P$9,IF($I$7=基本!$F$13,基本!$P$18,IF($I$7=基本!$F$22,基本!$P$27,IF($I$7=基本!$F$31,基本!$P$36,IF($I$7=基本!$F$40,基本!$P$45,0)))))</f>
        <v>3</v>
      </c>
    </row>
    <row r="12" spans="1:13">
      <c r="A12" s="155" t="s">
        <v>841</v>
      </c>
      <c r="B12" s="719" t="s">
        <v>4</v>
      </c>
      <c r="C12" s="720"/>
      <c r="D12" s="721"/>
      <c r="E12" s="472" t="s">
        <v>41</v>
      </c>
      <c r="F12" s="160" t="str">
        <f>$I$5</f>
        <v>近接範囲</v>
      </c>
      <c r="G12" s="202" t="str">
        <f>IF($J$5 = 0,"", $J$5)</f>
        <v>１次目標を中心</v>
      </c>
      <c r="H12" s="469"/>
      <c r="I12" s="469"/>
      <c r="J12" s="469"/>
      <c r="K12" s="469"/>
      <c r="L12" s="278" t="s">
        <v>369</v>
      </c>
    </row>
    <row r="13" spans="1:13" ht="14.25" customHeight="1">
      <c r="A13" s="156" t="s">
        <v>484</v>
      </c>
      <c r="B13" s="609" t="s">
        <v>851</v>
      </c>
      <c r="C13" s="610"/>
      <c r="D13" s="611"/>
      <c r="E13" s="472" t="s">
        <v>64</v>
      </c>
      <c r="F13" s="160" t="str">
        <f>IF($I$6 = 0,"", $I$6)</f>
        <v>爆発</v>
      </c>
      <c r="G13" s="160">
        <f>IF($J$6 = 0,"", $J$6)</f>
        <v>3</v>
      </c>
      <c r="H13" s="472" t="s">
        <v>840</v>
      </c>
      <c r="I13" s="470">
        <v>2</v>
      </c>
      <c r="J13" s="472" t="s">
        <v>42</v>
      </c>
      <c r="K13" s="470">
        <v>8</v>
      </c>
      <c r="L13" s="280">
        <f>$J$10+$L$11+$I$11</f>
        <v>9</v>
      </c>
      <c r="M13" s="153"/>
    </row>
    <row r="14" spans="1:13" ht="14.25" customHeight="1">
      <c r="A14" s="156" t="s">
        <v>486</v>
      </c>
      <c r="B14" s="683" t="s">
        <v>850</v>
      </c>
      <c r="C14" s="684"/>
      <c r="D14" s="684"/>
      <c r="E14" s="684"/>
      <c r="F14" s="684"/>
      <c r="G14" s="685"/>
      <c r="H14" s="472" t="s">
        <v>48</v>
      </c>
      <c r="I14" s="44">
        <f>IF($I$7=基本!$F$4,基本!$L$11,IF($I$7=基本!$F$13,基本!$L$20,IF($I$7=基本!$F$22,基本!$L$29,IF($I$7=基本!$F$31,基本!$L$38,IF($I$7=基本!$F$40,基本!$L$47,0)))))</f>
        <v>3</v>
      </c>
      <c r="J14" s="472" t="s">
        <v>42</v>
      </c>
      <c r="K14" s="44">
        <f>IF($I$7=基本!$F$4,基本!$N$11,IF($I$7=基本!$F$13,基本!$N$20,IF($I$7=基本!$F$22,基本!$N$29,IF($I$7=基本!$F$31,基本!$N$38,IF($I$7=基本!$F$40,基本!$N$47,0)))))</f>
        <v>8</v>
      </c>
      <c r="L14" s="280">
        <f>$J$10+$L$11+$I$11+($I$13*$K$13)</f>
        <v>25</v>
      </c>
      <c r="M14" s="153"/>
    </row>
    <row r="15" spans="1:13" ht="14.25" customHeight="1">
      <c r="A15" s="157" t="s">
        <v>839</v>
      </c>
      <c r="B15" s="626" t="s">
        <v>854</v>
      </c>
      <c r="C15" s="601"/>
      <c r="D15" s="601"/>
      <c r="E15" s="601"/>
      <c r="F15" s="601"/>
      <c r="G15" s="602"/>
      <c r="H15" s="472" t="s">
        <v>58</v>
      </c>
      <c r="I15" s="470" t="s">
        <v>80</v>
      </c>
      <c r="J15" s="281" t="s">
        <v>368</v>
      </c>
      <c r="K15" s="144" t="s">
        <v>15</v>
      </c>
      <c r="L15" s="286">
        <f>IF(K15="",0,VLOOKUP(K15,基本!$A$5:'基本'!$C$10,3,FALSE))</f>
        <v>6</v>
      </c>
    </row>
    <row r="16" spans="1:13">
      <c r="A16" s="158"/>
      <c r="B16" s="626" t="s">
        <v>853</v>
      </c>
      <c r="C16" s="601"/>
      <c r="D16" s="601"/>
      <c r="E16" s="601"/>
      <c r="F16" s="601"/>
      <c r="G16" s="602"/>
      <c r="H16" s="469"/>
      <c r="I16" s="469"/>
      <c r="J16" s="469"/>
      <c r="K16" s="469"/>
    </row>
    <row r="17" spans="1:11" ht="14.25" hidden="1" customHeight="1">
      <c r="A17" s="158"/>
      <c r="B17" s="600"/>
      <c r="C17" s="601"/>
      <c r="D17" s="601"/>
      <c r="E17" s="601"/>
      <c r="F17" s="601"/>
      <c r="G17" s="602"/>
      <c r="H17" s="469"/>
      <c r="I17" s="469"/>
      <c r="J17" s="469"/>
      <c r="K17" s="469"/>
    </row>
    <row r="18" spans="1:11" ht="3.75" customHeight="1">
      <c r="A18" s="159"/>
      <c r="B18" s="618"/>
      <c r="C18" s="619"/>
      <c r="D18" s="619"/>
      <c r="E18" s="619"/>
      <c r="F18" s="619"/>
      <c r="G18" s="620"/>
      <c r="H18" s="469"/>
      <c r="I18" s="469"/>
      <c r="J18" s="469"/>
      <c r="K18" s="469"/>
    </row>
    <row r="19" spans="1:11" ht="14.25" thickBot="1">
      <c r="A19" s="148" t="s">
        <v>45</v>
      </c>
      <c r="E19" s="147"/>
      <c r="H19" s="469"/>
      <c r="I19" s="469"/>
      <c r="J19" s="469"/>
      <c r="K19" s="469"/>
    </row>
    <row r="20" spans="1:11" ht="15" customHeight="1">
      <c r="A20" s="760" t="str">
        <f>$B$2</f>
        <v>アイス・アルコンズ・アーマー</v>
      </c>
      <c r="B20" s="761"/>
      <c r="C20" s="762"/>
      <c r="D20" s="670" t="s">
        <v>658</v>
      </c>
      <c r="E20" s="671"/>
      <c r="F20" s="656" t="s">
        <v>723</v>
      </c>
      <c r="G20" s="657"/>
      <c r="H20" s="469"/>
      <c r="I20" s="469"/>
      <c r="J20" s="469"/>
      <c r="K20" s="469"/>
    </row>
    <row r="21" spans="1:11" ht="16.5" customHeight="1" thickBot="1">
      <c r="A21" s="763"/>
      <c r="B21" s="764"/>
      <c r="C21" s="765"/>
      <c r="D21" s="332" t="s">
        <v>658</v>
      </c>
      <c r="E21" s="333" t="s">
        <v>656</v>
      </c>
      <c r="F21" s="381" t="s">
        <v>724</v>
      </c>
      <c r="G21" s="382" t="s">
        <v>656</v>
      </c>
      <c r="H21" s="469"/>
      <c r="I21" s="469"/>
      <c r="J21" s="469"/>
      <c r="K21" s="469"/>
    </row>
    <row r="22" spans="1:11" ht="21" customHeight="1">
      <c r="A22" s="658" t="s">
        <v>654</v>
      </c>
      <c r="B22" s="375" t="s">
        <v>655</v>
      </c>
      <c r="C22" s="660" t="str">
        <f>$K$8</f>
        <v>AC</v>
      </c>
      <c r="D22" s="351" t="str">
        <f>$L$8 &amp; "+1d20"</f>
        <v>19+1d20</v>
      </c>
      <c r="E22" s="352" t="str">
        <f>$L$8+2 &amp; "+1d20"</f>
        <v>21+1d20</v>
      </c>
      <c r="F22" s="351" t="str">
        <f>2+$L$8 &amp; "+1d20"</f>
        <v>21+1d20</v>
      </c>
      <c r="G22" s="376" t="str">
        <f>2+$L$8+2 &amp; "+1d20"</f>
        <v>23+1d20</v>
      </c>
      <c r="H22" s="469"/>
      <c r="I22" s="469"/>
      <c r="J22" s="469"/>
      <c r="K22" s="469"/>
    </row>
    <row r="23" spans="1:11" ht="24" customHeight="1" thickBot="1">
      <c r="A23" s="659"/>
      <c r="B23" s="380" t="s">
        <v>838</v>
      </c>
      <c r="C23" s="661"/>
      <c r="D23" s="377" t="str">
        <f>3+$L$8 &amp; "+1d20"</f>
        <v>22+1d20</v>
      </c>
      <c r="E23" s="378" t="str">
        <f>3+$L$8+2 &amp; "+1d20"</f>
        <v>24+1d20</v>
      </c>
      <c r="F23" s="377" t="str">
        <f>2+3+$L$8 &amp; "+1d20"</f>
        <v>24+1d20</v>
      </c>
      <c r="G23" s="379" t="str">
        <f>2+3+$L$8+2 &amp; "+1d20"</f>
        <v>26+1d20</v>
      </c>
      <c r="H23" s="469"/>
      <c r="I23" s="469"/>
      <c r="J23" s="469"/>
      <c r="K23" s="469"/>
    </row>
    <row r="24" spans="1:11" ht="21" customHeight="1">
      <c r="A24" s="662" t="s">
        <v>115</v>
      </c>
      <c r="B24" s="337" t="s">
        <v>837</v>
      </c>
      <c r="C24" s="338" t="str">
        <f>IF($I$15 = 0,"", $I$15)</f>
        <v>冷気</v>
      </c>
      <c r="D24" s="54" t="str">
        <f>$L$13 &amp; "+" &amp; $I$13 &amp; "d" &amp; $K$13</f>
        <v>9+2d8</v>
      </c>
      <c r="E24" s="339" t="str">
        <f>$L$13 &amp; "+" &amp; $I$13 &amp; "d" &amp; $K$13</f>
        <v>9+2d8</v>
      </c>
      <c r="F24" s="54" t="str">
        <f>$L$13 &amp; "+" &amp; $I$13 &amp; "d" &amp; $K$13</f>
        <v>9+2d8</v>
      </c>
      <c r="G24" s="55" t="str">
        <f>$L$13 &amp; "+" &amp; $I$13 &amp; "d" &amp; $K$13</f>
        <v>9+2d8</v>
      </c>
      <c r="H24" s="469"/>
      <c r="I24" s="469"/>
      <c r="J24" s="469"/>
      <c r="K24" s="469"/>
    </row>
    <row r="25" spans="1:11" ht="21" customHeight="1" thickBot="1">
      <c r="A25" s="663"/>
      <c r="B25" s="149" t="s">
        <v>836</v>
      </c>
      <c r="C25" s="95" t="str">
        <f>IF($I$15 = 0,"", $I$15)</f>
        <v>冷気</v>
      </c>
      <c r="D25" s="94" t="str">
        <f>$L$14 &amp; IF($I$14 = 0,"","+" &amp; $I$14 &amp; "d" &amp; $K$14)</f>
        <v>25+3d8</v>
      </c>
      <c r="E25" s="340" t="str">
        <f>$L$14 &amp; IF($I$14 = 0,"","+" &amp; $I$14 &amp; "d" &amp; $K$14)</f>
        <v>25+3d8</v>
      </c>
      <c r="F25" s="94" t="str">
        <f>$L$14 &amp; IF($I$14 = 0,"","+" &amp; $I$14 &amp; "d" &amp; $K$14)</f>
        <v>25+3d8</v>
      </c>
      <c r="G25" s="92" t="str">
        <f>$L$14 &amp; IF($I$14 = 0,"","+" &amp; $I$14 &amp; "d" &amp; $K$14)</f>
        <v>25+3d8</v>
      </c>
      <c r="H25" s="469"/>
      <c r="I25" s="469"/>
      <c r="J25" s="469"/>
      <c r="K25" s="469"/>
    </row>
    <row r="26" spans="1:11" ht="5.25" customHeight="1">
      <c r="A26" s="632"/>
      <c r="B26" s="632"/>
      <c r="C26" s="632"/>
      <c r="D26" s="632"/>
      <c r="E26" s="632"/>
      <c r="F26" s="627"/>
      <c r="G26" s="627"/>
    </row>
    <row r="27" spans="1:11" ht="14.25" customHeight="1">
      <c r="A27" s="633" t="s">
        <v>820</v>
      </c>
      <c r="B27" s="633"/>
      <c r="C27" s="633"/>
      <c r="D27" s="633"/>
      <c r="E27" s="633"/>
      <c r="F27" s="633"/>
      <c r="G27" s="633"/>
      <c r="I27" s="469"/>
      <c r="J27" s="469"/>
      <c r="K27" s="469"/>
    </row>
    <row r="28" spans="1:11" ht="13.5" customHeight="1">
      <c r="A28" s="635" t="s">
        <v>821</v>
      </c>
      <c r="B28" s="635"/>
      <c r="C28" s="635"/>
      <c r="D28" s="635"/>
      <c r="E28" s="635"/>
      <c r="F28" s="635"/>
      <c r="G28" s="635"/>
    </row>
    <row r="29" spans="1:11" ht="14.25">
      <c r="A29" s="633" t="s">
        <v>835</v>
      </c>
      <c r="B29" s="633"/>
      <c r="C29" s="633"/>
      <c r="D29" s="633"/>
      <c r="E29" s="633"/>
      <c r="F29" s="633"/>
      <c r="G29" s="633"/>
      <c r="I29" s="469"/>
      <c r="J29" s="469"/>
      <c r="K29" s="469"/>
    </row>
    <row r="30" spans="1:11" ht="13.5" customHeight="1">
      <c r="A30" s="634" t="s">
        <v>674</v>
      </c>
      <c r="B30" s="635"/>
      <c r="C30" s="635"/>
      <c r="D30" s="635"/>
      <c r="E30" s="635"/>
      <c r="F30" s="635"/>
      <c r="G30" s="635"/>
    </row>
    <row r="31" spans="1:11" ht="13.5" customHeight="1">
      <c r="A31" s="634" t="s">
        <v>834</v>
      </c>
      <c r="B31" s="634"/>
      <c r="C31" s="634"/>
      <c r="D31" s="634"/>
      <c r="E31" s="634"/>
      <c r="F31" s="634"/>
      <c r="G31" s="634"/>
    </row>
    <row r="32" spans="1:11" ht="13.5" customHeight="1">
      <c r="A32" s="634" t="s">
        <v>675</v>
      </c>
      <c r="B32" s="634"/>
      <c r="C32" s="634"/>
      <c r="D32" s="634"/>
      <c r="E32" s="634"/>
      <c r="F32" s="634"/>
      <c r="G32" s="634"/>
    </row>
    <row r="33" spans="1:12" ht="14.25">
      <c r="A33" s="633" t="s">
        <v>381</v>
      </c>
      <c r="B33" s="633"/>
      <c r="C33" s="633"/>
      <c r="D33" s="633"/>
      <c r="E33" s="633"/>
      <c r="F33" s="633"/>
      <c r="G33" s="633"/>
      <c r="I33" s="469"/>
      <c r="J33" s="469"/>
      <c r="K33" s="469"/>
    </row>
    <row r="34" spans="1:12" ht="13.5" customHeight="1">
      <c r="A34" s="637" t="s">
        <v>377</v>
      </c>
      <c r="B34" s="635"/>
      <c r="C34" s="635"/>
      <c r="D34" s="635"/>
      <c r="E34" s="635"/>
      <c r="F34" s="635"/>
      <c r="G34" s="635"/>
    </row>
    <row r="35" spans="1:12" ht="3.75" customHeight="1">
      <c r="A35" s="476"/>
      <c r="B35" s="476"/>
      <c r="C35" s="476"/>
      <c r="D35" s="476"/>
      <c r="E35" s="476"/>
      <c r="F35" s="476"/>
      <c r="G35" s="476"/>
    </row>
    <row r="36" spans="1:12">
      <c r="A36" s="653" t="s">
        <v>47</v>
      </c>
      <c r="B36" s="654"/>
      <c r="C36" s="654"/>
      <c r="D36" s="654"/>
      <c r="E36" s="654"/>
      <c r="F36" s="654"/>
      <c r="G36" s="655"/>
    </row>
    <row r="37" spans="1:12" s="146" customFormat="1" ht="6" customHeight="1">
      <c r="A37" s="626"/>
      <c r="B37" s="627"/>
      <c r="C37" s="627"/>
      <c r="D37" s="627"/>
      <c r="E37" s="627"/>
      <c r="F37" s="627"/>
      <c r="G37" s="628"/>
      <c r="L37" s="469"/>
    </row>
    <row r="38" spans="1:12" s="109" customFormat="1" ht="13.5" customHeight="1">
      <c r="A38" s="629" t="s">
        <v>833</v>
      </c>
      <c r="B38" s="630"/>
      <c r="C38" s="630"/>
      <c r="D38" s="630"/>
      <c r="E38" s="630"/>
      <c r="F38" s="630"/>
      <c r="G38" s="631"/>
      <c r="L38" s="479"/>
    </row>
    <row r="39" spans="1:12" s="109" customFormat="1" ht="13.5" customHeight="1">
      <c r="A39" s="600" t="s">
        <v>832</v>
      </c>
      <c r="B39" s="601"/>
      <c r="C39" s="601"/>
      <c r="D39" s="601"/>
      <c r="E39" s="601"/>
      <c r="F39" s="601"/>
      <c r="G39" s="602"/>
      <c r="L39" s="479"/>
    </row>
    <row r="40" spans="1:12" s="109" customFormat="1" ht="13.5" customHeight="1">
      <c r="A40" s="626" t="s">
        <v>866</v>
      </c>
      <c r="B40" s="601"/>
      <c r="C40" s="601"/>
      <c r="D40" s="601"/>
      <c r="E40" s="601"/>
      <c r="F40" s="601"/>
      <c r="G40" s="602"/>
      <c r="L40" s="479"/>
    </row>
    <row r="41" spans="1:12" s="109" customFormat="1" ht="13.5" customHeight="1">
      <c r="A41" s="629" t="s">
        <v>863</v>
      </c>
      <c r="B41" s="630"/>
      <c r="C41" s="630"/>
      <c r="D41" s="630"/>
      <c r="E41" s="630"/>
      <c r="F41" s="630"/>
      <c r="G41" s="631"/>
      <c r="L41" s="479"/>
    </row>
    <row r="42" spans="1:12" s="109" customFormat="1" ht="13.5" customHeight="1">
      <c r="A42" s="629" t="s">
        <v>864</v>
      </c>
      <c r="B42" s="630"/>
      <c r="C42" s="630"/>
      <c r="D42" s="630"/>
      <c r="E42" s="630"/>
      <c r="F42" s="630"/>
      <c r="G42" s="631"/>
      <c r="L42" s="479"/>
    </row>
    <row r="43" spans="1:12" s="109" customFormat="1" ht="13.5" customHeight="1">
      <c r="A43" s="629" t="s">
        <v>865</v>
      </c>
      <c r="B43" s="630"/>
      <c r="C43" s="630"/>
      <c r="D43" s="630"/>
      <c r="E43" s="630"/>
      <c r="F43" s="630"/>
      <c r="G43" s="631"/>
      <c r="L43" s="479"/>
    </row>
    <row r="44" spans="1:12" s="147" customFormat="1" ht="13.5" customHeight="1">
      <c r="A44" s="626" t="s">
        <v>867</v>
      </c>
      <c r="B44" s="601"/>
      <c r="C44" s="601"/>
      <c r="D44" s="601"/>
      <c r="E44" s="601"/>
      <c r="F44" s="601"/>
      <c r="G44" s="602"/>
      <c r="L44" s="445"/>
    </row>
    <row r="45" spans="1:12" s="147" customFormat="1" ht="13.5" customHeight="1">
      <c r="A45" s="629" t="s">
        <v>868</v>
      </c>
      <c r="B45" s="630"/>
      <c r="C45" s="630"/>
      <c r="D45" s="630"/>
      <c r="E45" s="630"/>
      <c r="F45" s="630"/>
      <c r="G45" s="631"/>
      <c r="L45" s="445"/>
    </row>
    <row r="46" spans="1:12" s="147" customFormat="1" ht="13.5" customHeight="1">
      <c r="A46" s="629" t="s">
        <v>831</v>
      </c>
      <c r="B46" s="630"/>
      <c r="C46" s="630"/>
      <c r="D46" s="630"/>
      <c r="E46" s="630"/>
      <c r="F46" s="630"/>
      <c r="G46" s="631"/>
      <c r="L46" s="445"/>
    </row>
    <row r="47" spans="1:12" s="147" customFormat="1" ht="13.5" customHeight="1">
      <c r="A47" s="600" t="s">
        <v>488</v>
      </c>
      <c r="B47" s="601"/>
      <c r="C47" s="601"/>
      <c r="D47" s="601"/>
      <c r="E47" s="601"/>
      <c r="F47" s="601"/>
      <c r="G47" s="602"/>
      <c r="L47" s="445"/>
    </row>
    <row r="48" spans="1:12" s="147" customFormat="1" ht="13.5" customHeight="1">
      <c r="A48" s="600" t="s">
        <v>489</v>
      </c>
      <c r="B48" s="601"/>
      <c r="C48" s="601"/>
      <c r="D48" s="601"/>
      <c r="E48" s="601"/>
      <c r="F48" s="601"/>
      <c r="G48" s="602"/>
      <c r="L48" s="445"/>
    </row>
    <row r="49" spans="1:12" s="147" customFormat="1" ht="13.5" customHeight="1">
      <c r="A49" s="600" t="s">
        <v>830</v>
      </c>
      <c r="B49" s="601"/>
      <c r="C49" s="601"/>
      <c r="D49" s="601"/>
      <c r="E49" s="601"/>
      <c r="F49" s="601"/>
      <c r="G49" s="602"/>
      <c r="L49" s="445"/>
    </row>
    <row r="50" spans="1:12" s="109" customFormat="1" ht="13.5" customHeight="1">
      <c r="A50" s="629" t="s">
        <v>829</v>
      </c>
      <c r="B50" s="630"/>
      <c r="C50" s="630"/>
      <c r="D50" s="630"/>
      <c r="E50" s="630"/>
      <c r="F50" s="630"/>
      <c r="G50" s="631"/>
      <c r="L50" s="479"/>
    </row>
    <row r="51" spans="1:12" s="147" customFormat="1" ht="13.5" customHeight="1">
      <c r="A51" s="626" t="s">
        <v>871</v>
      </c>
      <c r="B51" s="601"/>
      <c r="C51" s="601"/>
      <c r="D51" s="601"/>
      <c r="E51" s="601"/>
      <c r="F51" s="601"/>
      <c r="G51" s="602"/>
      <c r="L51" s="445"/>
    </row>
    <row r="52" spans="1:12" s="147" customFormat="1" ht="13.5" customHeight="1">
      <c r="A52" s="629" t="s">
        <v>874</v>
      </c>
      <c r="B52" s="630"/>
      <c r="C52" s="630"/>
      <c r="D52" s="630"/>
      <c r="E52" s="630"/>
      <c r="F52" s="630"/>
      <c r="G52" s="631"/>
      <c r="L52" s="445"/>
    </row>
    <row r="53" spans="1:12" s="147" customFormat="1" ht="13.5" customHeight="1">
      <c r="A53" s="626" t="s">
        <v>870</v>
      </c>
      <c r="B53" s="601"/>
      <c r="C53" s="601"/>
      <c r="D53" s="601"/>
      <c r="E53" s="601"/>
      <c r="F53" s="601"/>
      <c r="G53" s="602"/>
      <c r="L53" s="445"/>
    </row>
    <row r="54" spans="1:12" s="147" customFormat="1" ht="13.5" customHeight="1">
      <c r="A54" s="626" t="s">
        <v>869</v>
      </c>
      <c r="B54" s="601"/>
      <c r="C54" s="601"/>
      <c r="D54" s="601"/>
      <c r="E54" s="601"/>
      <c r="F54" s="601"/>
      <c r="G54" s="602"/>
      <c r="L54" s="445"/>
    </row>
    <row r="55" spans="1:12" s="147" customFormat="1" ht="13.5" customHeight="1">
      <c r="A55" s="626" t="s">
        <v>875</v>
      </c>
      <c r="B55" s="601"/>
      <c r="C55" s="601"/>
      <c r="D55" s="601"/>
      <c r="E55" s="601"/>
      <c r="F55" s="601"/>
      <c r="G55" s="602"/>
      <c r="L55" s="445"/>
    </row>
    <row r="56" spans="1:12" s="147" customFormat="1" ht="13.5" customHeight="1">
      <c r="A56" s="626" t="s">
        <v>872</v>
      </c>
      <c r="B56" s="601"/>
      <c r="C56" s="601"/>
      <c r="D56" s="601"/>
      <c r="E56" s="601"/>
      <c r="F56" s="601"/>
      <c r="G56" s="602"/>
      <c r="L56" s="445"/>
    </row>
    <row r="57" spans="1:12" s="147" customFormat="1" ht="13.5" customHeight="1">
      <c r="A57" s="626" t="s">
        <v>873</v>
      </c>
      <c r="B57" s="601"/>
      <c r="C57" s="601"/>
      <c r="D57" s="601"/>
      <c r="E57" s="601"/>
      <c r="F57" s="601"/>
      <c r="G57" s="602"/>
      <c r="L57" s="445"/>
    </row>
    <row r="58" spans="1:12" s="146" customFormat="1" ht="6.75" customHeight="1">
      <c r="A58" s="723"/>
      <c r="B58" s="724"/>
      <c r="C58" s="724"/>
      <c r="D58" s="724"/>
      <c r="E58" s="724"/>
      <c r="F58" s="724"/>
      <c r="G58" s="725"/>
      <c r="L58" s="469"/>
    </row>
    <row r="59" spans="1:12" s="146" customFormat="1" ht="21">
      <c r="A59" s="478" t="s">
        <v>116</v>
      </c>
      <c r="B59" s="477">
        <f>$B$1</f>
        <v>15</v>
      </c>
      <c r="C59" s="165" t="s">
        <v>39</v>
      </c>
      <c r="D59" s="166" t="str">
        <f>$E$1</f>
        <v>一日毎</v>
      </c>
      <c r="E59" s="757" t="str">
        <f>$B$2</f>
        <v>アイス・アルコンズ・アーマー</v>
      </c>
      <c r="F59" s="758"/>
      <c r="G59" s="759"/>
      <c r="L59" s="469"/>
    </row>
  </sheetData>
  <mergeCells count="59">
    <mergeCell ref="H4:L4"/>
    <mergeCell ref="B5:G5"/>
    <mergeCell ref="B10:G10"/>
    <mergeCell ref="B1:C1"/>
    <mergeCell ref="F1:G1"/>
    <mergeCell ref="B2:G2"/>
    <mergeCell ref="B4:G4"/>
    <mergeCell ref="B6:D6"/>
    <mergeCell ref="B7:D7"/>
    <mergeCell ref="B8:G8"/>
    <mergeCell ref="B9:G9"/>
    <mergeCell ref="J9:K9"/>
    <mergeCell ref="A22:A23"/>
    <mergeCell ref="C22:C23"/>
    <mergeCell ref="J11:K11"/>
    <mergeCell ref="B12:D12"/>
    <mergeCell ref="B13:D13"/>
    <mergeCell ref="B14:G14"/>
    <mergeCell ref="B15:G15"/>
    <mergeCell ref="B16:G16"/>
    <mergeCell ref="B17:G17"/>
    <mergeCell ref="B18:G18"/>
    <mergeCell ref="A20:C21"/>
    <mergeCell ref="D20:E20"/>
    <mergeCell ref="F20:G20"/>
    <mergeCell ref="A37:G37"/>
    <mergeCell ref="A24:A25"/>
    <mergeCell ref="A26:G26"/>
    <mergeCell ref="A27:G27"/>
    <mergeCell ref="A28:G28"/>
    <mergeCell ref="A29:G29"/>
    <mergeCell ref="A30:G30"/>
    <mergeCell ref="A31:G31"/>
    <mergeCell ref="A32:G32"/>
    <mergeCell ref="A33:G33"/>
    <mergeCell ref="A34:G34"/>
    <mergeCell ref="A36:G36"/>
    <mergeCell ref="A38:G38"/>
    <mergeCell ref="A39:G39"/>
    <mergeCell ref="A40:G40"/>
    <mergeCell ref="A41:G41"/>
    <mergeCell ref="A42:G42"/>
    <mergeCell ref="A43:G43"/>
    <mergeCell ref="A44:G44"/>
    <mergeCell ref="A50:G50"/>
    <mergeCell ref="A51:G51"/>
    <mergeCell ref="A52:G52"/>
    <mergeCell ref="E59:G59"/>
    <mergeCell ref="A45:G45"/>
    <mergeCell ref="A46:G46"/>
    <mergeCell ref="A47:G47"/>
    <mergeCell ref="A48:G48"/>
    <mergeCell ref="A49:G49"/>
    <mergeCell ref="A53:G53"/>
    <mergeCell ref="A54:G54"/>
    <mergeCell ref="A55:G55"/>
    <mergeCell ref="A56:G56"/>
    <mergeCell ref="A57:G57"/>
    <mergeCell ref="A58:G58"/>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63"/>
  <sheetViews>
    <sheetView zoomScaleNormal="100" workbookViewId="0">
      <selection activeCell="B2" sqref="B2:G2"/>
    </sheetView>
  </sheetViews>
  <sheetFormatPr defaultColWidth="9" defaultRowHeight="13.5"/>
  <cols>
    <col min="1" max="1" width="7.875" style="514" customWidth="1"/>
    <col min="2" max="2" width="8.5" style="514" customWidth="1"/>
    <col min="3" max="3" width="6.625" style="514" customWidth="1"/>
    <col min="4" max="4" width="15.75" style="514"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514" customWidth="1"/>
    <col min="13" max="13" width="9.25" style="514" customWidth="1"/>
    <col min="14" max="14" width="12.375" style="514" customWidth="1"/>
    <col min="15" max="16384" width="9" style="514"/>
  </cols>
  <sheetData>
    <row r="1" spans="1:13" ht="21">
      <c r="A1" s="161"/>
      <c r="B1" s="752" t="s">
        <v>994</v>
      </c>
      <c r="C1" s="753"/>
      <c r="D1" s="162" t="s">
        <v>39</v>
      </c>
      <c r="E1" s="163" t="s">
        <v>287</v>
      </c>
      <c r="F1" s="754"/>
      <c r="G1" s="755"/>
      <c r="H1" s="151" t="s">
        <v>53</v>
      </c>
    </row>
    <row r="2" spans="1:13" ht="24.75" customHeight="1">
      <c r="A2" s="162" t="s">
        <v>0</v>
      </c>
      <c r="B2" s="756" t="s">
        <v>993</v>
      </c>
      <c r="C2" s="756"/>
      <c r="D2" s="756"/>
      <c r="E2" s="756"/>
      <c r="F2" s="756"/>
      <c r="G2" s="756"/>
      <c r="H2" s="151" t="s">
        <v>54</v>
      </c>
    </row>
    <row r="3" spans="1:13" ht="19.5" customHeight="1">
      <c r="A3" s="150" t="s">
        <v>46</v>
      </c>
      <c r="B3" s="146"/>
      <c r="C3" s="146"/>
      <c r="D3" s="146"/>
      <c r="I3" s="151"/>
    </row>
    <row r="4" spans="1:13">
      <c r="A4" s="154" t="s">
        <v>44</v>
      </c>
      <c r="B4" s="609" t="s">
        <v>995</v>
      </c>
      <c r="C4" s="610"/>
      <c r="D4" s="610"/>
      <c r="E4" s="610"/>
      <c r="F4" s="610"/>
      <c r="G4" s="611"/>
      <c r="H4" s="638" t="s">
        <v>367</v>
      </c>
      <c r="I4" s="639"/>
      <c r="J4" s="639"/>
      <c r="K4" s="639"/>
      <c r="L4" s="640"/>
    </row>
    <row r="5" spans="1:13">
      <c r="A5" s="155" t="s">
        <v>38</v>
      </c>
      <c r="B5" s="609" t="s">
        <v>996</v>
      </c>
      <c r="C5" s="610"/>
      <c r="D5" s="610"/>
      <c r="E5" s="610"/>
      <c r="F5" s="610"/>
      <c r="G5" s="611"/>
      <c r="H5" s="517" t="s">
        <v>41</v>
      </c>
      <c r="I5" s="515" t="s">
        <v>68</v>
      </c>
      <c r="J5" s="312"/>
    </row>
    <row r="6" spans="1:13">
      <c r="A6" s="155" t="s">
        <v>6</v>
      </c>
      <c r="B6" s="609" t="s">
        <v>4</v>
      </c>
      <c r="C6" s="610"/>
      <c r="D6" s="611"/>
      <c r="E6" s="517" t="s">
        <v>41</v>
      </c>
      <c r="F6" s="160" t="str">
        <f>$I$5</f>
        <v>近接範囲</v>
      </c>
      <c r="G6" s="160" t="str">
        <f>IF($J$5 = 0,"", $J$5)</f>
        <v/>
      </c>
      <c r="H6" s="517" t="s">
        <v>64</v>
      </c>
      <c r="I6" s="520" t="s">
        <v>65</v>
      </c>
      <c r="J6" s="515">
        <v>5</v>
      </c>
    </row>
    <row r="7" spans="1:13">
      <c r="A7" s="156" t="s">
        <v>5</v>
      </c>
      <c r="B7" s="609" t="s">
        <v>997</v>
      </c>
      <c r="C7" s="610"/>
      <c r="D7" s="611"/>
      <c r="E7" s="517" t="s">
        <v>64</v>
      </c>
      <c r="F7" s="160" t="str">
        <f>IF($I$6 = 0,"", $I$6)</f>
        <v>爆発</v>
      </c>
      <c r="G7" s="160">
        <f>IF($J$6 = 0,"", $J$6)</f>
        <v>5</v>
      </c>
      <c r="H7" s="517" t="s">
        <v>83</v>
      </c>
      <c r="I7" s="515"/>
      <c r="J7" s="151" t="s">
        <v>60</v>
      </c>
      <c r="L7" s="278" t="s">
        <v>369</v>
      </c>
    </row>
    <row r="8" spans="1:13">
      <c r="A8" s="157" t="s">
        <v>8</v>
      </c>
      <c r="B8" s="629" t="s">
        <v>999</v>
      </c>
      <c r="C8" s="630"/>
      <c r="D8" s="630"/>
      <c r="E8" s="630"/>
      <c r="F8" s="630"/>
      <c r="G8" s="631"/>
      <c r="H8" s="517" t="s">
        <v>49</v>
      </c>
      <c r="I8" s="144"/>
      <c r="J8" s="516">
        <f>IF(I8="",0,VLOOKUP(I8,基本!$A$5:'基本'!$C$10,3,FALSE))</f>
        <v>0</v>
      </c>
      <c r="K8" s="520" t="s">
        <v>20</v>
      </c>
      <c r="L8" s="522">
        <v>22</v>
      </c>
    </row>
    <row r="9" spans="1:13" ht="14.25" customHeight="1">
      <c r="A9" s="158"/>
      <c r="B9" s="629" t="s">
        <v>998</v>
      </c>
      <c r="C9" s="630"/>
      <c r="D9" s="630"/>
      <c r="E9" s="630"/>
      <c r="F9" s="630"/>
      <c r="G9" s="631"/>
      <c r="H9" s="517" t="s">
        <v>56</v>
      </c>
      <c r="I9" s="515"/>
      <c r="J9" s="546" t="s">
        <v>51</v>
      </c>
      <c r="K9" s="548"/>
      <c r="L9" s="516">
        <f>IF($I$7=基本!$F$4,基本!$P$7,IF($I$7=基本!$F$13,基本!$P$16,IF($I$7=基本!$F$22,基本!$P$25,IF($I$7=基本!$F$31,基本!$P$34,IF($I$7=基本!$F$40,基本!$P$43,0)))))</f>
        <v>0</v>
      </c>
    </row>
    <row r="10" spans="1:13" ht="14.25" customHeight="1">
      <c r="A10" s="158"/>
      <c r="B10" s="629"/>
      <c r="C10" s="630"/>
      <c r="D10" s="630"/>
      <c r="E10" s="630"/>
      <c r="F10" s="630"/>
      <c r="G10" s="631"/>
      <c r="H10" s="152" t="s">
        <v>50</v>
      </c>
      <c r="I10" s="144"/>
      <c r="J10" s="516">
        <f>IF(I10="",0,VLOOKUP(I10,基本!$A$5:'基本'!$C$10,3,FALSE))</f>
        <v>0</v>
      </c>
      <c r="L10" s="146"/>
    </row>
    <row r="11" spans="1:13" ht="14.25" hidden="1" customHeight="1">
      <c r="A11" s="158"/>
      <c r="B11" s="629"/>
      <c r="C11" s="630"/>
      <c r="D11" s="630"/>
      <c r="E11" s="630"/>
      <c r="F11" s="630"/>
      <c r="G11" s="631"/>
      <c r="H11" s="517" t="s">
        <v>57</v>
      </c>
      <c r="I11" s="515">
        <v>0</v>
      </c>
      <c r="J11" s="546" t="s">
        <v>52</v>
      </c>
      <c r="K11" s="548"/>
      <c r="L11" s="516">
        <f>IF($I$7=基本!$F$4,基本!$P$9,IF($I$7=基本!$F$13,基本!$P$18,IF($I$7=基本!$F$22,基本!$P$27,IF($I$7=基本!$F$31,基本!$P$36,IF($I$7=基本!$F$40,基本!$P$45,0)))))</f>
        <v>0</v>
      </c>
    </row>
    <row r="12" spans="1:13" ht="14.25" hidden="1" customHeight="1">
      <c r="A12" s="158"/>
      <c r="B12" s="629"/>
      <c r="C12" s="630"/>
      <c r="D12" s="630"/>
      <c r="E12" s="630"/>
      <c r="F12" s="630"/>
      <c r="G12" s="631"/>
      <c r="H12" s="514"/>
      <c r="I12" s="514"/>
      <c r="J12" s="514"/>
      <c r="K12" s="514"/>
      <c r="L12" s="278" t="s">
        <v>369</v>
      </c>
    </row>
    <row r="13" spans="1:13" ht="14.25" hidden="1" customHeight="1">
      <c r="A13" s="158"/>
      <c r="B13" s="629"/>
      <c r="C13" s="630"/>
      <c r="D13" s="630"/>
      <c r="E13" s="630"/>
      <c r="F13" s="630"/>
      <c r="G13" s="631"/>
      <c r="H13" s="517" t="s">
        <v>84</v>
      </c>
      <c r="I13" s="515"/>
      <c r="J13" s="517" t="s">
        <v>42</v>
      </c>
      <c r="K13" s="515"/>
      <c r="L13" s="280">
        <f>$J$10+$L$11+$I$11</f>
        <v>0</v>
      </c>
      <c r="M13" s="153"/>
    </row>
    <row r="14" spans="1:13" ht="14.25" hidden="1" customHeight="1">
      <c r="A14" s="158"/>
      <c r="B14" s="629"/>
      <c r="C14" s="630"/>
      <c r="D14" s="630"/>
      <c r="E14" s="630"/>
      <c r="F14" s="630"/>
      <c r="G14" s="631"/>
      <c r="H14" s="517" t="s">
        <v>48</v>
      </c>
      <c r="I14" s="44">
        <f>IF($I$7=基本!$F$4,基本!$L$11,IF($I$7=基本!$F$13,基本!$L$20,IF($I$7=基本!$F$22,基本!$L$29,IF($I$7=基本!$F$31,基本!$L$38,IF($I$7=基本!$F$40,基本!$L$47,0)))))</f>
        <v>0</v>
      </c>
      <c r="J14" s="517" t="s">
        <v>42</v>
      </c>
      <c r="K14" s="44">
        <f>IF($I$7=基本!$F$4,基本!$N$11,IF($I$7=基本!$F$13,基本!$N$20,IF($I$7=基本!$F$22,基本!$N$29,IF($I$7=基本!$F$31,基本!$N$38,IF($I$7=基本!$F$40,基本!$N$47,0)))))</f>
        <v>0</v>
      </c>
      <c r="L14" s="280">
        <f>$J$10+$L$11+$I$11+($I$13*$K$13)</f>
        <v>0</v>
      </c>
      <c r="M14" s="153"/>
    </row>
    <row r="15" spans="1:13" ht="14.25" hidden="1" customHeight="1">
      <c r="A15" s="158"/>
      <c r="B15" s="629"/>
      <c r="C15" s="630"/>
      <c r="D15" s="630"/>
      <c r="E15" s="630"/>
      <c r="F15" s="630"/>
      <c r="G15" s="631"/>
      <c r="H15" s="517" t="s">
        <v>58</v>
      </c>
      <c r="I15" s="515"/>
      <c r="J15" s="281" t="s">
        <v>368</v>
      </c>
      <c r="K15" s="144" t="s">
        <v>15</v>
      </c>
      <c r="L15" s="286">
        <f>IF(K15="",0,VLOOKUP(K15,基本!$A$5:'基本'!$C$10,3,FALSE))</f>
        <v>6</v>
      </c>
    </row>
    <row r="16" spans="1:13" ht="14.25" hidden="1" customHeight="1">
      <c r="A16" s="158"/>
      <c r="B16" s="629"/>
      <c r="C16" s="630"/>
      <c r="D16" s="630"/>
      <c r="E16" s="630"/>
      <c r="F16" s="630"/>
      <c r="G16" s="631"/>
      <c r="H16" s="514"/>
      <c r="I16" s="514"/>
      <c r="J16" s="514"/>
      <c r="K16" s="514"/>
    </row>
    <row r="17" spans="1:11" ht="14.25" hidden="1" customHeight="1">
      <c r="A17" s="158"/>
      <c r="B17" s="600"/>
      <c r="C17" s="601"/>
      <c r="D17" s="601"/>
      <c r="E17" s="601"/>
      <c r="F17" s="601"/>
      <c r="G17" s="602"/>
      <c r="H17" s="514"/>
      <c r="I17" s="514"/>
      <c r="J17" s="514"/>
      <c r="K17" s="514"/>
    </row>
    <row r="18" spans="1:11" ht="14.25" customHeight="1">
      <c r="A18" s="159"/>
      <c r="B18" s="618"/>
      <c r="C18" s="619"/>
      <c r="D18" s="619"/>
      <c r="E18" s="619"/>
      <c r="F18" s="619"/>
      <c r="G18" s="620"/>
      <c r="H18" s="514"/>
      <c r="I18" s="514"/>
      <c r="J18" s="514"/>
      <c r="K18" s="514"/>
    </row>
    <row r="19" spans="1:11" ht="14.25" thickBot="1">
      <c r="A19" s="148" t="s">
        <v>45</v>
      </c>
      <c r="E19" s="147"/>
      <c r="H19" s="514"/>
      <c r="I19" s="514"/>
      <c r="J19" s="514"/>
      <c r="K19" s="514"/>
    </row>
    <row r="20" spans="1:11" ht="15" customHeight="1">
      <c r="A20" s="760" t="str">
        <f>$B$2</f>
        <v>デッドブラスト･ボーン</v>
      </c>
      <c r="B20" s="761"/>
      <c r="C20" s="762"/>
      <c r="D20" s="670" t="s">
        <v>658</v>
      </c>
      <c r="E20" s="671"/>
      <c r="F20" s="656" t="s">
        <v>723</v>
      </c>
      <c r="G20" s="657"/>
      <c r="H20" s="514"/>
      <c r="I20" s="514"/>
      <c r="J20" s="514"/>
      <c r="K20" s="514"/>
    </row>
    <row r="21" spans="1:11" ht="16.5" customHeight="1" thickBot="1">
      <c r="A21" s="763"/>
      <c r="B21" s="764"/>
      <c r="C21" s="765"/>
      <c r="D21" s="332" t="s">
        <v>658</v>
      </c>
      <c r="E21" s="333" t="s">
        <v>656</v>
      </c>
      <c r="F21" s="381" t="s">
        <v>724</v>
      </c>
      <c r="G21" s="382" t="s">
        <v>656</v>
      </c>
      <c r="H21" s="514"/>
      <c r="I21" s="514"/>
      <c r="J21" s="514"/>
      <c r="K21" s="514"/>
    </row>
    <row r="22" spans="1:11" ht="21" customHeight="1">
      <c r="A22" s="658" t="s">
        <v>654</v>
      </c>
      <c r="B22" s="375" t="s">
        <v>655</v>
      </c>
      <c r="C22" s="660" t="str">
        <f>$K$8</f>
        <v>意志</v>
      </c>
      <c r="D22" s="351" t="str">
        <f>$L$8 &amp; "+1d20"</f>
        <v>22+1d20</v>
      </c>
      <c r="E22" s="352" t="str">
        <f>$L$8+2 &amp; "+1d20"</f>
        <v>24+1d20</v>
      </c>
      <c r="F22" s="351" t="str">
        <f>2+$L$8 &amp; "+1d20"</f>
        <v>24+1d20</v>
      </c>
      <c r="G22" s="376" t="str">
        <f>2+$L$8+2 &amp; "+1d20"</f>
        <v>26+1d20</v>
      </c>
      <c r="H22" s="514"/>
      <c r="I22" s="514"/>
      <c r="J22" s="514"/>
      <c r="K22" s="514"/>
    </row>
    <row r="23" spans="1:11" ht="24" customHeight="1" thickBot="1">
      <c r="A23" s="659"/>
      <c r="B23" s="480" t="s">
        <v>657</v>
      </c>
      <c r="C23" s="661"/>
      <c r="D23" s="377" t="str">
        <f>3+$L$8 &amp; "+1d20"</f>
        <v>25+1d20</v>
      </c>
      <c r="E23" s="378" t="str">
        <f>3+$L$8+2 &amp; "+1d20"</f>
        <v>27+1d20</v>
      </c>
      <c r="F23" s="377" t="str">
        <f>2+3+$L$8 &amp; "+1d20"</f>
        <v>27+1d20</v>
      </c>
      <c r="G23" s="379" t="str">
        <f>2+3+$L$8+2 &amp; "+1d20"</f>
        <v>29+1d20</v>
      </c>
      <c r="H23" s="514"/>
      <c r="I23" s="514"/>
      <c r="J23" s="514"/>
      <c r="K23" s="514"/>
    </row>
    <row r="24" spans="1:11" ht="11.25" customHeight="1">
      <c r="A24" s="627"/>
      <c r="B24" s="627"/>
      <c r="C24" s="627"/>
      <c r="D24" s="627"/>
      <c r="E24" s="627"/>
      <c r="F24" s="627"/>
      <c r="G24" s="627"/>
    </row>
    <row r="25" spans="1:11" ht="14.25" customHeight="1">
      <c r="A25" s="633" t="s">
        <v>820</v>
      </c>
      <c r="B25" s="633"/>
      <c r="C25" s="633"/>
      <c r="D25" s="633"/>
      <c r="E25" s="633"/>
      <c r="F25" s="633"/>
      <c r="G25" s="633"/>
      <c r="I25" s="514"/>
      <c r="J25" s="514"/>
      <c r="K25" s="514"/>
    </row>
    <row r="26" spans="1:11" ht="13.5" customHeight="1">
      <c r="A26" s="635" t="s">
        <v>821</v>
      </c>
      <c r="B26" s="635"/>
      <c r="C26" s="635"/>
      <c r="D26" s="635"/>
      <c r="E26" s="635"/>
      <c r="F26" s="635"/>
      <c r="G26" s="635"/>
    </row>
    <row r="27" spans="1:11" ht="14.25">
      <c r="A27" s="633" t="s">
        <v>374</v>
      </c>
      <c r="B27" s="633"/>
      <c r="C27" s="633"/>
      <c r="D27" s="633"/>
      <c r="E27" s="633"/>
      <c r="F27" s="633"/>
      <c r="G27" s="633"/>
      <c r="I27" s="514"/>
      <c r="J27" s="514"/>
      <c r="K27" s="514"/>
    </row>
    <row r="28" spans="1:11" ht="13.5" customHeight="1">
      <c r="A28" s="634" t="s">
        <v>674</v>
      </c>
      <c r="B28" s="635"/>
      <c r="C28" s="635"/>
      <c r="D28" s="635"/>
      <c r="E28" s="635"/>
      <c r="F28" s="635"/>
      <c r="G28" s="635"/>
    </row>
    <row r="29" spans="1:11" ht="13.5" customHeight="1">
      <c r="A29" s="634" t="s">
        <v>653</v>
      </c>
      <c r="B29" s="634"/>
      <c r="C29" s="634"/>
      <c r="D29" s="634"/>
      <c r="E29" s="634"/>
      <c r="F29" s="634"/>
      <c r="G29" s="634"/>
    </row>
    <row r="30" spans="1:11" ht="13.5" customHeight="1">
      <c r="A30" s="634" t="s">
        <v>675</v>
      </c>
      <c r="B30" s="634"/>
      <c r="C30" s="634"/>
      <c r="D30" s="634"/>
      <c r="E30" s="634"/>
      <c r="F30" s="634"/>
      <c r="G30" s="634"/>
    </row>
    <row r="31" spans="1:11" ht="14.25">
      <c r="A31" s="633" t="s">
        <v>381</v>
      </c>
      <c r="B31" s="633"/>
      <c r="C31" s="633"/>
      <c r="D31" s="633"/>
      <c r="E31" s="633"/>
      <c r="F31" s="633"/>
      <c r="G31" s="633"/>
      <c r="I31" s="514"/>
      <c r="J31" s="514"/>
      <c r="K31" s="514"/>
    </row>
    <row r="32" spans="1:11" ht="13.5" customHeight="1">
      <c r="A32" s="637" t="s">
        <v>377</v>
      </c>
      <c r="B32" s="635"/>
      <c r="C32" s="635"/>
      <c r="D32" s="635"/>
      <c r="E32" s="635"/>
      <c r="F32" s="635"/>
      <c r="G32" s="635"/>
    </row>
    <row r="33" spans="1:12" ht="14.25">
      <c r="A33" s="633" t="s">
        <v>722</v>
      </c>
      <c r="B33" s="633"/>
      <c r="C33" s="633"/>
      <c r="D33" s="633"/>
      <c r="E33" s="633"/>
      <c r="F33" s="633"/>
      <c r="G33" s="633"/>
      <c r="I33" s="514"/>
      <c r="J33" s="514"/>
      <c r="K33" s="514"/>
    </row>
    <row r="34" spans="1:12" ht="13.5" customHeight="1">
      <c r="A34" s="636" t="s">
        <v>712</v>
      </c>
      <c r="B34" s="636"/>
      <c r="C34" s="636"/>
      <c r="D34" s="636"/>
      <c r="E34" s="636"/>
      <c r="F34" s="636"/>
      <c r="G34" s="636"/>
    </row>
    <row r="35" spans="1:12" ht="13.5" customHeight="1">
      <c r="A35" s="634" t="s">
        <v>713</v>
      </c>
      <c r="B35" s="634"/>
      <c r="C35" s="634"/>
      <c r="D35" s="634"/>
      <c r="E35" s="634"/>
      <c r="F35" s="634"/>
      <c r="G35" s="634"/>
    </row>
    <row r="36" spans="1:12" ht="9" customHeight="1">
      <c r="A36" s="518"/>
      <c r="B36" s="518"/>
      <c r="C36" s="518"/>
      <c r="D36" s="518"/>
      <c r="E36" s="518"/>
      <c r="F36" s="518"/>
      <c r="G36" s="518"/>
    </row>
    <row r="37" spans="1:12">
      <c r="A37" s="653" t="s">
        <v>47</v>
      </c>
      <c r="B37" s="654"/>
      <c r="C37" s="654"/>
      <c r="D37" s="654"/>
      <c r="E37" s="654"/>
      <c r="F37" s="654"/>
      <c r="G37" s="655"/>
    </row>
    <row r="38" spans="1:12" s="146" customFormat="1" ht="13.5" customHeight="1">
      <c r="A38" s="647"/>
      <c r="B38" s="633"/>
      <c r="C38" s="633"/>
      <c r="D38" s="633"/>
      <c r="E38" s="633"/>
      <c r="F38" s="633"/>
      <c r="G38" s="648"/>
      <c r="L38" s="514"/>
    </row>
    <row r="39" spans="1:12" s="109" customFormat="1" ht="13.5" customHeight="1">
      <c r="A39" s="629" t="s">
        <v>879</v>
      </c>
      <c r="B39" s="630"/>
      <c r="C39" s="630"/>
      <c r="D39" s="630"/>
      <c r="E39" s="630"/>
      <c r="F39" s="630"/>
      <c r="G39" s="631"/>
      <c r="L39" s="519"/>
    </row>
    <row r="40" spans="1:12" s="109" customFormat="1" ht="13.5" customHeight="1">
      <c r="A40" s="629" t="s">
        <v>1001</v>
      </c>
      <c r="B40" s="630"/>
      <c r="C40" s="630"/>
      <c r="D40" s="630"/>
      <c r="E40" s="630"/>
      <c r="F40" s="630"/>
      <c r="G40" s="631"/>
      <c r="L40" s="521"/>
    </row>
    <row r="41" spans="1:12" s="109" customFormat="1" ht="13.5" customHeight="1">
      <c r="A41" s="629" t="s">
        <v>882</v>
      </c>
      <c r="B41" s="630"/>
      <c r="C41" s="630"/>
      <c r="D41" s="630"/>
      <c r="E41" s="630"/>
      <c r="F41" s="630"/>
      <c r="G41" s="631"/>
      <c r="L41" s="519"/>
    </row>
    <row r="42" spans="1:12" s="109" customFormat="1" ht="13.5" customHeight="1">
      <c r="A42" s="629" t="s">
        <v>1002</v>
      </c>
      <c r="B42" s="630"/>
      <c r="C42" s="630"/>
      <c r="D42" s="630"/>
      <c r="E42" s="630"/>
      <c r="F42" s="630"/>
      <c r="G42" s="631"/>
      <c r="L42" s="519"/>
    </row>
    <row r="43" spans="1:12" s="109" customFormat="1" ht="13.5" customHeight="1">
      <c r="A43" s="629" t="s">
        <v>1004</v>
      </c>
      <c r="B43" s="630"/>
      <c r="C43" s="630"/>
      <c r="D43" s="630"/>
      <c r="E43" s="630"/>
      <c r="F43" s="630"/>
      <c r="G43" s="631"/>
      <c r="L43" s="519"/>
    </row>
    <row r="44" spans="1:12" s="109" customFormat="1" ht="13.5" customHeight="1">
      <c r="A44" s="629" t="s">
        <v>1003</v>
      </c>
      <c r="B44" s="630"/>
      <c r="C44" s="630"/>
      <c r="D44" s="630"/>
      <c r="E44" s="630"/>
      <c r="F44" s="630"/>
      <c r="G44" s="631"/>
      <c r="L44" s="519"/>
    </row>
    <row r="45" spans="1:12" s="109" customFormat="1" ht="13.5" customHeight="1">
      <c r="A45" s="629" t="s">
        <v>1010</v>
      </c>
      <c r="B45" s="630"/>
      <c r="C45" s="630"/>
      <c r="D45" s="630"/>
      <c r="E45" s="630"/>
      <c r="F45" s="630"/>
      <c r="G45" s="631"/>
      <c r="L45" s="519"/>
    </row>
    <row r="46" spans="1:12" s="109" customFormat="1" ht="13.5" customHeight="1">
      <c r="A46" s="629"/>
      <c r="B46" s="630"/>
      <c r="C46" s="630"/>
      <c r="D46" s="630"/>
      <c r="E46" s="630"/>
      <c r="F46" s="630"/>
      <c r="G46" s="631"/>
      <c r="L46" s="519"/>
    </row>
    <row r="47" spans="1:12" s="109" customFormat="1" ht="13.5" customHeight="1">
      <c r="A47" s="629" t="s">
        <v>887</v>
      </c>
      <c r="B47" s="630"/>
      <c r="C47" s="630"/>
      <c r="D47" s="630"/>
      <c r="E47" s="630"/>
      <c r="F47" s="630"/>
      <c r="G47" s="631"/>
      <c r="L47" s="519"/>
    </row>
    <row r="48" spans="1:12" s="109" customFormat="1" ht="13.5" customHeight="1">
      <c r="A48" s="629" t="s">
        <v>1005</v>
      </c>
      <c r="B48" s="630"/>
      <c r="C48" s="630"/>
      <c r="D48" s="630"/>
      <c r="E48" s="630"/>
      <c r="F48" s="630"/>
      <c r="G48" s="631"/>
      <c r="L48" s="521"/>
    </row>
    <row r="49" spans="1:12" s="109" customFormat="1" ht="13.5" customHeight="1">
      <c r="A49" s="629" t="s">
        <v>1006</v>
      </c>
      <c r="B49" s="630"/>
      <c r="C49" s="630"/>
      <c r="D49" s="630"/>
      <c r="E49" s="630"/>
      <c r="F49" s="630"/>
      <c r="G49" s="631"/>
      <c r="L49" s="519"/>
    </row>
    <row r="50" spans="1:12" s="109" customFormat="1" ht="13.5" customHeight="1">
      <c r="A50" s="629" t="s">
        <v>1007</v>
      </c>
      <c r="B50" s="630"/>
      <c r="C50" s="630"/>
      <c r="D50" s="630"/>
      <c r="E50" s="630"/>
      <c r="F50" s="630"/>
      <c r="G50" s="631"/>
      <c r="L50" s="519"/>
    </row>
    <row r="51" spans="1:12" s="109" customFormat="1" ht="13.5" customHeight="1">
      <c r="A51" s="629" t="s">
        <v>1008</v>
      </c>
      <c r="B51" s="630"/>
      <c r="C51" s="630"/>
      <c r="D51" s="630"/>
      <c r="E51" s="630"/>
      <c r="F51" s="630"/>
      <c r="G51" s="631"/>
      <c r="L51" s="519"/>
    </row>
    <row r="52" spans="1:12" s="109" customFormat="1" ht="13.5" customHeight="1">
      <c r="A52" s="629"/>
      <c r="B52" s="630"/>
      <c r="C52" s="630"/>
      <c r="D52" s="630"/>
      <c r="E52" s="630"/>
      <c r="F52" s="630"/>
      <c r="G52" s="631"/>
      <c r="L52" s="519"/>
    </row>
    <row r="53" spans="1:12" s="109" customFormat="1" ht="13.5" customHeight="1">
      <c r="A53" s="629" t="s">
        <v>1009</v>
      </c>
      <c r="B53" s="630"/>
      <c r="C53" s="630"/>
      <c r="D53" s="630"/>
      <c r="E53" s="630"/>
      <c r="F53" s="630"/>
      <c r="G53" s="631"/>
      <c r="L53" s="519"/>
    </row>
    <row r="54" spans="1:12" s="109" customFormat="1" ht="13.5" customHeight="1">
      <c r="A54" s="629" t="s">
        <v>1011</v>
      </c>
      <c r="B54" s="630"/>
      <c r="C54" s="630"/>
      <c r="D54" s="630"/>
      <c r="E54" s="630"/>
      <c r="F54" s="630"/>
      <c r="G54" s="631"/>
      <c r="L54" s="519"/>
    </row>
    <row r="55" spans="1:12" s="109" customFormat="1" ht="13.5" customHeight="1">
      <c r="A55" s="629" t="s">
        <v>1012</v>
      </c>
      <c r="B55" s="630"/>
      <c r="C55" s="630"/>
      <c r="D55" s="630"/>
      <c r="E55" s="630"/>
      <c r="F55" s="630"/>
      <c r="G55" s="631"/>
      <c r="L55" s="519"/>
    </row>
    <row r="56" spans="1:12" s="109" customFormat="1" ht="13.5" customHeight="1">
      <c r="A56" s="629" t="s">
        <v>1014</v>
      </c>
      <c r="B56" s="630"/>
      <c r="C56" s="630"/>
      <c r="D56" s="630"/>
      <c r="E56" s="630"/>
      <c r="F56" s="630"/>
      <c r="G56" s="631"/>
      <c r="L56" s="519"/>
    </row>
    <row r="57" spans="1:12" s="147" customFormat="1" ht="13.5" customHeight="1">
      <c r="A57" s="629" t="s">
        <v>1016</v>
      </c>
      <c r="B57" s="630"/>
      <c r="C57" s="630"/>
      <c r="D57" s="630"/>
      <c r="E57" s="630"/>
      <c r="F57" s="630"/>
      <c r="G57" s="631"/>
      <c r="L57" s="445"/>
    </row>
    <row r="58" spans="1:12" s="147" customFormat="1" ht="13.5" customHeight="1">
      <c r="A58" s="629" t="s">
        <v>1013</v>
      </c>
      <c r="B58" s="630"/>
      <c r="C58" s="630"/>
      <c r="D58" s="630"/>
      <c r="E58" s="630"/>
      <c r="F58" s="630"/>
      <c r="G58" s="631"/>
      <c r="L58" s="445"/>
    </row>
    <row r="59" spans="1:12" s="147" customFormat="1" ht="13.5" customHeight="1">
      <c r="A59" s="626" t="s">
        <v>1015</v>
      </c>
      <c r="B59" s="601"/>
      <c r="C59" s="601"/>
      <c r="D59" s="601"/>
      <c r="E59" s="601"/>
      <c r="F59" s="601"/>
      <c r="G59" s="602"/>
      <c r="L59" s="445"/>
    </row>
    <row r="60" spans="1:12" s="147" customFormat="1" ht="13.5" customHeight="1">
      <c r="A60" s="626" t="s">
        <v>1017</v>
      </c>
      <c r="B60" s="601"/>
      <c r="C60" s="601"/>
      <c r="D60" s="601"/>
      <c r="E60" s="601"/>
      <c r="F60" s="601"/>
      <c r="G60" s="602"/>
      <c r="L60" s="445"/>
    </row>
    <row r="61" spans="1:12" s="147" customFormat="1" ht="13.5" customHeight="1">
      <c r="A61" s="600"/>
      <c r="B61" s="601"/>
      <c r="C61" s="601"/>
      <c r="D61" s="601"/>
      <c r="E61" s="601"/>
      <c r="F61" s="601"/>
      <c r="G61" s="602"/>
      <c r="L61" s="445"/>
    </row>
    <row r="62" spans="1:12" s="109" customFormat="1" ht="13.5" customHeight="1">
      <c r="A62" s="629"/>
      <c r="B62" s="630"/>
      <c r="C62" s="630"/>
      <c r="D62" s="630"/>
      <c r="E62" s="630"/>
      <c r="F62" s="630"/>
      <c r="G62" s="631"/>
      <c r="L62" s="519"/>
    </row>
    <row r="63" spans="1:12" s="146" customFormat="1" ht="21">
      <c r="A63" s="757" t="str">
        <f>$B$1</f>
        <v>アイテム</v>
      </c>
      <c r="B63" s="759"/>
      <c r="C63" s="165" t="s">
        <v>39</v>
      </c>
      <c r="D63" s="166" t="str">
        <f>$E$1</f>
        <v>一日毎</v>
      </c>
      <c r="E63" s="757" t="str">
        <f>$B$2</f>
        <v>デッドブラスト･ボーン</v>
      </c>
      <c r="F63" s="758"/>
      <c r="G63" s="759"/>
      <c r="L63" s="514"/>
    </row>
  </sheetData>
  <mergeCells count="66">
    <mergeCell ref="A59:G59"/>
    <mergeCell ref="A60:G60"/>
    <mergeCell ref="A61:G61"/>
    <mergeCell ref="A62:G62"/>
    <mergeCell ref="E63:G63"/>
    <mergeCell ref="A63:B63"/>
    <mergeCell ref="A58:G58"/>
    <mergeCell ref="A46:G46"/>
    <mergeCell ref="A47:G47"/>
    <mergeCell ref="A49:G49"/>
    <mergeCell ref="A50:G50"/>
    <mergeCell ref="A51:G51"/>
    <mergeCell ref="A52:G52"/>
    <mergeCell ref="A53:G53"/>
    <mergeCell ref="A54:G54"/>
    <mergeCell ref="A55:G55"/>
    <mergeCell ref="A56:G56"/>
    <mergeCell ref="A57:G57"/>
    <mergeCell ref="A48:G48"/>
    <mergeCell ref="A45:G45"/>
    <mergeCell ref="A34:G34"/>
    <mergeCell ref="A35:G35"/>
    <mergeCell ref="A37:G37"/>
    <mergeCell ref="A38:G38"/>
    <mergeCell ref="A39:G39"/>
    <mergeCell ref="A41:G41"/>
    <mergeCell ref="A42:G42"/>
    <mergeCell ref="A43:G43"/>
    <mergeCell ref="A44:G44"/>
    <mergeCell ref="A40:G40"/>
    <mergeCell ref="A33:G33"/>
    <mergeCell ref="A22:A23"/>
    <mergeCell ref="C22:C23"/>
    <mergeCell ref="A24:G24"/>
    <mergeCell ref="A25:G25"/>
    <mergeCell ref="A26:G26"/>
    <mergeCell ref="A27:G27"/>
    <mergeCell ref="A28:G28"/>
    <mergeCell ref="A29:G29"/>
    <mergeCell ref="A30:G30"/>
    <mergeCell ref="A31:G31"/>
    <mergeCell ref="A32:G32"/>
    <mergeCell ref="B16:G16"/>
    <mergeCell ref="B15:G15"/>
    <mergeCell ref="B17:G17"/>
    <mergeCell ref="B18:G18"/>
    <mergeCell ref="A20:C21"/>
    <mergeCell ref="D20:E20"/>
    <mergeCell ref="F20:G20"/>
    <mergeCell ref="B11:G11"/>
    <mergeCell ref="J11:K11"/>
    <mergeCell ref="B12:G12"/>
    <mergeCell ref="B13:G13"/>
    <mergeCell ref="B14:G14"/>
    <mergeCell ref="J9:K9"/>
    <mergeCell ref="B10:G10"/>
    <mergeCell ref="B1:C1"/>
    <mergeCell ref="F1:G1"/>
    <mergeCell ref="B2:G2"/>
    <mergeCell ref="B4:G4"/>
    <mergeCell ref="H4:L4"/>
    <mergeCell ref="B5:G5"/>
    <mergeCell ref="B6:D6"/>
    <mergeCell ref="B7:D7"/>
    <mergeCell ref="B8:G8"/>
    <mergeCell ref="B9:G9"/>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zoomScaleNormal="100" workbookViewId="0">
      <selection activeCell="B6" sqref="B6:D7"/>
    </sheetView>
  </sheetViews>
  <sheetFormatPr defaultColWidth="9" defaultRowHeight="13.5"/>
  <cols>
    <col min="1" max="1" width="13.75" style="111" customWidth="1"/>
    <col min="2" max="2" width="10" style="111" customWidth="1"/>
    <col min="3" max="3" width="7.875" style="111" customWidth="1"/>
    <col min="4" max="5" width="6.25" style="111" customWidth="1"/>
    <col min="6" max="9" width="10.875" style="111" customWidth="1"/>
    <col min="10" max="11" width="18.25" style="111" customWidth="1"/>
    <col min="12" max="12" width="9.25" style="111" customWidth="1"/>
    <col min="13" max="13" width="12.375" style="111" customWidth="1"/>
    <col min="14" max="16384" width="9" style="111"/>
  </cols>
  <sheetData>
    <row r="1" spans="1:12" s="173" customFormat="1" ht="15.75" customHeight="1">
      <c r="A1" s="345" t="s">
        <v>294</v>
      </c>
      <c r="B1" s="345"/>
      <c r="C1" s="345"/>
      <c r="D1" s="345"/>
      <c r="E1" s="345"/>
      <c r="F1" s="345"/>
      <c r="G1" s="345"/>
      <c r="H1" s="322"/>
      <c r="I1" s="322"/>
    </row>
    <row r="2" spans="1:12" s="321" customFormat="1" ht="13.5" customHeight="1">
      <c r="A2" s="322" t="s">
        <v>185</v>
      </c>
      <c r="B2" s="322"/>
      <c r="C2" s="322"/>
      <c r="D2" s="322"/>
      <c r="E2" s="322"/>
      <c r="F2" s="322"/>
      <c r="G2" s="322"/>
      <c r="H2" s="59"/>
      <c r="I2" s="59"/>
      <c r="J2" s="146"/>
      <c r="K2" s="146"/>
    </row>
    <row r="3" spans="1:12" s="321" customFormat="1" ht="13.5" customHeight="1">
      <c r="A3" s="347" t="s">
        <v>186</v>
      </c>
      <c r="B3" s="347"/>
      <c r="C3" s="347"/>
      <c r="D3" s="347"/>
      <c r="E3" s="347"/>
      <c r="F3" s="347"/>
      <c r="G3" s="347"/>
      <c r="H3" s="59"/>
      <c r="I3" s="59"/>
      <c r="J3" s="146"/>
      <c r="K3" s="146"/>
    </row>
    <row r="4" spans="1:12" s="321" customFormat="1" ht="13.5" customHeight="1" thickBot="1">
      <c r="A4" s="346"/>
      <c r="B4" s="346"/>
      <c r="C4" s="346"/>
      <c r="D4" s="346"/>
      <c r="E4" s="346"/>
      <c r="F4" s="346"/>
      <c r="G4" s="346"/>
      <c r="H4" s="146"/>
      <c r="I4" s="146"/>
      <c r="J4" s="146"/>
      <c r="K4" s="146"/>
    </row>
    <row r="5" spans="1:12" ht="13.5" customHeight="1" thickBot="1">
      <c r="A5" s="120" t="s">
        <v>0</v>
      </c>
      <c r="B5" s="120" t="s">
        <v>157</v>
      </c>
      <c r="C5" s="795" t="s">
        <v>158</v>
      </c>
      <c r="D5" s="796"/>
      <c r="E5" s="797"/>
      <c r="F5" s="795" t="s">
        <v>159</v>
      </c>
      <c r="G5" s="796"/>
      <c r="H5" s="796"/>
      <c r="I5" s="797"/>
    </row>
    <row r="6" spans="1:12" ht="13.5" customHeight="1" thickBot="1">
      <c r="A6" s="802" t="str">
        <f>初01!$B$2</f>
        <v>メイジ・ハンド</v>
      </c>
      <c r="B6" s="803" t="str">
        <f>初01!$G$1</f>
        <v>手</v>
      </c>
      <c r="C6" s="788" t="s">
        <v>160</v>
      </c>
      <c r="D6" s="804"/>
      <c r="E6" s="169" t="s">
        <v>41</v>
      </c>
      <c r="F6" s="170" t="s">
        <v>88</v>
      </c>
      <c r="G6" s="171" t="s">
        <v>18</v>
      </c>
      <c r="H6" s="171" t="s">
        <v>19</v>
      </c>
      <c r="I6" s="172" t="s">
        <v>20</v>
      </c>
    </row>
    <row r="7" spans="1:12" ht="21" customHeight="1" thickBot="1">
      <c r="A7" s="802"/>
      <c r="B7" s="803"/>
      <c r="C7" s="805" t="s">
        <v>228</v>
      </c>
      <c r="D7" s="806"/>
      <c r="E7" s="187">
        <f>初01!$G$6</f>
        <v>5</v>
      </c>
      <c r="F7" s="807" t="s">
        <v>227</v>
      </c>
      <c r="G7" s="808"/>
      <c r="H7" s="808"/>
      <c r="I7" s="809"/>
    </row>
    <row r="8" spans="1:12" ht="13.5" customHeight="1">
      <c r="A8" s="784" t="str">
        <f>日01!B2</f>
        <v>オウビーディエント･サーヴァント</v>
      </c>
      <c r="B8" s="786" t="str">
        <f>日01!G1</f>
        <v>英霊</v>
      </c>
      <c r="C8" s="788" t="s">
        <v>160</v>
      </c>
      <c r="D8" s="789"/>
      <c r="E8" s="169" t="s">
        <v>41</v>
      </c>
      <c r="F8" s="170" t="s">
        <v>88</v>
      </c>
      <c r="G8" s="171" t="s">
        <v>18</v>
      </c>
      <c r="H8" s="171" t="s">
        <v>19</v>
      </c>
      <c r="I8" s="172" t="s">
        <v>20</v>
      </c>
    </row>
    <row r="9" spans="1:12" ht="21" customHeight="1" thickBot="1">
      <c r="A9" s="798"/>
      <c r="B9" s="799"/>
      <c r="C9" s="800" t="s">
        <v>255</v>
      </c>
      <c r="D9" s="801"/>
      <c r="E9" s="121">
        <f>日01!G6</f>
        <v>5</v>
      </c>
      <c r="F9" s="132">
        <f>日01!D24</f>
        <v>30</v>
      </c>
      <c r="G9" s="122">
        <f>日01!E24</f>
        <v>24</v>
      </c>
      <c r="H9" s="122">
        <f>日01!F24</f>
        <v>31</v>
      </c>
      <c r="I9" s="123">
        <f>日01!G24</f>
        <v>31</v>
      </c>
    </row>
    <row r="10" spans="1:12" s="145" customFormat="1" ht="13.5" customHeight="1">
      <c r="A10" s="784" t="str">
        <f>汎10予備!B2</f>
        <v>ヒーリング（予備）フィギュリーン</v>
      </c>
      <c r="B10" s="786" t="str">
        <f>汎10予備!G1</f>
        <v>ナース</v>
      </c>
      <c r="C10" s="788" t="s">
        <v>160</v>
      </c>
      <c r="D10" s="789"/>
      <c r="E10" s="169" t="s">
        <v>41</v>
      </c>
      <c r="F10" s="170" t="s">
        <v>88</v>
      </c>
      <c r="G10" s="171" t="s">
        <v>18</v>
      </c>
      <c r="H10" s="171" t="s">
        <v>19</v>
      </c>
      <c r="I10" s="172" t="s">
        <v>20</v>
      </c>
    </row>
    <row r="11" spans="1:12" s="145" customFormat="1" ht="21" customHeight="1" thickBot="1">
      <c r="A11" s="785"/>
      <c r="B11" s="787"/>
      <c r="C11" s="790" t="s">
        <v>334</v>
      </c>
      <c r="D11" s="791"/>
      <c r="E11" s="190">
        <f>汎10予備!G6</f>
        <v>5</v>
      </c>
      <c r="F11" s="191">
        <f>汎10予備!D24</f>
        <v>32</v>
      </c>
      <c r="G11" s="192">
        <f>汎10予備!E24</f>
        <v>26</v>
      </c>
      <c r="H11" s="192">
        <f>汎10予備!F24</f>
        <v>31</v>
      </c>
      <c r="I11" s="193">
        <f>汎10予備!G24</f>
        <v>31</v>
      </c>
    </row>
    <row r="12" spans="1:12" ht="14.25" thickBot="1"/>
    <row r="13" spans="1:12" ht="17.25">
      <c r="A13" s="792" t="s">
        <v>256</v>
      </c>
      <c r="B13" s="793"/>
      <c r="C13" s="793"/>
      <c r="D13" s="793"/>
      <c r="E13" s="793"/>
      <c r="F13" s="793"/>
      <c r="G13" s="793"/>
      <c r="H13" s="793"/>
      <c r="I13" s="794"/>
    </row>
    <row r="14" spans="1:12" ht="14.25">
      <c r="A14" s="774"/>
      <c r="B14" s="633"/>
      <c r="C14" s="633"/>
      <c r="D14" s="633"/>
      <c r="E14" s="633"/>
      <c r="F14" s="633"/>
      <c r="G14" s="633"/>
      <c r="H14" s="633"/>
      <c r="I14" s="775"/>
    </row>
    <row r="15" spans="1:12" s="146" customFormat="1" ht="18" customHeight="1">
      <c r="A15" s="776" t="s">
        <v>221</v>
      </c>
      <c r="B15" s="777"/>
      <c r="C15" s="777"/>
      <c r="D15" s="777"/>
      <c r="E15" s="777"/>
      <c r="F15" s="777"/>
      <c r="G15" s="777"/>
      <c r="H15" s="777"/>
      <c r="I15" s="778"/>
      <c r="L15" s="294"/>
    </row>
    <row r="16" spans="1:12" s="146" customFormat="1" ht="15.75" customHeight="1">
      <c r="A16" s="779" t="s">
        <v>589</v>
      </c>
      <c r="B16" s="780"/>
      <c r="C16" s="780"/>
      <c r="D16" s="780"/>
      <c r="E16" s="780"/>
      <c r="F16" s="780"/>
      <c r="G16" s="780"/>
      <c r="H16" s="780"/>
      <c r="I16" s="781"/>
      <c r="L16" s="294"/>
    </row>
    <row r="17" spans="1:9" s="294" customFormat="1">
      <c r="A17" s="782"/>
      <c r="B17" s="601"/>
      <c r="C17" s="601"/>
      <c r="D17" s="601"/>
      <c r="E17" s="601"/>
      <c r="F17" s="601"/>
      <c r="G17" s="601"/>
      <c r="H17" s="601"/>
      <c r="I17" s="783"/>
    </row>
    <row r="18" spans="1:9" s="294" customFormat="1" ht="15" customHeight="1">
      <c r="A18" s="771" t="s">
        <v>322</v>
      </c>
      <c r="B18" s="772"/>
      <c r="C18" s="772"/>
      <c r="D18" s="772"/>
      <c r="E18" s="772"/>
      <c r="F18" s="772"/>
      <c r="G18" s="772"/>
      <c r="H18" s="772"/>
      <c r="I18" s="773"/>
    </row>
    <row r="19" spans="1:9" s="294" customFormat="1">
      <c r="A19" s="769" t="s">
        <v>321</v>
      </c>
      <c r="B19" s="630"/>
      <c r="C19" s="630"/>
      <c r="D19" s="630"/>
      <c r="E19" s="630"/>
      <c r="F19" s="630"/>
      <c r="G19" s="630"/>
      <c r="H19" s="630"/>
      <c r="I19" s="770"/>
    </row>
    <row r="20" spans="1:9" s="315" customFormat="1">
      <c r="A20" s="769" t="s">
        <v>590</v>
      </c>
      <c r="B20" s="630"/>
      <c r="C20" s="630"/>
      <c r="D20" s="630"/>
      <c r="E20" s="630"/>
      <c r="F20" s="630"/>
      <c r="G20" s="630"/>
      <c r="H20" s="630"/>
      <c r="I20" s="770"/>
    </row>
    <row r="21" spans="1:9" s="294" customFormat="1">
      <c r="A21" s="769"/>
      <c r="B21" s="630"/>
      <c r="C21" s="630"/>
      <c r="D21" s="630"/>
      <c r="E21" s="630"/>
      <c r="F21" s="630"/>
      <c r="G21" s="630"/>
      <c r="H21" s="630"/>
      <c r="I21" s="770"/>
    </row>
    <row r="22" spans="1:9" s="294" customFormat="1" ht="15" customHeight="1">
      <c r="A22" s="771" t="s">
        <v>490</v>
      </c>
      <c r="B22" s="772"/>
      <c r="C22" s="772"/>
      <c r="D22" s="772"/>
      <c r="E22" s="772"/>
      <c r="F22" s="772"/>
      <c r="G22" s="772"/>
      <c r="H22" s="772"/>
      <c r="I22" s="773"/>
    </row>
    <row r="23" spans="1:9" s="294" customFormat="1">
      <c r="A23" s="769" t="s">
        <v>592</v>
      </c>
      <c r="B23" s="630"/>
      <c r="C23" s="630"/>
      <c r="D23" s="630"/>
      <c r="E23" s="630"/>
      <c r="F23" s="630"/>
      <c r="G23" s="630"/>
      <c r="H23" s="630"/>
      <c r="I23" s="770"/>
    </row>
    <row r="24" spans="1:9" s="294" customFormat="1">
      <c r="A24" s="769" t="s">
        <v>491</v>
      </c>
      <c r="B24" s="630"/>
      <c r="C24" s="630"/>
      <c r="D24" s="630"/>
      <c r="E24" s="630"/>
      <c r="F24" s="630"/>
      <c r="G24" s="630"/>
      <c r="H24" s="630"/>
      <c r="I24" s="770"/>
    </row>
    <row r="25" spans="1:9" s="294" customFormat="1">
      <c r="A25" s="769" t="s">
        <v>338</v>
      </c>
      <c r="B25" s="630"/>
      <c r="C25" s="630"/>
      <c r="D25" s="630"/>
      <c r="E25" s="630"/>
      <c r="F25" s="630"/>
      <c r="G25" s="630"/>
      <c r="H25" s="630"/>
      <c r="I25" s="770"/>
    </row>
    <row r="26" spans="1:9" s="294" customFormat="1">
      <c r="A26" s="769" t="s">
        <v>591</v>
      </c>
      <c r="B26" s="630"/>
      <c r="C26" s="630"/>
      <c r="D26" s="630"/>
      <c r="E26" s="630"/>
      <c r="F26" s="630"/>
      <c r="G26" s="630"/>
      <c r="H26" s="630"/>
      <c r="I26" s="770"/>
    </row>
    <row r="27" spans="1:9" s="294" customFormat="1" ht="14.25" thickBot="1">
      <c r="A27" s="810"/>
      <c r="B27" s="811"/>
      <c r="C27" s="811"/>
      <c r="D27" s="811"/>
      <c r="E27" s="811"/>
      <c r="F27" s="811"/>
      <c r="G27" s="811"/>
      <c r="H27" s="811"/>
      <c r="I27" s="812"/>
    </row>
    <row r="28" spans="1:9" s="294" customFormat="1" ht="14.25" thickBot="1">
      <c r="A28" s="813"/>
      <c r="B28" s="813"/>
      <c r="C28" s="813"/>
      <c r="D28" s="813"/>
      <c r="E28" s="813"/>
      <c r="F28" s="813"/>
      <c r="G28" s="813"/>
      <c r="H28" s="813"/>
      <c r="I28" s="813"/>
    </row>
    <row r="29" spans="1:9" s="294" customFormat="1" ht="18.75">
      <c r="A29" s="814" t="s">
        <v>161</v>
      </c>
      <c r="B29" s="815"/>
      <c r="C29" s="815"/>
      <c r="D29" s="815"/>
      <c r="E29" s="815"/>
      <c r="F29" s="815"/>
      <c r="G29" s="815"/>
      <c r="H29" s="815"/>
      <c r="I29" s="816"/>
    </row>
    <row r="30" spans="1:9" s="294" customFormat="1">
      <c r="A30" s="817"/>
      <c r="B30" s="627"/>
      <c r="C30" s="627"/>
      <c r="D30" s="627"/>
      <c r="E30" s="627"/>
      <c r="F30" s="627"/>
      <c r="G30" s="627"/>
      <c r="H30" s="627"/>
      <c r="I30" s="818"/>
    </row>
    <row r="31" spans="1:9" s="294" customFormat="1">
      <c r="A31" s="817" t="s">
        <v>245</v>
      </c>
      <c r="B31" s="627"/>
      <c r="C31" s="627"/>
      <c r="D31" s="627"/>
      <c r="E31" s="627"/>
      <c r="F31" s="627"/>
      <c r="G31" s="627"/>
      <c r="H31" s="627"/>
      <c r="I31" s="818"/>
    </row>
    <row r="32" spans="1:9" s="294" customFormat="1">
      <c r="A32" s="817" t="s">
        <v>162</v>
      </c>
      <c r="B32" s="627"/>
      <c r="C32" s="627"/>
      <c r="D32" s="627"/>
      <c r="E32" s="627"/>
      <c r="F32" s="627"/>
      <c r="G32" s="627"/>
      <c r="H32" s="627"/>
      <c r="I32" s="818"/>
    </row>
    <row r="33" spans="1:15" s="294" customFormat="1">
      <c r="A33" s="817" t="s">
        <v>318</v>
      </c>
      <c r="B33" s="627"/>
      <c r="C33" s="627"/>
      <c r="D33" s="627"/>
      <c r="E33" s="627"/>
      <c r="F33" s="627"/>
      <c r="G33" s="627"/>
      <c r="H33" s="627"/>
      <c r="I33" s="818"/>
    </row>
    <row r="34" spans="1:15" s="294" customFormat="1" ht="14.25" thickBot="1">
      <c r="A34" s="537"/>
      <c r="B34" s="538"/>
      <c r="C34" s="538"/>
      <c r="D34" s="538"/>
      <c r="E34" s="538"/>
      <c r="F34" s="538"/>
      <c r="G34" s="538"/>
      <c r="H34" s="538"/>
      <c r="I34" s="539"/>
    </row>
    <row r="35" spans="1:15" s="294" customFormat="1" ht="14.25" thickBot="1"/>
    <row r="36" spans="1:15" s="294" customFormat="1" ht="18.75">
      <c r="A36" s="814" t="s">
        <v>163</v>
      </c>
      <c r="B36" s="815"/>
      <c r="C36" s="815"/>
      <c r="D36" s="815"/>
      <c r="E36" s="815"/>
      <c r="F36" s="815"/>
      <c r="G36" s="815"/>
      <c r="H36" s="815"/>
      <c r="I36" s="816"/>
    </row>
    <row r="37" spans="1:15" s="294" customFormat="1">
      <c r="A37" s="769"/>
      <c r="B37" s="630"/>
      <c r="C37" s="630"/>
      <c r="D37" s="630"/>
      <c r="E37" s="630"/>
      <c r="F37" s="630"/>
      <c r="G37" s="630"/>
      <c r="H37" s="630"/>
      <c r="I37" s="770"/>
    </row>
    <row r="38" spans="1:15" s="294" customFormat="1">
      <c r="A38" s="819" t="s">
        <v>164</v>
      </c>
      <c r="B38" s="820"/>
      <c r="C38" s="820"/>
      <c r="D38" s="820"/>
      <c r="E38" s="820"/>
      <c r="F38" s="820"/>
      <c r="G38" s="820"/>
      <c r="H38" s="820"/>
      <c r="I38" s="821"/>
    </row>
    <row r="39" spans="1:15" s="294" customFormat="1">
      <c r="A39" s="769" t="s">
        <v>165</v>
      </c>
      <c r="B39" s="630"/>
      <c r="C39" s="630"/>
      <c r="D39" s="630"/>
      <c r="E39" s="630"/>
      <c r="F39" s="630"/>
      <c r="G39" s="630"/>
      <c r="H39" s="630"/>
      <c r="I39" s="770"/>
    </row>
    <row r="40" spans="1:15" s="294" customFormat="1">
      <c r="A40" s="769" t="s">
        <v>166</v>
      </c>
      <c r="B40" s="630"/>
      <c r="C40" s="630"/>
      <c r="D40" s="630"/>
      <c r="E40" s="630"/>
      <c r="F40" s="630"/>
      <c r="G40" s="630"/>
      <c r="H40" s="630"/>
      <c r="I40" s="770"/>
    </row>
    <row r="41" spans="1:15" s="294" customFormat="1">
      <c r="A41" s="819" t="s">
        <v>167</v>
      </c>
      <c r="B41" s="820"/>
      <c r="C41" s="820"/>
      <c r="D41" s="820"/>
      <c r="E41" s="820"/>
      <c r="F41" s="820"/>
      <c r="G41" s="820"/>
      <c r="H41" s="820"/>
      <c r="I41" s="821"/>
    </row>
    <row r="42" spans="1:15" s="294" customFormat="1">
      <c r="A42" s="817" t="s">
        <v>492</v>
      </c>
      <c r="B42" s="627"/>
      <c r="C42" s="627"/>
      <c r="D42" s="627"/>
      <c r="E42" s="627"/>
      <c r="F42" s="627"/>
      <c r="G42" s="627"/>
      <c r="H42" s="627"/>
      <c r="I42" s="818"/>
      <c r="L42" s="146"/>
      <c r="M42" s="146"/>
      <c r="N42" s="146"/>
      <c r="O42" s="146"/>
    </row>
    <row r="43" spans="1:15" s="294" customFormat="1">
      <c r="A43" s="817" t="s">
        <v>168</v>
      </c>
      <c r="B43" s="627"/>
      <c r="C43" s="627"/>
      <c r="D43" s="627"/>
      <c r="E43" s="627"/>
      <c r="F43" s="627"/>
      <c r="G43" s="627"/>
      <c r="H43" s="627"/>
      <c r="I43" s="818"/>
      <c r="L43" s="146"/>
      <c r="M43" s="146"/>
      <c r="N43" s="146"/>
      <c r="O43" s="146"/>
    </row>
    <row r="44" spans="1:15" s="294" customFormat="1">
      <c r="A44" s="819" t="s">
        <v>169</v>
      </c>
      <c r="B44" s="820"/>
      <c r="C44" s="820"/>
      <c r="D44" s="820"/>
      <c r="E44" s="820"/>
      <c r="F44" s="820"/>
      <c r="G44" s="820"/>
      <c r="H44" s="820"/>
      <c r="I44" s="821"/>
    </row>
    <row r="45" spans="1:15" s="294" customFormat="1">
      <c r="A45" s="817" t="s">
        <v>588</v>
      </c>
      <c r="B45" s="627"/>
      <c r="C45" s="627"/>
      <c r="D45" s="627"/>
      <c r="E45" s="627"/>
      <c r="F45" s="627"/>
      <c r="G45" s="627"/>
      <c r="H45" s="627"/>
      <c r="I45" s="818"/>
    </row>
    <row r="46" spans="1:15" s="294" customFormat="1">
      <c r="A46" s="819" t="s">
        <v>170</v>
      </c>
      <c r="B46" s="820"/>
      <c r="C46" s="820"/>
      <c r="D46" s="820"/>
      <c r="E46" s="820"/>
      <c r="F46" s="820"/>
      <c r="G46" s="820"/>
      <c r="H46" s="820"/>
      <c r="I46" s="821"/>
    </row>
    <row r="47" spans="1:15" s="294" customFormat="1">
      <c r="A47" s="817" t="s">
        <v>269</v>
      </c>
      <c r="B47" s="627"/>
      <c r="C47" s="627"/>
      <c r="D47" s="627"/>
      <c r="E47" s="627"/>
      <c r="F47" s="627"/>
      <c r="G47" s="627"/>
      <c r="H47" s="627"/>
      <c r="I47" s="818"/>
    </row>
    <row r="48" spans="1:15" s="294" customFormat="1">
      <c r="A48" s="817" t="s">
        <v>494</v>
      </c>
      <c r="B48" s="627"/>
      <c r="C48" s="627"/>
      <c r="D48" s="627"/>
      <c r="E48" s="627"/>
      <c r="F48" s="627"/>
      <c r="G48" s="627"/>
      <c r="H48" s="627"/>
      <c r="I48" s="818"/>
    </row>
    <row r="49" spans="1:9" s="294" customFormat="1">
      <c r="A49" s="819" t="s">
        <v>171</v>
      </c>
      <c r="B49" s="820"/>
      <c r="C49" s="820"/>
      <c r="D49" s="820"/>
      <c r="E49" s="820"/>
      <c r="F49" s="820"/>
      <c r="G49" s="820"/>
      <c r="H49" s="820"/>
      <c r="I49" s="821"/>
    </row>
    <row r="50" spans="1:9" s="294" customFormat="1">
      <c r="A50" s="817" t="s">
        <v>257</v>
      </c>
      <c r="B50" s="627"/>
      <c r="C50" s="627"/>
      <c r="D50" s="627"/>
      <c r="E50" s="627"/>
      <c r="F50" s="627"/>
      <c r="G50" s="627"/>
      <c r="H50" s="627"/>
      <c r="I50" s="818"/>
    </row>
    <row r="51" spans="1:9" s="294" customFormat="1">
      <c r="A51" s="817" t="s">
        <v>172</v>
      </c>
      <c r="B51" s="627"/>
      <c r="C51" s="627"/>
      <c r="D51" s="627"/>
      <c r="E51" s="627"/>
      <c r="F51" s="627"/>
      <c r="G51" s="627"/>
      <c r="H51" s="627"/>
      <c r="I51" s="818"/>
    </row>
    <row r="52" spans="1:9" s="294" customFormat="1">
      <c r="A52" s="819" t="s">
        <v>258</v>
      </c>
      <c r="B52" s="820"/>
      <c r="C52" s="820"/>
      <c r="D52" s="820"/>
      <c r="E52" s="820"/>
      <c r="F52" s="820"/>
      <c r="G52" s="820"/>
      <c r="H52" s="820"/>
      <c r="I52" s="821"/>
    </row>
    <row r="53" spans="1:9" s="294" customFormat="1">
      <c r="A53" s="817" t="s">
        <v>493</v>
      </c>
      <c r="B53" s="627"/>
      <c r="C53" s="627"/>
      <c r="D53" s="627"/>
      <c r="E53" s="627"/>
      <c r="F53" s="627"/>
      <c r="G53" s="627"/>
      <c r="H53" s="627"/>
      <c r="I53" s="818"/>
    </row>
    <row r="54" spans="1:9" s="294" customFormat="1">
      <c r="A54" s="819" t="s">
        <v>319</v>
      </c>
      <c r="B54" s="820"/>
      <c r="C54" s="820"/>
      <c r="D54" s="820"/>
      <c r="E54" s="820"/>
      <c r="F54" s="820"/>
      <c r="G54" s="820"/>
      <c r="H54" s="820"/>
      <c r="I54" s="821"/>
    </row>
    <row r="55" spans="1:9" s="294" customFormat="1">
      <c r="A55" s="817" t="s">
        <v>320</v>
      </c>
      <c r="B55" s="627"/>
      <c r="C55" s="627"/>
      <c r="D55" s="627"/>
      <c r="E55" s="627"/>
      <c r="F55" s="627"/>
      <c r="G55" s="627"/>
      <c r="H55" s="627"/>
      <c r="I55" s="818"/>
    </row>
    <row r="56" spans="1:9" s="294" customFormat="1" ht="14.25" thickBot="1">
      <c r="A56" s="822"/>
      <c r="B56" s="823"/>
      <c r="C56" s="823"/>
      <c r="D56" s="823"/>
      <c r="E56" s="823"/>
      <c r="F56" s="823"/>
      <c r="G56" s="823"/>
      <c r="H56" s="823"/>
      <c r="I56" s="824"/>
    </row>
  </sheetData>
  <mergeCells count="58">
    <mergeCell ref="A55:I55"/>
    <mergeCell ref="A56:I56"/>
    <mergeCell ref="A50:I50"/>
    <mergeCell ref="A51:I51"/>
    <mergeCell ref="A52:I52"/>
    <mergeCell ref="A53:I53"/>
    <mergeCell ref="A54:I54"/>
    <mergeCell ref="A45:I45"/>
    <mergeCell ref="A46:I46"/>
    <mergeCell ref="A47:I47"/>
    <mergeCell ref="A48:I48"/>
    <mergeCell ref="A49:I49"/>
    <mergeCell ref="A40:I40"/>
    <mergeCell ref="A41:I41"/>
    <mergeCell ref="A42:I42"/>
    <mergeCell ref="A43:I43"/>
    <mergeCell ref="A44:I44"/>
    <mergeCell ref="A34:I34"/>
    <mergeCell ref="A36:I36"/>
    <mergeCell ref="A37:I37"/>
    <mergeCell ref="A38:I38"/>
    <mergeCell ref="A39:I39"/>
    <mergeCell ref="A29:I29"/>
    <mergeCell ref="A30:I30"/>
    <mergeCell ref="A31:I31"/>
    <mergeCell ref="A32:I32"/>
    <mergeCell ref="A33:I33"/>
    <mergeCell ref="A24:I24"/>
    <mergeCell ref="A25:I25"/>
    <mergeCell ref="A26:I26"/>
    <mergeCell ref="A27:I27"/>
    <mergeCell ref="A28:I28"/>
    <mergeCell ref="F5:I5"/>
    <mergeCell ref="A8:A9"/>
    <mergeCell ref="B8:B9"/>
    <mergeCell ref="C8:D8"/>
    <mergeCell ref="C9:D9"/>
    <mergeCell ref="A6:A7"/>
    <mergeCell ref="B6:B7"/>
    <mergeCell ref="C6:D6"/>
    <mergeCell ref="C7:D7"/>
    <mergeCell ref="F7:I7"/>
    <mergeCell ref="C5:E5"/>
    <mergeCell ref="A10:A11"/>
    <mergeCell ref="B10:B11"/>
    <mergeCell ref="C10:D10"/>
    <mergeCell ref="C11:D11"/>
    <mergeCell ref="A13:I13"/>
    <mergeCell ref="A19:I19"/>
    <mergeCell ref="A21:I21"/>
    <mergeCell ref="A22:I22"/>
    <mergeCell ref="A23:I23"/>
    <mergeCell ref="A14:I14"/>
    <mergeCell ref="A15:I15"/>
    <mergeCell ref="A16:I16"/>
    <mergeCell ref="A17:I17"/>
    <mergeCell ref="A18:I18"/>
    <mergeCell ref="A20:I20"/>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6"/>
  <sheetViews>
    <sheetView workbookViewId="0">
      <selection activeCell="B6" sqref="B6:D6"/>
    </sheetView>
  </sheetViews>
  <sheetFormatPr defaultColWidth="9" defaultRowHeight="13.5"/>
  <cols>
    <col min="1" max="1" width="7.875" style="111" customWidth="1"/>
    <col min="2" max="2" width="8.5" style="111" customWidth="1"/>
    <col min="3" max="3" width="6.625" style="111" customWidth="1"/>
    <col min="4" max="4" width="15.75" style="111"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11" customWidth="1"/>
    <col min="13" max="13" width="9.25" style="111" customWidth="1"/>
    <col min="14" max="14" width="12.375" style="111" customWidth="1"/>
    <col min="15" max="16384" width="9" style="111"/>
  </cols>
  <sheetData>
    <row r="1" spans="1:13" ht="21">
      <c r="A1" s="82"/>
      <c r="B1" s="621" t="s">
        <v>173</v>
      </c>
      <c r="C1" s="622"/>
      <c r="D1" s="84" t="s">
        <v>39</v>
      </c>
      <c r="E1" s="83" t="s">
        <v>40</v>
      </c>
      <c r="F1" s="133" t="s">
        <v>260</v>
      </c>
      <c r="G1" s="134" t="s">
        <v>261</v>
      </c>
      <c r="H1" s="86" t="s">
        <v>53</v>
      </c>
    </row>
    <row r="2" spans="1:13" ht="24.75" customHeight="1">
      <c r="A2" s="84" t="s">
        <v>0</v>
      </c>
      <c r="B2" s="625" t="s">
        <v>225</v>
      </c>
      <c r="C2" s="625"/>
      <c r="D2" s="625"/>
      <c r="E2" s="625"/>
      <c r="F2" s="625"/>
      <c r="G2" s="625"/>
      <c r="H2" s="86" t="s">
        <v>54</v>
      </c>
    </row>
    <row r="3" spans="1:13" ht="19.5" customHeight="1">
      <c r="A3" s="91" t="s">
        <v>46</v>
      </c>
      <c r="B3" s="79"/>
      <c r="C3" s="79"/>
      <c r="D3" s="79"/>
      <c r="I3" s="86"/>
    </row>
    <row r="4" spans="1:13">
      <c r="A4" s="65" t="s">
        <v>44</v>
      </c>
      <c r="B4" s="609" t="s">
        <v>174</v>
      </c>
      <c r="C4" s="610"/>
      <c r="D4" s="610"/>
      <c r="E4" s="610"/>
      <c r="F4" s="610"/>
      <c r="G4" s="611"/>
      <c r="H4" s="638" t="s">
        <v>367</v>
      </c>
      <c r="I4" s="639"/>
      <c r="J4" s="639"/>
      <c r="K4" s="639"/>
      <c r="L4" s="640"/>
    </row>
    <row r="5" spans="1:13">
      <c r="A5" s="66" t="s">
        <v>38</v>
      </c>
      <c r="B5" s="609" t="s">
        <v>175</v>
      </c>
      <c r="C5" s="610"/>
      <c r="D5" s="610"/>
      <c r="E5" s="610"/>
      <c r="F5" s="610"/>
      <c r="G5" s="611"/>
      <c r="H5" s="142" t="s">
        <v>41</v>
      </c>
      <c r="I5" s="140" t="s">
        <v>69</v>
      </c>
      <c r="J5" s="140">
        <v>5</v>
      </c>
      <c r="L5" s="139"/>
    </row>
    <row r="6" spans="1:13">
      <c r="A6" s="66" t="s">
        <v>6</v>
      </c>
      <c r="B6" s="609" t="s">
        <v>124</v>
      </c>
      <c r="C6" s="610"/>
      <c r="D6" s="611"/>
      <c r="E6" s="131" t="s">
        <v>41</v>
      </c>
      <c r="F6" s="202" t="str">
        <f>IF($I$5 = 0,"", $I$5)</f>
        <v>遠隔</v>
      </c>
      <c r="G6" s="202">
        <f>IF($J$5 = 0,"", $J$5)</f>
        <v>5</v>
      </c>
      <c r="H6" s="142" t="s">
        <v>64</v>
      </c>
      <c r="I6" s="140"/>
      <c r="J6" s="140"/>
      <c r="L6" s="139"/>
    </row>
    <row r="7" spans="1:13">
      <c r="A7" s="67" t="s">
        <v>5</v>
      </c>
      <c r="B7" s="609"/>
      <c r="C7" s="610"/>
      <c r="D7" s="611"/>
      <c r="E7" s="131" t="s">
        <v>64</v>
      </c>
      <c r="F7" s="130" t="str">
        <f>IF($I$6 = 0,"", $I$6)</f>
        <v/>
      </c>
      <c r="G7" s="41" t="str">
        <f>IF($J$6 = 0,"", $J$6)</f>
        <v/>
      </c>
      <c r="H7" s="142" t="s">
        <v>83</v>
      </c>
      <c r="I7" s="140" t="s">
        <v>204</v>
      </c>
      <c r="J7" s="86" t="s">
        <v>60</v>
      </c>
      <c r="L7" s="268" t="s">
        <v>369</v>
      </c>
    </row>
    <row r="8" spans="1:13">
      <c r="A8" s="68" t="s">
        <v>59</v>
      </c>
      <c r="B8" s="678" t="s">
        <v>176</v>
      </c>
      <c r="C8" s="632"/>
      <c r="D8" s="632"/>
      <c r="E8" s="632"/>
      <c r="F8" s="632"/>
      <c r="G8" s="679"/>
      <c r="H8" s="142" t="s">
        <v>49</v>
      </c>
      <c r="I8" s="144" t="s">
        <v>14</v>
      </c>
      <c r="J8" s="141">
        <f>IF(I8="",0,VLOOKUP(I8,基本!$A$5:'基本'!$C$10,3,FALSE))</f>
        <v>6</v>
      </c>
      <c r="K8" s="140" t="s">
        <v>88</v>
      </c>
      <c r="L8" s="275">
        <f>$J$8+$L$9+$I$9</f>
        <v>19</v>
      </c>
    </row>
    <row r="9" spans="1:13">
      <c r="A9" s="69"/>
      <c r="B9" s="626" t="s">
        <v>177</v>
      </c>
      <c r="C9" s="627"/>
      <c r="D9" s="627"/>
      <c r="E9" s="627"/>
      <c r="F9" s="627"/>
      <c r="G9" s="628"/>
      <c r="H9" s="142" t="s">
        <v>56</v>
      </c>
      <c r="I9" s="140">
        <v>0</v>
      </c>
      <c r="J9" s="546" t="s">
        <v>51</v>
      </c>
      <c r="K9" s="548"/>
      <c r="L9" s="141">
        <f>IF($I$7=基本!$F$4,基本!$P$7,IF($I$7=基本!$F$13,基本!$P$16,IF($I$7=基本!$F$22,基本!$P$25,IF($I$7=基本!$F$31,基本!$P$34,IF($I$7=基本!$F$40,基本!$P$43,0)))))</f>
        <v>13</v>
      </c>
    </row>
    <row r="10" spans="1:13">
      <c r="A10" s="116"/>
      <c r="B10" s="832" t="s">
        <v>323</v>
      </c>
      <c r="C10" s="630"/>
      <c r="D10" s="630"/>
      <c r="E10" s="630"/>
      <c r="F10" s="630"/>
      <c r="G10" s="631"/>
      <c r="H10" s="90" t="s">
        <v>50</v>
      </c>
      <c r="I10" s="144" t="s">
        <v>14</v>
      </c>
      <c r="J10" s="141">
        <f>IF(I10="",0,VLOOKUP(I10,基本!$A$5:'基本'!$C$10,3,FALSE))</f>
        <v>6</v>
      </c>
      <c r="L10" s="79"/>
    </row>
    <row r="11" spans="1:13">
      <c r="A11" s="69"/>
      <c r="B11" s="831" t="s">
        <v>178</v>
      </c>
      <c r="C11" s="627"/>
      <c r="D11" s="627"/>
      <c r="E11" s="627"/>
      <c r="F11" s="627"/>
      <c r="G11" s="628"/>
      <c r="H11" s="142" t="s">
        <v>57</v>
      </c>
      <c r="I11" s="140">
        <v>0</v>
      </c>
      <c r="J11" s="546" t="s">
        <v>52</v>
      </c>
      <c r="K11" s="548"/>
      <c r="L11" s="141">
        <f>IF($I$7=基本!$F$4,基本!$P$9,IF($I$7=基本!$F$13,基本!$P$18,IF($I$7=基本!$F$22,基本!$P$27,IF($I$7=基本!$F$31,基本!$P$36,IF($I$7=基本!$F$40,基本!$P$45,0)))))</f>
        <v>3</v>
      </c>
    </row>
    <row r="12" spans="1:13">
      <c r="A12" s="69"/>
      <c r="B12" s="600" t="s">
        <v>179</v>
      </c>
      <c r="C12" s="627"/>
      <c r="D12" s="627"/>
      <c r="E12" s="627"/>
      <c r="F12" s="627"/>
      <c r="G12" s="628"/>
      <c r="H12" s="146"/>
      <c r="I12" s="146"/>
      <c r="J12" s="203"/>
      <c r="K12" s="203"/>
      <c r="L12" s="249" t="s">
        <v>369</v>
      </c>
    </row>
    <row r="13" spans="1:13">
      <c r="A13" s="69"/>
      <c r="B13" s="629" t="s">
        <v>180</v>
      </c>
      <c r="C13" s="630"/>
      <c r="D13" s="630"/>
      <c r="E13" s="630"/>
      <c r="F13" s="630"/>
      <c r="G13" s="631"/>
      <c r="H13" s="205" t="s">
        <v>84</v>
      </c>
      <c r="I13" s="140">
        <v>1</v>
      </c>
      <c r="J13" s="142" t="s">
        <v>42</v>
      </c>
      <c r="K13" s="140">
        <v>6</v>
      </c>
      <c r="L13" s="250">
        <f>$J$10+$L$11+$I$11</f>
        <v>9</v>
      </c>
      <c r="M13" s="93"/>
    </row>
    <row r="14" spans="1:13">
      <c r="A14" s="69"/>
      <c r="B14" s="626" t="s">
        <v>249</v>
      </c>
      <c r="C14" s="627"/>
      <c r="D14" s="627"/>
      <c r="E14" s="627"/>
      <c r="F14" s="627"/>
      <c r="G14" s="628"/>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50">
        <f>$J$10+$L$11+$I$11+($I$13*$K$13)</f>
        <v>15</v>
      </c>
      <c r="M14" s="93"/>
    </row>
    <row r="15" spans="1:13">
      <c r="A15" s="69"/>
      <c r="B15" s="626" t="s">
        <v>181</v>
      </c>
      <c r="C15" s="627"/>
      <c r="D15" s="627"/>
      <c r="E15" s="627"/>
      <c r="F15" s="627"/>
      <c r="G15" s="628"/>
      <c r="H15" s="142" t="s">
        <v>58</v>
      </c>
      <c r="I15" s="140"/>
      <c r="J15" s="227" t="s">
        <v>368</v>
      </c>
      <c r="K15" s="144" t="s">
        <v>14</v>
      </c>
      <c r="L15" s="226">
        <f>IF(K15="",0,VLOOKUP(K15,基本!$A$5:'基本'!$C$10,3,FALSE))</f>
        <v>6</v>
      </c>
    </row>
    <row r="16" spans="1:13">
      <c r="A16" s="69"/>
      <c r="B16" s="626" t="s">
        <v>182</v>
      </c>
      <c r="C16" s="627"/>
      <c r="D16" s="627"/>
      <c r="E16" s="627"/>
      <c r="F16" s="627"/>
      <c r="G16" s="628"/>
      <c r="H16" s="111"/>
      <c r="I16" s="111"/>
      <c r="J16" s="111"/>
      <c r="K16" s="111"/>
    </row>
    <row r="17" spans="1:12">
      <c r="A17" s="69"/>
      <c r="B17" s="626" t="s">
        <v>183</v>
      </c>
      <c r="C17" s="627"/>
      <c r="D17" s="627"/>
      <c r="E17" s="627"/>
      <c r="F17" s="627"/>
      <c r="G17" s="628"/>
      <c r="H17" s="111"/>
      <c r="I17" s="111"/>
      <c r="J17" s="111"/>
      <c r="K17" s="111"/>
    </row>
    <row r="18" spans="1:12">
      <c r="A18" s="69"/>
      <c r="B18" s="832" t="s">
        <v>184</v>
      </c>
      <c r="C18" s="630"/>
      <c r="D18" s="630"/>
      <c r="E18" s="630"/>
      <c r="F18" s="630"/>
      <c r="G18" s="631"/>
      <c r="J18" s="111"/>
      <c r="K18" s="111"/>
    </row>
    <row r="19" spans="1:12">
      <c r="A19" s="69"/>
      <c r="B19" s="626"/>
      <c r="C19" s="627"/>
      <c r="D19" s="627"/>
      <c r="E19" s="627"/>
      <c r="F19" s="627"/>
      <c r="G19" s="628"/>
      <c r="J19" s="111"/>
      <c r="K19" s="111"/>
    </row>
    <row r="20" spans="1:12">
      <c r="A20" s="158"/>
      <c r="B20" s="626"/>
      <c r="C20" s="627"/>
      <c r="D20" s="627"/>
      <c r="E20" s="627"/>
      <c r="F20" s="627"/>
      <c r="G20" s="628"/>
      <c r="J20" s="111"/>
      <c r="K20" s="111"/>
    </row>
    <row r="21" spans="1:12">
      <c r="A21" s="158"/>
      <c r="B21" s="626"/>
      <c r="C21" s="627"/>
      <c r="D21" s="627"/>
      <c r="E21" s="627"/>
      <c r="F21" s="627"/>
      <c r="G21" s="628"/>
      <c r="J21" s="111"/>
      <c r="K21" s="111"/>
    </row>
    <row r="22" spans="1:12">
      <c r="A22" s="159"/>
      <c r="B22" s="723"/>
      <c r="C22" s="724"/>
      <c r="D22" s="724"/>
      <c r="E22" s="724"/>
      <c r="F22" s="724"/>
      <c r="G22" s="725"/>
      <c r="J22" s="111"/>
      <c r="K22" s="111"/>
    </row>
    <row r="23" spans="1:12" s="124" customFormat="1" ht="17.25" customHeight="1">
      <c r="A23" s="633" t="s">
        <v>294</v>
      </c>
      <c r="B23" s="633"/>
      <c r="C23" s="633"/>
      <c r="D23" s="633"/>
      <c r="E23" s="633"/>
      <c r="F23" s="633"/>
      <c r="G23" s="633"/>
      <c r="H23" s="79"/>
    </row>
    <row r="24" spans="1:12" ht="13.5" customHeight="1">
      <c r="A24" s="634" t="s">
        <v>185</v>
      </c>
      <c r="B24" s="634"/>
      <c r="C24" s="634"/>
      <c r="D24" s="634"/>
      <c r="E24" s="634"/>
      <c r="F24" s="634"/>
      <c r="G24" s="634"/>
      <c r="I24" s="111"/>
      <c r="J24" s="111"/>
      <c r="K24" s="111"/>
    </row>
    <row r="25" spans="1:12" ht="13.5" customHeight="1">
      <c r="A25" s="637" t="s">
        <v>186</v>
      </c>
      <c r="B25" s="637"/>
      <c r="C25" s="637"/>
      <c r="D25" s="637"/>
      <c r="E25" s="637"/>
      <c r="F25" s="637"/>
      <c r="G25" s="637"/>
    </row>
    <row r="26" spans="1:12">
      <c r="A26" s="724"/>
      <c r="B26" s="724"/>
      <c r="C26" s="724"/>
      <c r="D26" s="724"/>
      <c r="E26" s="724"/>
      <c r="F26" s="724"/>
      <c r="G26" s="724"/>
    </row>
    <row r="27" spans="1:12" ht="13.5" customHeight="1">
      <c r="A27" s="653" t="s">
        <v>47</v>
      </c>
      <c r="B27" s="654"/>
      <c r="C27" s="654"/>
      <c r="D27" s="654"/>
      <c r="E27" s="654"/>
      <c r="F27" s="654"/>
      <c r="G27" s="655"/>
    </row>
    <row r="28" spans="1:12" s="135" customFormat="1" ht="13.5" customHeight="1">
      <c r="A28" s="629"/>
      <c r="B28" s="630"/>
      <c r="C28" s="630"/>
      <c r="D28" s="630"/>
      <c r="E28" s="630"/>
      <c r="F28" s="630"/>
      <c r="G28" s="631"/>
      <c r="H28" s="79"/>
      <c r="I28" s="79"/>
      <c r="J28" s="79"/>
      <c r="K28" s="79"/>
    </row>
    <row r="29" spans="1:12" s="146" customFormat="1" ht="18.75" customHeight="1">
      <c r="A29" s="827" t="s">
        <v>229</v>
      </c>
      <c r="B29" s="828"/>
      <c r="C29" s="828"/>
      <c r="D29" s="828"/>
      <c r="E29" s="828"/>
      <c r="F29" s="828"/>
      <c r="G29" s="829"/>
      <c r="L29" s="294"/>
    </row>
    <row r="30" spans="1:12" s="146" customFormat="1" ht="18.75" customHeight="1">
      <c r="A30" s="827" t="s">
        <v>280</v>
      </c>
      <c r="B30" s="828"/>
      <c r="C30" s="828"/>
      <c r="D30" s="828"/>
      <c r="E30" s="828"/>
      <c r="F30" s="828"/>
      <c r="G30" s="829"/>
      <c r="L30" s="294"/>
    </row>
    <row r="31" spans="1:12" s="146" customFormat="1" ht="18.75" customHeight="1">
      <c r="A31" s="827" t="s">
        <v>281</v>
      </c>
      <c r="B31" s="828"/>
      <c r="C31" s="828"/>
      <c r="D31" s="828"/>
      <c r="E31" s="828"/>
      <c r="F31" s="828"/>
      <c r="G31" s="829"/>
      <c r="L31" s="294"/>
    </row>
    <row r="32" spans="1:12" s="146" customFormat="1" ht="18.75" customHeight="1">
      <c r="A32" s="827" t="s">
        <v>282</v>
      </c>
      <c r="B32" s="828"/>
      <c r="C32" s="828"/>
      <c r="D32" s="828"/>
      <c r="E32" s="828"/>
      <c r="F32" s="828"/>
      <c r="G32" s="829"/>
      <c r="L32" s="294"/>
    </row>
    <row r="33" spans="1:12" s="146" customFormat="1" ht="18.75" customHeight="1">
      <c r="A33" s="830" t="s">
        <v>495</v>
      </c>
      <c r="B33" s="828"/>
      <c r="C33" s="828"/>
      <c r="D33" s="828"/>
      <c r="E33" s="828"/>
      <c r="F33" s="828"/>
      <c r="G33" s="829"/>
      <c r="L33" s="294"/>
    </row>
    <row r="34" spans="1:12" s="146" customFormat="1" ht="13.5" customHeight="1">
      <c r="A34" s="629"/>
      <c r="B34" s="630"/>
      <c r="C34" s="630"/>
      <c r="D34" s="630"/>
      <c r="E34" s="630"/>
      <c r="F34" s="630"/>
      <c r="G34" s="631"/>
      <c r="L34" s="294"/>
    </row>
    <row r="35" spans="1:12" s="146" customFormat="1" ht="13.5" customHeight="1">
      <c r="A35" s="600" t="s">
        <v>223</v>
      </c>
      <c r="B35" s="601"/>
      <c r="C35" s="601"/>
      <c r="D35" s="601"/>
      <c r="E35" s="601"/>
      <c r="F35" s="601"/>
      <c r="G35" s="602"/>
      <c r="L35" s="294"/>
    </row>
    <row r="36" spans="1:12" s="146" customFormat="1" ht="13.5" customHeight="1">
      <c r="A36" s="600" t="s">
        <v>187</v>
      </c>
      <c r="B36" s="601"/>
      <c r="C36" s="601"/>
      <c r="D36" s="601"/>
      <c r="E36" s="601"/>
      <c r="F36" s="601"/>
      <c r="G36" s="602"/>
      <c r="L36" s="294"/>
    </row>
    <row r="37" spans="1:12" s="146" customFormat="1" ht="13.5" customHeight="1">
      <c r="A37" s="600" t="s">
        <v>226</v>
      </c>
      <c r="B37" s="601"/>
      <c r="C37" s="601"/>
      <c r="D37" s="601"/>
      <c r="E37" s="601"/>
      <c r="F37" s="601"/>
      <c r="G37" s="602"/>
      <c r="L37" s="294"/>
    </row>
    <row r="38" spans="1:12" s="146" customFormat="1" ht="13.5" customHeight="1">
      <c r="A38" s="626" t="s">
        <v>337</v>
      </c>
      <c r="B38" s="601"/>
      <c r="C38" s="601"/>
      <c r="D38" s="601"/>
      <c r="E38" s="601"/>
      <c r="F38" s="601"/>
      <c r="G38" s="602"/>
      <c r="L38" s="294"/>
    </row>
    <row r="39" spans="1:12" s="146" customFormat="1" ht="13.5" customHeight="1">
      <c r="A39" s="600" t="s">
        <v>189</v>
      </c>
      <c r="B39" s="601"/>
      <c r="C39" s="601"/>
      <c r="D39" s="601"/>
      <c r="E39" s="601"/>
      <c r="F39" s="601"/>
      <c r="G39" s="602"/>
      <c r="L39" s="294"/>
    </row>
    <row r="40" spans="1:12" s="146" customFormat="1" ht="13.5" customHeight="1">
      <c r="A40" s="600" t="s">
        <v>190</v>
      </c>
      <c r="B40" s="601"/>
      <c r="C40" s="601"/>
      <c r="D40" s="601"/>
      <c r="E40" s="601"/>
      <c r="F40" s="601"/>
      <c r="G40" s="602"/>
      <c r="L40" s="294"/>
    </row>
    <row r="41" spans="1:12" s="146" customFormat="1" ht="13.5" customHeight="1">
      <c r="A41" s="626" t="s">
        <v>283</v>
      </c>
      <c r="B41" s="601"/>
      <c r="C41" s="601"/>
      <c r="D41" s="601"/>
      <c r="E41" s="601"/>
      <c r="F41" s="601"/>
      <c r="G41" s="602"/>
      <c r="L41" s="294"/>
    </row>
    <row r="42" spans="1:12" s="146" customFormat="1" ht="13.5" customHeight="1">
      <c r="A42" s="600" t="s">
        <v>188</v>
      </c>
      <c r="B42" s="601"/>
      <c r="C42" s="601"/>
      <c r="D42" s="601"/>
      <c r="E42" s="601"/>
      <c r="F42" s="601"/>
      <c r="G42" s="602"/>
      <c r="L42" s="294"/>
    </row>
    <row r="43" spans="1:12" s="146" customFormat="1" ht="13.5" customHeight="1">
      <c r="A43" s="600" t="s">
        <v>191</v>
      </c>
      <c r="B43" s="601"/>
      <c r="C43" s="601"/>
      <c r="D43" s="601"/>
      <c r="E43" s="601"/>
      <c r="F43" s="601"/>
      <c r="G43" s="602"/>
      <c r="L43" s="294"/>
    </row>
    <row r="44" spans="1:12" s="146" customFormat="1" ht="13.5" customHeight="1">
      <c r="A44" s="626" t="s">
        <v>593</v>
      </c>
      <c r="B44" s="601"/>
      <c r="C44" s="601"/>
      <c r="D44" s="601"/>
      <c r="E44" s="601"/>
      <c r="F44" s="601"/>
      <c r="G44" s="602"/>
      <c r="L44" s="294"/>
    </row>
    <row r="45" spans="1:12" s="146" customFormat="1" ht="13.5" customHeight="1">
      <c r="A45" s="626" t="s">
        <v>496</v>
      </c>
      <c r="B45" s="601"/>
      <c r="C45" s="601"/>
      <c r="D45" s="601"/>
      <c r="E45" s="601"/>
      <c r="F45" s="601"/>
      <c r="G45" s="602"/>
      <c r="L45" s="294"/>
    </row>
    <row r="46" spans="1:12" s="146" customFormat="1" ht="13.5" customHeight="1">
      <c r="A46" s="626" t="s">
        <v>807</v>
      </c>
      <c r="B46" s="601"/>
      <c r="C46" s="601"/>
      <c r="D46" s="601"/>
      <c r="E46" s="601"/>
      <c r="F46" s="601"/>
      <c r="G46" s="602"/>
      <c r="L46" s="294"/>
    </row>
    <row r="47" spans="1:12" s="146" customFormat="1" ht="13.5" customHeight="1">
      <c r="A47" s="626" t="s">
        <v>594</v>
      </c>
      <c r="B47" s="601"/>
      <c r="C47" s="601"/>
      <c r="D47" s="601"/>
      <c r="E47" s="601"/>
      <c r="F47" s="601"/>
      <c r="G47" s="602"/>
      <c r="L47" s="294"/>
    </row>
    <row r="48" spans="1:12" s="146" customFormat="1" ht="13.5" customHeight="1">
      <c r="A48" s="626" t="s">
        <v>284</v>
      </c>
      <c r="B48" s="601"/>
      <c r="C48" s="601"/>
      <c r="D48" s="601"/>
      <c r="E48" s="601"/>
      <c r="F48" s="601"/>
      <c r="G48" s="602"/>
      <c r="L48" s="294"/>
    </row>
    <row r="49" spans="1:12" s="146" customFormat="1" ht="13.5" customHeight="1">
      <c r="A49" s="298" t="s">
        <v>285</v>
      </c>
      <c r="B49" s="303"/>
      <c r="C49" s="303"/>
      <c r="D49" s="303"/>
      <c r="E49" s="303"/>
      <c r="F49" s="303"/>
      <c r="G49" s="304"/>
      <c r="L49" s="294"/>
    </row>
    <row r="50" spans="1:12" s="146" customFormat="1" ht="13.5" customHeight="1">
      <c r="A50" s="600"/>
      <c r="B50" s="601"/>
      <c r="C50" s="601"/>
      <c r="D50" s="601"/>
      <c r="E50" s="601"/>
      <c r="F50" s="601"/>
      <c r="G50" s="602"/>
      <c r="L50" s="294"/>
    </row>
    <row r="51" spans="1:12" s="146" customFormat="1" ht="13.5" customHeight="1">
      <c r="A51" s="600" t="s">
        <v>224</v>
      </c>
      <c r="B51" s="601"/>
      <c r="C51" s="601"/>
      <c r="D51" s="601"/>
      <c r="E51" s="601"/>
      <c r="F51" s="601"/>
      <c r="G51" s="602"/>
      <c r="L51" s="294"/>
    </row>
    <row r="52" spans="1:12" s="146" customFormat="1" ht="13.5" customHeight="1">
      <c r="A52" s="600" t="s">
        <v>192</v>
      </c>
      <c r="B52" s="601"/>
      <c r="C52" s="601"/>
      <c r="D52" s="601"/>
      <c r="E52" s="601"/>
      <c r="F52" s="601"/>
      <c r="G52" s="602"/>
      <c r="L52" s="294"/>
    </row>
    <row r="53" spans="1:12" s="146" customFormat="1" ht="13.5" customHeight="1">
      <c r="A53" s="626" t="s">
        <v>339</v>
      </c>
      <c r="B53" s="601"/>
      <c r="C53" s="601"/>
      <c r="D53" s="601"/>
      <c r="E53" s="601"/>
      <c r="F53" s="601"/>
      <c r="G53" s="602"/>
      <c r="L53" s="294"/>
    </row>
    <row r="54" spans="1:12" s="146" customFormat="1" ht="13.5" customHeight="1">
      <c r="A54" s="626" t="s">
        <v>340</v>
      </c>
      <c r="B54" s="601"/>
      <c r="C54" s="601"/>
      <c r="D54" s="601"/>
      <c r="E54" s="601"/>
      <c r="F54" s="601"/>
      <c r="G54" s="602"/>
      <c r="L54" s="294"/>
    </row>
    <row r="55" spans="1:12" s="79" customFormat="1">
      <c r="A55" s="723"/>
      <c r="B55" s="724"/>
      <c r="C55" s="724"/>
      <c r="D55" s="724"/>
      <c r="E55" s="724"/>
      <c r="F55" s="724"/>
      <c r="G55" s="725"/>
      <c r="L55" s="135"/>
    </row>
    <row r="56" spans="1:12" s="79" customFormat="1" ht="21">
      <c r="A56" s="825" t="str">
        <f>$B$1</f>
        <v>初期呪文</v>
      </c>
      <c r="B56" s="826"/>
      <c r="C56" s="88" t="s">
        <v>39</v>
      </c>
      <c r="D56" s="89" t="str">
        <f>$E$1</f>
        <v>無限回</v>
      </c>
      <c r="E56" s="641" t="str">
        <f>$B$2</f>
        <v>メイジ・ハンド</v>
      </c>
      <c r="F56" s="642"/>
      <c r="G56" s="643"/>
      <c r="L56" s="111"/>
    </row>
  </sheetData>
  <mergeCells count="58">
    <mergeCell ref="A53:G53"/>
    <mergeCell ref="A54:G54"/>
    <mergeCell ref="A47:G47"/>
    <mergeCell ref="A48:G48"/>
    <mergeCell ref="A50:G50"/>
    <mergeCell ref="A51:G51"/>
    <mergeCell ref="A52:G52"/>
    <mergeCell ref="A42:G42"/>
    <mergeCell ref="A43:G43"/>
    <mergeCell ref="A44:G44"/>
    <mergeCell ref="A45:G45"/>
    <mergeCell ref="A46:G46"/>
    <mergeCell ref="H4:L4"/>
    <mergeCell ref="J9:K9"/>
    <mergeCell ref="B6:D6"/>
    <mergeCell ref="B7:D7"/>
    <mergeCell ref="B8:G8"/>
    <mergeCell ref="B9:G9"/>
    <mergeCell ref="B10:G10"/>
    <mergeCell ref="A55:G55"/>
    <mergeCell ref="B21:G21"/>
    <mergeCell ref="B1:C1"/>
    <mergeCell ref="B2:G2"/>
    <mergeCell ref="B4:G4"/>
    <mergeCell ref="B5:G5"/>
    <mergeCell ref="B16:G16"/>
    <mergeCell ref="B17:G17"/>
    <mergeCell ref="B18:G18"/>
    <mergeCell ref="B19:G19"/>
    <mergeCell ref="A28:G28"/>
    <mergeCell ref="A29:G29"/>
    <mergeCell ref="B22:G22"/>
    <mergeCell ref="A37:G37"/>
    <mergeCell ref="A38:G38"/>
    <mergeCell ref="A41:G41"/>
    <mergeCell ref="J11:K11"/>
    <mergeCell ref="B13:G13"/>
    <mergeCell ref="B14:G14"/>
    <mergeCell ref="B15:G15"/>
    <mergeCell ref="B20:G20"/>
    <mergeCell ref="B12:G12"/>
    <mergeCell ref="B11:G11"/>
    <mergeCell ref="A56:B56"/>
    <mergeCell ref="E56:G56"/>
    <mergeCell ref="A23:G23"/>
    <mergeCell ref="A24:G24"/>
    <mergeCell ref="A25:G25"/>
    <mergeCell ref="A26:G26"/>
    <mergeCell ref="A27:G27"/>
    <mergeCell ref="A30:G30"/>
    <mergeCell ref="A31:G31"/>
    <mergeCell ref="A32:G32"/>
    <mergeCell ref="A33:G33"/>
    <mergeCell ref="A34:G34"/>
    <mergeCell ref="A35:G35"/>
    <mergeCell ref="A36:G36"/>
    <mergeCell ref="A39:G39"/>
    <mergeCell ref="A40:G40"/>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R57"/>
  <sheetViews>
    <sheetView zoomScaleNormal="100" workbookViewId="0">
      <selection activeCell="B6" sqref="B6:D6"/>
    </sheetView>
  </sheetViews>
  <sheetFormatPr defaultColWidth="9" defaultRowHeight="13.5"/>
  <cols>
    <col min="1" max="1" width="7.875" style="111" customWidth="1"/>
    <col min="2" max="2" width="8.5" style="111" customWidth="1"/>
    <col min="3" max="3" width="6.625" style="111" customWidth="1"/>
    <col min="4" max="4" width="15.75" style="111"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11" customWidth="1"/>
    <col min="13" max="13" width="7.875" style="203" customWidth="1"/>
    <col min="14" max="14" width="17.875" style="111" bestFit="1" customWidth="1"/>
    <col min="15" max="15" width="12.375" style="111" customWidth="1"/>
    <col min="16" max="16384" width="9" style="111"/>
  </cols>
  <sheetData>
    <row r="1" spans="1:18" s="366" customFormat="1" ht="21">
      <c r="A1" s="161" t="s">
        <v>745</v>
      </c>
      <c r="B1" s="752">
        <v>1</v>
      </c>
      <c r="C1" s="753"/>
      <c r="D1" s="162" t="s">
        <v>39</v>
      </c>
      <c r="E1" s="163" t="s">
        <v>746</v>
      </c>
      <c r="F1" s="174" t="s">
        <v>193</v>
      </c>
      <c r="G1" s="175" t="s">
        <v>195</v>
      </c>
      <c r="H1" s="151" t="s">
        <v>53</v>
      </c>
      <c r="I1" s="146"/>
      <c r="J1" s="146"/>
      <c r="K1" s="146"/>
    </row>
    <row r="2" spans="1:18" s="366" customFormat="1" ht="24.75" customHeight="1">
      <c r="A2" s="162" t="s">
        <v>0</v>
      </c>
      <c r="B2" s="833" t="s">
        <v>747</v>
      </c>
      <c r="C2" s="834"/>
      <c r="D2" s="834"/>
      <c r="E2" s="834"/>
      <c r="F2" s="834"/>
      <c r="G2" s="835"/>
      <c r="H2" s="151" t="s">
        <v>54</v>
      </c>
      <c r="I2" s="146"/>
      <c r="J2" s="146"/>
      <c r="K2" s="146"/>
    </row>
    <row r="3" spans="1:18" s="366" customFormat="1" ht="19.5" customHeight="1">
      <c r="A3" s="150" t="s">
        <v>46</v>
      </c>
      <c r="B3" s="146"/>
      <c r="C3" s="146"/>
      <c r="D3" s="146"/>
      <c r="E3" s="146"/>
      <c r="F3" s="146"/>
      <c r="G3" s="146"/>
      <c r="H3" s="146"/>
      <c r="I3" s="151"/>
      <c r="J3" s="146"/>
      <c r="K3" s="146"/>
    </row>
    <row r="4" spans="1:18" s="366" customFormat="1">
      <c r="A4" s="154" t="s">
        <v>44</v>
      </c>
      <c r="B4" s="609" t="s">
        <v>196</v>
      </c>
      <c r="C4" s="610"/>
      <c r="D4" s="610"/>
      <c r="E4" s="610"/>
      <c r="F4" s="610"/>
      <c r="G4" s="611"/>
      <c r="H4" s="836" t="s">
        <v>367</v>
      </c>
      <c r="I4" s="837"/>
      <c r="J4" s="837"/>
      <c r="K4" s="837"/>
      <c r="L4" s="838"/>
      <c r="N4" s="836" t="s">
        <v>370</v>
      </c>
      <c r="O4" s="837"/>
      <c r="P4" s="837"/>
      <c r="Q4" s="837"/>
      <c r="R4" s="838"/>
    </row>
    <row r="5" spans="1:18" s="366" customFormat="1">
      <c r="A5" s="155" t="s">
        <v>735</v>
      </c>
      <c r="B5" s="609" t="s">
        <v>736</v>
      </c>
      <c r="C5" s="610"/>
      <c r="D5" s="610"/>
      <c r="E5" s="610"/>
      <c r="F5" s="610"/>
      <c r="G5" s="611"/>
      <c r="H5" s="369" t="s">
        <v>41</v>
      </c>
      <c r="I5" s="367" t="s">
        <v>69</v>
      </c>
      <c r="J5" s="367">
        <v>5</v>
      </c>
      <c r="K5" s="146"/>
      <c r="N5" s="369" t="s">
        <v>41</v>
      </c>
      <c r="O5" s="367" t="s">
        <v>67</v>
      </c>
      <c r="P5" s="367">
        <v>1</v>
      </c>
      <c r="Q5" s="146"/>
    </row>
    <row r="6" spans="1:18" s="366" customFormat="1">
      <c r="A6" s="155" t="s">
        <v>737</v>
      </c>
      <c r="B6" s="609" t="s">
        <v>738</v>
      </c>
      <c r="C6" s="610"/>
      <c r="D6" s="611"/>
      <c r="E6" s="369" t="s">
        <v>41</v>
      </c>
      <c r="F6" s="202" t="str">
        <f>IF($I$5 = 0,"", $I$5)</f>
        <v>遠隔</v>
      </c>
      <c r="G6" s="202">
        <f>IF($J$5 = 0,"", $J$5)</f>
        <v>5</v>
      </c>
      <c r="H6" s="369" t="s">
        <v>64</v>
      </c>
      <c r="I6" s="367"/>
      <c r="J6" s="367"/>
      <c r="K6" s="146"/>
      <c r="N6" s="369" t="s">
        <v>64</v>
      </c>
      <c r="O6" s="367"/>
      <c r="P6" s="367"/>
      <c r="Q6" s="146"/>
    </row>
    <row r="7" spans="1:18" s="366" customFormat="1">
      <c r="A7" s="156" t="s">
        <v>5</v>
      </c>
      <c r="B7" s="609"/>
      <c r="C7" s="610"/>
      <c r="D7" s="611"/>
      <c r="E7" s="369" t="s">
        <v>64</v>
      </c>
      <c r="F7" s="368" t="str">
        <f>IF($I$6 = 0,"", $I$6)</f>
        <v/>
      </c>
      <c r="G7" s="368" t="str">
        <f>IF($J$6 = 0,"", $J$6)</f>
        <v/>
      </c>
      <c r="H7" s="369" t="s">
        <v>83</v>
      </c>
      <c r="I7" s="367" t="s">
        <v>204</v>
      </c>
      <c r="J7" s="151" t="s">
        <v>60</v>
      </c>
      <c r="K7" s="146"/>
      <c r="L7" s="278" t="s">
        <v>369</v>
      </c>
      <c r="M7" s="278"/>
      <c r="N7" s="369" t="s">
        <v>83</v>
      </c>
      <c r="O7" s="367" t="s">
        <v>307</v>
      </c>
      <c r="P7" s="151" t="s">
        <v>60</v>
      </c>
      <c r="Q7" s="146"/>
      <c r="R7" s="279" t="s">
        <v>369</v>
      </c>
    </row>
    <row r="8" spans="1:18" s="366" customFormat="1">
      <c r="A8" s="157" t="s">
        <v>59</v>
      </c>
      <c r="B8" s="678" t="s">
        <v>748</v>
      </c>
      <c r="C8" s="632"/>
      <c r="D8" s="632"/>
      <c r="E8" s="632"/>
      <c r="F8" s="632"/>
      <c r="G8" s="679"/>
      <c r="H8" s="369" t="s">
        <v>49</v>
      </c>
      <c r="I8" s="144" t="s">
        <v>14</v>
      </c>
      <c r="J8" s="368">
        <f>IF(I8="",0,VLOOKUP(I8,基本!$A$5:'基本'!$C$10,3,FALSE))</f>
        <v>6</v>
      </c>
      <c r="K8" s="367" t="s">
        <v>88</v>
      </c>
      <c r="L8" s="383">
        <f>$J$8+$L$9+$I$9</f>
        <v>21</v>
      </c>
      <c r="N8" s="369" t="s">
        <v>49</v>
      </c>
      <c r="O8" s="144" t="s">
        <v>11</v>
      </c>
      <c r="P8" s="368">
        <f>IF(O8="",0,VLOOKUP(O8,基本!$A$5:'基本'!$C$10,3,FALSE))</f>
        <v>1</v>
      </c>
      <c r="Q8" s="367" t="s">
        <v>88</v>
      </c>
      <c r="R8" s="383">
        <f>$P$8+$O$9+$R$9</f>
        <v>14</v>
      </c>
    </row>
    <row r="9" spans="1:18" s="366" customFormat="1" ht="13.5" customHeight="1">
      <c r="A9" s="158"/>
      <c r="B9" s="626" t="s">
        <v>749</v>
      </c>
      <c r="C9" s="627"/>
      <c r="D9" s="627"/>
      <c r="E9" s="627"/>
      <c r="F9" s="627"/>
      <c r="G9" s="628"/>
      <c r="H9" s="369" t="s">
        <v>56</v>
      </c>
      <c r="I9" s="367">
        <v>2</v>
      </c>
      <c r="J9" s="546" t="s">
        <v>51</v>
      </c>
      <c r="K9" s="548"/>
      <c r="L9" s="368">
        <f>IF($I$7=基本!$F$4,基本!$P$7,IF($I$7=基本!$F$13,基本!$P$16,IF($I$7=基本!$F$22,基本!$P$25,IF($I$7=基本!$F$31,基本!$P$34,IF($I$7=基本!$F$40,基本!$P$43,0)))))</f>
        <v>13</v>
      </c>
      <c r="N9" s="369" t="s">
        <v>56</v>
      </c>
      <c r="O9" s="367">
        <v>0</v>
      </c>
      <c r="P9" s="546" t="s">
        <v>51</v>
      </c>
      <c r="Q9" s="548"/>
      <c r="R9" s="368">
        <f>IF($I$7=基本!$F$4,基本!$P$7,IF($I$7=基本!$F$13,基本!$P$16,IF($I$7=基本!$F$22,基本!$P$25,IF($I$7=基本!$F$31,基本!$P$34,IF($I$7=基本!$F$40,基本!$P$43,0)))))</f>
        <v>13</v>
      </c>
    </row>
    <row r="10" spans="1:18" s="366" customFormat="1">
      <c r="A10" s="167"/>
      <c r="B10" s="626" t="s">
        <v>750</v>
      </c>
      <c r="C10" s="627"/>
      <c r="D10" s="627"/>
      <c r="E10" s="627"/>
      <c r="F10" s="627"/>
      <c r="G10" s="628"/>
      <c r="H10" s="152" t="s">
        <v>50</v>
      </c>
      <c r="I10" s="144" t="s">
        <v>14</v>
      </c>
      <c r="J10" s="368">
        <f>IF(I10="",0,VLOOKUP(I10,基本!$A$5:'基本'!$C$10,3,FALSE))</f>
        <v>6</v>
      </c>
      <c r="K10" s="146"/>
      <c r="L10" s="146"/>
      <c r="N10" s="152" t="s">
        <v>50</v>
      </c>
      <c r="O10" s="144" t="s">
        <v>11</v>
      </c>
      <c r="P10" s="368">
        <f>IF(O10="",0,VLOOKUP(O10,基本!$A$5:'基本'!$C$10,3,FALSE))</f>
        <v>1</v>
      </c>
      <c r="Q10" s="146"/>
      <c r="R10" s="146"/>
    </row>
    <row r="11" spans="1:18" s="366" customFormat="1">
      <c r="A11" s="158"/>
      <c r="B11" s="626" t="s">
        <v>259</v>
      </c>
      <c r="C11" s="627"/>
      <c r="D11" s="627"/>
      <c r="E11" s="627"/>
      <c r="F11" s="627"/>
      <c r="G11" s="628"/>
      <c r="H11" s="369" t="s">
        <v>57</v>
      </c>
      <c r="I11" s="367">
        <v>0</v>
      </c>
      <c r="J11" s="546" t="s">
        <v>751</v>
      </c>
      <c r="K11" s="548"/>
      <c r="L11" s="368">
        <f>IF($I$7=基本!$F$4,基本!$P$9,IF($I$7=基本!$F$13,基本!$P$18,IF($I$7=基本!$F$22,基本!$P$27,IF($I$7=基本!$F$31,基本!$P$36,IF($I$7=基本!$F$40,基本!$P$45,0)))))</f>
        <v>3</v>
      </c>
      <c r="N11" s="369" t="s">
        <v>57</v>
      </c>
      <c r="O11" s="367">
        <v>0</v>
      </c>
      <c r="P11" s="546" t="s">
        <v>751</v>
      </c>
      <c r="Q11" s="548"/>
      <c r="R11" s="368">
        <f>IF($I$7=基本!$F$4,基本!$P$9,IF($I$7=基本!$F$13,基本!$P$18,IF($I$7=基本!$F$22,基本!$P$27,IF($I$7=基本!$F$31,基本!$P$36,IF($I$7=基本!$F$40,基本!$P$45,0)))))</f>
        <v>3</v>
      </c>
    </row>
    <row r="12" spans="1:18" s="366" customFormat="1">
      <c r="A12" s="158"/>
      <c r="B12" s="600" t="s">
        <v>293</v>
      </c>
      <c r="C12" s="601"/>
      <c r="D12" s="601"/>
      <c r="E12" s="601"/>
      <c r="F12" s="601"/>
      <c r="G12" s="602"/>
      <c r="L12" s="278" t="s">
        <v>369</v>
      </c>
      <c r="M12" s="278"/>
      <c r="N12" s="384" t="s">
        <v>371</v>
      </c>
      <c r="O12" s="285">
        <v>1</v>
      </c>
      <c r="R12" s="279" t="s">
        <v>369</v>
      </c>
    </row>
    <row r="13" spans="1:18" s="366" customFormat="1" ht="6" customHeight="1">
      <c r="A13" s="158"/>
      <c r="B13" s="626"/>
      <c r="C13" s="627"/>
      <c r="D13" s="627"/>
      <c r="E13" s="627"/>
      <c r="F13" s="627"/>
      <c r="G13" s="628"/>
      <c r="H13" s="369" t="s">
        <v>752</v>
      </c>
      <c r="I13" s="367">
        <v>1</v>
      </c>
      <c r="J13" s="369" t="s">
        <v>753</v>
      </c>
      <c r="K13" s="367">
        <v>10</v>
      </c>
      <c r="L13" s="383">
        <f>$J$10+$L$11+$I$11</f>
        <v>9</v>
      </c>
      <c r="N13" s="369" t="s">
        <v>752</v>
      </c>
      <c r="O13" s="44">
        <f>IF($O$7=基本!$F$4,基本!$F$9,IF($O$7=基本!$F$13,基本!$F$18,IF($O$7=基本!$F$22,基本!$F$27,IF($O$7=基本!$F$31,基本!$F$36,IF($O$7=基本!$F$40,基本!$F$45,0)))))*$O$12</f>
        <v>1</v>
      </c>
      <c r="P13" s="369" t="s">
        <v>753</v>
      </c>
      <c r="Q13" s="44">
        <f>IF($O$7=基本!$F$4,基本!$H$9,IF($O$7=基本!$F$13,基本!$H$18,IF($O$7=基本!$F$22,基本!$H$27,IF($O$7=基本!$F$31,基本!$H$36,IF($O$7=基本!$F$40,基本!$H$45,0)))))</f>
        <v>4</v>
      </c>
      <c r="R13" s="383">
        <f>$P$10+$O$11+$R$11</f>
        <v>4</v>
      </c>
    </row>
    <row r="14" spans="1:18" s="366" customFormat="1">
      <c r="A14" s="158"/>
      <c r="B14" s="626" t="s">
        <v>197</v>
      </c>
      <c r="C14" s="627"/>
      <c r="D14" s="627"/>
      <c r="E14" s="627"/>
      <c r="F14" s="627"/>
      <c r="G14" s="628"/>
      <c r="H14" s="369" t="s">
        <v>48</v>
      </c>
      <c r="I14" s="44">
        <f>IF($I$7=基本!$F$4,基本!$L$11,IF($I$7=基本!$F$13,基本!$L$20,IF($I$7=基本!$F$22,基本!$L$29,IF($I$7=基本!$F$31,基本!$L$38,IF($I$7=基本!$F$40,基本!$L$47,0)))))</f>
        <v>3</v>
      </c>
      <c r="J14" s="369" t="s">
        <v>753</v>
      </c>
      <c r="K14" s="44">
        <f>IF($I$7=基本!$F$4,基本!$N$11,IF($I$7=基本!$F$13,基本!$N$20,IF($I$7=基本!$F$22,基本!$N$29,IF($I$7=基本!$F$31,基本!$N$38,IF($I$7=基本!$F$40,基本!$N$47,0)))))</f>
        <v>8</v>
      </c>
      <c r="L14" s="383">
        <f>$J$10+$L$11+$I$11+($I$13*$K$13)</f>
        <v>19</v>
      </c>
      <c r="N14" s="369" t="s">
        <v>48</v>
      </c>
      <c r="O14" s="44">
        <f>IF($O$7=基本!$F$4,基本!$L$11,IF($O$7=基本!$F$13,基本!$L$20,IF($O$7=基本!$F$22,基本!$L$29,IF($O$7=基本!$F$31,基本!$L$38,IF($O$7=基本!$F$40,基本!$L$47,0)))))</f>
        <v>3</v>
      </c>
      <c r="P14" s="369" t="s">
        <v>753</v>
      </c>
      <c r="Q14" s="44">
        <f>IF($O$7=基本!$F$4,基本!$N$11,IF($O$7=基本!$F$13,基本!$N$20,IF($O$7=基本!$F$22,基本!$N$29,IF($O$7=基本!$F$31,基本!$N$38,IF($O$7=基本!$F$40,基本!$N$47,0)))))</f>
        <v>8</v>
      </c>
      <c r="R14" s="383">
        <f>$P$10+$R$11+$O$11+($O$13*$Q$13)</f>
        <v>8</v>
      </c>
    </row>
    <row r="15" spans="1:18" s="366" customFormat="1">
      <c r="A15" s="158"/>
      <c r="B15" s="626" t="s">
        <v>739</v>
      </c>
      <c r="C15" s="627"/>
      <c r="D15" s="627"/>
      <c r="E15" s="627"/>
      <c r="F15" s="627"/>
      <c r="G15" s="628"/>
      <c r="H15" s="369" t="s">
        <v>58</v>
      </c>
      <c r="I15" s="367"/>
      <c r="J15" s="385" t="s">
        <v>368</v>
      </c>
      <c r="K15" s="144" t="s">
        <v>15</v>
      </c>
      <c r="L15" s="386">
        <f>IF(K15="",0,VLOOKUP(K15,基本!$A$5:'基本'!$C$10,3,FALSE))</f>
        <v>6</v>
      </c>
      <c r="N15" s="369" t="s">
        <v>58</v>
      </c>
      <c r="O15" s="367"/>
      <c r="P15" s="385" t="s">
        <v>368</v>
      </c>
      <c r="Q15" s="144" t="s">
        <v>15</v>
      </c>
      <c r="R15" s="386">
        <f>IF(Q15="",0,VLOOKUP(Q15,基本!$A$5:'基本'!$C$10,3,FALSE))</f>
        <v>6</v>
      </c>
    </row>
    <row r="16" spans="1:18" s="366" customFormat="1">
      <c r="A16" s="158"/>
      <c r="B16" s="626" t="s">
        <v>740</v>
      </c>
      <c r="C16" s="627"/>
      <c r="D16" s="627"/>
      <c r="E16" s="627"/>
      <c r="F16" s="627"/>
      <c r="G16" s="628"/>
    </row>
    <row r="17" spans="1:12" s="366" customFormat="1" ht="6.75" customHeight="1">
      <c r="A17" s="158"/>
      <c r="B17" s="626"/>
      <c r="C17" s="627"/>
      <c r="D17" s="627"/>
      <c r="E17" s="627"/>
      <c r="F17" s="627"/>
      <c r="G17" s="628"/>
    </row>
    <row r="18" spans="1:12" s="366" customFormat="1" ht="17.25">
      <c r="A18" s="158"/>
      <c r="B18" s="695" t="s">
        <v>248</v>
      </c>
      <c r="C18" s="696"/>
      <c r="D18" s="696"/>
      <c r="E18" s="696"/>
      <c r="F18" s="696"/>
      <c r="G18" s="697"/>
    </row>
    <row r="19" spans="1:12" s="366" customFormat="1" ht="17.25">
      <c r="A19" s="158"/>
      <c r="B19" s="701" t="str">
        <f>"　　　　　　　　　　　　　　　　　　その敵のターン開始時に確定　"&amp;$L$15&amp;" ダメージ"</f>
        <v>　　　　　　　　　　　　　　　　　　その敵のターン開始時に確定　6 ダメージ</v>
      </c>
      <c r="C19" s="702"/>
      <c r="D19" s="702"/>
      <c r="E19" s="702"/>
      <c r="F19" s="702"/>
      <c r="G19" s="703"/>
    </row>
    <row r="20" spans="1:12" s="366" customFormat="1" ht="6.75" customHeight="1">
      <c r="A20" s="159"/>
      <c r="B20" s="723"/>
      <c r="C20" s="724"/>
      <c r="D20" s="724"/>
      <c r="E20" s="724"/>
      <c r="F20" s="724"/>
      <c r="G20" s="725"/>
    </row>
    <row r="21" spans="1:12" s="366" customFormat="1" ht="14.25" thickBot="1">
      <c r="A21" s="148" t="s">
        <v>194</v>
      </c>
      <c r="B21" s="371"/>
      <c r="C21" s="371"/>
      <c r="D21" s="371"/>
      <c r="E21" s="371"/>
      <c r="F21" s="371"/>
      <c r="G21" s="371"/>
    </row>
    <row r="22" spans="1:12" s="366" customFormat="1" ht="21.75" thickBot="1">
      <c r="A22" s="176" t="s">
        <v>156</v>
      </c>
      <c r="B22" s="839" t="s">
        <v>747</v>
      </c>
      <c r="C22" s="840"/>
      <c r="D22" s="840"/>
      <c r="E22" s="840"/>
      <c r="F22" s="840"/>
      <c r="G22" s="841"/>
    </row>
    <row r="23" spans="1:12" s="366" customFormat="1" ht="21" customHeight="1">
      <c r="A23" s="842" t="s">
        <v>754</v>
      </c>
      <c r="B23" s="843"/>
      <c r="C23" s="844"/>
      <c r="D23" s="186" t="s">
        <v>755</v>
      </c>
      <c r="E23" s="178" t="s">
        <v>18</v>
      </c>
      <c r="F23" s="178" t="s">
        <v>19</v>
      </c>
      <c r="G23" s="179" t="s">
        <v>20</v>
      </c>
      <c r="H23" s="177" t="s">
        <v>754</v>
      </c>
      <c r="I23" s="180" t="s">
        <v>755</v>
      </c>
      <c r="J23" s="180" t="s">
        <v>18</v>
      </c>
      <c r="K23" s="180" t="s">
        <v>19</v>
      </c>
      <c r="L23" s="180" t="s">
        <v>20</v>
      </c>
    </row>
    <row r="24" spans="1:12" s="366" customFormat="1" ht="26.25" customHeight="1" thickBot="1">
      <c r="A24" s="845">
        <f>INT(基本!$A$13/2)+$H$24</f>
        <v>53</v>
      </c>
      <c r="B24" s="846"/>
      <c r="C24" s="847"/>
      <c r="D24" s="181">
        <f>基本!$B$16+$I$24</f>
        <v>30</v>
      </c>
      <c r="E24" s="182">
        <f>基本!$B$17+$J$24</f>
        <v>24</v>
      </c>
      <c r="F24" s="182">
        <f>基本!$B$18+$K$24</f>
        <v>31</v>
      </c>
      <c r="G24" s="183">
        <f>基本!$B$19+$L$24</f>
        <v>31</v>
      </c>
      <c r="H24" s="184">
        <v>0</v>
      </c>
      <c r="I24" s="367">
        <v>0</v>
      </c>
      <c r="J24" s="367">
        <v>0</v>
      </c>
      <c r="K24" s="367">
        <v>0</v>
      </c>
      <c r="L24" s="367">
        <v>0</v>
      </c>
    </row>
    <row r="25" spans="1:12" s="366" customFormat="1" ht="14.25" thickBot="1">
      <c r="A25" s="148" t="s">
        <v>45</v>
      </c>
      <c r="E25" s="147"/>
      <c r="F25" s="146"/>
      <c r="G25" s="146"/>
      <c r="H25" s="146"/>
      <c r="I25" s="146"/>
      <c r="J25" s="146"/>
      <c r="K25" s="146"/>
    </row>
    <row r="26" spans="1:12" s="366" customFormat="1" ht="13.5" customHeight="1">
      <c r="A26" s="760" t="str">
        <f>$B$22</f>
        <v>オウビーディエント･サーヴァント</v>
      </c>
      <c r="B26" s="761"/>
      <c r="C26" s="762"/>
      <c r="D26" s="670" t="s">
        <v>658</v>
      </c>
      <c r="E26" s="671"/>
      <c r="F26" s="710" t="s">
        <v>756</v>
      </c>
      <c r="G26" s="711"/>
    </row>
    <row r="27" spans="1:12" s="366" customFormat="1" ht="17.25" customHeight="1" thickBot="1">
      <c r="A27" s="763"/>
      <c r="B27" s="764"/>
      <c r="C27" s="765"/>
      <c r="D27" s="332" t="s">
        <v>658</v>
      </c>
      <c r="E27" s="333" t="s">
        <v>656</v>
      </c>
      <c r="F27" s="334" t="s">
        <v>658</v>
      </c>
      <c r="G27" s="335" t="s">
        <v>656</v>
      </c>
    </row>
    <row r="28" spans="1:12" s="366" customFormat="1" ht="20.25" customHeight="1">
      <c r="A28" s="848" t="s">
        <v>664</v>
      </c>
      <c r="B28" s="185" t="s">
        <v>306</v>
      </c>
      <c r="C28" s="350" t="str">
        <f>$K$8</f>
        <v>AC</v>
      </c>
      <c r="D28" s="351" t="str">
        <f>$L$8 &amp; "+1d20"</f>
        <v>21+1d20</v>
      </c>
      <c r="E28" s="352" t="str">
        <f>$L$8+2 &amp; "+1d20"</f>
        <v>23+1d20</v>
      </c>
      <c r="F28" s="353" t="str">
        <f>3+$L$8 &amp; "+1d20"</f>
        <v>24+1d20</v>
      </c>
      <c r="G28" s="354" t="str">
        <f>3+$L$8+2 &amp; "+1d20"</f>
        <v>26+1d20</v>
      </c>
    </row>
    <row r="29" spans="1:12" s="366" customFormat="1" ht="20.25" customHeight="1">
      <c r="A29" s="849"/>
      <c r="B29" s="50" t="s">
        <v>757</v>
      </c>
      <c r="C29" s="349" t="str">
        <f t="shared" ref="C29:C30" si="0">IF($I$15 = 0,"", $I$15)</f>
        <v/>
      </c>
      <c r="D29" s="100" t="str">
        <f>$L$13 &amp; "+" &amp; $I$13 &amp; "d" &amp; $K$13</f>
        <v>9+1d10</v>
      </c>
      <c r="E29" s="341" t="str">
        <f>$L$13 &amp; "+" &amp; $I$13 &amp; "d" &amp; $K$13</f>
        <v>9+1d10</v>
      </c>
      <c r="F29" s="100" t="str">
        <f>$L$13 &amp; "+" &amp; $I$13 &amp; "d" &amp; $K$13</f>
        <v>9+1d10</v>
      </c>
      <c r="G29" s="101" t="str">
        <f>$L$13 &amp; "+" &amp; $I$13 &amp; "d" &amp; $K$13</f>
        <v>9+1d10</v>
      </c>
    </row>
    <row r="30" spans="1:12" s="366" customFormat="1" ht="20.25" customHeight="1" thickBot="1">
      <c r="A30" s="850"/>
      <c r="B30" s="149" t="s">
        <v>758</v>
      </c>
      <c r="C30" s="95" t="str">
        <f t="shared" si="0"/>
        <v/>
      </c>
      <c r="D30" s="94" t="str">
        <f>$L$14 &amp; IF($I$14 = 0,"","+" &amp; $I$14 &amp; "d" &amp; $K$14)</f>
        <v>19+3d8</v>
      </c>
      <c r="E30" s="340" t="str">
        <f>$L$14 &amp; IF($I$14 = 0,"","+" &amp; $I$14 &amp; "d" &amp; $K$14)</f>
        <v>19+3d8</v>
      </c>
      <c r="F30" s="94" t="str">
        <f>$L$14 &amp; IF($I$14 = 0,"","+" &amp; $I$14 &amp; "d" &amp; $K$14)</f>
        <v>19+3d8</v>
      </c>
      <c r="G30" s="92" t="str">
        <f>$L$14 &amp; IF($I$14 = 0,"","+" &amp; $I$14 &amp; "d" &amp; $K$14)</f>
        <v>19+3d8</v>
      </c>
    </row>
    <row r="31" spans="1:12" s="366" customFormat="1" ht="20.25" customHeight="1">
      <c r="A31" s="851" t="s">
        <v>305</v>
      </c>
      <c r="B31" s="185" t="s">
        <v>115</v>
      </c>
      <c r="C31" s="854" t="str">
        <f>$K$8</f>
        <v>AC</v>
      </c>
      <c r="D31" s="351" t="str">
        <f>$R$8 &amp; "+1d20"</f>
        <v>14+1d20</v>
      </c>
      <c r="E31" s="352" t="str">
        <f>$R$8+2 &amp; "+1d20"</f>
        <v>16+1d20</v>
      </c>
      <c r="F31" s="353" t="str">
        <f>3+$R$8 &amp; "+1d20"</f>
        <v>17+1d20</v>
      </c>
      <c r="G31" s="354" t="str">
        <f>3+$R$8+2 &amp; "+1d20"</f>
        <v>19+1d20</v>
      </c>
    </row>
    <row r="32" spans="1:12" s="366" customFormat="1" ht="20.25" customHeight="1">
      <c r="A32" s="852"/>
      <c r="B32" s="355" t="s">
        <v>102</v>
      </c>
      <c r="C32" s="855"/>
      <c r="D32" s="356" t="str">
        <f>$R$8+1 &amp; "+1d20"</f>
        <v>15+1d20</v>
      </c>
      <c r="E32" s="357" t="str">
        <f>$R$8+1+2 &amp; "+1d20"</f>
        <v>17+1d20</v>
      </c>
      <c r="F32" s="358" t="str">
        <f>3+$R$8+1 &amp; "+1d20"</f>
        <v>18+1d20</v>
      </c>
      <c r="G32" s="348" t="str">
        <f>3+$R$8+1+2 &amp; "+1d20"</f>
        <v>20+1d20</v>
      </c>
    </row>
    <row r="33" spans="1:12" s="366" customFormat="1" ht="20.25" customHeight="1">
      <c r="A33" s="852"/>
      <c r="B33" s="50" t="s">
        <v>757</v>
      </c>
      <c r="C33" s="349" t="str">
        <f t="shared" ref="C33:C34" si="1">IF($I$15 = 0,"", $I$15)</f>
        <v/>
      </c>
      <c r="D33" s="100" t="str">
        <f>$R$13 &amp; "+" &amp; $O$13 &amp; "d" &amp; $Q$13</f>
        <v>4+1d4</v>
      </c>
      <c r="E33" s="341" t="str">
        <f>$R$13 &amp; "+" &amp; $O$13 &amp; "d" &amp; $Q$13</f>
        <v>4+1d4</v>
      </c>
      <c r="F33" s="100" t="str">
        <f>$R$13 &amp; "+" &amp; $O$13 &amp; "d" &amp; $Q$13</f>
        <v>4+1d4</v>
      </c>
      <c r="G33" s="101" t="str">
        <f>$R$13 &amp; "+" &amp; $O$13 &amp; "d" &amp; $Q$13</f>
        <v>4+1d4</v>
      </c>
    </row>
    <row r="34" spans="1:12" s="366" customFormat="1" ht="20.25" customHeight="1" thickBot="1">
      <c r="A34" s="853"/>
      <c r="B34" s="149" t="s">
        <v>758</v>
      </c>
      <c r="C34" s="95" t="str">
        <f t="shared" si="1"/>
        <v/>
      </c>
      <c r="D34" s="94" t="str">
        <f>$R$14 &amp; IF($O$14 = 0,"","+" &amp; $O$14 &amp; "d" &amp; $Q$14)</f>
        <v>8+3d8</v>
      </c>
      <c r="E34" s="340" t="str">
        <f>$R$14 &amp; IF($O$14 = 0,"","+" &amp; $O$14 &amp; "d" &amp; $Q$14)</f>
        <v>8+3d8</v>
      </c>
      <c r="F34" s="94" t="str">
        <f>$R$14 &amp; IF($O$14 = 0,"","+" &amp; $O$14 &amp; "d" &amp; $Q$14)</f>
        <v>8+3d8</v>
      </c>
      <c r="G34" s="92" t="str">
        <f>$R$14 &amp; IF($O$14 = 0,"","+" &amp; $O$14 &amp; "d" &amp; $Q$14)</f>
        <v>8+3d8</v>
      </c>
    </row>
    <row r="35" spans="1:12" s="366" customFormat="1" ht="6" customHeight="1">
      <c r="A35" s="637"/>
      <c r="B35" s="637"/>
      <c r="C35" s="637"/>
      <c r="D35" s="637"/>
      <c r="E35" s="637"/>
      <c r="F35" s="637"/>
      <c r="G35" s="637"/>
      <c r="H35" s="146"/>
      <c r="I35" s="146"/>
      <c r="J35" s="146"/>
      <c r="K35" s="146"/>
    </row>
    <row r="36" spans="1:12" s="366" customFormat="1" ht="14.25">
      <c r="A36" s="633" t="s">
        <v>741</v>
      </c>
      <c r="B36" s="633"/>
      <c r="C36" s="633"/>
      <c r="D36" s="633"/>
      <c r="E36" s="633"/>
      <c r="F36" s="633"/>
      <c r="G36" s="633"/>
      <c r="H36" s="146"/>
    </row>
    <row r="37" spans="1:12" s="366" customFormat="1" ht="13.5" customHeight="1">
      <c r="A37" s="634" t="s">
        <v>674</v>
      </c>
      <c r="B37" s="635"/>
      <c r="C37" s="635"/>
      <c r="D37" s="635"/>
      <c r="E37" s="635"/>
      <c r="F37" s="635"/>
      <c r="G37" s="635"/>
      <c r="H37" s="146"/>
      <c r="I37" s="146"/>
      <c r="J37" s="146"/>
      <c r="K37" s="146"/>
    </row>
    <row r="38" spans="1:12" s="366" customFormat="1" ht="13.5" customHeight="1">
      <c r="A38" s="634" t="s">
        <v>742</v>
      </c>
      <c r="B38" s="634"/>
      <c r="C38" s="634"/>
      <c r="D38" s="634"/>
      <c r="E38" s="634"/>
      <c r="F38" s="634"/>
      <c r="G38" s="634"/>
      <c r="H38" s="146"/>
      <c r="I38" s="146"/>
      <c r="J38" s="146"/>
      <c r="K38" s="146"/>
    </row>
    <row r="39" spans="1:12" s="366" customFormat="1" ht="13.5" customHeight="1">
      <c r="A39" s="634" t="s">
        <v>675</v>
      </c>
      <c r="B39" s="634"/>
      <c r="C39" s="634"/>
      <c r="D39" s="634"/>
      <c r="E39" s="634"/>
      <c r="F39" s="634"/>
      <c r="G39" s="634"/>
      <c r="H39" s="146"/>
      <c r="I39" s="146"/>
      <c r="J39" s="146"/>
      <c r="K39" s="146"/>
    </row>
    <row r="40" spans="1:12" s="366" customFormat="1" ht="14.25">
      <c r="A40" s="633" t="s">
        <v>381</v>
      </c>
      <c r="B40" s="633"/>
      <c r="C40" s="633"/>
      <c r="D40" s="633"/>
      <c r="E40" s="633"/>
      <c r="F40" s="633"/>
      <c r="G40" s="633"/>
      <c r="H40" s="146"/>
    </row>
    <row r="41" spans="1:12" s="366" customFormat="1" ht="13.5" customHeight="1">
      <c r="A41" s="637" t="s">
        <v>377</v>
      </c>
      <c r="B41" s="635"/>
      <c r="C41" s="635"/>
      <c r="D41" s="635"/>
      <c r="E41" s="635"/>
      <c r="F41" s="635"/>
      <c r="G41" s="635"/>
      <c r="H41" s="146"/>
      <c r="I41" s="146"/>
      <c r="J41" s="146"/>
      <c r="K41" s="146"/>
    </row>
    <row r="42" spans="1:12" s="366" customFormat="1" ht="5.25" customHeight="1">
      <c r="A42" s="637"/>
      <c r="B42" s="635"/>
      <c r="C42" s="635"/>
      <c r="D42" s="635"/>
      <c r="E42" s="635"/>
      <c r="F42" s="635"/>
      <c r="G42" s="635"/>
      <c r="H42" s="146"/>
      <c r="I42" s="146"/>
      <c r="J42" s="146"/>
      <c r="K42" s="146"/>
    </row>
    <row r="43" spans="1:12" s="366" customFormat="1" ht="13.5" customHeight="1">
      <c r="A43" s="653" t="s">
        <v>47</v>
      </c>
      <c r="B43" s="654"/>
      <c r="C43" s="654"/>
      <c r="D43" s="654"/>
      <c r="E43" s="654"/>
      <c r="F43" s="654"/>
      <c r="G43" s="655"/>
      <c r="H43" s="146"/>
      <c r="I43" s="146"/>
      <c r="J43" s="146"/>
      <c r="K43" s="146"/>
    </row>
    <row r="44" spans="1:12" s="366" customFormat="1" ht="3" customHeight="1">
      <c r="A44" s="629"/>
      <c r="B44" s="630"/>
      <c r="C44" s="630"/>
      <c r="D44" s="630"/>
      <c r="E44" s="630"/>
      <c r="F44" s="630"/>
      <c r="G44" s="631"/>
    </row>
    <row r="45" spans="1:12" s="366" customFormat="1" ht="13.5" customHeight="1">
      <c r="A45" s="629" t="s">
        <v>253</v>
      </c>
      <c r="B45" s="630"/>
      <c r="C45" s="630"/>
      <c r="D45" s="630"/>
      <c r="E45" s="630"/>
      <c r="F45" s="630"/>
      <c r="G45" s="631"/>
    </row>
    <row r="46" spans="1:12" s="146" customFormat="1" ht="13.5" customHeight="1">
      <c r="A46" s="629" t="s">
        <v>250</v>
      </c>
      <c r="B46" s="630"/>
      <c r="C46" s="630"/>
      <c r="D46" s="630"/>
      <c r="E46" s="630"/>
      <c r="F46" s="630"/>
      <c r="G46" s="631"/>
      <c r="H46" s="366"/>
      <c r="I46" s="366"/>
      <c r="J46" s="366"/>
      <c r="K46" s="366"/>
      <c r="L46" s="366"/>
    </row>
    <row r="47" spans="1:12" s="146" customFormat="1" ht="13.5" customHeight="1">
      <c r="A47" s="629" t="s">
        <v>251</v>
      </c>
      <c r="B47" s="630"/>
      <c r="C47" s="630"/>
      <c r="D47" s="630"/>
      <c r="E47" s="630"/>
      <c r="F47" s="630"/>
      <c r="G47" s="631"/>
      <c r="H47" s="366"/>
      <c r="I47" s="366"/>
      <c r="J47" s="366"/>
      <c r="K47" s="366"/>
      <c r="L47" s="366"/>
    </row>
    <row r="48" spans="1:12" s="146" customFormat="1" ht="13.5" customHeight="1">
      <c r="A48" s="629" t="s">
        <v>743</v>
      </c>
      <c r="B48" s="630"/>
      <c r="C48" s="630"/>
      <c r="D48" s="630"/>
      <c r="E48" s="630"/>
      <c r="F48" s="630"/>
      <c r="G48" s="631"/>
      <c r="H48" s="366"/>
      <c r="I48" s="366"/>
      <c r="J48" s="366"/>
      <c r="K48" s="366"/>
      <c r="L48" s="366"/>
    </row>
    <row r="49" spans="1:13" s="366" customFormat="1" ht="13.5" customHeight="1">
      <c r="A49" s="629" t="s">
        <v>270</v>
      </c>
      <c r="B49" s="630"/>
      <c r="C49" s="630"/>
      <c r="D49" s="630"/>
      <c r="E49" s="630"/>
      <c r="F49" s="630"/>
      <c r="G49" s="631"/>
    </row>
    <row r="50" spans="1:13" s="366" customFormat="1" ht="13.5" customHeight="1">
      <c r="A50" s="629" t="s">
        <v>497</v>
      </c>
      <c r="B50" s="630"/>
      <c r="C50" s="630"/>
      <c r="D50" s="630"/>
      <c r="E50" s="630"/>
      <c r="F50" s="630"/>
      <c r="G50" s="631"/>
    </row>
    <row r="51" spans="1:13" s="366" customFormat="1" ht="13.5" customHeight="1">
      <c r="A51" s="629" t="s">
        <v>252</v>
      </c>
      <c r="B51" s="630"/>
      <c r="C51" s="630"/>
      <c r="D51" s="630"/>
      <c r="E51" s="630"/>
      <c r="F51" s="630"/>
      <c r="G51" s="631"/>
    </row>
    <row r="52" spans="1:13" s="146" customFormat="1" ht="13.5" customHeight="1">
      <c r="A52" s="629" t="s">
        <v>595</v>
      </c>
      <c r="B52" s="630"/>
      <c r="C52" s="630"/>
      <c r="D52" s="630"/>
      <c r="E52" s="630"/>
      <c r="F52" s="630"/>
      <c r="G52" s="631"/>
      <c r="H52" s="366"/>
      <c r="I52" s="366"/>
      <c r="J52" s="366"/>
      <c r="K52" s="366"/>
      <c r="L52" s="366"/>
    </row>
    <row r="53" spans="1:13" s="146" customFormat="1" ht="13.5" customHeight="1">
      <c r="A53" s="629" t="s">
        <v>254</v>
      </c>
      <c r="B53" s="630"/>
      <c r="C53" s="630"/>
      <c r="D53" s="630"/>
      <c r="E53" s="630"/>
      <c r="F53" s="630"/>
      <c r="G53" s="631"/>
      <c r="H53" s="366"/>
      <c r="I53" s="366"/>
      <c r="J53" s="366"/>
      <c r="K53" s="366"/>
      <c r="L53" s="366"/>
    </row>
    <row r="54" spans="1:13" s="146" customFormat="1" ht="13.5" customHeight="1">
      <c r="A54" s="629" t="s">
        <v>744</v>
      </c>
      <c r="B54" s="630"/>
      <c r="C54" s="630"/>
      <c r="D54" s="630"/>
      <c r="E54" s="630"/>
      <c r="F54" s="630"/>
      <c r="G54" s="631"/>
      <c r="H54" s="366"/>
      <c r="I54" s="366"/>
      <c r="J54" s="366"/>
      <c r="K54" s="366"/>
      <c r="L54" s="366"/>
    </row>
    <row r="55" spans="1:13" s="146" customFormat="1" ht="13.5" customHeight="1">
      <c r="A55" s="629" t="s">
        <v>596</v>
      </c>
      <c r="B55" s="630"/>
      <c r="C55" s="630"/>
      <c r="D55" s="630"/>
      <c r="E55" s="630"/>
      <c r="F55" s="630"/>
      <c r="G55" s="631"/>
      <c r="H55" s="366"/>
      <c r="I55" s="366"/>
      <c r="J55" s="366"/>
      <c r="K55" s="366"/>
      <c r="L55" s="366"/>
    </row>
    <row r="56" spans="1:13" s="146" customFormat="1" ht="3" customHeight="1">
      <c r="A56" s="629"/>
      <c r="B56" s="630"/>
      <c r="C56" s="630"/>
      <c r="D56" s="630"/>
      <c r="E56" s="630"/>
      <c r="F56" s="630"/>
      <c r="G56" s="631"/>
      <c r="H56" s="366"/>
      <c r="I56" s="366"/>
      <c r="J56" s="366"/>
      <c r="K56" s="366"/>
      <c r="L56" s="366"/>
      <c r="M56" s="366"/>
    </row>
    <row r="57" spans="1:13" s="146" customFormat="1" ht="21">
      <c r="A57" s="164" t="s">
        <v>745</v>
      </c>
      <c r="B57" s="374">
        <f>$B$1</f>
        <v>1</v>
      </c>
      <c r="C57" s="165" t="s">
        <v>39</v>
      </c>
      <c r="D57" s="166" t="str">
        <f>$E$1</f>
        <v>一日毎</v>
      </c>
      <c r="E57" s="757" t="str">
        <f>$B$2</f>
        <v>オウビーディエント･サーヴァント</v>
      </c>
      <c r="F57" s="758"/>
      <c r="G57" s="759"/>
      <c r="L57" s="366"/>
      <c r="M57" s="366"/>
    </row>
  </sheetData>
  <mergeCells count="57">
    <mergeCell ref="E57:G57"/>
    <mergeCell ref="A52:G52"/>
    <mergeCell ref="A53:G53"/>
    <mergeCell ref="A54:G54"/>
    <mergeCell ref="A55:G55"/>
    <mergeCell ref="A56:G56"/>
    <mergeCell ref="A47:G47"/>
    <mergeCell ref="A48:G48"/>
    <mergeCell ref="A49:G49"/>
    <mergeCell ref="A50:G50"/>
    <mergeCell ref="A51:G51"/>
    <mergeCell ref="A42:G42"/>
    <mergeCell ref="A43:G43"/>
    <mergeCell ref="A44:G44"/>
    <mergeCell ref="A45:G45"/>
    <mergeCell ref="A46:G46"/>
    <mergeCell ref="A37:G37"/>
    <mergeCell ref="A38:G38"/>
    <mergeCell ref="A39:G39"/>
    <mergeCell ref="A40:G40"/>
    <mergeCell ref="A41:G41"/>
    <mergeCell ref="A28:A30"/>
    <mergeCell ref="A31:A34"/>
    <mergeCell ref="C31:C32"/>
    <mergeCell ref="A35:G35"/>
    <mergeCell ref="A36:G36"/>
    <mergeCell ref="B22:G22"/>
    <mergeCell ref="A23:C23"/>
    <mergeCell ref="A24:C24"/>
    <mergeCell ref="A26:C27"/>
    <mergeCell ref="D26:E26"/>
    <mergeCell ref="F26:G26"/>
    <mergeCell ref="P9:Q9"/>
    <mergeCell ref="B10:G10"/>
    <mergeCell ref="B11:G11"/>
    <mergeCell ref="J11:K11"/>
    <mergeCell ref="P11:Q11"/>
    <mergeCell ref="N4:R4"/>
    <mergeCell ref="B5:G5"/>
    <mergeCell ref="B6:D6"/>
    <mergeCell ref="B7:D7"/>
    <mergeCell ref="B8:G8"/>
    <mergeCell ref="B1:C1"/>
    <mergeCell ref="B2:G2"/>
    <mergeCell ref="B4:G4"/>
    <mergeCell ref="H4:L4"/>
    <mergeCell ref="B9:G9"/>
    <mergeCell ref="J9:K9"/>
    <mergeCell ref="B17:G17"/>
    <mergeCell ref="B18:G18"/>
    <mergeCell ref="B19:G19"/>
    <mergeCell ref="B20:G20"/>
    <mergeCell ref="B12:G12"/>
    <mergeCell ref="B13:G13"/>
    <mergeCell ref="B14:G14"/>
    <mergeCell ref="B15:G15"/>
    <mergeCell ref="B16:G16"/>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5"/>
  <sheetViews>
    <sheetView workbookViewId="0">
      <selection activeCell="B6" sqref="B6:D6"/>
    </sheetView>
  </sheetViews>
  <sheetFormatPr defaultColWidth="9" defaultRowHeight="13.5"/>
  <cols>
    <col min="1" max="1" width="7.875" style="107" customWidth="1"/>
    <col min="2" max="2" width="8.5" style="107" customWidth="1"/>
    <col min="3" max="3" width="6.625" style="107" customWidth="1"/>
    <col min="4" max="4" width="15.75" style="107"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07" customWidth="1"/>
    <col min="13" max="13" width="9.25" style="107" customWidth="1"/>
    <col min="14" max="14" width="12.375" style="107" customWidth="1"/>
    <col min="15" max="16384" width="9" style="107"/>
  </cols>
  <sheetData>
    <row r="1" spans="1:12" ht="21">
      <c r="A1" s="38"/>
      <c r="B1" s="856" t="s">
        <v>121</v>
      </c>
      <c r="C1" s="857"/>
      <c r="D1" s="39" t="s">
        <v>39</v>
      </c>
      <c r="E1" s="40" t="s">
        <v>55</v>
      </c>
      <c r="F1" s="716"/>
      <c r="G1" s="717"/>
      <c r="H1" s="86" t="s">
        <v>53</v>
      </c>
    </row>
    <row r="2" spans="1:12" ht="24.75" customHeight="1">
      <c r="A2" s="39" t="s">
        <v>0</v>
      </c>
      <c r="B2" s="858" t="s">
        <v>200</v>
      </c>
      <c r="C2" s="859"/>
      <c r="D2" s="859"/>
      <c r="E2" s="859"/>
      <c r="F2" s="859"/>
      <c r="G2" s="860"/>
      <c r="H2" s="86" t="s">
        <v>54</v>
      </c>
    </row>
    <row r="3" spans="1:12" ht="19.5" customHeight="1">
      <c r="A3" s="91" t="s">
        <v>46</v>
      </c>
      <c r="B3" s="79"/>
      <c r="C3" s="79"/>
      <c r="D3" s="79"/>
      <c r="I3" s="86"/>
    </row>
    <row r="4" spans="1:12">
      <c r="A4" s="65" t="s">
        <v>44</v>
      </c>
      <c r="B4" s="609" t="s">
        <v>201</v>
      </c>
      <c r="C4" s="610"/>
      <c r="D4" s="610"/>
      <c r="E4" s="610"/>
      <c r="F4" s="610"/>
      <c r="G4" s="611"/>
      <c r="H4" s="638" t="s">
        <v>367</v>
      </c>
      <c r="I4" s="639"/>
      <c r="J4" s="639"/>
      <c r="K4" s="639"/>
      <c r="L4" s="640"/>
    </row>
    <row r="5" spans="1:12">
      <c r="A5" s="66" t="s">
        <v>122</v>
      </c>
      <c r="B5" s="609" t="s">
        <v>132</v>
      </c>
      <c r="C5" s="610"/>
      <c r="D5" s="610"/>
      <c r="E5" s="610"/>
      <c r="F5" s="610"/>
      <c r="G5" s="611"/>
      <c r="H5" s="142" t="s">
        <v>41</v>
      </c>
      <c r="I5" s="140" t="s">
        <v>68</v>
      </c>
      <c r="J5" s="140"/>
      <c r="L5" s="139"/>
    </row>
    <row r="6" spans="1:12">
      <c r="A6" s="66" t="s">
        <v>123</v>
      </c>
      <c r="B6" s="863" t="s">
        <v>422</v>
      </c>
      <c r="C6" s="864"/>
      <c r="D6" s="865"/>
      <c r="E6" s="105" t="s">
        <v>41</v>
      </c>
      <c r="F6" s="106" t="str">
        <f>IF($I$5 = 0,"", $I$5)</f>
        <v>近接範囲</v>
      </c>
      <c r="G6" s="106" t="str">
        <f>IF($J$5 = 0,"", $J$5)</f>
        <v/>
      </c>
      <c r="H6" s="142" t="s">
        <v>64</v>
      </c>
      <c r="I6" s="140" t="s">
        <v>65</v>
      </c>
      <c r="J6" s="140">
        <v>10</v>
      </c>
      <c r="L6" s="139"/>
    </row>
    <row r="7" spans="1:12">
      <c r="A7" s="67" t="s">
        <v>5</v>
      </c>
      <c r="B7" s="609" t="s">
        <v>125</v>
      </c>
      <c r="C7" s="610"/>
      <c r="D7" s="611"/>
      <c r="E7" s="105" t="s">
        <v>64</v>
      </c>
      <c r="F7" s="104" t="str">
        <f>IF($I$6 = 0,"", $I$6)</f>
        <v>爆発</v>
      </c>
      <c r="G7" s="104">
        <f>IF($J$6 = 0,"", $J$6)</f>
        <v>10</v>
      </c>
      <c r="H7" s="142" t="s">
        <v>83</v>
      </c>
      <c r="I7" s="140" t="s">
        <v>99</v>
      </c>
      <c r="J7" s="86" t="s">
        <v>60</v>
      </c>
      <c r="L7" s="267" t="s">
        <v>369</v>
      </c>
    </row>
    <row r="8" spans="1:12">
      <c r="A8" s="68" t="s">
        <v>59</v>
      </c>
      <c r="B8" s="678" t="s">
        <v>946</v>
      </c>
      <c r="C8" s="632"/>
      <c r="D8" s="632"/>
      <c r="E8" s="632"/>
      <c r="F8" s="632"/>
      <c r="G8" s="679"/>
      <c r="H8" s="142" t="s">
        <v>49</v>
      </c>
      <c r="I8" s="144" t="s">
        <v>15</v>
      </c>
      <c r="J8" s="141">
        <f>IF(I8="",0,VLOOKUP(I8,基本!$A$5:'基本'!$C$10,3,FALSE))</f>
        <v>6</v>
      </c>
      <c r="K8" s="140" t="s">
        <v>88</v>
      </c>
      <c r="L8" s="275">
        <f>$J$8+$L$9+$I$9</f>
        <v>14</v>
      </c>
    </row>
    <row r="9" spans="1:12">
      <c r="A9" s="69"/>
      <c r="B9" s="626" t="s">
        <v>198</v>
      </c>
      <c r="C9" s="627"/>
      <c r="D9" s="627"/>
      <c r="E9" s="627"/>
      <c r="F9" s="627"/>
      <c r="G9" s="628"/>
      <c r="H9" s="142" t="s">
        <v>56</v>
      </c>
      <c r="I9" s="140">
        <v>0</v>
      </c>
      <c r="J9" s="546" t="s">
        <v>51</v>
      </c>
      <c r="K9" s="548"/>
      <c r="L9" s="141">
        <f>IF($I$7=基本!$F$4,基本!$P$7,IF($I$7=基本!$F$13,基本!$P$16,IF($I$7=基本!$F$22,基本!$P$25,IF($I$7=基本!$F$31,基本!$P$34,IF($I$7=基本!$F$40,基本!$P$43,0)))))</f>
        <v>8</v>
      </c>
    </row>
    <row r="10" spans="1:12" ht="13.5" customHeight="1">
      <c r="A10" s="116"/>
      <c r="B10" s="626" t="s">
        <v>199</v>
      </c>
      <c r="C10" s="627"/>
      <c r="D10" s="627"/>
      <c r="E10" s="627"/>
      <c r="F10" s="627"/>
      <c r="G10" s="628"/>
      <c r="H10" s="90" t="s">
        <v>50</v>
      </c>
      <c r="I10" s="144" t="s">
        <v>15</v>
      </c>
      <c r="J10" s="141">
        <f>IF(I10="",0,VLOOKUP(I10,基本!$A$5:'基本'!$C$10,3,FALSE))</f>
        <v>6</v>
      </c>
      <c r="L10" s="79"/>
    </row>
    <row r="11" spans="1:12" ht="13.5" customHeight="1">
      <c r="A11" s="117"/>
      <c r="B11" s="723"/>
      <c r="C11" s="724"/>
      <c r="D11" s="724"/>
      <c r="E11" s="724"/>
      <c r="F11" s="724"/>
      <c r="G11" s="725"/>
      <c r="H11" s="142" t="s">
        <v>57</v>
      </c>
      <c r="I11" s="140">
        <v>6</v>
      </c>
      <c r="J11" s="546" t="s">
        <v>52</v>
      </c>
      <c r="K11" s="548"/>
      <c r="L11" s="141">
        <f>IF($I$7=基本!$F$4,基本!$P$9,IF($I$7=基本!$F$13,基本!$P$18,IF($I$7=基本!$F$22,基本!$P$27,IF($I$7=基本!$F$31,基本!$P$36,IF($I$7=基本!$F$40,基本!$P$45,0)))))</f>
        <v>0</v>
      </c>
    </row>
    <row r="12" spans="1:12">
      <c r="A12" s="69" t="s">
        <v>117</v>
      </c>
      <c r="B12" s="626" t="s">
        <v>126</v>
      </c>
      <c r="C12" s="627"/>
      <c r="D12" s="627"/>
      <c r="E12" s="627"/>
      <c r="F12" s="627"/>
      <c r="G12" s="628"/>
      <c r="H12" s="146"/>
      <c r="I12" s="146"/>
      <c r="J12" s="146"/>
      <c r="K12" s="146"/>
      <c r="L12" s="247" t="s">
        <v>369</v>
      </c>
    </row>
    <row r="13" spans="1:12">
      <c r="A13" s="69"/>
      <c r="B13" s="626" t="s">
        <v>127</v>
      </c>
      <c r="C13" s="627"/>
      <c r="D13" s="627"/>
      <c r="E13" s="627"/>
      <c r="F13" s="627"/>
      <c r="G13" s="628"/>
      <c r="H13" s="205" t="s">
        <v>84</v>
      </c>
      <c r="I13" s="140">
        <v>1</v>
      </c>
      <c r="J13" s="142" t="s">
        <v>42</v>
      </c>
      <c r="K13" s="140">
        <v>10</v>
      </c>
      <c r="L13" s="248">
        <f>$J$10+$L$11+$I$11</f>
        <v>12</v>
      </c>
    </row>
    <row r="14" spans="1:12">
      <c r="A14" s="69"/>
      <c r="B14" s="626"/>
      <c r="C14" s="627"/>
      <c r="D14" s="627"/>
      <c r="E14" s="627"/>
      <c r="F14" s="627"/>
      <c r="G14" s="628"/>
      <c r="H14" s="142" t="s">
        <v>48</v>
      </c>
      <c r="I14" s="44">
        <f>IF($I$7=基本!$F$4,基本!$L$11,IF($I$7=基本!$F$13,基本!$L$20,IF($I$7=基本!$F$22,基本!$L$29,IF($I$7=基本!$F$31,基本!$L$38,IF($I$7=基本!$F$40,基本!$L$47,0)))))</f>
        <v>0</v>
      </c>
      <c r="J14" s="142" t="s">
        <v>42</v>
      </c>
      <c r="K14" s="44">
        <f>IF($I$7=基本!$F$4,基本!$N$11,IF($I$7=基本!$F$13,基本!$N$20,IF($I$7=基本!$F$22,基本!$N$29,IF($I$7=基本!$F$31,基本!$N$38,IF($I$7=基本!$F$40,基本!$N$47,0)))))</f>
        <v>0</v>
      </c>
      <c r="L14" s="248">
        <f>$J$10+$L$11+$I$11+($I$13*$K$13)</f>
        <v>22</v>
      </c>
    </row>
    <row r="15" spans="1:12" ht="17.25">
      <c r="A15" s="69"/>
      <c r="B15" s="827" t="s">
        <v>899</v>
      </c>
      <c r="C15" s="828"/>
      <c r="D15" s="828"/>
      <c r="E15" s="828"/>
      <c r="F15" s="828"/>
      <c r="G15" s="829"/>
      <c r="H15" s="142" t="s">
        <v>58</v>
      </c>
      <c r="I15" s="140"/>
      <c r="J15" s="225" t="s">
        <v>368</v>
      </c>
      <c r="K15" s="144" t="s">
        <v>15</v>
      </c>
      <c r="L15" s="224">
        <f>IF(K15="",0,VLOOKUP(K15,基本!$A$5:'基本'!$C$10,3,FALSE))</f>
        <v>6</v>
      </c>
    </row>
    <row r="16" spans="1:12">
      <c r="A16" s="70"/>
      <c r="B16" s="723"/>
      <c r="C16" s="724"/>
      <c r="D16" s="724"/>
      <c r="E16" s="724"/>
      <c r="F16" s="724"/>
      <c r="G16" s="725"/>
    </row>
    <row r="17" spans="1:11">
      <c r="A17" s="69"/>
      <c r="B17" s="629"/>
      <c r="C17" s="630"/>
      <c r="D17" s="630"/>
      <c r="E17" s="630"/>
      <c r="F17" s="630"/>
      <c r="G17" s="631"/>
    </row>
    <row r="18" spans="1:11" ht="21">
      <c r="A18" s="69"/>
      <c r="B18" s="746" t="str">
        <f>"回復力値 ＋ "&amp; $I$11+$J$10+基本!$B$22+基本!$B$23&amp;" HP回復"</f>
        <v>回復力値 ＋ 20 HP回復</v>
      </c>
      <c r="C18" s="747"/>
      <c r="D18" s="747"/>
      <c r="E18" s="747"/>
      <c r="F18" s="747"/>
      <c r="G18" s="748"/>
    </row>
    <row r="19" spans="1:11" s="111" customFormat="1" ht="21">
      <c r="A19" s="69"/>
      <c r="B19" s="737" t="s">
        <v>286</v>
      </c>
      <c r="C19" s="747"/>
      <c r="D19" s="747"/>
      <c r="E19" s="747"/>
      <c r="F19" s="747"/>
      <c r="G19" s="748"/>
      <c r="H19" s="79"/>
      <c r="I19" s="79"/>
    </row>
    <row r="20" spans="1:11" ht="21">
      <c r="A20" s="69"/>
      <c r="B20" s="695" t="s">
        <v>611</v>
      </c>
      <c r="C20" s="861"/>
      <c r="D20" s="861"/>
      <c r="E20" s="861"/>
      <c r="F20" s="861"/>
      <c r="G20" s="862"/>
      <c r="J20" s="107"/>
      <c r="K20" s="107"/>
    </row>
    <row r="21" spans="1:11">
      <c r="A21" s="70"/>
      <c r="B21" s="723"/>
      <c r="C21" s="724"/>
      <c r="D21" s="724"/>
      <c r="E21" s="724"/>
      <c r="F21" s="724"/>
      <c r="G21" s="725"/>
      <c r="J21" s="107"/>
      <c r="K21" s="107"/>
    </row>
    <row r="22" spans="1:11" s="208" customFormat="1" ht="5.25" customHeight="1">
      <c r="A22" s="632"/>
      <c r="B22" s="632"/>
      <c r="C22" s="632"/>
      <c r="D22" s="632"/>
      <c r="E22" s="632"/>
      <c r="F22" s="632"/>
      <c r="G22" s="632"/>
      <c r="H22" s="146"/>
      <c r="I22" s="146"/>
      <c r="J22" s="146"/>
      <c r="K22" s="146"/>
    </row>
    <row r="23" spans="1:11" s="111" customFormat="1" ht="14.25">
      <c r="A23" s="633" t="s">
        <v>150</v>
      </c>
      <c r="B23" s="633"/>
      <c r="C23" s="633"/>
      <c r="D23" s="633"/>
      <c r="E23" s="633"/>
      <c r="F23" s="633"/>
      <c r="G23" s="633"/>
      <c r="H23" s="79"/>
    </row>
    <row r="24" spans="1:11" s="111" customFormat="1" ht="13.5" customHeight="1">
      <c r="A24" s="634" t="s">
        <v>151</v>
      </c>
      <c r="B24" s="634"/>
      <c r="C24" s="634"/>
      <c r="D24" s="634"/>
      <c r="E24" s="634"/>
      <c r="F24" s="634"/>
      <c r="G24" s="634"/>
      <c r="H24" s="79"/>
      <c r="I24" s="79"/>
      <c r="J24" s="79"/>
      <c r="K24" s="79"/>
    </row>
    <row r="25" spans="1:11" s="111" customFormat="1" ht="13.5" customHeight="1">
      <c r="A25" s="634" t="s">
        <v>152</v>
      </c>
      <c r="B25" s="634"/>
      <c r="C25" s="634"/>
      <c r="D25" s="634"/>
      <c r="E25" s="634"/>
      <c r="F25" s="634"/>
      <c r="G25" s="634"/>
      <c r="H25" s="79"/>
      <c r="I25" s="79"/>
      <c r="J25" s="79"/>
      <c r="K25" s="79"/>
    </row>
    <row r="26" spans="1:11" s="111" customFormat="1" ht="14.25">
      <c r="A26" s="633" t="s">
        <v>153</v>
      </c>
      <c r="B26" s="633"/>
      <c r="C26" s="633"/>
      <c r="D26" s="633"/>
      <c r="E26" s="633"/>
      <c r="F26" s="633"/>
      <c r="G26" s="633"/>
      <c r="H26" s="79"/>
    </row>
    <row r="27" spans="1:11" s="111" customFormat="1" ht="13.5" customHeight="1">
      <c r="A27" s="634" t="s">
        <v>154</v>
      </c>
      <c r="B27" s="634"/>
      <c r="C27" s="634"/>
      <c r="D27" s="634"/>
      <c r="E27" s="634"/>
      <c r="F27" s="634"/>
      <c r="G27" s="634"/>
      <c r="H27" s="79"/>
      <c r="I27" s="79"/>
      <c r="J27" s="79"/>
      <c r="K27" s="79"/>
    </row>
    <row r="28" spans="1:11" s="111" customFormat="1" ht="13.5" customHeight="1">
      <c r="A28" s="634" t="s">
        <v>155</v>
      </c>
      <c r="B28" s="634"/>
      <c r="C28" s="634"/>
      <c r="D28" s="634"/>
      <c r="E28" s="634"/>
      <c r="F28" s="634"/>
      <c r="G28" s="634"/>
      <c r="H28" s="79"/>
      <c r="I28" s="79"/>
      <c r="J28" s="79"/>
      <c r="K28" s="79"/>
    </row>
    <row r="29" spans="1:11" s="195" customFormat="1" ht="14.25">
      <c r="A29" s="633" t="s">
        <v>362</v>
      </c>
      <c r="B29" s="633"/>
      <c r="C29" s="633"/>
      <c r="D29" s="633"/>
      <c r="E29" s="633"/>
      <c r="F29" s="633"/>
      <c r="G29" s="633"/>
      <c r="H29" s="146"/>
    </row>
    <row r="30" spans="1:11" s="195" customFormat="1" ht="13.5" customHeight="1">
      <c r="A30" s="634" t="s">
        <v>363</v>
      </c>
      <c r="B30" s="634"/>
      <c r="C30" s="634"/>
      <c r="D30" s="634"/>
      <c r="E30" s="634"/>
      <c r="F30" s="634"/>
      <c r="G30" s="634"/>
      <c r="H30" s="146"/>
      <c r="I30" s="146"/>
      <c r="J30" s="146"/>
      <c r="K30" s="146"/>
    </row>
    <row r="31" spans="1:11" s="137" customFormat="1" ht="14.25">
      <c r="A31" s="633" t="s">
        <v>297</v>
      </c>
      <c r="B31" s="633"/>
      <c r="C31" s="633"/>
      <c r="D31" s="633"/>
      <c r="E31" s="633"/>
      <c r="F31" s="633"/>
      <c r="G31" s="633"/>
      <c r="H31" s="79"/>
      <c r="I31" s="79"/>
      <c r="J31" s="79"/>
      <c r="K31" s="79"/>
    </row>
    <row r="32" spans="1:11" s="137" customFormat="1">
      <c r="A32" s="634" t="s">
        <v>298</v>
      </c>
      <c r="B32" s="634"/>
      <c r="C32" s="634"/>
      <c r="D32" s="634"/>
      <c r="E32" s="634"/>
      <c r="F32" s="634"/>
      <c r="G32" s="634"/>
      <c r="H32" s="79"/>
      <c r="I32" s="79"/>
      <c r="J32" s="79"/>
      <c r="K32" s="79"/>
    </row>
    <row r="33" spans="1:12" s="208" customFormat="1" ht="14.25">
      <c r="A33" s="633" t="s">
        <v>373</v>
      </c>
      <c r="B33" s="633"/>
      <c r="C33" s="633"/>
      <c r="D33" s="633"/>
      <c r="E33" s="633"/>
      <c r="F33" s="633"/>
      <c r="G33" s="633"/>
      <c r="H33" s="146"/>
    </row>
    <row r="34" spans="1:12" s="208" customFormat="1" ht="13.5" customHeight="1">
      <c r="A34" s="634" t="s">
        <v>498</v>
      </c>
      <c r="B34" s="635"/>
      <c r="C34" s="635"/>
      <c r="D34" s="635"/>
      <c r="E34" s="635"/>
      <c r="F34" s="635"/>
      <c r="G34" s="635"/>
      <c r="H34" s="146"/>
      <c r="I34" s="146"/>
      <c r="J34" s="146"/>
      <c r="K34" s="146"/>
    </row>
    <row r="35" spans="1:12" s="208" customFormat="1" ht="5.25" customHeight="1">
      <c r="A35" s="214"/>
      <c r="B35" s="214"/>
      <c r="C35" s="214"/>
      <c r="D35" s="214"/>
      <c r="E35" s="214"/>
      <c r="F35" s="214"/>
      <c r="G35" s="214"/>
      <c r="H35" s="146"/>
      <c r="I35" s="146"/>
      <c r="J35" s="146"/>
      <c r="K35" s="146"/>
    </row>
    <row r="36" spans="1:12">
      <c r="A36" s="653" t="s">
        <v>47</v>
      </c>
      <c r="B36" s="654"/>
      <c r="C36" s="654"/>
      <c r="D36" s="654"/>
      <c r="E36" s="654"/>
      <c r="F36" s="654"/>
      <c r="G36" s="655"/>
    </row>
    <row r="37" spans="1:12" s="79" customFormat="1">
      <c r="A37" s="626"/>
      <c r="B37" s="627"/>
      <c r="C37" s="627"/>
      <c r="D37" s="627"/>
      <c r="E37" s="627"/>
      <c r="F37" s="627"/>
      <c r="G37" s="628"/>
      <c r="L37" s="107"/>
    </row>
    <row r="38" spans="1:12" s="79" customFormat="1">
      <c r="A38" s="629" t="s">
        <v>520</v>
      </c>
      <c r="B38" s="630"/>
      <c r="C38" s="630"/>
      <c r="D38" s="630"/>
      <c r="E38" s="630"/>
      <c r="F38" s="630"/>
      <c r="G38" s="631"/>
      <c r="L38" s="111"/>
    </row>
    <row r="39" spans="1:12" s="79" customFormat="1">
      <c r="A39" s="626" t="s">
        <v>521</v>
      </c>
      <c r="B39" s="627"/>
      <c r="C39" s="627"/>
      <c r="D39" s="627"/>
      <c r="E39" s="627"/>
      <c r="F39" s="627"/>
      <c r="G39" s="628"/>
      <c r="L39" s="111"/>
    </row>
    <row r="40" spans="1:12" s="79" customFormat="1">
      <c r="A40" s="626" t="s">
        <v>917</v>
      </c>
      <c r="B40" s="627"/>
      <c r="C40" s="627"/>
      <c r="D40" s="627"/>
      <c r="E40" s="627"/>
      <c r="F40" s="627"/>
      <c r="G40" s="628"/>
      <c r="L40" s="111"/>
    </row>
    <row r="41" spans="1:12" s="79" customFormat="1">
      <c r="A41" s="626" t="s">
        <v>522</v>
      </c>
      <c r="B41" s="627"/>
      <c r="C41" s="627"/>
      <c r="D41" s="627"/>
      <c r="E41" s="627"/>
      <c r="F41" s="627"/>
      <c r="G41" s="628"/>
      <c r="L41" s="111"/>
    </row>
    <row r="42" spans="1:12" s="111" customFormat="1">
      <c r="A42" s="626" t="s">
        <v>599</v>
      </c>
      <c r="B42" s="627"/>
      <c r="C42" s="627"/>
      <c r="D42" s="627"/>
      <c r="E42" s="627"/>
      <c r="F42" s="627"/>
      <c r="G42" s="628"/>
      <c r="H42" s="79"/>
      <c r="I42" s="79"/>
      <c r="J42" s="79"/>
      <c r="K42" s="79"/>
    </row>
    <row r="43" spans="1:12" s="79" customFormat="1">
      <c r="A43" s="626" t="s">
        <v>600</v>
      </c>
      <c r="B43" s="627"/>
      <c r="C43" s="627"/>
      <c r="D43" s="627"/>
      <c r="E43" s="627"/>
      <c r="F43" s="627"/>
      <c r="G43" s="628"/>
      <c r="L43" s="111"/>
    </row>
    <row r="44" spans="1:12" s="79" customFormat="1">
      <c r="A44" s="626"/>
      <c r="B44" s="627"/>
      <c r="C44" s="627"/>
      <c r="D44" s="627"/>
      <c r="E44" s="627"/>
      <c r="F44" s="627"/>
      <c r="G44" s="628"/>
      <c r="L44" s="107"/>
    </row>
    <row r="45" spans="1:12" s="79" customFormat="1">
      <c r="A45" s="626" t="s">
        <v>523</v>
      </c>
      <c r="B45" s="627"/>
      <c r="C45" s="627"/>
      <c r="D45" s="627"/>
      <c r="E45" s="627"/>
      <c r="F45" s="627"/>
      <c r="G45" s="628"/>
      <c r="L45" s="107"/>
    </row>
    <row r="46" spans="1:12" s="79" customFormat="1">
      <c r="A46" s="626" t="s">
        <v>524</v>
      </c>
      <c r="B46" s="627"/>
      <c r="C46" s="627"/>
      <c r="D46" s="627"/>
      <c r="E46" s="627"/>
      <c r="F46" s="627"/>
      <c r="G46" s="628"/>
      <c r="L46" s="107"/>
    </row>
    <row r="47" spans="1:12" s="315" customFormat="1">
      <c r="A47" s="626"/>
      <c r="B47" s="627"/>
      <c r="C47" s="627"/>
      <c r="D47" s="627"/>
      <c r="E47" s="627"/>
      <c r="F47" s="627"/>
      <c r="G47" s="628"/>
      <c r="H47" s="146"/>
      <c r="I47" s="146"/>
      <c r="J47" s="146"/>
      <c r="K47" s="146"/>
    </row>
    <row r="48" spans="1:12" s="146" customFormat="1">
      <c r="A48" s="626" t="s">
        <v>602</v>
      </c>
      <c r="B48" s="627"/>
      <c r="C48" s="627"/>
      <c r="D48" s="627"/>
      <c r="E48" s="627"/>
      <c r="F48" s="627"/>
      <c r="G48" s="628"/>
      <c r="L48" s="315"/>
    </row>
    <row r="49" spans="1:12" s="146" customFormat="1">
      <c r="A49" s="626" t="s">
        <v>601</v>
      </c>
      <c r="B49" s="627"/>
      <c r="C49" s="627"/>
      <c r="D49" s="627"/>
      <c r="E49" s="627"/>
      <c r="F49" s="627"/>
      <c r="G49" s="628"/>
      <c r="L49" s="315"/>
    </row>
    <row r="50" spans="1:12">
      <c r="A50" s="626"/>
      <c r="B50" s="627"/>
      <c r="C50" s="627"/>
      <c r="D50" s="627"/>
      <c r="E50" s="627"/>
      <c r="F50" s="627"/>
      <c r="G50" s="628"/>
    </row>
    <row r="51" spans="1:12" s="79" customFormat="1">
      <c r="A51" s="626"/>
      <c r="B51" s="627"/>
      <c r="C51" s="627"/>
      <c r="D51" s="627"/>
      <c r="E51" s="627"/>
      <c r="F51" s="627"/>
      <c r="G51" s="628"/>
      <c r="L51" s="107"/>
    </row>
    <row r="52" spans="1:12" s="79" customFormat="1">
      <c r="A52" s="626"/>
      <c r="B52" s="627"/>
      <c r="C52" s="627"/>
      <c r="D52" s="627"/>
      <c r="E52" s="627"/>
      <c r="F52" s="627"/>
      <c r="G52" s="628"/>
      <c r="L52" s="107"/>
    </row>
    <row r="53" spans="1:12" s="79" customFormat="1">
      <c r="A53" s="626"/>
      <c r="B53" s="627"/>
      <c r="C53" s="627"/>
      <c r="D53" s="627"/>
      <c r="E53" s="627"/>
      <c r="F53" s="627"/>
      <c r="G53" s="628"/>
      <c r="L53" s="107"/>
    </row>
    <row r="54" spans="1:12" s="79" customFormat="1">
      <c r="A54" s="723"/>
      <c r="B54" s="724"/>
      <c r="C54" s="724"/>
      <c r="D54" s="724"/>
      <c r="E54" s="724"/>
      <c r="F54" s="724"/>
      <c r="G54" s="725"/>
      <c r="L54" s="107"/>
    </row>
    <row r="55" spans="1:12" s="79" customFormat="1" ht="21">
      <c r="A55" s="35"/>
      <c r="B55" s="108"/>
      <c r="C55" s="36" t="s">
        <v>39</v>
      </c>
      <c r="D55" s="37" t="str">
        <f>$E$1</f>
        <v>遭遇毎</v>
      </c>
      <c r="E55" s="714" t="str">
        <f>$B$2</f>
        <v>ヒーリング・インフュージョン：キュアラティヴ・アドミクスチャー</v>
      </c>
      <c r="F55" s="728"/>
      <c r="G55" s="715"/>
      <c r="L55" s="107"/>
    </row>
  </sheetData>
  <mergeCells count="57">
    <mergeCell ref="A47:G47"/>
    <mergeCell ref="A48:G48"/>
    <mergeCell ref="A49:G49"/>
    <mergeCell ref="H4:L4"/>
    <mergeCell ref="A53:G53"/>
    <mergeCell ref="J9:K9"/>
    <mergeCell ref="B21:G21"/>
    <mergeCell ref="B12:G12"/>
    <mergeCell ref="J11:K11"/>
    <mergeCell ref="B13:G13"/>
    <mergeCell ref="B17:G17"/>
    <mergeCell ref="B18:G18"/>
    <mergeCell ref="B19:G19"/>
    <mergeCell ref="B20:G20"/>
    <mergeCell ref="B11:G11"/>
    <mergeCell ref="B6:D6"/>
    <mergeCell ref="A46:G46"/>
    <mergeCell ref="A41:G41"/>
    <mergeCell ref="A45:G45"/>
    <mergeCell ref="A44:G44"/>
    <mergeCell ref="A43:G43"/>
    <mergeCell ref="E55:G55"/>
    <mergeCell ref="A23:G23"/>
    <mergeCell ref="A24:G24"/>
    <mergeCell ref="A26:G26"/>
    <mergeCell ref="A27:G27"/>
    <mergeCell ref="A42:G42"/>
    <mergeCell ref="A50:G50"/>
    <mergeCell ref="A51:G51"/>
    <mergeCell ref="A25:G25"/>
    <mergeCell ref="A38:G38"/>
    <mergeCell ref="A36:G36"/>
    <mergeCell ref="A37:G37"/>
    <mergeCell ref="A54:G54"/>
    <mergeCell ref="A52:G52"/>
    <mergeCell ref="A39:G39"/>
    <mergeCell ref="A40:G40"/>
    <mergeCell ref="B1:C1"/>
    <mergeCell ref="F1:G1"/>
    <mergeCell ref="B2:G2"/>
    <mergeCell ref="B4:G4"/>
    <mergeCell ref="B5:G5"/>
    <mergeCell ref="B7:D7"/>
    <mergeCell ref="B8:G8"/>
    <mergeCell ref="B9:G9"/>
    <mergeCell ref="B10:G10"/>
    <mergeCell ref="B14:G14"/>
    <mergeCell ref="B15:G15"/>
    <mergeCell ref="B16:G16"/>
    <mergeCell ref="A22:G22"/>
    <mergeCell ref="A33:G33"/>
    <mergeCell ref="A34:G34"/>
    <mergeCell ref="A29:G29"/>
    <mergeCell ref="A30:G30"/>
    <mergeCell ref="A28:G28"/>
    <mergeCell ref="A31:G31"/>
    <mergeCell ref="A32:G32"/>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7"/>
  <sheetViews>
    <sheetView tabSelected="1" topLeftCell="C1" workbookViewId="0">
      <selection activeCell="N2" sqref="N2"/>
    </sheetView>
  </sheetViews>
  <sheetFormatPr defaultRowHeight="13.5"/>
  <cols>
    <col min="1" max="1" width="8" customWidth="1"/>
    <col min="3" max="3" width="9.75" customWidth="1"/>
    <col min="5" max="5" width="9.5" bestFit="1" customWidth="1"/>
    <col min="15" max="15" width="9" style="46"/>
    <col min="16" max="16" width="7.375" customWidth="1"/>
  </cols>
  <sheetData>
    <row r="1" spans="1:16">
      <c r="A1" s="8" t="s">
        <v>29</v>
      </c>
      <c r="B1" s="540" t="s">
        <v>130</v>
      </c>
      <c r="C1" s="540"/>
      <c r="D1" s="540"/>
      <c r="E1" s="57" t="s">
        <v>103</v>
      </c>
      <c r="F1" s="57" t="s">
        <v>104</v>
      </c>
      <c r="G1" s="57" t="s">
        <v>106</v>
      </c>
      <c r="H1" s="57" t="s">
        <v>105</v>
      </c>
      <c r="I1" s="57" t="s">
        <v>107</v>
      </c>
      <c r="J1" s="71"/>
      <c r="M1" s="14" t="s">
        <v>61</v>
      </c>
      <c r="N1" s="143">
        <v>4.1399999999999997</v>
      </c>
      <c r="O1" s="15"/>
    </row>
    <row r="2" spans="1:16">
      <c r="A2" s="8" t="s">
        <v>30</v>
      </c>
      <c r="B2" s="549" t="s">
        <v>372</v>
      </c>
      <c r="C2" s="550"/>
      <c r="D2" s="551"/>
      <c r="E2" s="58">
        <v>12</v>
      </c>
      <c r="F2" s="58">
        <v>5</v>
      </c>
      <c r="G2" s="58">
        <v>0</v>
      </c>
      <c r="H2" s="58">
        <v>6</v>
      </c>
      <c r="I2" s="58">
        <v>0</v>
      </c>
      <c r="J2" s="71"/>
      <c r="N2" t="s">
        <v>87</v>
      </c>
    </row>
    <row r="3" spans="1:16" ht="14.25" thickBot="1">
      <c r="A3" s="9" t="s">
        <v>31</v>
      </c>
      <c r="B3" s="43">
        <v>17</v>
      </c>
    </row>
    <row r="4" spans="1:16" ht="14.25" thickBot="1">
      <c r="A4" s="7"/>
      <c r="B4" s="6" t="s">
        <v>9</v>
      </c>
      <c r="C4" s="6" t="s">
        <v>10</v>
      </c>
      <c r="D4" s="6"/>
      <c r="F4" s="543" t="s">
        <v>37</v>
      </c>
      <c r="G4" s="544"/>
    </row>
    <row r="5" spans="1:16">
      <c r="A5" s="8" t="s">
        <v>11</v>
      </c>
      <c r="B5" s="5">
        <v>12</v>
      </c>
      <c r="C5" s="13">
        <f>INT(($B$5-10)/2)</f>
        <v>1</v>
      </c>
      <c r="D5" s="4">
        <f t="shared" ref="D5:D10" si="0">INT($B$3/2)+$C5</f>
        <v>9</v>
      </c>
      <c r="F5" s="541" t="s">
        <v>341</v>
      </c>
      <c r="G5" s="541"/>
      <c r="H5" s="542"/>
      <c r="I5" s="542"/>
      <c r="J5" s="542"/>
      <c r="K5" s="542"/>
      <c r="L5" s="542"/>
      <c r="M5" s="542"/>
      <c r="N5" s="542"/>
      <c r="O5" s="59"/>
    </row>
    <row r="6" spans="1:16">
      <c r="A6" s="8" t="s">
        <v>12</v>
      </c>
      <c r="B6" s="5">
        <v>14</v>
      </c>
      <c r="C6" s="13">
        <f>INT(($B$6-10)/2)</f>
        <v>2</v>
      </c>
      <c r="D6" s="23">
        <f t="shared" si="0"/>
        <v>10</v>
      </c>
      <c r="F6" s="45" t="s">
        <v>21</v>
      </c>
      <c r="G6" s="6" t="s">
        <v>22</v>
      </c>
      <c r="H6" s="6" t="s">
        <v>23</v>
      </c>
      <c r="I6" s="6" t="s">
        <v>24</v>
      </c>
      <c r="J6" s="6" t="s">
        <v>25</v>
      </c>
      <c r="K6" s="6" t="s">
        <v>26</v>
      </c>
      <c r="L6" s="6" t="s">
        <v>82</v>
      </c>
      <c r="M6" s="6" t="s">
        <v>27</v>
      </c>
      <c r="N6" s="6" t="s">
        <v>28</v>
      </c>
      <c r="O6" s="57" t="s">
        <v>109</v>
      </c>
      <c r="P6" s="17" t="s">
        <v>33</v>
      </c>
    </row>
    <row r="7" spans="1:16">
      <c r="A7" s="8" t="s">
        <v>13</v>
      </c>
      <c r="B7" s="5">
        <v>9</v>
      </c>
      <c r="C7" s="13">
        <f>INT(($B$7-10)/2)</f>
        <v>-1</v>
      </c>
      <c r="D7" s="23">
        <f t="shared" si="0"/>
        <v>7</v>
      </c>
      <c r="F7" s="58" t="s">
        <v>114</v>
      </c>
      <c r="G7" s="2">
        <f>I7+P7</f>
        <v>9</v>
      </c>
      <c r="H7" s="18" t="s">
        <v>11</v>
      </c>
      <c r="I7" s="20">
        <f>IF(H7="",0,VLOOKUP(H7,$A$5:$C$10,3,FALSE))</f>
        <v>1</v>
      </c>
      <c r="J7" s="23">
        <f>INT($B$3/2)</f>
        <v>8</v>
      </c>
      <c r="K7" s="5">
        <v>0</v>
      </c>
      <c r="L7" s="5">
        <v>0</v>
      </c>
      <c r="M7" s="5">
        <v>0</v>
      </c>
      <c r="N7" s="5">
        <v>0</v>
      </c>
      <c r="O7" s="58">
        <v>0</v>
      </c>
      <c r="P7" s="16">
        <f>SUM(J7:O7)</f>
        <v>8</v>
      </c>
    </row>
    <row r="8" spans="1:16">
      <c r="A8" s="8" t="s">
        <v>14</v>
      </c>
      <c r="B8" s="5">
        <v>22</v>
      </c>
      <c r="C8" s="13">
        <f>INT(($B$8-10)/2)</f>
        <v>6</v>
      </c>
      <c r="D8" s="23">
        <f t="shared" si="0"/>
        <v>14</v>
      </c>
      <c r="F8" s="546" t="s">
        <v>32</v>
      </c>
      <c r="G8" s="547"/>
      <c r="H8" s="548"/>
      <c r="I8" s="206" t="s">
        <v>33</v>
      </c>
      <c r="J8" s="6" t="s">
        <v>23</v>
      </c>
      <c r="K8" s="6" t="s">
        <v>24</v>
      </c>
      <c r="L8" s="19" t="s">
        <v>82</v>
      </c>
      <c r="M8" s="6" t="s">
        <v>27</v>
      </c>
      <c r="N8" s="6" t="s">
        <v>28</v>
      </c>
      <c r="O8" s="57" t="s">
        <v>109</v>
      </c>
      <c r="P8" s="17" t="s">
        <v>33</v>
      </c>
    </row>
    <row r="9" spans="1:16">
      <c r="A9" s="8" t="s">
        <v>15</v>
      </c>
      <c r="B9" s="5">
        <v>22</v>
      </c>
      <c r="C9" s="13">
        <f>INT(($B$9-10)/2)</f>
        <v>6</v>
      </c>
      <c r="D9" s="23">
        <f t="shared" si="0"/>
        <v>14</v>
      </c>
      <c r="F9" s="284">
        <v>1</v>
      </c>
      <c r="G9" s="204" t="s">
        <v>112</v>
      </c>
      <c r="H9" s="283">
        <v>4</v>
      </c>
      <c r="I9" s="282">
        <f>K9+P9</f>
        <v>1</v>
      </c>
      <c r="J9" s="42" t="s">
        <v>11</v>
      </c>
      <c r="K9" s="138">
        <f>IF(J9="",0,VLOOKUP(J9,$A$5:$C$10,3,FALSE))</f>
        <v>1</v>
      </c>
      <c r="L9" s="5">
        <v>0</v>
      </c>
      <c r="M9" s="5">
        <v>0</v>
      </c>
      <c r="N9" s="5">
        <v>0</v>
      </c>
      <c r="O9" s="41"/>
      <c r="P9" s="16">
        <f>SUM(L9:O9)</f>
        <v>0</v>
      </c>
    </row>
    <row r="10" spans="1:16">
      <c r="A10" s="8" t="s">
        <v>16</v>
      </c>
      <c r="B10" s="5">
        <v>11</v>
      </c>
      <c r="C10" s="13">
        <f>INT(($B$10-10)/2)</f>
        <v>0</v>
      </c>
      <c r="D10" s="23">
        <f t="shared" si="0"/>
        <v>8</v>
      </c>
      <c r="F10" s="545" t="s">
        <v>34</v>
      </c>
      <c r="G10" s="545"/>
      <c r="H10" s="545" t="s">
        <v>35</v>
      </c>
      <c r="I10" s="545"/>
      <c r="J10" s="545"/>
      <c r="K10" s="545"/>
      <c r="L10" s="545" t="s">
        <v>36</v>
      </c>
      <c r="M10" s="545"/>
      <c r="N10" s="545"/>
      <c r="O10"/>
    </row>
    <row r="11" spans="1:16">
      <c r="A11" s="46"/>
      <c r="B11" s="46"/>
      <c r="C11" s="46"/>
      <c r="D11" s="46"/>
      <c r="F11" s="540" t="s">
        <v>17</v>
      </c>
      <c r="G11" s="540"/>
      <c r="H11" s="540"/>
      <c r="I11" s="540"/>
      <c r="J11" s="540"/>
      <c r="K11" s="540"/>
      <c r="L11" s="5"/>
      <c r="M11" s="4" t="s">
        <v>62</v>
      </c>
      <c r="N11" s="5"/>
      <c r="O11"/>
    </row>
    <row r="12" spans="1:16" ht="14.25" thickBot="1">
      <c r="A12" s="57" t="s">
        <v>85</v>
      </c>
      <c r="B12" s="30" t="s">
        <v>92</v>
      </c>
      <c r="C12" s="30" t="s">
        <v>93</v>
      </c>
      <c r="D12" s="57" t="s">
        <v>108</v>
      </c>
      <c r="F12" s="1"/>
      <c r="G12" s="1"/>
      <c r="H12" s="1"/>
      <c r="I12" s="1"/>
      <c r="J12" s="1"/>
      <c r="K12" s="1"/>
      <c r="L12" s="1"/>
      <c r="M12" s="1"/>
      <c r="N12" s="1"/>
      <c r="O12" s="28"/>
    </row>
    <row r="13" spans="1:16" ht="14.25" thickBot="1">
      <c r="A13" s="41">
        <f>$E$2+$B$6+($F$2*($B$3-1))</f>
        <v>106</v>
      </c>
      <c r="B13" s="33">
        <f>INT($A$13/2)</f>
        <v>53</v>
      </c>
      <c r="C13" s="33">
        <f>INT($A$13/4)</f>
        <v>26</v>
      </c>
      <c r="D13" s="33">
        <f>H2+C6</f>
        <v>8</v>
      </c>
      <c r="F13" s="543" t="s">
        <v>94</v>
      </c>
      <c r="G13" s="544"/>
      <c r="H13" s="1"/>
      <c r="I13" s="1"/>
      <c r="J13" s="1"/>
      <c r="K13" s="1"/>
      <c r="L13" s="1"/>
      <c r="M13" s="1"/>
      <c r="N13" s="1"/>
      <c r="O13" s="28"/>
    </row>
    <row r="14" spans="1:16">
      <c r="F14" s="541"/>
      <c r="G14" s="541"/>
      <c r="H14" s="542"/>
      <c r="I14" s="542"/>
      <c r="J14" s="542"/>
      <c r="K14" s="542"/>
      <c r="L14" s="542"/>
      <c r="M14" s="542"/>
      <c r="N14" s="542"/>
      <c r="O14" s="59"/>
    </row>
    <row r="15" spans="1:16">
      <c r="A15" s="57" t="s">
        <v>91</v>
      </c>
      <c r="B15" s="29">
        <v>6</v>
      </c>
      <c r="F15" s="6" t="s">
        <v>21</v>
      </c>
      <c r="G15" s="6" t="s">
        <v>22</v>
      </c>
      <c r="H15" s="6" t="s">
        <v>23</v>
      </c>
      <c r="I15" s="6" t="s">
        <v>24</v>
      </c>
      <c r="J15" s="6" t="s">
        <v>25</v>
      </c>
      <c r="K15" s="6" t="s">
        <v>26</v>
      </c>
      <c r="L15" s="19" t="s">
        <v>82</v>
      </c>
      <c r="M15" s="6" t="s">
        <v>27</v>
      </c>
      <c r="N15" s="6" t="s">
        <v>28</v>
      </c>
      <c r="O15" s="57" t="s">
        <v>109</v>
      </c>
      <c r="P15" s="17" t="s">
        <v>33</v>
      </c>
    </row>
    <row r="16" spans="1:16">
      <c r="A16" s="57" t="s">
        <v>90</v>
      </c>
      <c r="B16" s="22">
        <v>30</v>
      </c>
      <c r="F16" s="58"/>
      <c r="G16" s="56">
        <f>I16+P16</f>
        <v>8</v>
      </c>
      <c r="H16" s="18"/>
      <c r="I16" s="138">
        <f>IF(H16="",0,VLOOKUP(H16,$A$5:$C$10,3,FALSE))</f>
        <v>0</v>
      </c>
      <c r="J16" s="2">
        <f>INT($B$3/2)</f>
        <v>8</v>
      </c>
      <c r="K16" s="5"/>
      <c r="L16" s="5"/>
      <c r="M16" s="5"/>
      <c r="N16" s="5"/>
      <c r="O16" s="58"/>
      <c r="P16" s="16">
        <f>SUM(J16:O16)</f>
        <v>8</v>
      </c>
    </row>
    <row r="17" spans="1:16">
      <c r="A17" s="57" t="s">
        <v>18</v>
      </c>
      <c r="B17" s="22">
        <v>24</v>
      </c>
      <c r="F17" s="546" t="s">
        <v>32</v>
      </c>
      <c r="G17" s="547"/>
      <c r="H17" s="548"/>
      <c r="I17" s="206" t="s">
        <v>33</v>
      </c>
      <c r="J17" s="6" t="s">
        <v>23</v>
      </c>
      <c r="K17" s="6" t="s">
        <v>24</v>
      </c>
      <c r="L17" s="19" t="s">
        <v>82</v>
      </c>
      <c r="M17" s="6" t="s">
        <v>27</v>
      </c>
      <c r="N17" s="6" t="s">
        <v>28</v>
      </c>
      <c r="O17" s="57" t="s">
        <v>109</v>
      </c>
      <c r="P17" s="17" t="s">
        <v>33</v>
      </c>
    </row>
    <row r="18" spans="1:16">
      <c r="A18" s="57" t="s">
        <v>19</v>
      </c>
      <c r="B18" s="22">
        <v>31</v>
      </c>
      <c r="F18" s="284"/>
      <c r="G18" s="204" t="s">
        <v>112</v>
      </c>
      <c r="H18" s="283"/>
      <c r="I18" s="282">
        <f>K18+P18</f>
        <v>1</v>
      </c>
      <c r="J18" s="18" t="s">
        <v>11</v>
      </c>
      <c r="K18" s="138">
        <f>IF(J18="",0,VLOOKUP(J18,$A$5:$C$10,3,FALSE))</f>
        <v>1</v>
      </c>
      <c r="L18" s="5"/>
      <c r="M18" s="5"/>
      <c r="N18" s="5"/>
      <c r="O18" s="41"/>
      <c r="P18" s="56">
        <f>SUM(L18:O18)</f>
        <v>0</v>
      </c>
    </row>
    <row r="19" spans="1:16">
      <c r="A19" s="57" t="s">
        <v>20</v>
      </c>
      <c r="B19" s="22">
        <v>31</v>
      </c>
      <c r="F19" s="545" t="s">
        <v>34</v>
      </c>
      <c r="G19" s="545"/>
      <c r="H19" s="545" t="s">
        <v>35</v>
      </c>
      <c r="I19" s="545"/>
      <c r="J19" s="545"/>
      <c r="K19" s="545"/>
      <c r="L19" s="545" t="s">
        <v>36</v>
      </c>
      <c r="M19" s="545"/>
      <c r="N19" s="545"/>
    </row>
    <row r="20" spans="1:16">
      <c r="F20" s="540"/>
      <c r="G20" s="540"/>
      <c r="H20" s="540"/>
      <c r="I20" s="540"/>
      <c r="J20" s="540"/>
      <c r="K20" s="540"/>
      <c r="L20" s="5"/>
      <c r="M20" s="4" t="s">
        <v>43</v>
      </c>
      <c r="N20" s="5"/>
    </row>
    <row r="21" spans="1:16" ht="14.25" thickBot="1">
      <c r="B21" s="188" t="s">
        <v>324</v>
      </c>
      <c r="F21" s="1"/>
      <c r="G21" s="1"/>
      <c r="H21" s="1"/>
      <c r="I21" s="1"/>
      <c r="J21" s="1"/>
      <c r="K21" s="1"/>
      <c r="L21" s="1"/>
      <c r="M21" s="1"/>
      <c r="N21" s="1"/>
      <c r="O21" s="28"/>
    </row>
    <row r="22" spans="1:16" ht="14.25" thickBot="1">
      <c r="A22" s="194" t="s">
        <v>325</v>
      </c>
      <c r="B22" s="189">
        <v>5</v>
      </c>
      <c r="C22" s="46"/>
      <c r="D22" s="46"/>
      <c r="F22" s="543" t="s">
        <v>205</v>
      </c>
      <c r="G22" s="544"/>
      <c r="H22" s="1"/>
      <c r="I22" s="1"/>
      <c r="J22" s="1"/>
      <c r="K22" s="1"/>
      <c r="L22" s="1"/>
      <c r="M22" s="1"/>
      <c r="N22" s="1"/>
      <c r="O22" s="28"/>
    </row>
    <row r="23" spans="1:16">
      <c r="A23" s="188" t="s">
        <v>326</v>
      </c>
      <c r="B23" s="189">
        <v>3</v>
      </c>
      <c r="C23" s="46"/>
      <c r="D23" s="46"/>
      <c r="F23" s="541" t="s">
        <v>721</v>
      </c>
      <c r="G23" s="541"/>
      <c r="H23" s="542"/>
      <c r="I23" s="542"/>
      <c r="J23" s="542"/>
      <c r="K23" s="542"/>
      <c r="L23" s="542"/>
      <c r="M23" s="542"/>
      <c r="N23" s="542"/>
      <c r="O23" s="59"/>
    </row>
    <row r="24" spans="1:16">
      <c r="B24" s="46"/>
      <c r="C24" s="46"/>
      <c r="D24" s="46"/>
      <c r="F24" s="6" t="s">
        <v>21</v>
      </c>
      <c r="G24" s="6" t="s">
        <v>22</v>
      </c>
      <c r="H24" s="6" t="s">
        <v>23</v>
      </c>
      <c r="I24" s="6" t="s">
        <v>24</v>
      </c>
      <c r="J24" s="6" t="s">
        <v>25</v>
      </c>
      <c r="K24" s="6" t="s">
        <v>26</v>
      </c>
      <c r="L24" s="19" t="s">
        <v>82</v>
      </c>
      <c r="M24" s="6" t="s">
        <v>27</v>
      </c>
      <c r="N24" s="6" t="s">
        <v>28</v>
      </c>
      <c r="O24" s="57" t="s">
        <v>109</v>
      </c>
      <c r="P24" s="17" t="s">
        <v>33</v>
      </c>
    </row>
    <row r="25" spans="1:16">
      <c r="B25" s="46"/>
      <c r="C25" s="46"/>
      <c r="D25" s="46"/>
      <c r="F25" s="127" t="s">
        <v>63</v>
      </c>
      <c r="G25" s="56">
        <f>I25+P25</f>
        <v>19</v>
      </c>
      <c r="H25" s="18" t="s">
        <v>14</v>
      </c>
      <c r="I25" s="138">
        <f>IF(H25="",0,VLOOKUP(H25,$A$5:$C$10,3,FALSE))</f>
        <v>6</v>
      </c>
      <c r="J25" s="2">
        <f>INT($B$3/2)</f>
        <v>8</v>
      </c>
      <c r="K25" s="5">
        <v>0</v>
      </c>
      <c r="L25" s="5">
        <v>2</v>
      </c>
      <c r="M25" s="5">
        <v>3</v>
      </c>
      <c r="N25" s="5">
        <v>0</v>
      </c>
      <c r="O25" s="58">
        <v>0</v>
      </c>
      <c r="P25" s="56">
        <f>SUM(J25:O25)</f>
        <v>13</v>
      </c>
    </row>
    <row r="26" spans="1:16">
      <c r="F26" s="546" t="s">
        <v>32</v>
      </c>
      <c r="G26" s="547"/>
      <c r="H26" s="548"/>
      <c r="I26" s="206" t="s">
        <v>33</v>
      </c>
      <c r="J26" s="6" t="s">
        <v>23</v>
      </c>
      <c r="K26" s="6" t="s">
        <v>24</v>
      </c>
      <c r="L26" s="19" t="s">
        <v>82</v>
      </c>
      <c r="M26" s="6" t="s">
        <v>27</v>
      </c>
      <c r="N26" s="6" t="s">
        <v>28</v>
      </c>
      <c r="O26" s="57" t="s">
        <v>109</v>
      </c>
      <c r="P26" s="17" t="s">
        <v>33</v>
      </c>
    </row>
    <row r="27" spans="1:16">
      <c r="A27" s="21" t="s">
        <v>67</v>
      </c>
      <c r="B27" s="21" t="s">
        <v>65</v>
      </c>
      <c r="C27" s="21" t="s">
        <v>72</v>
      </c>
      <c r="D27" s="21" t="str">
        <f>IF($F$4="","",$F$4)</f>
        <v>近接基礎</v>
      </c>
      <c r="F27" s="284">
        <v>1</v>
      </c>
      <c r="G27" s="204" t="s">
        <v>112</v>
      </c>
      <c r="H27" s="283">
        <v>6</v>
      </c>
      <c r="I27" s="282">
        <f>K27+P27</f>
        <v>9</v>
      </c>
      <c r="J27" s="18" t="s">
        <v>14</v>
      </c>
      <c r="K27" s="138">
        <f>IF(J27="",0,VLOOKUP(J27,$A$5:$C$10,3,FALSE))</f>
        <v>6</v>
      </c>
      <c r="L27" s="42">
        <v>0</v>
      </c>
      <c r="M27" s="42">
        <v>3</v>
      </c>
      <c r="N27" s="42">
        <v>0</v>
      </c>
      <c r="O27" s="41"/>
      <c r="P27" s="56">
        <f>SUM(L27:O27)</f>
        <v>3</v>
      </c>
    </row>
    <row r="28" spans="1:16">
      <c r="A28" s="21" t="s">
        <v>68</v>
      </c>
      <c r="B28" s="21" t="s">
        <v>70</v>
      </c>
      <c r="C28" s="21" t="s">
        <v>73</v>
      </c>
      <c r="D28" s="21" t="str">
        <f>IF($F$13="","",$F$13)</f>
        <v>遠隔基礎</v>
      </c>
      <c r="F28" s="545" t="s">
        <v>34</v>
      </c>
      <c r="G28" s="545"/>
      <c r="H28" s="545" t="s">
        <v>35</v>
      </c>
      <c r="I28" s="545"/>
      <c r="J28" s="545"/>
      <c r="K28" s="545"/>
      <c r="L28" s="545" t="s">
        <v>36</v>
      </c>
      <c r="M28" s="545"/>
      <c r="N28" s="545"/>
    </row>
    <row r="29" spans="1:16">
      <c r="A29" s="21" t="s">
        <v>69</v>
      </c>
      <c r="B29" s="21" t="s">
        <v>71</v>
      </c>
      <c r="C29" s="21" t="s">
        <v>74</v>
      </c>
      <c r="D29" s="21" t="str">
        <f>IF($F$22="","",$F$22)</f>
        <v>装具パワー</v>
      </c>
      <c r="F29" s="540"/>
      <c r="G29" s="540"/>
      <c r="H29" s="540"/>
      <c r="I29" s="540"/>
      <c r="J29" s="540"/>
      <c r="K29" s="540"/>
      <c r="L29" s="5">
        <v>3</v>
      </c>
      <c r="M29" s="4" t="s">
        <v>43</v>
      </c>
      <c r="N29" s="5">
        <v>8</v>
      </c>
    </row>
    <row r="30" spans="1:16" ht="14.25" thickBot="1">
      <c r="A30" s="21" t="s">
        <v>81</v>
      </c>
      <c r="B30" s="21" t="s">
        <v>96</v>
      </c>
      <c r="C30" s="21" t="s">
        <v>75</v>
      </c>
      <c r="D30" s="21" t="str">
        <f>IF($F$31="","",$F$31)</f>
        <v>武器パワー</v>
      </c>
    </row>
    <row r="31" spans="1:16" ht="14.25" thickBot="1">
      <c r="A31" s="21" t="s">
        <v>95</v>
      </c>
      <c r="B31" s="21"/>
      <c r="C31" s="21" t="s">
        <v>76</v>
      </c>
      <c r="D31" s="21" t="str">
        <f>IF($F$40="","",$F$40)</f>
        <v>召喚基礎攻撃</v>
      </c>
      <c r="F31" s="543" t="s">
        <v>206</v>
      </c>
      <c r="G31" s="544"/>
      <c r="H31" s="1"/>
      <c r="I31" s="1"/>
      <c r="J31" s="1"/>
      <c r="K31" s="1"/>
      <c r="L31" s="1"/>
      <c r="M31" s="1"/>
      <c r="N31" s="1"/>
      <c r="O31" s="28"/>
    </row>
    <row r="32" spans="1:16">
      <c r="A32" s="21" t="s">
        <v>100</v>
      </c>
      <c r="C32" s="21" t="s">
        <v>77</v>
      </c>
      <c r="F32" s="541"/>
      <c r="G32" s="541"/>
      <c r="H32" s="542"/>
      <c r="I32" s="542"/>
      <c r="J32" s="542"/>
      <c r="K32" s="542"/>
      <c r="L32" s="542"/>
      <c r="M32" s="542"/>
      <c r="N32" s="542"/>
      <c r="O32" s="59"/>
    </row>
    <row r="33" spans="1:16">
      <c r="A33" s="21"/>
      <c r="C33" s="21" t="s">
        <v>66</v>
      </c>
      <c r="F33" s="6" t="s">
        <v>21</v>
      </c>
      <c r="G33" s="6" t="s">
        <v>22</v>
      </c>
      <c r="H33" s="6" t="s">
        <v>23</v>
      </c>
      <c r="I33" s="6" t="s">
        <v>24</v>
      </c>
      <c r="J33" s="6" t="s">
        <v>25</v>
      </c>
      <c r="K33" s="6" t="s">
        <v>26</v>
      </c>
      <c r="L33" s="19" t="s">
        <v>82</v>
      </c>
      <c r="M33" s="6" t="s">
        <v>27</v>
      </c>
      <c r="N33" s="6" t="s">
        <v>28</v>
      </c>
      <c r="O33" s="57" t="s">
        <v>109</v>
      </c>
      <c r="P33" s="17" t="s">
        <v>33</v>
      </c>
    </row>
    <row r="34" spans="1:16">
      <c r="C34" s="21" t="s">
        <v>78</v>
      </c>
      <c r="F34" s="127"/>
      <c r="G34" s="56">
        <f>I34+P34</f>
        <v>8</v>
      </c>
      <c r="H34" s="18"/>
      <c r="I34" s="138">
        <f>IF(H34="",0,VLOOKUP(H34,$A$5:$C$10,3,FALSE))</f>
        <v>0</v>
      </c>
      <c r="J34" s="4">
        <f>INT($B$3/2)</f>
        <v>8</v>
      </c>
      <c r="K34" s="5"/>
      <c r="L34" s="5">
        <v>0</v>
      </c>
      <c r="M34" s="5"/>
      <c r="N34" s="5">
        <v>0</v>
      </c>
      <c r="O34" s="58">
        <v>0</v>
      </c>
      <c r="P34" s="56">
        <f>SUM(J34:O34)</f>
        <v>8</v>
      </c>
    </row>
    <row r="35" spans="1:16">
      <c r="C35" s="21" t="s">
        <v>79</v>
      </c>
      <c r="F35" s="546" t="s">
        <v>3</v>
      </c>
      <c r="G35" s="547"/>
      <c r="H35" s="548"/>
      <c r="I35" s="206" t="s">
        <v>33</v>
      </c>
      <c r="J35" s="6" t="s">
        <v>23</v>
      </c>
      <c r="K35" s="6" t="s">
        <v>24</v>
      </c>
      <c r="L35" s="19" t="s">
        <v>82</v>
      </c>
      <c r="M35" s="6" t="s">
        <v>27</v>
      </c>
      <c r="N35" s="6" t="s">
        <v>28</v>
      </c>
      <c r="O35" s="57" t="s">
        <v>109</v>
      </c>
      <c r="P35" s="17" t="s">
        <v>33</v>
      </c>
    </row>
    <row r="36" spans="1:16">
      <c r="C36" s="21" t="s">
        <v>80</v>
      </c>
      <c r="F36" s="284"/>
      <c r="G36" s="204" t="s">
        <v>112</v>
      </c>
      <c r="H36" s="283"/>
      <c r="I36" s="282">
        <f>K36+P36</f>
        <v>0</v>
      </c>
      <c r="J36" s="18"/>
      <c r="K36" s="138">
        <f>IF(J36="",0,VLOOKUP(J36,$A$5:$C$10,3,FALSE))</f>
        <v>0</v>
      </c>
      <c r="L36" s="5">
        <v>0</v>
      </c>
      <c r="M36" s="5"/>
      <c r="N36" s="5">
        <v>0</v>
      </c>
      <c r="O36" s="41"/>
      <c r="P36" s="56">
        <f>SUM(L36:O36)</f>
        <v>0</v>
      </c>
    </row>
    <row r="37" spans="1:16">
      <c r="C37" s="21"/>
      <c r="F37" s="545" t="s">
        <v>34</v>
      </c>
      <c r="G37" s="545"/>
      <c r="H37" s="545" t="s">
        <v>35</v>
      </c>
      <c r="I37" s="545"/>
      <c r="J37" s="545"/>
      <c r="K37" s="545"/>
      <c r="L37" s="545" t="s">
        <v>2</v>
      </c>
      <c r="M37" s="545"/>
      <c r="N37" s="545"/>
    </row>
    <row r="38" spans="1:16">
      <c r="F38" s="540"/>
      <c r="G38" s="540"/>
      <c r="H38" s="540"/>
      <c r="I38" s="540"/>
      <c r="J38" s="540"/>
      <c r="K38" s="540"/>
      <c r="L38" s="5"/>
      <c r="M38" s="4" t="s">
        <v>110</v>
      </c>
      <c r="N38" s="5"/>
    </row>
    <row r="39" spans="1:16" ht="14.25" thickBot="1"/>
    <row r="40" spans="1:16" ht="14.25" thickBot="1">
      <c r="F40" s="543" t="s">
        <v>299</v>
      </c>
      <c r="G40" s="544"/>
      <c r="H40" s="1"/>
      <c r="I40" s="1"/>
      <c r="J40" s="1"/>
      <c r="K40" s="1"/>
      <c r="L40" s="1"/>
      <c r="M40" s="1"/>
      <c r="N40" s="1"/>
      <c r="O40" s="28"/>
    </row>
    <row r="41" spans="1:16">
      <c r="F41" s="541" t="s">
        <v>300</v>
      </c>
      <c r="G41" s="541"/>
      <c r="H41" s="542"/>
      <c r="I41" s="542"/>
      <c r="J41" s="542"/>
      <c r="K41" s="542"/>
      <c r="L41" s="542"/>
      <c r="M41" s="542"/>
      <c r="N41" s="542"/>
      <c r="O41" s="59"/>
    </row>
    <row r="42" spans="1:16">
      <c r="F42" s="19" t="s">
        <v>21</v>
      </c>
      <c r="G42" s="19" t="s">
        <v>22</v>
      </c>
      <c r="H42" s="19" t="s">
        <v>23</v>
      </c>
      <c r="I42" s="19" t="s">
        <v>24</v>
      </c>
      <c r="J42" s="19" t="s">
        <v>25</v>
      </c>
      <c r="K42" s="19" t="s">
        <v>26</v>
      </c>
      <c r="L42" s="19" t="s">
        <v>82</v>
      </c>
      <c r="M42" s="19" t="s">
        <v>27</v>
      </c>
      <c r="N42" s="19" t="s">
        <v>28</v>
      </c>
      <c r="O42" s="57" t="s">
        <v>109</v>
      </c>
      <c r="P42" s="19" t="s">
        <v>33</v>
      </c>
    </row>
    <row r="43" spans="1:16">
      <c r="F43" s="58" t="s">
        <v>63</v>
      </c>
      <c r="G43" s="56">
        <f>I43+P43</f>
        <v>14</v>
      </c>
      <c r="H43" s="47" t="s">
        <v>11</v>
      </c>
      <c r="I43" s="138">
        <f>IF(H43="",0,VLOOKUP(H43,$A$5:$C$10,3,FALSE))</f>
        <v>1</v>
      </c>
      <c r="J43" s="20">
        <f>INT($B$3/2)</f>
        <v>8</v>
      </c>
      <c r="K43" s="18">
        <v>0</v>
      </c>
      <c r="L43" s="18">
        <v>2</v>
      </c>
      <c r="M43" s="18">
        <v>3</v>
      </c>
      <c r="N43" s="18">
        <v>0</v>
      </c>
      <c r="O43" s="58">
        <v>0</v>
      </c>
      <c r="P43" s="56">
        <f>SUM(J43:O43)</f>
        <v>13</v>
      </c>
    </row>
    <row r="44" spans="1:16">
      <c r="F44" s="546" t="s">
        <v>3</v>
      </c>
      <c r="G44" s="547"/>
      <c r="H44" s="548"/>
      <c r="I44" s="206" t="s">
        <v>33</v>
      </c>
      <c r="J44" s="19" t="s">
        <v>23</v>
      </c>
      <c r="K44" s="19" t="s">
        <v>24</v>
      </c>
      <c r="L44" s="19" t="s">
        <v>82</v>
      </c>
      <c r="M44" s="19" t="s">
        <v>27</v>
      </c>
      <c r="N44" s="19" t="s">
        <v>28</v>
      </c>
      <c r="O44" s="57" t="s">
        <v>109</v>
      </c>
      <c r="P44" s="19" t="s">
        <v>33</v>
      </c>
    </row>
    <row r="45" spans="1:16">
      <c r="F45" s="284">
        <v>1</v>
      </c>
      <c r="G45" s="204" t="s">
        <v>112</v>
      </c>
      <c r="H45" s="283">
        <v>4</v>
      </c>
      <c r="I45" s="282">
        <f>K45+P45</f>
        <v>4</v>
      </c>
      <c r="J45" s="47" t="s">
        <v>11</v>
      </c>
      <c r="K45" s="138">
        <f>IF(J45="",0,VLOOKUP(J45,$A$5:$C$10,3,FALSE))</f>
        <v>1</v>
      </c>
      <c r="L45" s="18">
        <v>0</v>
      </c>
      <c r="M45" s="18">
        <v>3</v>
      </c>
      <c r="N45" s="18">
        <v>0</v>
      </c>
      <c r="O45" s="41"/>
      <c r="P45" s="56">
        <f>SUM(L45:O45)</f>
        <v>3</v>
      </c>
    </row>
    <row r="46" spans="1:16">
      <c r="F46" s="545" t="s">
        <v>34</v>
      </c>
      <c r="G46" s="545"/>
      <c r="H46" s="546" t="s">
        <v>35</v>
      </c>
      <c r="I46" s="547"/>
      <c r="J46" s="547"/>
      <c r="K46" s="548"/>
      <c r="L46" s="546" t="s">
        <v>2</v>
      </c>
      <c r="M46" s="547"/>
      <c r="N46" s="548"/>
    </row>
    <row r="47" spans="1:16">
      <c r="F47" s="540" t="s">
        <v>17</v>
      </c>
      <c r="G47" s="540"/>
      <c r="H47" s="540"/>
      <c r="I47" s="540"/>
      <c r="J47" s="540"/>
      <c r="K47" s="540"/>
      <c r="L47" s="18">
        <v>3</v>
      </c>
      <c r="M47" s="20" t="s">
        <v>112</v>
      </c>
      <c r="N47" s="18">
        <v>8</v>
      </c>
    </row>
  </sheetData>
  <mergeCells count="42">
    <mergeCell ref="F8:H8"/>
    <mergeCell ref="F17:H17"/>
    <mergeCell ref="F26:H26"/>
    <mergeCell ref="F35:H35"/>
    <mergeCell ref="F44:H44"/>
    <mergeCell ref="H20:K20"/>
    <mergeCell ref="F41:N41"/>
    <mergeCell ref="L10:N10"/>
    <mergeCell ref="H19:K19"/>
    <mergeCell ref="F10:G10"/>
    <mergeCell ref="F11:G11"/>
    <mergeCell ref="H10:K10"/>
    <mergeCell ref="H11:K11"/>
    <mergeCell ref="L37:N37"/>
    <mergeCell ref="F38:G38"/>
    <mergeCell ref="H38:K38"/>
    <mergeCell ref="F4:G4"/>
    <mergeCell ref="F5:N5"/>
    <mergeCell ref="B1:D1"/>
    <mergeCell ref="B2:D2"/>
    <mergeCell ref="F29:G29"/>
    <mergeCell ref="H29:K29"/>
    <mergeCell ref="F23:N23"/>
    <mergeCell ref="L28:N28"/>
    <mergeCell ref="F28:G28"/>
    <mergeCell ref="H28:K28"/>
    <mergeCell ref="F22:G22"/>
    <mergeCell ref="F13:G13"/>
    <mergeCell ref="F19:G19"/>
    <mergeCell ref="F20:G20"/>
    <mergeCell ref="L19:N19"/>
    <mergeCell ref="F14:N14"/>
    <mergeCell ref="F47:G47"/>
    <mergeCell ref="H47:K47"/>
    <mergeCell ref="F32:N32"/>
    <mergeCell ref="F31:G31"/>
    <mergeCell ref="F37:G37"/>
    <mergeCell ref="H37:K37"/>
    <mergeCell ref="F46:G46"/>
    <mergeCell ref="H46:K46"/>
    <mergeCell ref="L46:N46"/>
    <mergeCell ref="F40:G40"/>
  </mergeCells>
  <phoneticPr fontId="10"/>
  <dataValidations count="1">
    <dataValidation type="list" allowBlank="1" showInputMessage="1" showErrorMessage="1" sqref="H7 J9 J18 H16 H25 J27 J36 H34 H43 J45">
      <formula1>$A$5:$A$10</formula1>
    </dataValidation>
  </dataValidations>
  <pageMargins left="0.25" right="0.25" top="0.75" bottom="0.75" header="0.3" footer="0.3"/>
  <pageSetup paperSize="9" orientation="landscape" horizontalDpi="300" verticalDpi="300"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62"/>
  <sheetViews>
    <sheetView workbookViewId="0">
      <selection activeCell="B6" sqref="B6:D6"/>
    </sheetView>
  </sheetViews>
  <sheetFormatPr defaultColWidth="9" defaultRowHeight="13.5"/>
  <cols>
    <col min="1" max="1" width="7.875" style="111" customWidth="1"/>
    <col min="2" max="2" width="8.5" style="111" customWidth="1"/>
    <col min="3" max="3" width="6.625" style="111" customWidth="1"/>
    <col min="4" max="4" width="15.75" style="111"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11" customWidth="1"/>
    <col min="13" max="13" width="9.25" style="111" customWidth="1"/>
    <col min="14" max="14" width="12.375" style="111" customWidth="1"/>
    <col min="15" max="16384" width="9" style="111"/>
  </cols>
  <sheetData>
    <row r="1" spans="1:12" ht="21">
      <c r="A1" s="38"/>
      <c r="B1" s="856" t="s">
        <v>121</v>
      </c>
      <c r="C1" s="857"/>
      <c r="D1" s="39" t="s">
        <v>39</v>
      </c>
      <c r="E1" s="40" t="s">
        <v>55</v>
      </c>
      <c r="F1" s="716"/>
      <c r="G1" s="717"/>
      <c r="H1" s="86" t="s">
        <v>53</v>
      </c>
    </row>
    <row r="2" spans="1:12" ht="24.75" customHeight="1">
      <c r="A2" s="39" t="s">
        <v>0</v>
      </c>
      <c r="B2" s="858" t="s">
        <v>356</v>
      </c>
      <c r="C2" s="859"/>
      <c r="D2" s="859"/>
      <c r="E2" s="859"/>
      <c r="F2" s="859"/>
      <c r="G2" s="860"/>
      <c r="H2" s="86" t="s">
        <v>54</v>
      </c>
    </row>
    <row r="3" spans="1:12" ht="19.5" customHeight="1">
      <c r="A3" s="91" t="s">
        <v>46</v>
      </c>
      <c r="B3" s="79"/>
      <c r="C3" s="79"/>
      <c r="D3" s="79"/>
      <c r="I3" s="86"/>
    </row>
    <row r="4" spans="1:12">
      <c r="A4" s="65" t="s">
        <v>44</v>
      </c>
      <c r="B4" s="609" t="s">
        <v>357</v>
      </c>
      <c r="C4" s="610"/>
      <c r="D4" s="610"/>
      <c r="E4" s="610"/>
      <c r="F4" s="610"/>
      <c r="G4" s="611"/>
      <c r="H4" s="638" t="s">
        <v>367</v>
      </c>
      <c r="I4" s="639"/>
      <c r="J4" s="639"/>
      <c r="K4" s="639"/>
      <c r="L4" s="640"/>
    </row>
    <row r="5" spans="1:12">
      <c r="A5" s="66" t="s">
        <v>38</v>
      </c>
      <c r="B5" s="609" t="s">
        <v>202</v>
      </c>
      <c r="C5" s="610"/>
      <c r="D5" s="610"/>
      <c r="E5" s="610"/>
      <c r="F5" s="610"/>
      <c r="G5" s="611"/>
      <c r="H5" s="142" t="s">
        <v>41</v>
      </c>
      <c r="I5" s="140" t="s">
        <v>68</v>
      </c>
      <c r="J5" s="140"/>
      <c r="L5" s="139"/>
    </row>
    <row r="6" spans="1:12">
      <c r="A6" s="66" t="s">
        <v>6</v>
      </c>
      <c r="B6" s="863" t="s">
        <v>499</v>
      </c>
      <c r="C6" s="864"/>
      <c r="D6" s="865"/>
      <c r="E6" s="126" t="s">
        <v>41</v>
      </c>
      <c r="F6" s="125" t="str">
        <f>IF($I$5 = 0,"", $I$5)</f>
        <v>近接範囲</v>
      </c>
      <c r="G6" s="125" t="str">
        <f>IF($J$5 = 0,"", $J$5)</f>
        <v/>
      </c>
      <c r="H6" s="142" t="s">
        <v>64</v>
      </c>
      <c r="I6" s="140" t="s">
        <v>65</v>
      </c>
      <c r="J6" s="140">
        <v>10</v>
      </c>
      <c r="L6" s="139"/>
    </row>
    <row r="7" spans="1:12">
      <c r="A7" s="67" t="s">
        <v>5</v>
      </c>
      <c r="B7" s="609" t="s">
        <v>125</v>
      </c>
      <c r="C7" s="610"/>
      <c r="D7" s="611"/>
      <c r="E7" s="126" t="s">
        <v>64</v>
      </c>
      <c r="F7" s="104" t="str">
        <f>IF($I$6 = 0,"", $I$6)</f>
        <v>爆発</v>
      </c>
      <c r="G7" s="104">
        <f>IF($J$6 = 0,"", $J$6)</f>
        <v>10</v>
      </c>
      <c r="H7" s="142" t="s">
        <v>83</v>
      </c>
      <c r="I7" s="140" t="s">
        <v>204</v>
      </c>
      <c r="J7" s="86" t="s">
        <v>60</v>
      </c>
      <c r="L7" s="266" t="s">
        <v>369</v>
      </c>
    </row>
    <row r="8" spans="1:12">
      <c r="A8" s="68" t="s">
        <v>59</v>
      </c>
      <c r="B8" s="678" t="s">
        <v>358</v>
      </c>
      <c r="C8" s="632"/>
      <c r="D8" s="632"/>
      <c r="E8" s="632"/>
      <c r="F8" s="632"/>
      <c r="G8" s="679"/>
      <c r="H8" s="142" t="s">
        <v>49</v>
      </c>
      <c r="I8" s="144" t="s">
        <v>12</v>
      </c>
      <c r="J8" s="141">
        <f>IF(I8="",0,VLOOKUP(I8,基本!$A$5:'基本'!$C$10,3,FALSE))</f>
        <v>2</v>
      </c>
      <c r="K8" s="140" t="s">
        <v>88</v>
      </c>
      <c r="L8" s="275">
        <f>$J$8+$L$9+$I$9</f>
        <v>15</v>
      </c>
    </row>
    <row r="9" spans="1:12">
      <c r="A9" s="69"/>
      <c r="B9" s="626" t="s">
        <v>359</v>
      </c>
      <c r="C9" s="627"/>
      <c r="D9" s="627"/>
      <c r="E9" s="627"/>
      <c r="F9" s="627"/>
      <c r="G9" s="628"/>
      <c r="H9" s="142" t="s">
        <v>56</v>
      </c>
      <c r="I9" s="140">
        <v>0</v>
      </c>
      <c r="J9" s="546" t="s">
        <v>51</v>
      </c>
      <c r="K9" s="548"/>
      <c r="L9" s="141">
        <f>IF($I$7=基本!$F$4,基本!$P$7,IF($I$7=基本!$F$13,基本!$P$16,IF($I$7=基本!$F$22,基本!$P$25,IF($I$7=基本!$F$31,基本!$P$34,IF($I$7=基本!$F$40,基本!$P$43,0)))))</f>
        <v>13</v>
      </c>
    </row>
    <row r="10" spans="1:12" ht="13.5" customHeight="1">
      <c r="A10" s="116"/>
      <c r="B10" s="626" t="s">
        <v>360</v>
      </c>
      <c r="C10" s="627"/>
      <c r="D10" s="627"/>
      <c r="E10" s="627"/>
      <c r="F10" s="627"/>
      <c r="G10" s="628"/>
      <c r="H10" s="90" t="s">
        <v>50</v>
      </c>
      <c r="I10" s="144" t="s">
        <v>15</v>
      </c>
      <c r="J10" s="141">
        <f>IF(I10="",0,VLOOKUP(I10,基本!$A$5:'基本'!$C$10,3,FALSE))</f>
        <v>6</v>
      </c>
      <c r="L10" s="79"/>
    </row>
    <row r="11" spans="1:12" ht="13.5" customHeight="1">
      <c r="A11" s="116"/>
      <c r="B11" s="626" t="s">
        <v>501</v>
      </c>
      <c r="C11" s="627"/>
      <c r="D11" s="627"/>
      <c r="E11" s="627"/>
      <c r="F11" s="627"/>
      <c r="G11" s="628"/>
      <c r="H11" s="142" t="s">
        <v>57</v>
      </c>
      <c r="I11" s="140">
        <v>10</v>
      </c>
      <c r="J11" s="546" t="s">
        <v>52</v>
      </c>
      <c r="K11" s="548"/>
      <c r="L11" s="141">
        <f>IF($I$7=基本!$F$4,基本!$P$9,IF($I$7=基本!$F$13,基本!$P$18,IF($I$7=基本!$F$22,基本!$P$27,IF($I$7=基本!$F$31,基本!$P$36,IF($I$7=基本!$F$40,基本!$P$45,0)))))</f>
        <v>3</v>
      </c>
    </row>
    <row r="12" spans="1:12">
      <c r="A12" s="117"/>
      <c r="B12" s="723" t="s">
        <v>361</v>
      </c>
      <c r="C12" s="724"/>
      <c r="D12" s="724"/>
      <c r="E12" s="724"/>
      <c r="F12" s="724"/>
      <c r="G12" s="725"/>
      <c r="H12" s="146"/>
      <c r="I12" s="146"/>
      <c r="J12" s="146"/>
      <c r="K12" s="146"/>
      <c r="L12" s="245" t="s">
        <v>369</v>
      </c>
    </row>
    <row r="13" spans="1:12">
      <c r="A13" s="69" t="s">
        <v>117</v>
      </c>
      <c r="B13" s="626" t="s">
        <v>126</v>
      </c>
      <c r="C13" s="627"/>
      <c r="D13" s="627"/>
      <c r="E13" s="627"/>
      <c r="F13" s="627"/>
      <c r="G13" s="628"/>
      <c r="H13" s="205" t="s">
        <v>84</v>
      </c>
      <c r="I13" s="140">
        <v>1</v>
      </c>
      <c r="J13" s="142" t="s">
        <v>42</v>
      </c>
      <c r="K13" s="140">
        <v>10</v>
      </c>
      <c r="L13" s="246">
        <f>$J$10+$L$11+$I$11</f>
        <v>19</v>
      </c>
    </row>
    <row r="14" spans="1:12">
      <c r="A14" s="69"/>
      <c r="B14" s="626" t="s">
        <v>127</v>
      </c>
      <c r="C14" s="627"/>
      <c r="D14" s="627"/>
      <c r="E14" s="627"/>
      <c r="F14" s="627"/>
      <c r="G14" s="628"/>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46">
        <f>$J$10+$L$11+$I$11+($I$13*$K$13)</f>
        <v>29</v>
      </c>
    </row>
    <row r="15" spans="1:12" ht="9" customHeight="1">
      <c r="A15" s="69"/>
      <c r="B15" s="626"/>
      <c r="C15" s="627"/>
      <c r="D15" s="627"/>
      <c r="E15" s="627"/>
      <c r="F15" s="627"/>
      <c r="G15" s="628"/>
      <c r="H15" s="142" t="s">
        <v>58</v>
      </c>
      <c r="I15" s="140"/>
      <c r="J15" s="223" t="s">
        <v>368</v>
      </c>
      <c r="K15" s="144" t="s">
        <v>15</v>
      </c>
      <c r="L15" s="222">
        <f>IF(K15="",0,VLOOKUP(K15,基本!$A$5:'基本'!$C$10,3,FALSE))</f>
        <v>6</v>
      </c>
    </row>
    <row r="16" spans="1:12" ht="17.25">
      <c r="A16" s="69"/>
      <c r="B16" s="827" t="s">
        <v>899</v>
      </c>
      <c r="C16" s="828"/>
      <c r="D16" s="828"/>
      <c r="E16" s="828"/>
      <c r="F16" s="828"/>
      <c r="G16" s="829"/>
    </row>
    <row r="17" spans="1:12" ht="7.5" customHeight="1">
      <c r="A17" s="70"/>
      <c r="B17" s="723"/>
      <c r="C17" s="724"/>
      <c r="D17" s="724"/>
      <c r="E17" s="724"/>
      <c r="F17" s="724"/>
      <c r="G17" s="725"/>
    </row>
    <row r="18" spans="1:12" ht="7.5" customHeight="1">
      <c r="A18" s="69"/>
      <c r="B18" s="629"/>
      <c r="C18" s="630"/>
      <c r="D18" s="630"/>
      <c r="E18" s="630"/>
      <c r="F18" s="630"/>
      <c r="G18" s="631"/>
    </row>
    <row r="19" spans="1:12" s="294" customFormat="1" ht="21">
      <c r="A19" s="158"/>
      <c r="B19" s="746" t="s">
        <v>500</v>
      </c>
      <c r="C19" s="747"/>
      <c r="D19" s="747"/>
      <c r="E19" s="747"/>
      <c r="F19" s="747"/>
      <c r="G19" s="748"/>
      <c r="H19" s="146"/>
      <c r="I19" s="146"/>
    </row>
    <row r="20" spans="1:12" s="294" customFormat="1" ht="21">
      <c r="A20" s="158"/>
      <c r="B20" s="746" t="str">
        <f>"１つだけ選んだモノの抵抗 " &amp; $I$11+$J$10 &amp;" ＧＥＴ！"</f>
        <v>１つだけ選んだモノの抵抗 16 ＧＥＴ！</v>
      </c>
      <c r="C20" s="747"/>
      <c r="D20" s="747"/>
      <c r="E20" s="747"/>
      <c r="F20" s="747"/>
      <c r="G20" s="748"/>
      <c r="H20" s="146"/>
      <c r="I20" s="146"/>
    </row>
    <row r="21" spans="1:12" s="359" customFormat="1" ht="21">
      <c r="A21" s="158"/>
      <c r="B21" s="695" t="s">
        <v>611</v>
      </c>
      <c r="C21" s="861"/>
      <c r="D21" s="861"/>
      <c r="E21" s="861"/>
      <c r="F21" s="861"/>
      <c r="G21" s="862"/>
      <c r="H21" s="146"/>
      <c r="I21" s="146"/>
    </row>
    <row r="22" spans="1:12" ht="9" customHeight="1">
      <c r="A22" s="70"/>
      <c r="B22" s="723"/>
      <c r="C22" s="724"/>
      <c r="D22" s="724"/>
      <c r="E22" s="724"/>
      <c r="F22" s="724"/>
      <c r="G22" s="725"/>
      <c r="J22" s="111"/>
      <c r="K22" s="111"/>
    </row>
    <row r="23" spans="1:12" s="287" customFormat="1" ht="5.25" customHeight="1">
      <c r="A23" s="632"/>
      <c r="B23" s="632"/>
      <c r="C23" s="632"/>
      <c r="D23" s="632"/>
      <c r="E23" s="632"/>
      <c r="F23" s="632"/>
      <c r="G23" s="632"/>
      <c r="H23" s="146"/>
      <c r="I23" s="146"/>
      <c r="J23" s="146"/>
      <c r="K23" s="146"/>
    </row>
    <row r="24" spans="1:12" s="195" customFormat="1" ht="18.75" customHeight="1">
      <c r="A24" s="633" t="s">
        <v>362</v>
      </c>
      <c r="B24" s="633"/>
      <c r="C24" s="633"/>
      <c r="D24" s="633"/>
      <c r="E24" s="633"/>
      <c r="F24" s="633"/>
      <c r="G24" s="633"/>
      <c r="H24" s="146"/>
    </row>
    <row r="25" spans="1:12" s="195" customFormat="1" ht="13.5" customHeight="1">
      <c r="A25" s="634" t="s">
        <v>363</v>
      </c>
      <c r="B25" s="634"/>
      <c r="C25" s="634"/>
      <c r="D25" s="634"/>
      <c r="E25" s="634"/>
      <c r="F25" s="634"/>
      <c r="G25" s="634"/>
      <c r="H25" s="146"/>
      <c r="I25" s="146"/>
      <c r="J25" s="146"/>
      <c r="K25" s="146"/>
    </row>
    <row r="26" spans="1:12" s="208" customFormat="1" ht="14.25">
      <c r="A26" s="633" t="s">
        <v>373</v>
      </c>
      <c r="B26" s="633"/>
      <c r="C26" s="633"/>
      <c r="D26" s="633"/>
      <c r="E26" s="633"/>
      <c r="F26" s="633"/>
      <c r="G26" s="633"/>
      <c r="H26" s="146"/>
    </row>
    <row r="27" spans="1:12" s="208" customFormat="1" ht="13.5" customHeight="1">
      <c r="A27" s="634" t="s">
        <v>498</v>
      </c>
      <c r="B27" s="635"/>
      <c r="C27" s="635"/>
      <c r="D27" s="635"/>
      <c r="E27" s="635"/>
      <c r="F27" s="635"/>
      <c r="G27" s="635"/>
      <c r="H27" s="146"/>
      <c r="I27" s="146"/>
      <c r="J27" s="146"/>
      <c r="K27" s="146"/>
    </row>
    <row r="28" spans="1:12" s="208" customFormat="1" ht="14.25">
      <c r="A28" s="633" t="s">
        <v>381</v>
      </c>
      <c r="B28" s="633"/>
      <c r="C28" s="633"/>
      <c r="D28" s="633"/>
      <c r="E28" s="633"/>
      <c r="F28" s="633"/>
      <c r="G28" s="633"/>
      <c r="H28" s="146"/>
    </row>
    <row r="29" spans="1:12" s="208" customFormat="1" ht="13.5" customHeight="1">
      <c r="A29" s="637" t="s">
        <v>377</v>
      </c>
      <c r="B29" s="635"/>
      <c r="C29" s="635"/>
      <c r="D29" s="635"/>
      <c r="E29" s="635"/>
      <c r="F29" s="635"/>
      <c r="G29" s="635"/>
      <c r="H29" s="146"/>
      <c r="I29" s="146"/>
      <c r="J29" s="146"/>
      <c r="K29" s="146"/>
    </row>
    <row r="30" spans="1:12" s="135" customFormat="1" ht="5.25" customHeight="1">
      <c r="A30" s="724"/>
      <c r="B30" s="724"/>
      <c r="C30" s="724"/>
      <c r="D30" s="724"/>
      <c r="E30" s="724"/>
      <c r="F30" s="724"/>
      <c r="G30" s="724"/>
      <c r="H30" s="79"/>
      <c r="I30" s="79"/>
      <c r="J30" s="79"/>
      <c r="K30" s="79"/>
    </row>
    <row r="31" spans="1:12" s="135" customFormat="1">
      <c r="A31" s="653" t="s">
        <v>47</v>
      </c>
      <c r="B31" s="654"/>
      <c r="C31" s="654"/>
      <c r="D31" s="654"/>
      <c r="E31" s="654"/>
      <c r="F31" s="654"/>
      <c r="G31" s="655"/>
      <c r="H31" s="79"/>
      <c r="I31" s="79"/>
      <c r="J31" s="79"/>
      <c r="K31" s="79"/>
    </row>
    <row r="32" spans="1:12" s="109" customFormat="1" ht="6.75" customHeight="1">
      <c r="A32" s="629"/>
      <c r="B32" s="630"/>
      <c r="C32" s="630"/>
      <c r="D32" s="630"/>
      <c r="E32" s="630"/>
      <c r="F32" s="630"/>
      <c r="G32" s="631"/>
      <c r="L32" s="110"/>
    </row>
    <row r="33" spans="1:12" s="109" customFormat="1" ht="13.5" customHeight="1">
      <c r="A33" s="629" t="s">
        <v>502</v>
      </c>
      <c r="B33" s="630"/>
      <c r="C33" s="630"/>
      <c r="D33" s="630"/>
      <c r="E33" s="630"/>
      <c r="F33" s="630"/>
      <c r="G33" s="631"/>
      <c r="L33" s="310"/>
    </row>
    <row r="34" spans="1:12" s="109" customFormat="1" ht="13.5" customHeight="1">
      <c r="A34" s="629" t="s">
        <v>503</v>
      </c>
      <c r="B34" s="630"/>
      <c r="C34" s="630"/>
      <c r="D34" s="630"/>
      <c r="E34" s="630"/>
      <c r="F34" s="630"/>
      <c r="G34" s="631"/>
      <c r="L34" s="310"/>
    </row>
    <row r="35" spans="1:12" s="109" customFormat="1" ht="13.5" customHeight="1">
      <c r="A35" s="629" t="s">
        <v>811</v>
      </c>
      <c r="B35" s="630"/>
      <c r="C35" s="630"/>
      <c r="D35" s="630"/>
      <c r="E35" s="630"/>
      <c r="F35" s="630"/>
      <c r="G35" s="631"/>
      <c r="L35" s="310"/>
    </row>
    <row r="36" spans="1:12" s="109" customFormat="1" ht="8.25" customHeight="1">
      <c r="A36" s="629"/>
      <c r="B36" s="630"/>
      <c r="C36" s="630"/>
      <c r="D36" s="630"/>
      <c r="E36" s="630"/>
      <c r="F36" s="630"/>
      <c r="G36" s="631"/>
      <c r="L36" s="310"/>
    </row>
    <row r="37" spans="1:12" s="109" customFormat="1" ht="13.5" customHeight="1">
      <c r="A37" s="629" t="s">
        <v>504</v>
      </c>
      <c r="B37" s="630"/>
      <c r="C37" s="630"/>
      <c r="D37" s="630"/>
      <c r="E37" s="630"/>
      <c r="F37" s="630"/>
      <c r="G37" s="631"/>
      <c r="L37" s="310"/>
    </row>
    <row r="38" spans="1:12" s="310" customFormat="1" ht="13.5" customHeight="1">
      <c r="A38" s="629" t="s">
        <v>505</v>
      </c>
      <c r="B38" s="630"/>
      <c r="C38" s="630"/>
      <c r="D38" s="630"/>
      <c r="E38" s="630"/>
      <c r="F38" s="630"/>
      <c r="G38" s="631"/>
      <c r="H38" s="109"/>
      <c r="I38" s="109"/>
      <c r="J38" s="109"/>
      <c r="K38" s="109"/>
    </row>
    <row r="39" spans="1:12" s="109" customFormat="1" ht="13.5" customHeight="1">
      <c r="A39" s="629" t="s">
        <v>506</v>
      </c>
      <c r="B39" s="630"/>
      <c r="C39" s="630"/>
      <c r="D39" s="630"/>
      <c r="E39" s="630"/>
      <c r="F39" s="630"/>
      <c r="G39" s="631"/>
      <c r="L39" s="310"/>
    </row>
    <row r="40" spans="1:12" s="109" customFormat="1" ht="13.5" customHeight="1">
      <c r="A40" s="629" t="s">
        <v>507</v>
      </c>
      <c r="B40" s="630"/>
      <c r="C40" s="630"/>
      <c r="D40" s="630"/>
      <c r="E40" s="630"/>
      <c r="F40" s="630"/>
      <c r="G40" s="631"/>
      <c r="L40" s="310"/>
    </row>
    <row r="41" spans="1:12" s="109" customFormat="1" ht="13.5" customHeight="1">
      <c r="A41" s="629" t="s">
        <v>508</v>
      </c>
      <c r="B41" s="630"/>
      <c r="C41" s="630"/>
      <c r="D41" s="630"/>
      <c r="E41" s="630"/>
      <c r="F41" s="630"/>
      <c r="G41" s="631"/>
      <c r="L41" s="310"/>
    </row>
    <row r="42" spans="1:12" s="109" customFormat="1" ht="13.5" customHeight="1">
      <c r="A42" s="629" t="s">
        <v>509</v>
      </c>
      <c r="B42" s="630"/>
      <c r="C42" s="630"/>
      <c r="D42" s="630"/>
      <c r="E42" s="630"/>
      <c r="F42" s="630"/>
      <c r="G42" s="631"/>
      <c r="L42" s="310"/>
    </row>
    <row r="43" spans="1:12" s="109" customFormat="1" ht="13.5" customHeight="1">
      <c r="A43" s="629" t="s">
        <v>510</v>
      </c>
      <c r="B43" s="630"/>
      <c r="C43" s="630"/>
      <c r="D43" s="630"/>
      <c r="E43" s="630"/>
      <c r="F43" s="630"/>
      <c r="G43" s="631"/>
      <c r="L43" s="310"/>
    </row>
    <row r="44" spans="1:12" s="109" customFormat="1" ht="13.5" customHeight="1">
      <c r="A44" s="629" t="s">
        <v>604</v>
      </c>
      <c r="B44" s="630"/>
      <c r="C44" s="630"/>
      <c r="D44" s="630"/>
      <c r="E44" s="630"/>
      <c r="F44" s="630"/>
      <c r="G44" s="631"/>
      <c r="L44" s="310"/>
    </row>
    <row r="45" spans="1:12" s="109" customFormat="1" ht="13.5" customHeight="1">
      <c r="A45" s="629" t="s">
        <v>511</v>
      </c>
      <c r="B45" s="630"/>
      <c r="C45" s="630"/>
      <c r="D45" s="630"/>
      <c r="E45" s="630"/>
      <c r="F45" s="630"/>
      <c r="G45" s="631"/>
      <c r="L45" s="310"/>
    </row>
    <row r="46" spans="1:12" s="109" customFormat="1" ht="13.5" customHeight="1">
      <c r="A46" s="629" t="s">
        <v>512</v>
      </c>
      <c r="B46" s="630"/>
      <c r="C46" s="630"/>
      <c r="D46" s="630"/>
      <c r="E46" s="630"/>
      <c r="F46" s="630"/>
      <c r="G46" s="631"/>
      <c r="L46" s="310"/>
    </row>
    <row r="47" spans="1:12" s="109" customFormat="1" ht="8.25" customHeight="1">
      <c r="A47" s="629"/>
      <c r="B47" s="630"/>
      <c r="C47" s="630"/>
      <c r="D47" s="630"/>
      <c r="E47" s="630"/>
      <c r="F47" s="630"/>
      <c r="G47" s="631"/>
      <c r="L47" s="310"/>
    </row>
    <row r="48" spans="1:12" s="109" customFormat="1" ht="13.5" customHeight="1">
      <c r="A48" s="629" t="s">
        <v>513</v>
      </c>
      <c r="B48" s="630"/>
      <c r="C48" s="630"/>
      <c r="D48" s="630"/>
      <c r="E48" s="630"/>
      <c r="F48" s="630"/>
      <c r="G48" s="631"/>
      <c r="L48" s="310"/>
    </row>
    <row r="49" spans="1:12" s="109" customFormat="1" ht="13.5" customHeight="1">
      <c r="A49" s="629" t="s">
        <v>605</v>
      </c>
      <c r="B49" s="630"/>
      <c r="C49" s="630"/>
      <c r="D49" s="630"/>
      <c r="E49" s="630"/>
      <c r="F49" s="630"/>
      <c r="G49" s="631"/>
      <c r="L49" s="310"/>
    </row>
    <row r="50" spans="1:12" s="109" customFormat="1" ht="13.5" customHeight="1">
      <c r="A50" s="629" t="s">
        <v>606</v>
      </c>
      <c r="B50" s="630"/>
      <c r="C50" s="630"/>
      <c r="D50" s="630"/>
      <c r="E50" s="630"/>
      <c r="F50" s="630"/>
      <c r="G50" s="631"/>
      <c r="L50" s="310"/>
    </row>
    <row r="51" spans="1:12" s="109" customFormat="1" ht="13.5" customHeight="1">
      <c r="A51" s="629" t="s">
        <v>607</v>
      </c>
      <c r="B51" s="630"/>
      <c r="C51" s="630"/>
      <c r="D51" s="630"/>
      <c r="E51" s="630"/>
      <c r="F51" s="630"/>
      <c r="G51" s="631"/>
      <c r="L51" s="310"/>
    </row>
    <row r="52" spans="1:12" s="109" customFormat="1" ht="13.5" customHeight="1">
      <c r="A52" s="629" t="s">
        <v>812</v>
      </c>
      <c r="B52" s="630"/>
      <c r="C52" s="630"/>
      <c r="D52" s="630"/>
      <c r="E52" s="630"/>
      <c r="F52" s="630"/>
      <c r="G52" s="631"/>
      <c r="L52" s="310"/>
    </row>
    <row r="53" spans="1:12" s="109" customFormat="1" ht="8.25" customHeight="1">
      <c r="A53" s="629"/>
      <c r="B53" s="630"/>
      <c r="C53" s="630"/>
      <c r="D53" s="630"/>
      <c r="E53" s="630"/>
      <c r="F53" s="630"/>
      <c r="G53" s="631"/>
      <c r="L53" s="310"/>
    </row>
    <row r="54" spans="1:12" s="109" customFormat="1" ht="13.5" customHeight="1">
      <c r="A54" s="629" t="s">
        <v>514</v>
      </c>
      <c r="B54" s="630"/>
      <c r="C54" s="630"/>
      <c r="D54" s="630"/>
      <c r="E54" s="630"/>
      <c r="F54" s="630"/>
      <c r="G54" s="631"/>
      <c r="L54" s="310"/>
    </row>
    <row r="55" spans="1:12" s="109" customFormat="1" ht="13.5" customHeight="1">
      <c r="A55" s="629" t="s">
        <v>515</v>
      </c>
      <c r="B55" s="866"/>
      <c r="C55" s="866"/>
      <c r="D55" s="866"/>
      <c r="E55" s="866"/>
      <c r="F55" s="866"/>
      <c r="G55" s="867"/>
      <c r="L55" s="310"/>
    </row>
    <row r="56" spans="1:12" s="109" customFormat="1" ht="13.5" customHeight="1">
      <c r="A56" s="629" t="s">
        <v>516</v>
      </c>
      <c r="B56" s="866"/>
      <c r="C56" s="866"/>
      <c r="D56" s="866"/>
      <c r="E56" s="866"/>
      <c r="F56" s="866"/>
      <c r="G56" s="867"/>
      <c r="L56" s="310"/>
    </row>
    <row r="57" spans="1:12" s="109" customFormat="1" ht="8.25" customHeight="1">
      <c r="A57" s="629"/>
      <c r="B57" s="630"/>
      <c r="C57" s="630"/>
      <c r="D57" s="630"/>
      <c r="E57" s="630"/>
      <c r="F57" s="630"/>
      <c r="G57" s="631"/>
      <c r="L57" s="310"/>
    </row>
    <row r="58" spans="1:12" s="109" customFormat="1" ht="13.5" customHeight="1">
      <c r="A58" s="629" t="s">
        <v>517</v>
      </c>
      <c r="B58" s="630"/>
      <c r="C58" s="630"/>
      <c r="D58" s="630"/>
      <c r="E58" s="630"/>
      <c r="F58" s="630"/>
      <c r="G58" s="631"/>
      <c r="L58" s="310"/>
    </row>
    <row r="59" spans="1:12" s="109" customFormat="1" ht="13.5" customHeight="1">
      <c r="A59" s="629" t="s">
        <v>518</v>
      </c>
      <c r="B59" s="866"/>
      <c r="C59" s="866"/>
      <c r="D59" s="866"/>
      <c r="E59" s="866"/>
      <c r="F59" s="866"/>
      <c r="G59" s="867"/>
      <c r="L59" s="310"/>
    </row>
    <row r="60" spans="1:12" s="109" customFormat="1" ht="13.5" customHeight="1">
      <c r="A60" s="629" t="s">
        <v>519</v>
      </c>
      <c r="B60" s="866"/>
      <c r="C60" s="866"/>
      <c r="D60" s="866"/>
      <c r="E60" s="866"/>
      <c r="F60" s="866"/>
      <c r="G60" s="867"/>
      <c r="L60" s="310"/>
    </row>
    <row r="61" spans="1:12" s="79" customFormat="1" ht="9" customHeight="1">
      <c r="A61" s="723"/>
      <c r="B61" s="724"/>
      <c r="C61" s="724"/>
      <c r="D61" s="724"/>
      <c r="E61" s="724"/>
      <c r="F61" s="724"/>
      <c r="G61" s="725"/>
      <c r="L61" s="135"/>
    </row>
    <row r="62" spans="1:12" s="79" customFormat="1" ht="21">
      <c r="A62" s="35"/>
      <c r="B62" s="128"/>
      <c r="C62" s="36" t="s">
        <v>39</v>
      </c>
      <c r="D62" s="37" t="str">
        <f>$E$1</f>
        <v>遭遇毎</v>
      </c>
      <c r="E62" s="714" t="str">
        <f>$B$2</f>
        <v>ヒーリング・インフュージョン：シールディング・エリクサー</v>
      </c>
      <c r="F62" s="728"/>
      <c r="G62" s="715"/>
      <c r="L62" s="111"/>
    </row>
  </sheetData>
  <mergeCells count="65">
    <mergeCell ref="A52:G52"/>
    <mergeCell ref="A58:G58"/>
    <mergeCell ref="A59:G59"/>
    <mergeCell ref="A60:G60"/>
    <mergeCell ref="A53:G53"/>
    <mergeCell ref="A54:G54"/>
    <mergeCell ref="A55:G55"/>
    <mergeCell ref="A56:G56"/>
    <mergeCell ref="A57:G57"/>
    <mergeCell ref="H4:L4"/>
    <mergeCell ref="J9:K9"/>
    <mergeCell ref="J11:K11"/>
    <mergeCell ref="A23:G23"/>
    <mergeCell ref="B7:D7"/>
    <mergeCell ref="B6:D6"/>
    <mergeCell ref="B11:G11"/>
    <mergeCell ref="B8:G8"/>
    <mergeCell ref="B9:G9"/>
    <mergeCell ref="B10:G10"/>
    <mergeCell ref="B12:G12"/>
    <mergeCell ref="B13:G13"/>
    <mergeCell ref="A37:G37"/>
    <mergeCell ref="A38:G38"/>
    <mergeCell ref="A39:G39"/>
    <mergeCell ref="B18:G18"/>
    <mergeCell ref="B19:G19"/>
    <mergeCell ref="B20:G20"/>
    <mergeCell ref="A30:G30"/>
    <mergeCell ref="A31:G31"/>
    <mergeCell ref="A33:G33"/>
    <mergeCell ref="A34:G34"/>
    <mergeCell ref="A35:G35"/>
    <mergeCell ref="A29:G29"/>
    <mergeCell ref="A36:G36"/>
    <mergeCell ref="B21:G21"/>
    <mergeCell ref="A48:G48"/>
    <mergeCell ref="A49:G49"/>
    <mergeCell ref="A50:G50"/>
    <mergeCell ref="A51:G51"/>
    <mergeCell ref="A40:G40"/>
    <mergeCell ref="A41:G41"/>
    <mergeCell ref="A42:G42"/>
    <mergeCell ref="A43:G43"/>
    <mergeCell ref="A44:G44"/>
    <mergeCell ref="B1:C1"/>
    <mergeCell ref="F1:G1"/>
    <mergeCell ref="B2:G2"/>
    <mergeCell ref="B4:G4"/>
    <mergeCell ref="B5:G5"/>
    <mergeCell ref="E62:G62"/>
    <mergeCell ref="A32:G32"/>
    <mergeCell ref="B14:G14"/>
    <mergeCell ref="B17:G17"/>
    <mergeCell ref="B22:G22"/>
    <mergeCell ref="B15:G15"/>
    <mergeCell ref="B16:G16"/>
    <mergeCell ref="A45:G45"/>
    <mergeCell ref="A46:G46"/>
    <mergeCell ref="A47:G47"/>
    <mergeCell ref="A61:G61"/>
    <mergeCell ref="A24:G24"/>
    <mergeCell ref="A25:G25"/>
    <mergeCell ref="A26:G26"/>
    <mergeCell ref="A27:G27"/>
    <mergeCell ref="A28:G28"/>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61"/>
  <sheetViews>
    <sheetView zoomScaleNormal="100" workbookViewId="0">
      <selection activeCell="B6" sqref="B6:D6"/>
    </sheetView>
  </sheetViews>
  <sheetFormatPr defaultColWidth="9" defaultRowHeight="13.5"/>
  <cols>
    <col min="1" max="1" width="7.875" style="98" customWidth="1"/>
    <col min="2" max="2" width="8.5" style="98" customWidth="1"/>
    <col min="3" max="3" width="6.625" style="98" customWidth="1"/>
    <col min="4" max="4" width="15.75" style="98"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98" customWidth="1"/>
    <col min="13" max="13" width="9.25" style="98" customWidth="1"/>
    <col min="14" max="14" width="12.375" style="98" customWidth="1"/>
    <col min="15" max="16384" width="9" style="98"/>
  </cols>
  <sheetData>
    <row r="1" spans="1:12" ht="21">
      <c r="A1" s="38"/>
      <c r="B1" s="856" t="s">
        <v>128</v>
      </c>
      <c r="C1" s="857"/>
      <c r="D1" s="39" t="s">
        <v>39</v>
      </c>
      <c r="E1" s="40" t="s">
        <v>113</v>
      </c>
      <c r="F1" s="716"/>
      <c r="G1" s="717"/>
      <c r="H1" s="86" t="s">
        <v>53</v>
      </c>
    </row>
    <row r="2" spans="1:12" ht="24.75" customHeight="1">
      <c r="A2" s="39" t="s">
        <v>0</v>
      </c>
      <c r="B2" s="718" t="s">
        <v>207</v>
      </c>
      <c r="C2" s="718"/>
      <c r="D2" s="718"/>
      <c r="E2" s="718"/>
      <c r="F2" s="718"/>
      <c r="G2" s="718"/>
      <c r="H2" s="86" t="s">
        <v>54</v>
      </c>
    </row>
    <row r="3" spans="1:12" ht="19.5" customHeight="1">
      <c r="A3" s="91" t="s">
        <v>46</v>
      </c>
      <c r="B3" s="79"/>
      <c r="C3" s="79"/>
      <c r="D3" s="79"/>
      <c r="I3" s="86"/>
    </row>
    <row r="4" spans="1:12">
      <c r="A4" s="65" t="s">
        <v>44</v>
      </c>
      <c r="B4" s="609" t="s">
        <v>208</v>
      </c>
      <c r="C4" s="610"/>
      <c r="D4" s="610"/>
      <c r="E4" s="610"/>
      <c r="F4" s="610"/>
      <c r="G4" s="611"/>
      <c r="H4" s="638" t="s">
        <v>367</v>
      </c>
      <c r="I4" s="639"/>
      <c r="J4" s="639"/>
      <c r="K4" s="639"/>
      <c r="L4" s="640"/>
    </row>
    <row r="5" spans="1:12">
      <c r="A5" s="66" t="s">
        <v>118</v>
      </c>
      <c r="B5" s="609" t="s">
        <v>209</v>
      </c>
      <c r="C5" s="610"/>
      <c r="D5" s="610"/>
      <c r="E5" s="610"/>
      <c r="F5" s="610"/>
      <c r="G5" s="611"/>
      <c r="H5" s="142" t="s">
        <v>41</v>
      </c>
      <c r="I5" s="140" t="s">
        <v>86</v>
      </c>
      <c r="J5" s="140"/>
      <c r="L5" s="139"/>
    </row>
    <row r="6" spans="1:12">
      <c r="A6" s="66" t="s">
        <v>119</v>
      </c>
      <c r="B6" s="609" t="s">
        <v>203</v>
      </c>
      <c r="C6" s="610"/>
      <c r="D6" s="611"/>
      <c r="E6" s="96" t="s">
        <v>41</v>
      </c>
      <c r="F6" s="44" t="str">
        <f>$I$5</f>
        <v>使用者</v>
      </c>
      <c r="G6" s="129" t="str">
        <f>IF($J$5 = 0,"", $J$5)</f>
        <v/>
      </c>
      <c r="H6" s="142" t="s">
        <v>64</v>
      </c>
      <c r="I6" s="140"/>
      <c r="J6" s="140"/>
      <c r="L6" s="139"/>
    </row>
    <row r="7" spans="1:12">
      <c r="A7" s="67" t="s">
        <v>5</v>
      </c>
      <c r="B7" s="871" t="s">
        <v>120</v>
      </c>
      <c r="C7" s="872"/>
      <c r="D7" s="873"/>
      <c r="E7" s="96" t="s">
        <v>64</v>
      </c>
      <c r="F7" s="97" t="str">
        <f>IF($I$6 = 0,"", $I$6)</f>
        <v/>
      </c>
      <c r="G7" s="97" t="str">
        <f>IF($J$6 = 0,"", $J$6)</f>
        <v/>
      </c>
      <c r="H7" s="142" t="s">
        <v>83</v>
      </c>
      <c r="I7" s="140" t="s">
        <v>204</v>
      </c>
      <c r="J7" s="86" t="s">
        <v>60</v>
      </c>
      <c r="L7" s="265" t="s">
        <v>369</v>
      </c>
    </row>
    <row r="8" spans="1:12">
      <c r="A8" s="68" t="s">
        <v>59</v>
      </c>
      <c r="B8" s="678" t="s">
        <v>210</v>
      </c>
      <c r="C8" s="632"/>
      <c r="D8" s="632"/>
      <c r="E8" s="632"/>
      <c r="F8" s="632"/>
      <c r="G8" s="679"/>
      <c r="H8" s="142" t="s">
        <v>49</v>
      </c>
      <c r="I8" s="144" t="s">
        <v>11</v>
      </c>
      <c r="J8" s="141">
        <f>IF(I8="",0,VLOOKUP(I8,基本!$A$5:'基本'!$C$10,3,FALSE))</f>
        <v>1</v>
      </c>
      <c r="K8" s="140" t="s">
        <v>88</v>
      </c>
      <c r="L8" s="275">
        <f>$J$8+$L$9+$I$9</f>
        <v>14</v>
      </c>
    </row>
    <row r="9" spans="1:12">
      <c r="A9" s="69"/>
      <c r="B9" s="629" t="s">
        <v>211</v>
      </c>
      <c r="C9" s="630"/>
      <c r="D9" s="630"/>
      <c r="E9" s="630"/>
      <c r="F9" s="630"/>
      <c r="G9" s="631"/>
      <c r="H9" s="142" t="s">
        <v>56</v>
      </c>
      <c r="I9" s="140">
        <v>0</v>
      </c>
      <c r="J9" s="546" t="s">
        <v>51</v>
      </c>
      <c r="K9" s="548"/>
      <c r="L9" s="141">
        <f>IF($I$7=基本!$F$4,基本!$P$7,IF($I$7=基本!$F$13,基本!$P$16,IF($I$7=基本!$F$22,基本!$P$25,IF($I$7=基本!$F$31,基本!$P$34,IF($I$7=基本!$F$40,基本!$P$43,0)))))</f>
        <v>13</v>
      </c>
    </row>
    <row r="10" spans="1:12" ht="13.5" customHeight="1">
      <c r="A10" s="69"/>
      <c r="B10" s="626"/>
      <c r="C10" s="627"/>
      <c r="D10" s="627"/>
      <c r="E10" s="627"/>
      <c r="F10" s="627"/>
      <c r="G10" s="628"/>
      <c r="H10" s="90" t="s">
        <v>50</v>
      </c>
      <c r="I10" s="144" t="s">
        <v>11</v>
      </c>
      <c r="J10" s="141">
        <f>IF(I10="",0,VLOOKUP(I10,基本!$A$5:'基本'!$C$10,3,FALSE))</f>
        <v>1</v>
      </c>
      <c r="L10" s="79"/>
    </row>
    <row r="11" spans="1:12" ht="13.5" customHeight="1">
      <c r="A11" s="69"/>
      <c r="B11" s="600" t="s">
        <v>212</v>
      </c>
      <c r="C11" s="601"/>
      <c r="D11" s="601"/>
      <c r="E11" s="601"/>
      <c r="F11" s="601"/>
      <c r="G11" s="602"/>
      <c r="H11" s="142" t="s">
        <v>57</v>
      </c>
      <c r="I11" s="140">
        <v>0</v>
      </c>
      <c r="J11" s="546" t="s">
        <v>52</v>
      </c>
      <c r="K11" s="548"/>
      <c r="L11" s="141">
        <f>IF($I$7=基本!$F$4,基本!$P$9,IF($I$7=基本!$F$13,基本!$P$18,IF($I$7=基本!$F$22,基本!$P$27,IF($I$7=基本!$F$31,基本!$P$36,IF($I$7=基本!$F$40,基本!$P$45,0)))))</f>
        <v>3</v>
      </c>
    </row>
    <row r="12" spans="1:12" ht="13.5" customHeight="1">
      <c r="A12" s="69"/>
      <c r="B12" s="600" t="s">
        <v>213</v>
      </c>
      <c r="C12" s="601"/>
      <c r="D12" s="601"/>
      <c r="E12" s="601"/>
      <c r="F12" s="601"/>
      <c r="G12" s="602"/>
      <c r="H12" s="146"/>
      <c r="I12" s="146"/>
      <c r="J12" s="146"/>
      <c r="K12" s="146"/>
      <c r="L12" s="243" t="s">
        <v>369</v>
      </c>
    </row>
    <row r="13" spans="1:12" ht="13.5" customHeight="1">
      <c r="A13" s="69"/>
      <c r="B13" s="600" t="s">
        <v>214</v>
      </c>
      <c r="C13" s="601"/>
      <c r="D13" s="601"/>
      <c r="E13" s="601"/>
      <c r="F13" s="601"/>
      <c r="G13" s="602"/>
      <c r="H13" s="205" t="s">
        <v>84</v>
      </c>
      <c r="I13" s="140">
        <v>1</v>
      </c>
      <c r="J13" s="142" t="s">
        <v>42</v>
      </c>
      <c r="K13" s="140">
        <v>6</v>
      </c>
      <c r="L13" s="244">
        <f>$J$10+$L$11+$I$11</f>
        <v>4</v>
      </c>
    </row>
    <row r="14" spans="1:12" ht="13.5" customHeight="1">
      <c r="A14" s="69"/>
      <c r="B14" s="600" t="s">
        <v>215</v>
      </c>
      <c r="C14" s="601"/>
      <c r="D14" s="601"/>
      <c r="E14" s="601"/>
      <c r="F14" s="601"/>
      <c r="G14" s="602"/>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44">
        <f>$J$10+$L$11+$I$11+($I$13*$K$13)</f>
        <v>10</v>
      </c>
    </row>
    <row r="15" spans="1:12" ht="8.25" customHeight="1">
      <c r="A15" s="70"/>
      <c r="B15" s="618"/>
      <c r="C15" s="724"/>
      <c r="D15" s="724"/>
      <c r="E15" s="724"/>
      <c r="F15" s="724"/>
      <c r="G15" s="725"/>
      <c r="H15" s="142" t="s">
        <v>58</v>
      </c>
      <c r="I15" s="140"/>
      <c r="J15" s="221" t="s">
        <v>368</v>
      </c>
      <c r="K15" s="144" t="s">
        <v>11</v>
      </c>
      <c r="L15" s="220">
        <f>IF(K15="",0,VLOOKUP(K15,基本!$A$5:'基本'!$C$10,3,FALSE))</f>
        <v>1</v>
      </c>
    </row>
    <row r="16" spans="1:12" s="287" customFormat="1" ht="5.25" customHeight="1">
      <c r="A16" s="632"/>
      <c r="B16" s="632"/>
      <c r="C16" s="632"/>
      <c r="D16" s="632"/>
      <c r="E16" s="632"/>
      <c r="F16" s="632"/>
      <c r="G16" s="632"/>
      <c r="H16" s="146"/>
      <c r="I16" s="146"/>
      <c r="J16" s="146"/>
      <c r="K16" s="146"/>
    </row>
    <row r="17" spans="1:12" s="464" customFormat="1" ht="14.25" customHeight="1">
      <c r="A17" s="633" t="s">
        <v>820</v>
      </c>
      <c r="B17" s="633"/>
      <c r="C17" s="633"/>
      <c r="D17" s="633"/>
      <c r="E17" s="633"/>
      <c r="F17" s="633"/>
      <c r="G17" s="633"/>
      <c r="H17" s="146"/>
    </row>
    <row r="18" spans="1:12" s="464" customFormat="1" ht="13.5" customHeight="1">
      <c r="A18" s="635" t="s">
        <v>821</v>
      </c>
      <c r="B18" s="635"/>
      <c r="C18" s="635"/>
      <c r="D18" s="635"/>
      <c r="E18" s="635"/>
      <c r="F18" s="635"/>
      <c r="G18" s="635"/>
      <c r="H18" s="146"/>
      <c r="I18" s="146"/>
      <c r="J18" s="146"/>
      <c r="K18" s="146"/>
    </row>
    <row r="19" spans="1:12" s="319" customFormat="1" ht="14.25">
      <c r="A19" s="633" t="s">
        <v>650</v>
      </c>
      <c r="B19" s="633"/>
      <c r="C19" s="633"/>
      <c r="D19" s="633"/>
      <c r="E19" s="633"/>
      <c r="F19" s="633"/>
      <c r="G19" s="633"/>
      <c r="H19" s="146"/>
    </row>
    <row r="20" spans="1:12" s="319" customFormat="1" ht="13.5" customHeight="1">
      <c r="A20" s="634" t="s">
        <v>651</v>
      </c>
      <c r="B20" s="634"/>
      <c r="C20" s="634"/>
      <c r="D20" s="634"/>
      <c r="E20" s="634"/>
      <c r="F20" s="634"/>
      <c r="G20" s="634"/>
      <c r="H20" s="146"/>
      <c r="I20" s="146"/>
      <c r="J20" s="146"/>
      <c r="K20" s="146"/>
    </row>
    <row r="21" spans="1:12" s="319" customFormat="1" ht="13.5" customHeight="1">
      <c r="A21" s="634" t="s">
        <v>652</v>
      </c>
      <c r="B21" s="634"/>
      <c r="C21" s="634"/>
      <c r="D21" s="634"/>
      <c r="E21" s="634"/>
      <c r="F21" s="634"/>
      <c r="G21" s="634"/>
      <c r="H21" s="146"/>
      <c r="I21" s="146"/>
      <c r="J21" s="146"/>
      <c r="K21" s="146"/>
    </row>
    <row r="22" spans="1:12" s="287" customFormat="1" ht="5.25" customHeight="1">
      <c r="A22" s="289"/>
      <c r="B22" s="289"/>
      <c r="C22" s="289"/>
      <c r="D22" s="289"/>
      <c r="E22" s="289"/>
      <c r="F22" s="289"/>
      <c r="G22" s="299"/>
      <c r="H22" s="146"/>
      <c r="I22" s="146"/>
      <c r="J22" s="146"/>
      <c r="K22" s="146"/>
    </row>
    <row r="23" spans="1:12" ht="13.5" customHeight="1">
      <c r="A23" s="653" t="s">
        <v>47</v>
      </c>
      <c r="B23" s="654"/>
      <c r="C23" s="654"/>
      <c r="D23" s="654"/>
      <c r="E23" s="654"/>
      <c r="F23" s="654"/>
      <c r="G23" s="655"/>
    </row>
    <row r="24" spans="1:12" ht="7.5" customHeight="1">
      <c r="A24" s="629"/>
      <c r="B24" s="630"/>
      <c r="C24" s="630"/>
      <c r="D24" s="630"/>
      <c r="E24" s="630"/>
      <c r="F24" s="630"/>
      <c r="G24" s="631"/>
    </row>
    <row r="25" spans="1:12" s="146" customFormat="1" ht="18.75" customHeight="1">
      <c r="A25" s="701" t="s">
        <v>232</v>
      </c>
      <c r="B25" s="702"/>
      <c r="C25" s="702"/>
      <c r="D25" s="702"/>
      <c r="E25" s="702"/>
      <c r="F25" s="702"/>
      <c r="G25" s="703"/>
      <c r="L25" s="294"/>
    </row>
    <row r="26" spans="1:12" s="146" customFormat="1" ht="13.5" customHeight="1">
      <c r="A26" s="629"/>
      <c r="B26" s="630"/>
      <c r="C26" s="630"/>
      <c r="D26" s="630"/>
      <c r="E26" s="630"/>
      <c r="F26" s="630"/>
      <c r="G26" s="631"/>
      <c r="L26" s="294"/>
    </row>
    <row r="27" spans="1:12" s="146" customFormat="1" ht="13.5" customHeight="1">
      <c r="A27" s="868" t="s">
        <v>230</v>
      </c>
      <c r="B27" s="869"/>
      <c r="C27" s="869"/>
      <c r="D27" s="869"/>
      <c r="E27" s="869"/>
      <c r="F27" s="869"/>
      <c r="G27" s="870"/>
      <c r="L27" s="294"/>
    </row>
    <row r="28" spans="1:12" s="146" customFormat="1" ht="9" customHeight="1">
      <c r="A28" s="305"/>
      <c r="B28" s="306"/>
      <c r="C28" s="306"/>
      <c r="D28" s="306"/>
      <c r="E28" s="306"/>
      <c r="F28" s="306"/>
      <c r="G28" s="307"/>
      <c r="L28" s="294"/>
    </row>
    <row r="29" spans="1:12" s="146" customFormat="1" ht="13.5" customHeight="1">
      <c r="A29" s="629" t="s">
        <v>231</v>
      </c>
      <c r="B29" s="630"/>
      <c r="C29" s="630"/>
      <c r="D29" s="630"/>
      <c r="E29" s="630"/>
      <c r="F29" s="630"/>
      <c r="G29" s="631"/>
      <c r="L29" s="294"/>
    </row>
    <row r="30" spans="1:12" s="146" customFormat="1" ht="13.5" customHeight="1">
      <c r="A30" s="629" t="s">
        <v>525</v>
      </c>
      <c r="B30" s="630"/>
      <c r="C30" s="630"/>
      <c r="D30" s="630"/>
      <c r="E30" s="630"/>
      <c r="F30" s="630"/>
      <c r="G30" s="631"/>
      <c r="L30" s="294"/>
    </row>
    <row r="31" spans="1:12" s="146" customFormat="1" ht="13.5" customHeight="1">
      <c r="A31" s="629" t="s">
        <v>526</v>
      </c>
      <c r="B31" s="630"/>
      <c r="C31" s="630"/>
      <c r="D31" s="630"/>
      <c r="E31" s="630"/>
      <c r="F31" s="630"/>
      <c r="G31" s="631"/>
      <c r="L31" s="294"/>
    </row>
    <row r="32" spans="1:12" s="146" customFormat="1" ht="13.5" customHeight="1">
      <c r="A32" s="629" t="s">
        <v>827</v>
      </c>
      <c r="B32" s="630"/>
      <c r="C32" s="630"/>
      <c r="D32" s="630"/>
      <c r="E32" s="630"/>
      <c r="F32" s="630"/>
      <c r="G32" s="631"/>
      <c r="L32" s="294"/>
    </row>
    <row r="33" spans="1:12" s="146" customFormat="1" ht="13.5" customHeight="1">
      <c r="A33" s="629" t="s">
        <v>788</v>
      </c>
      <c r="B33" s="630"/>
      <c r="C33" s="630"/>
      <c r="D33" s="630"/>
      <c r="E33" s="630"/>
      <c r="F33" s="630"/>
      <c r="G33" s="631"/>
      <c r="L33" s="319"/>
    </row>
    <row r="34" spans="1:12" s="146" customFormat="1" ht="13.5" customHeight="1">
      <c r="A34" s="629" t="s">
        <v>233</v>
      </c>
      <c r="B34" s="630"/>
      <c r="C34" s="630"/>
      <c r="D34" s="630"/>
      <c r="E34" s="630"/>
      <c r="F34" s="630"/>
      <c r="G34" s="631"/>
      <c r="L34" s="294"/>
    </row>
    <row r="35" spans="1:12" s="146" customFormat="1" ht="13.5" customHeight="1">
      <c r="A35" s="629" t="s">
        <v>234</v>
      </c>
      <c r="B35" s="630"/>
      <c r="C35" s="630"/>
      <c r="D35" s="630"/>
      <c r="E35" s="630"/>
      <c r="F35" s="630"/>
      <c r="G35" s="631"/>
      <c r="L35" s="294"/>
    </row>
    <row r="36" spans="1:12" s="146" customFormat="1" ht="13.5" customHeight="1">
      <c r="A36" s="629" t="s">
        <v>247</v>
      </c>
      <c r="B36" s="630"/>
      <c r="C36" s="630"/>
      <c r="D36" s="630"/>
      <c r="E36" s="630"/>
      <c r="F36" s="630"/>
      <c r="G36" s="631"/>
      <c r="L36" s="294"/>
    </row>
    <row r="37" spans="1:12" s="146" customFormat="1" ht="13.5" customHeight="1">
      <c r="A37" s="629" t="s">
        <v>789</v>
      </c>
      <c r="B37" s="630"/>
      <c r="C37" s="630"/>
      <c r="D37" s="630"/>
      <c r="E37" s="630"/>
      <c r="F37" s="630"/>
      <c r="G37" s="631"/>
      <c r="L37" s="294"/>
    </row>
    <row r="38" spans="1:12" s="146" customFormat="1" ht="13.5" customHeight="1">
      <c r="A38" s="629" t="s">
        <v>790</v>
      </c>
      <c r="B38" s="630"/>
      <c r="C38" s="630"/>
      <c r="D38" s="630"/>
      <c r="E38" s="630"/>
      <c r="F38" s="630"/>
      <c r="G38" s="631"/>
      <c r="L38" s="319"/>
    </row>
    <row r="39" spans="1:12" s="146" customFormat="1" ht="13.5" customHeight="1">
      <c r="A39" s="629"/>
      <c r="B39" s="630"/>
      <c r="C39" s="630"/>
      <c r="D39" s="630"/>
      <c r="E39" s="630"/>
      <c r="F39" s="630"/>
      <c r="G39" s="631"/>
      <c r="L39" s="294"/>
    </row>
    <row r="40" spans="1:12" s="146" customFormat="1" ht="13.5" customHeight="1">
      <c r="A40" s="868" t="s">
        <v>235</v>
      </c>
      <c r="B40" s="869"/>
      <c r="C40" s="869"/>
      <c r="D40" s="869"/>
      <c r="E40" s="869"/>
      <c r="F40" s="869"/>
      <c r="G40" s="870"/>
      <c r="L40" s="294"/>
    </row>
    <row r="41" spans="1:12" s="146" customFormat="1" ht="9" customHeight="1">
      <c r="A41" s="629"/>
      <c r="B41" s="630"/>
      <c r="C41" s="630"/>
      <c r="D41" s="630"/>
      <c r="E41" s="630"/>
      <c r="F41" s="630"/>
      <c r="G41" s="631"/>
      <c r="L41" s="294"/>
    </row>
    <row r="42" spans="1:12" s="146" customFormat="1" ht="13.5" customHeight="1">
      <c r="A42" s="629" t="s">
        <v>527</v>
      </c>
      <c r="B42" s="630"/>
      <c r="C42" s="630"/>
      <c r="D42" s="630"/>
      <c r="E42" s="630"/>
      <c r="F42" s="630"/>
      <c r="G42" s="631"/>
      <c r="L42" s="294"/>
    </row>
    <row r="43" spans="1:12" s="146" customFormat="1" ht="13.5" customHeight="1">
      <c r="A43" s="629" t="s">
        <v>246</v>
      </c>
      <c r="B43" s="630"/>
      <c r="C43" s="630"/>
      <c r="D43" s="630"/>
      <c r="E43" s="630"/>
      <c r="F43" s="630"/>
      <c r="G43" s="631"/>
      <c r="L43" s="294"/>
    </row>
    <row r="44" spans="1:12" s="146" customFormat="1" ht="13.5" customHeight="1">
      <c r="A44" s="629" t="s">
        <v>238</v>
      </c>
      <c r="B44" s="630"/>
      <c r="C44" s="630"/>
      <c r="D44" s="630"/>
      <c r="E44" s="630"/>
      <c r="F44" s="630"/>
      <c r="G44" s="631"/>
      <c r="L44" s="294"/>
    </row>
    <row r="45" spans="1:12" s="146" customFormat="1" ht="13.5" customHeight="1">
      <c r="A45" s="629" t="s">
        <v>239</v>
      </c>
      <c r="B45" s="630"/>
      <c r="C45" s="630"/>
      <c r="D45" s="630"/>
      <c r="E45" s="630"/>
      <c r="F45" s="630"/>
      <c r="G45" s="631"/>
      <c r="L45" s="294"/>
    </row>
    <row r="46" spans="1:12" s="146" customFormat="1" ht="13.5" customHeight="1">
      <c r="A46" s="629" t="s">
        <v>240</v>
      </c>
      <c r="B46" s="630"/>
      <c r="C46" s="630"/>
      <c r="D46" s="630"/>
      <c r="E46" s="630"/>
      <c r="F46" s="630"/>
      <c r="G46" s="631"/>
      <c r="L46" s="294"/>
    </row>
    <row r="47" spans="1:12" s="146" customFormat="1" ht="13.5" customHeight="1">
      <c r="A47" s="629" t="s">
        <v>241</v>
      </c>
      <c r="B47" s="630"/>
      <c r="C47" s="630"/>
      <c r="D47" s="630"/>
      <c r="E47" s="630"/>
      <c r="F47" s="630"/>
      <c r="G47" s="631"/>
      <c r="L47" s="294"/>
    </row>
    <row r="48" spans="1:12" s="146" customFormat="1" ht="13.5" customHeight="1">
      <c r="A48" s="629" t="s">
        <v>243</v>
      </c>
      <c r="B48" s="630"/>
      <c r="C48" s="630"/>
      <c r="D48" s="630"/>
      <c r="E48" s="630"/>
      <c r="F48" s="630"/>
      <c r="G48" s="631"/>
      <c r="L48" s="294"/>
    </row>
    <row r="49" spans="1:12" s="146" customFormat="1" ht="13.5" customHeight="1">
      <c r="A49" s="629" t="s">
        <v>242</v>
      </c>
      <c r="B49" s="630"/>
      <c r="C49" s="630"/>
      <c r="D49" s="630"/>
      <c r="E49" s="630"/>
      <c r="F49" s="630"/>
      <c r="G49" s="631"/>
      <c r="L49" s="294"/>
    </row>
    <row r="50" spans="1:12" s="146" customFormat="1" ht="13.5" customHeight="1">
      <c r="A50" s="629" t="s">
        <v>244</v>
      </c>
      <c r="B50" s="630"/>
      <c r="C50" s="630"/>
      <c r="D50" s="630"/>
      <c r="E50" s="630"/>
      <c r="F50" s="630"/>
      <c r="G50" s="631"/>
      <c r="L50" s="294"/>
    </row>
    <row r="51" spans="1:12" s="146" customFormat="1" ht="13.5" customHeight="1">
      <c r="A51" s="629" t="s">
        <v>528</v>
      </c>
      <c r="B51" s="630"/>
      <c r="C51" s="630"/>
      <c r="D51" s="630"/>
      <c r="E51" s="630"/>
      <c r="F51" s="630"/>
      <c r="G51" s="631"/>
      <c r="L51" s="294"/>
    </row>
    <row r="52" spans="1:12" s="146" customFormat="1" ht="13.5" customHeight="1">
      <c r="A52" s="629" t="s">
        <v>327</v>
      </c>
      <c r="B52" s="630"/>
      <c r="C52" s="630"/>
      <c r="D52" s="630"/>
      <c r="E52" s="630"/>
      <c r="F52" s="630"/>
      <c r="G52" s="631"/>
      <c r="L52" s="294"/>
    </row>
    <row r="53" spans="1:12" s="146" customFormat="1" ht="13.5" customHeight="1">
      <c r="A53" s="629" t="s">
        <v>328</v>
      </c>
      <c r="B53" s="630"/>
      <c r="C53" s="630"/>
      <c r="D53" s="630"/>
      <c r="E53" s="630"/>
      <c r="F53" s="630"/>
      <c r="G53" s="631"/>
      <c r="L53" s="294"/>
    </row>
    <row r="54" spans="1:12" s="146" customFormat="1" ht="13.5" customHeight="1">
      <c r="A54" s="629" t="s">
        <v>529</v>
      </c>
      <c r="B54" s="630"/>
      <c r="C54" s="630"/>
      <c r="D54" s="630"/>
      <c r="E54" s="630"/>
      <c r="F54" s="630"/>
      <c r="G54" s="631"/>
      <c r="L54" s="294"/>
    </row>
    <row r="55" spans="1:12" s="146" customFormat="1" ht="13.5" customHeight="1">
      <c r="A55" s="629" t="s">
        <v>530</v>
      </c>
      <c r="B55" s="630"/>
      <c r="C55" s="630"/>
      <c r="D55" s="630"/>
      <c r="E55" s="630"/>
      <c r="F55" s="630"/>
      <c r="G55" s="631"/>
      <c r="L55" s="294"/>
    </row>
    <row r="56" spans="1:12" s="146" customFormat="1" ht="13.5" customHeight="1">
      <c r="A56" s="629" t="s">
        <v>531</v>
      </c>
      <c r="B56" s="630"/>
      <c r="C56" s="630"/>
      <c r="D56" s="630"/>
      <c r="E56" s="630"/>
      <c r="F56" s="630"/>
      <c r="G56" s="631"/>
      <c r="L56" s="294"/>
    </row>
    <row r="57" spans="1:12" s="146" customFormat="1" ht="13.5" customHeight="1">
      <c r="A57" s="629" t="s">
        <v>532</v>
      </c>
      <c r="B57" s="630"/>
      <c r="C57" s="630"/>
      <c r="D57" s="630"/>
      <c r="E57" s="630"/>
      <c r="F57" s="630"/>
      <c r="G57" s="631"/>
      <c r="L57" s="294"/>
    </row>
    <row r="58" spans="1:12" s="146" customFormat="1" ht="13.5" customHeight="1">
      <c r="A58" s="629" t="s">
        <v>533</v>
      </c>
      <c r="B58" s="630"/>
      <c r="C58" s="630"/>
      <c r="D58" s="630"/>
      <c r="E58" s="630"/>
      <c r="F58" s="630"/>
      <c r="G58" s="631"/>
      <c r="L58" s="319"/>
    </row>
    <row r="59" spans="1:12" s="146" customFormat="1" ht="13.5" customHeight="1">
      <c r="A59" s="629"/>
      <c r="B59" s="630"/>
      <c r="C59" s="630"/>
      <c r="D59" s="630"/>
      <c r="E59" s="630"/>
      <c r="F59" s="630"/>
      <c r="G59" s="631"/>
      <c r="L59" s="464"/>
    </row>
    <row r="60" spans="1:12" s="79" customFormat="1" ht="6.75" customHeight="1">
      <c r="A60" s="629"/>
      <c r="B60" s="630"/>
      <c r="C60" s="630"/>
      <c r="D60" s="630"/>
      <c r="E60" s="630"/>
      <c r="F60" s="630"/>
      <c r="G60" s="631"/>
      <c r="L60" s="98"/>
    </row>
    <row r="61" spans="1:12" s="79" customFormat="1" ht="21">
      <c r="A61" s="35"/>
      <c r="B61" s="99"/>
      <c r="C61" s="36" t="s">
        <v>39</v>
      </c>
      <c r="D61" s="37" t="str">
        <f>$E$1</f>
        <v>遭遇毎</v>
      </c>
      <c r="E61" s="714" t="str">
        <f>$B$2</f>
        <v>ハマドライアド・アスペクツ</v>
      </c>
      <c r="F61" s="728"/>
      <c r="G61" s="715"/>
      <c r="L61" s="98"/>
    </row>
  </sheetData>
  <mergeCells count="62">
    <mergeCell ref="H4:L4"/>
    <mergeCell ref="E61:G61"/>
    <mergeCell ref="A52:G52"/>
    <mergeCell ref="A53:G53"/>
    <mergeCell ref="A54:G54"/>
    <mergeCell ref="A55:G55"/>
    <mergeCell ref="A56:G56"/>
    <mergeCell ref="A57:G57"/>
    <mergeCell ref="A60:G60"/>
    <mergeCell ref="A41:G41"/>
    <mergeCell ref="A42:G42"/>
    <mergeCell ref="A43:G43"/>
    <mergeCell ref="A46:G46"/>
    <mergeCell ref="A25:G25"/>
    <mergeCell ref="A32:G32"/>
    <mergeCell ref="J11:K11"/>
    <mergeCell ref="J9:K9"/>
    <mergeCell ref="B11:G11"/>
    <mergeCell ref="B12:G12"/>
    <mergeCell ref="A23:G23"/>
    <mergeCell ref="B13:G13"/>
    <mergeCell ref="B14:G14"/>
    <mergeCell ref="B15:G15"/>
    <mergeCell ref="A16:G16"/>
    <mergeCell ref="A19:G19"/>
    <mergeCell ref="A20:G20"/>
    <mergeCell ref="A21:G21"/>
    <mergeCell ref="A17:G17"/>
    <mergeCell ref="A18:G18"/>
    <mergeCell ref="B1:C1"/>
    <mergeCell ref="F1:G1"/>
    <mergeCell ref="B2:G2"/>
    <mergeCell ref="B4:G4"/>
    <mergeCell ref="B5:G5"/>
    <mergeCell ref="B6:D6"/>
    <mergeCell ref="B7:D7"/>
    <mergeCell ref="B8:G8"/>
    <mergeCell ref="B9:G9"/>
    <mergeCell ref="B10:G10"/>
    <mergeCell ref="A38:G38"/>
    <mergeCell ref="A33:G33"/>
    <mergeCell ref="A45:G45"/>
    <mergeCell ref="A51:G51"/>
    <mergeCell ref="A48:G48"/>
    <mergeCell ref="A49:G49"/>
    <mergeCell ref="A47:G47"/>
    <mergeCell ref="A59:G59"/>
    <mergeCell ref="A31:G31"/>
    <mergeCell ref="A50:G50"/>
    <mergeCell ref="A44:G44"/>
    <mergeCell ref="A24:G24"/>
    <mergeCell ref="A26:G26"/>
    <mergeCell ref="A27:G27"/>
    <mergeCell ref="A29:G29"/>
    <mergeCell ref="A30:G30"/>
    <mergeCell ref="A37:G37"/>
    <mergeCell ref="A40:G40"/>
    <mergeCell ref="A39:G39"/>
    <mergeCell ref="A36:G36"/>
    <mergeCell ref="A34:G34"/>
    <mergeCell ref="A35:G35"/>
    <mergeCell ref="A58:G58"/>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8"/>
  <sheetViews>
    <sheetView workbookViewId="0">
      <selection activeCell="B6" sqref="B6:D6"/>
    </sheetView>
  </sheetViews>
  <sheetFormatPr defaultColWidth="9" defaultRowHeight="13.5"/>
  <cols>
    <col min="1" max="1" width="7.875" style="111" customWidth="1"/>
    <col min="2" max="2" width="8.5" style="111" customWidth="1"/>
    <col min="3" max="3" width="6.625" style="111" customWidth="1"/>
    <col min="4" max="4" width="15.75" style="111"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11" customWidth="1"/>
    <col min="13" max="13" width="9.25" style="111" customWidth="1"/>
    <col min="14" max="14" width="12.375" style="111" customWidth="1"/>
    <col min="15" max="16384" width="9" style="111"/>
  </cols>
  <sheetData>
    <row r="1" spans="1:12" ht="21">
      <c r="A1" s="38" t="s">
        <v>31</v>
      </c>
      <c r="B1" s="729">
        <v>2</v>
      </c>
      <c r="C1" s="730"/>
      <c r="D1" s="39" t="s">
        <v>39</v>
      </c>
      <c r="E1" s="40" t="s">
        <v>55</v>
      </c>
      <c r="F1" s="716"/>
      <c r="G1" s="717"/>
      <c r="H1" s="86" t="s">
        <v>53</v>
      </c>
    </row>
    <row r="2" spans="1:12" ht="24.75" customHeight="1">
      <c r="A2" s="39" t="s">
        <v>0</v>
      </c>
      <c r="B2" s="718" t="s">
        <v>216</v>
      </c>
      <c r="C2" s="718"/>
      <c r="D2" s="718"/>
      <c r="E2" s="718"/>
      <c r="F2" s="718"/>
      <c r="G2" s="718"/>
      <c r="H2" s="86" t="s">
        <v>54</v>
      </c>
    </row>
    <row r="3" spans="1:12" ht="19.5" customHeight="1">
      <c r="A3" s="91" t="s">
        <v>46</v>
      </c>
      <c r="B3" s="79"/>
      <c r="C3" s="79"/>
      <c r="D3" s="79"/>
      <c r="I3" s="86"/>
    </row>
    <row r="4" spans="1:12">
      <c r="A4" s="65" t="s">
        <v>44</v>
      </c>
      <c r="B4" s="609" t="s">
        <v>217</v>
      </c>
      <c r="C4" s="610"/>
      <c r="D4" s="610"/>
      <c r="E4" s="610"/>
      <c r="F4" s="610"/>
      <c r="G4" s="611"/>
      <c r="H4" s="638" t="s">
        <v>367</v>
      </c>
      <c r="I4" s="639"/>
      <c r="J4" s="639"/>
      <c r="K4" s="639"/>
      <c r="L4" s="640"/>
    </row>
    <row r="5" spans="1:12">
      <c r="A5" s="66" t="s">
        <v>38</v>
      </c>
      <c r="B5" s="609" t="s">
        <v>131</v>
      </c>
      <c r="C5" s="610"/>
      <c r="D5" s="610"/>
      <c r="E5" s="610"/>
      <c r="F5" s="610"/>
      <c r="G5" s="611"/>
      <c r="H5" s="142" t="s">
        <v>41</v>
      </c>
      <c r="I5" s="140" t="s">
        <v>69</v>
      </c>
      <c r="J5" s="140">
        <v>5</v>
      </c>
      <c r="L5" s="139"/>
    </row>
    <row r="6" spans="1:12">
      <c r="A6" s="66" t="s">
        <v>6</v>
      </c>
      <c r="B6" s="871" t="s">
        <v>203</v>
      </c>
      <c r="C6" s="872"/>
      <c r="D6" s="873"/>
      <c r="E6" s="126" t="s">
        <v>41</v>
      </c>
      <c r="F6" s="202" t="str">
        <f>IF($I$5 = 0,"", $I$5)</f>
        <v>遠隔</v>
      </c>
      <c r="G6" s="202">
        <f>IF($J$5 = 0,"", $J$5)</f>
        <v>5</v>
      </c>
      <c r="H6" s="142" t="s">
        <v>64</v>
      </c>
      <c r="I6" s="140"/>
      <c r="J6" s="140"/>
      <c r="L6" s="139"/>
    </row>
    <row r="7" spans="1:12">
      <c r="A7" s="67" t="s">
        <v>5</v>
      </c>
      <c r="B7" s="609" t="s">
        <v>218</v>
      </c>
      <c r="C7" s="610"/>
      <c r="D7" s="611"/>
      <c r="E7" s="126" t="s">
        <v>64</v>
      </c>
      <c r="F7" s="125" t="str">
        <f>IF($I$6 = 0,"", $I$6)</f>
        <v/>
      </c>
      <c r="G7" s="125" t="str">
        <f>IF($J$6 = 0,"", $J$6)</f>
        <v/>
      </c>
      <c r="H7" s="142" t="s">
        <v>83</v>
      </c>
      <c r="I7" s="140" t="s">
        <v>204</v>
      </c>
      <c r="J7" s="86" t="s">
        <v>60</v>
      </c>
      <c r="L7" s="264" t="s">
        <v>369</v>
      </c>
    </row>
    <row r="8" spans="1:12" ht="13.5" customHeight="1">
      <c r="A8" s="68" t="s">
        <v>59</v>
      </c>
      <c r="B8" s="606" t="s">
        <v>219</v>
      </c>
      <c r="C8" s="607"/>
      <c r="D8" s="607"/>
      <c r="E8" s="607"/>
      <c r="F8" s="607"/>
      <c r="G8" s="608"/>
      <c r="H8" s="142" t="s">
        <v>49</v>
      </c>
      <c r="I8" s="144" t="s">
        <v>14</v>
      </c>
      <c r="J8" s="141">
        <f>IF(I8="",0,VLOOKUP(I8,基本!$A$5:'基本'!$C$10,3,FALSE))</f>
        <v>6</v>
      </c>
      <c r="K8" s="140" t="s">
        <v>88</v>
      </c>
      <c r="L8" s="275">
        <f>$J$8+$L$9+$I$9</f>
        <v>19</v>
      </c>
    </row>
    <row r="9" spans="1:12" ht="13.5" customHeight="1">
      <c r="A9" s="69"/>
      <c r="B9" s="626"/>
      <c r="C9" s="627"/>
      <c r="D9" s="627"/>
      <c r="E9" s="627"/>
      <c r="F9" s="627"/>
      <c r="G9" s="628"/>
      <c r="H9" s="142" t="s">
        <v>56</v>
      </c>
      <c r="I9" s="140">
        <v>0</v>
      </c>
      <c r="J9" s="546" t="s">
        <v>51</v>
      </c>
      <c r="K9" s="548"/>
      <c r="L9" s="141">
        <f>IF($I$7=基本!$F$4,基本!$P$7,IF($I$7=基本!$F$13,基本!$P$16,IF($I$7=基本!$F$22,基本!$P$25,IF($I$7=基本!$F$31,基本!$P$34,IF($I$7=基本!$F$40,基本!$P$43,0)))))</f>
        <v>13</v>
      </c>
    </row>
    <row r="10" spans="1:12" ht="13.5" customHeight="1">
      <c r="A10" s="69"/>
      <c r="B10" s="629"/>
      <c r="C10" s="630"/>
      <c r="D10" s="630"/>
      <c r="E10" s="630"/>
      <c r="F10" s="630"/>
      <c r="G10" s="631"/>
      <c r="H10" s="90" t="s">
        <v>50</v>
      </c>
      <c r="I10" s="144" t="s">
        <v>14</v>
      </c>
      <c r="J10" s="141">
        <f>IF(I10="",0,VLOOKUP(I10,基本!$A$5:'基本'!$C$10,3,FALSE))</f>
        <v>6</v>
      </c>
      <c r="L10" s="79"/>
    </row>
    <row r="11" spans="1:12" ht="13.5" customHeight="1">
      <c r="A11" s="69"/>
      <c r="B11" s="629"/>
      <c r="C11" s="630"/>
      <c r="D11" s="630"/>
      <c r="E11" s="630"/>
      <c r="F11" s="630"/>
      <c r="G11" s="631"/>
      <c r="H11" s="142" t="s">
        <v>57</v>
      </c>
      <c r="I11" s="140">
        <v>0</v>
      </c>
      <c r="J11" s="546" t="s">
        <v>52</v>
      </c>
      <c r="K11" s="548"/>
      <c r="L11" s="141">
        <f>IF($I$7=基本!$F$4,基本!$P$9,IF($I$7=基本!$F$13,基本!$P$18,IF($I$7=基本!$F$22,基本!$P$27,IF($I$7=基本!$F$31,基本!$P$36,IF($I$7=基本!$F$40,基本!$P$45,0)))))</f>
        <v>3</v>
      </c>
    </row>
    <row r="12" spans="1:12" ht="13.5" customHeight="1">
      <c r="A12" s="69"/>
      <c r="B12" s="883"/>
      <c r="C12" s="884"/>
      <c r="D12" s="884"/>
      <c r="E12" s="884"/>
      <c r="F12" s="884"/>
      <c r="G12" s="885"/>
      <c r="H12" s="146"/>
      <c r="I12" s="146"/>
      <c r="J12" s="203"/>
      <c r="K12" s="203"/>
      <c r="L12" s="241" t="s">
        <v>369</v>
      </c>
    </row>
    <row r="13" spans="1:12" ht="13.5" customHeight="1">
      <c r="A13" s="69"/>
      <c r="B13" s="868"/>
      <c r="C13" s="869"/>
      <c r="D13" s="869"/>
      <c r="E13" s="869"/>
      <c r="F13" s="869"/>
      <c r="G13" s="870"/>
      <c r="H13" s="205" t="s">
        <v>84</v>
      </c>
      <c r="I13" s="140">
        <v>1</v>
      </c>
      <c r="J13" s="142" t="s">
        <v>42</v>
      </c>
      <c r="K13" s="140">
        <v>6</v>
      </c>
      <c r="L13" s="242">
        <f>$J$10+$L$11+$I$11</f>
        <v>9</v>
      </c>
    </row>
    <row r="14" spans="1:12" ht="13.5" customHeight="1">
      <c r="A14" s="69"/>
      <c r="B14" s="626"/>
      <c r="C14" s="627"/>
      <c r="D14" s="627"/>
      <c r="E14" s="627"/>
      <c r="F14" s="627"/>
      <c r="G14" s="628"/>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42">
        <f>$J$10+$L$11+$I$11+($I$13*$K$13)</f>
        <v>15</v>
      </c>
    </row>
    <row r="15" spans="1:12" ht="13.5" customHeight="1">
      <c r="A15" s="69"/>
      <c r="B15" s="626"/>
      <c r="C15" s="627"/>
      <c r="D15" s="627"/>
      <c r="E15" s="627"/>
      <c r="F15" s="627"/>
      <c r="G15" s="628"/>
      <c r="H15" s="142" t="s">
        <v>58</v>
      </c>
      <c r="I15" s="140"/>
      <c r="J15" s="219" t="s">
        <v>368</v>
      </c>
      <c r="K15" s="144" t="s">
        <v>14</v>
      </c>
      <c r="L15" s="218">
        <f>IF(K15="",0,VLOOKUP(K15,基本!$A$5:'基本'!$C$10,3,FALSE))</f>
        <v>6</v>
      </c>
    </row>
    <row r="16" spans="1:12" ht="13.5" customHeight="1">
      <c r="A16" s="69"/>
      <c r="B16" s="626"/>
      <c r="C16" s="627"/>
      <c r="D16" s="627"/>
      <c r="E16" s="627"/>
      <c r="F16" s="627"/>
      <c r="G16" s="628"/>
    </row>
    <row r="17" spans="1:12" ht="13.5" customHeight="1">
      <c r="A17" s="69"/>
      <c r="B17" s="626"/>
      <c r="C17" s="627"/>
      <c r="D17" s="627"/>
      <c r="E17" s="627"/>
      <c r="F17" s="627"/>
      <c r="G17" s="628"/>
      <c r="J17" s="111"/>
      <c r="K17" s="111"/>
    </row>
    <row r="18" spans="1:12" ht="13.5" customHeight="1">
      <c r="A18" s="70"/>
      <c r="B18" s="723"/>
      <c r="C18" s="724"/>
      <c r="D18" s="724"/>
      <c r="E18" s="724"/>
      <c r="F18" s="724"/>
      <c r="G18" s="725"/>
      <c r="J18" s="111"/>
      <c r="K18" s="111"/>
    </row>
    <row r="19" spans="1:12" s="287" customFormat="1" ht="5.25" customHeight="1">
      <c r="A19" s="632"/>
      <c r="B19" s="632"/>
      <c r="C19" s="632"/>
      <c r="D19" s="632"/>
      <c r="E19" s="632"/>
      <c r="F19" s="632"/>
      <c r="G19" s="632"/>
      <c r="H19" s="146"/>
      <c r="I19" s="146"/>
      <c r="J19" s="146"/>
      <c r="K19" s="146"/>
    </row>
    <row r="20" spans="1:12" s="287" customFormat="1" ht="5.25" customHeight="1">
      <c r="A20" s="289"/>
      <c r="B20" s="289"/>
      <c r="C20" s="289"/>
      <c r="D20" s="289"/>
      <c r="E20" s="289"/>
      <c r="F20" s="289"/>
      <c r="G20" s="289"/>
      <c r="H20" s="146"/>
      <c r="I20" s="146"/>
      <c r="J20" s="146"/>
      <c r="K20" s="146"/>
    </row>
    <row r="21" spans="1:12" ht="13.5" customHeight="1">
      <c r="A21" s="653" t="s">
        <v>47</v>
      </c>
      <c r="B21" s="654"/>
      <c r="C21" s="654"/>
      <c r="D21" s="654"/>
      <c r="E21" s="654"/>
      <c r="F21" s="654"/>
      <c r="G21" s="655"/>
    </row>
    <row r="22" spans="1:12" s="109" customFormat="1" ht="13.5" customHeight="1">
      <c r="A22" s="880"/>
      <c r="B22" s="881"/>
      <c r="C22" s="881"/>
      <c r="D22" s="881"/>
      <c r="E22" s="881"/>
      <c r="F22" s="881"/>
      <c r="G22" s="882"/>
      <c r="L22" s="110"/>
    </row>
    <row r="23" spans="1:12" s="79" customFormat="1" ht="18" customHeight="1">
      <c r="A23" s="689" t="s">
        <v>221</v>
      </c>
      <c r="B23" s="690"/>
      <c r="C23" s="690"/>
      <c r="D23" s="690"/>
      <c r="E23" s="690"/>
      <c r="F23" s="690"/>
      <c r="G23" s="691"/>
      <c r="L23" s="111"/>
    </row>
    <row r="24" spans="1:12" s="79" customFormat="1" ht="15.75" customHeight="1">
      <c r="A24" s="874" t="s">
        <v>329</v>
      </c>
      <c r="B24" s="875"/>
      <c r="C24" s="875"/>
      <c r="D24" s="875"/>
      <c r="E24" s="875"/>
      <c r="F24" s="875"/>
      <c r="G24" s="876"/>
      <c r="L24" s="111"/>
    </row>
    <row r="25" spans="1:12" ht="17.25" customHeight="1">
      <c r="A25" s="626"/>
      <c r="B25" s="627"/>
      <c r="C25" s="627"/>
      <c r="D25" s="627"/>
      <c r="E25" s="627"/>
      <c r="F25" s="627"/>
      <c r="G25" s="628"/>
    </row>
    <row r="26" spans="1:12" s="79" customFormat="1" ht="18.75" customHeight="1">
      <c r="A26" s="877" t="s">
        <v>222</v>
      </c>
      <c r="B26" s="878"/>
      <c r="C26" s="878"/>
      <c r="D26" s="878"/>
      <c r="E26" s="878"/>
      <c r="F26" s="878"/>
      <c r="G26" s="879"/>
      <c r="L26" s="111"/>
    </row>
    <row r="27" spans="1:12" s="109" customFormat="1" ht="13.5" customHeight="1">
      <c r="A27" s="629"/>
      <c r="B27" s="630"/>
      <c r="C27" s="630"/>
      <c r="D27" s="630"/>
      <c r="E27" s="630"/>
      <c r="F27" s="630"/>
      <c r="G27" s="631"/>
      <c r="L27" s="110"/>
    </row>
    <row r="28" spans="1:12" s="109" customFormat="1" ht="13.5" customHeight="1">
      <c r="A28" s="629"/>
      <c r="B28" s="630"/>
      <c r="C28" s="630"/>
      <c r="D28" s="630"/>
      <c r="E28" s="630"/>
      <c r="F28" s="630"/>
      <c r="G28" s="631"/>
      <c r="L28" s="110"/>
    </row>
    <row r="29" spans="1:12" s="109" customFormat="1" ht="13.5" customHeight="1">
      <c r="A29" s="629"/>
      <c r="B29" s="630"/>
      <c r="C29" s="630"/>
      <c r="D29" s="630"/>
      <c r="E29" s="630"/>
      <c r="F29" s="630"/>
      <c r="G29" s="631"/>
      <c r="L29" s="110"/>
    </row>
    <row r="30" spans="1:12" s="110" customFormat="1" ht="13.5" customHeight="1">
      <c r="A30" s="629"/>
      <c r="B30" s="630"/>
      <c r="C30" s="630"/>
      <c r="D30" s="630"/>
      <c r="E30" s="630"/>
      <c r="F30" s="630"/>
      <c r="G30" s="631"/>
      <c r="H30" s="109"/>
      <c r="I30" s="109"/>
      <c r="J30" s="109"/>
      <c r="K30" s="109"/>
    </row>
    <row r="31" spans="1:12" s="109" customFormat="1" ht="13.5" customHeight="1">
      <c r="A31" s="629"/>
      <c r="B31" s="630"/>
      <c r="C31" s="630"/>
      <c r="D31" s="630"/>
      <c r="E31" s="630"/>
      <c r="F31" s="630"/>
      <c r="G31" s="631"/>
      <c r="L31" s="110"/>
    </row>
    <row r="32" spans="1:12" s="109" customFormat="1" ht="13.5" customHeight="1">
      <c r="A32" s="629"/>
      <c r="B32" s="630"/>
      <c r="C32" s="630"/>
      <c r="D32" s="630"/>
      <c r="E32" s="630"/>
      <c r="F32" s="630"/>
      <c r="G32" s="631"/>
      <c r="L32" s="110"/>
    </row>
    <row r="33" spans="1:12" s="109" customFormat="1" ht="13.5" customHeight="1">
      <c r="A33" s="629"/>
      <c r="B33" s="630"/>
      <c r="C33" s="630"/>
      <c r="D33" s="630"/>
      <c r="E33" s="630"/>
      <c r="F33" s="630"/>
      <c r="G33" s="631"/>
      <c r="L33" s="110"/>
    </row>
    <row r="34" spans="1:12" s="109" customFormat="1" ht="13.5" customHeight="1">
      <c r="A34" s="629"/>
      <c r="B34" s="630"/>
      <c r="C34" s="630"/>
      <c r="D34" s="630"/>
      <c r="E34" s="630"/>
      <c r="F34" s="630"/>
      <c r="G34" s="631"/>
      <c r="L34" s="110"/>
    </row>
    <row r="35" spans="1:12" s="109" customFormat="1" ht="13.5" customHeight="1">
      <c r="A35" s="629"/>
      <c r="B35" s="630"/>
      <c r="C35" s="630"/>
      <c r="D35" s="630"/>
      <c r="E35" s="630"/>
      <c r="F35" s="630"/>
      <c r="G35" s="631"/>
      <c r="L35" s="110"/>
    </row>
    <row r="36" spans="1:12" s="109" customFormat="1" ht="13.5" customHeight="1">
      <c r="A36" s="629"/>
      <c r="B36" s="630"/>
      <c r="C36" s="630"/>
      <c r="D36" s="630"/>
      <c r="E36" s="630"/>
      <c r="F36" s="630"/>
      <c r="G36" s="631"/>
      <c r="L36" s="110"/>
    </row>
    <row r="37" spans="1:12" s="109" customFormat="1" ht="13.5" customHeight="1">
      <c r="A37" s="629"/>
      <c r="B37" s="630"/>
      <c r="C37" s="630"/>
      <c r="D37" s="630"/>
      <c r="E37" s="630"/>
      <c r="F37" s="630"/>
      <c r="G37" s="631"/>
      <c r="L37" s="110"/>
    </row>
    <row r="38" spans="1:12" s="109" customFormat="1" ht="13.5" customHeight="1">
      <c r="A38" s="629"/>
      <c r="B38" s="630"/>
      <c r="C38" s="630"/>
      <c r="D38" s="630"/>
      <c r="E38" s="630"/>
      <c r="F38" s="630"/>
      <c r="G38" s="631"/>
      <c r="L38" s="110"/>
    </row>
    <row r="39" spans="1:12" s="109" customFormat="1" ht="13.5" customHeight="1">
      <c r="A39" s="629"/>
      <c r="B39" s="630"/>
      <c r="C39" s="630"/>
      <c r="D39" s="630"/>
      <c r="E39" s="630"/>
      <c r="F39" s="630"/>
      <c r="G39" s="631"/>
      <c r="L39" s="110"/>
    </row>
    <row r="40" spans="1:12" s="109" customFormat="1" ht="13.5" customHeight="1">
      <c r="A40" s="629"/>
      <c r="B40" s="630"/>
      <c r="C40" s="630"/>
      <c r="D40" s="630"/>
      <c r="E40" s="630"/>
      <c r="F40" s="630"/>
      <c r="G40" s="631"/>
      <c r="L40" s="110"/>
    </row>
    <row r="41" spans="1:12" s="109" customFormat="1" ht="13.5" customHeight="1">
      <c r="A41" s="629"/>
      <c r="B41" s="630"/>
      <c r="C41" s="630"/>
      <c r="D41" s="630"/>
      <c r="E41" s="630"/>
      <c r="F41" s="630"/>
      <c r="G41" s="631"/>
      <c r="L41" s="110"/>
    </row>
    <row r="42" spans="1:12" s="109" customFormat="1" ht="13.5" customHeight="1">
      <c r="A42" s="629"/>
      <c r="B42" s="630"/>
      <c r="C42" s="630"/>
      <c r="D42" s="630"/>
      <c r="E42" s="630"/>
      <c r="F42" s="630"/>
      <c r="G42" s="631"/>
      <c r="L42" s="110"/>
    </row>
    <row r="43" spans="1:12" s="109" customFormat="1" ht="13.5" customHeight="1">
      <c r="A43" s="629"/>
      <c r="B43" s="630"/>
      <c r="C43" s="630"/>
      <c r="D43" s="630"/>
      <c r="E43" s="630"/>
      <c r="F43" s="630"/>
      <c r="G43" s="631"/>
      <c r="L43" s="110"/>
    </row>
    <row r="44" spans="1:12" s="109" customFormat="1" ht="13.5" customHeight="1">
      <c r="A44" s="629"/>
      <c r="B44" s="630"/>
      <c r="C44" s="630"/>
      <c r="D44" s="630"/>
      <c r="E44" s="630"/>
      <c r="F44" s="630"/>
      <c r="G44" s="631"/>
      <c r="L44" s="110"/>
    </row>
    <row r="45" spans="1:12" s="109" customFormat="1" ht="13.5" customHeight="1">
      <c r="A45" s="629"/>
      <c r="B45" s="630"/>
      <c r="C45" s="630"/>
      <c r="D45" s="630"/>
      <c r="E45" s="630"/>
      <c r="F45" s="630"/>
      <c r="G45" s="631"/>
      <c r="L45" s="110"/>
    </row>
    <row r="46" spans="1:12" s="109" customFormat="1" ht="13.5" customHeight="1">
      <c r="A46" s="629"/>
      <c r="B46" s="630"/>
      <c r="C46" s="630"/>
      <c r="D46" s="630"/>
      <c r="E46" s="630"/>
      <c r="F46" s="630"/>
      <c r="G46" s="631"/>
      <c r="L46" s="110"/>
    </row>
    <row r="47" spans="1:12" s="109" customFormat="1" ht="13.5" customHeight="1">
      <c r="A47" s="629"/>
      <c r="B47" s="630"/>
      <c r="C47" s="630"/>
      <c r="D47" s="630"/>
      <c r="E47" s="630"/>
      <c r="F47" s="630"/>
      <c r="G47" s="631"/>
      <c r="L47" s="110"/>
    </row>
    <row r="48" spans="1:12" s="109" customFormat="1" ht="13.5" customHeight="1">
      <c r="A48" s="629"/>
      <c r="B48" s="630"/>
      <c r="C48" s="630"/>
      <c r="D48" s="630"/>
      <c r="E48" s="630"/>
      <c r="F48" s="630"/>
      <c r="G48" s="631"/>
      <c r="L48" s="110"/>
    </row>
    <row r="49" spans="1:12" s="109" customFormat="1" ht="13.5" customHeight="1">
      <c r="A49" s="629"/>
      <c r="B49" s="630"/>
      <c r="C49" s="630"/>
      <c r="D49" s="630"/>
      <c r="E49" s="630"/>
      <c r="F49" s="630"/>
      <c r="G49" s="631"/>
      <c r="L49" s="110"/>
    </row>
    <row r="50" spans="1:12" s="109" customFormat="1" ht="13.5" customHeight="1">
      <c r="A50" s="629"/>
      <c r="B50" s="630"/>
      <c r="C50" s="630"/>
      <c r="D50" s="630"/>
      <c r="E50" s="630"/>
      <c r="F50" s="630"/>
      <c r="G50" s="631"/>
      <c r="L50" s="110"/>
    </row>
    <row r="51" spans="1:12" s="109" customFormat="1" ht="13.5" customHeight="1">
      <c r="A51" s="629"/>
      <c r="B51" s="630"/>
      <c r="C51" s="630"/>
      <c r="D51" s="630"/>
      <c r="E51" s="630"/>
      <c r="F51" s="630"/>
      <c r="G51" s="631"/>
      <c r="L51" s="110"/>
    </row>
    <row r="52" spans="1:12" s="109" customFormat="1" ht="13.5" customHeight="1">
      <c r="A52" s="629"/>
      <c r="B52" s="630"/>
      <c r="C52" s="630"/>
      <c r="D52" s="630"/>
      <c r="E52" s="630"/>
      <c r="F52" s="630"/>
      <c r="G52" s="631"/>
      <c r="L52" s="110"/>
    </row>
    <row r="53" spans="1:12" s="109" customFormat="1" ht="13.5" customHeight="1">
      <c r="A53" s="629"/>
      <c r="B53" s="630"/>
      <c r="C53" s="630"/>
      <c r="D53" s="630"/>
      <c r="E53" s="630"/>
      <c r="F53" s="630"/>
      <c r="G53" s="631"/>
      <c r="L53" s="110"/>
    </row>
    <row r="54" spans="1:12" s="109" customFormat="1" ht="13.5" customHeight="1">
      <c r="A54" s="629"/>
      <c r="B54" s="630"/>
      <c r="C54" s="630"/>
      <c r="D54" s="630"/>
      <c r="E54" s="630"/>
      <c r="F54" s="630"/>
      <c r="G54" s="631"/>
      <c r="L54" s="110"/>
    </row>
    <row r="55" spans="1:12" s="109" customFormat="1" ht="13.5" customHeight="1">
      <c r="A55" s="629"/>
      <c r="B55" s="630"/>
      <c r="C55" s="630"/>
      <c r="D55" s="630"/>
      <c r="E55" s="630"/>
      <c r="F55" s="630"/>
      <c r="G55" s="631"/>
      <c r="L55" s="110"/>
    </row>
    <row r="56" spans="1:12" s="109" customFormat="1" ht="13.5" customHeight="1">
      <c r="A56" s="629"/>
      <c r="B56" s="630"/>
      <c r="C56" s="630"/>
      <c r="D56" s="630"/>
      <c r="E56" s="630"/>
      <c r="F56" s="630"/>
      <c r="G56" s="631"/>
      <c r="L56" s="110"/>
    </row>
    <row r="57" spans="1:12" s="109" customFormat="1" ht="13.5" customHeight="1">
      <c r="A57" s="629"/>
      <c r="B57" s="630"/>
      <c r="C57" s="630"/>
      <c r="D57" s="630"/>
      <c r="E57" s="630"/>
      <c r="F57" s="630"/>
      <c r="G57" s="631"/>
      <c r="L57" s="110"/>
    </row>
    <row r="58" spans="1:12" s="79" customFormat="1" ht="21">
      <c r="A58" s="35" t="s">
        <v>31</v>
      </c>
      <c r="B58" s="128">
        <f>$B$1</f>
        <v>2</v>
      </c>
      <c r="C58" s="36" t="s">
        <v>39</v>
      </c>
      <c r="D58" s="37" t="str">
        <f>$E$1</f>
        <v>遭遇毎</v>
      </c>
      <c r="E58" s="714" t="str">
        <f>$B$2</f>
        <v>スウィフト・メンダー</v>
      </c>
      <c r="F58" s="728"/>
      <c r="G58" s="715"/>
      <c r="L58" s="111"/>
    </row>
  </sheetData>
  <mergeCells count="60">
    <mergeCell ref="B12:G12"/>
    <mergeCell ref="J11:K11"/>
    <mergeCell ref="J9:K9"/>
    <mergeCell ref="B11:G11"/>
    <mergeCell ref="B7:D7"/>
    <mergeCell ref="B8:G8"/>
    <mergeCell ref="B9:G9"/>
    <mergeCell ref="B10:G10"/>
    <mergeCell ref="H4:L4"/>
    <mergeCell ref="B6:D6"/>
    <mergeCell ref="B1:C1"/>
    <mergeCell ref="F1:G1"/>
    <mergeCell ref="B2:G2"/>
    <mergeCell ref="B4:G4"/>
    <mergeCell ref="B5:G5"/>
    <mergeCell ref="A23:G23"/>
    <mergeCell ref="A24:G24"/>
    <mergeCell ref="A25:G25"/>
    <mergeCell ref="A26:G26"/>
    <mergeCell ref="B13:G13"/>
    <mergeCell ref="B14:G14"/>
    <mergeCell ref="B15:G15"/>
    <mergeCell ref="A21:G21"/>
    <mergeCell ref="A22:G22"/>
    <mergeCell ref="B16:G16"/>
    <mergeCell ref="A19:G19"/>
    <mergeCell ref="A52:G52"/>
    <mergeCell ref="A41:G41"/>
    <mergeCell ref="A42:G42"/>
    <mergeCell ref="A43:G43"/>
    <mergeCell ref="A44:G44"/>
    <mergeCell ref="A46:G46"/>
    <mergeCell ref="A47:G47"/>
    <mergeCell ref="A48:G48"/>
    <mergeCell ref="A49:G49"/>
    <mergeCell ref="A50:G50"/>
    <mergeCell ref="A51:G51"/>
    <mergeCell ref="A45:G45"/>
    <mergeCell ref="E58:G58"/>
    <mergeCell ref="A53:G53"/>
    <mergeCell ref="A54:G54"/>
    <mergeCell ref="A55:G55"/>
    <mergeCell ref="A56:G56"/>
    <mergeCell ref="A57:G57"/>
    <mergeCell ref="A28:G28"/>
    <mergeCell ref="B17:G17"/>
    <mergeCell ref="B18:G18"/>
    <mergeCell ref="A40:G40"/>
    <mergeCell ref="A29:G29"/>
    <mergeCell ref="A30:G30"/>
    <mergeCell ref="A31:G31"/>
    <mergeCell ref="A32:G32"/>
    <mergeCell ref="A33:G33"/>
    <mergeCell ref="A34:G34"/>
    <mergeCell ref="A35:G35"/>
    <mergeCell ref="A36:G36"/>
    <mergeCell ref="A37:G37"/>
    <mergeCell ref="A38:G38"/>
    <mergeCell ref="A39:G39"/>
    <mergeCell ref="A27:G27"/>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8"/>
  <sheetViews>
    <sheetView workbookViewId="0">
      <selection activeCell="B6" sqref="B6:D6"/>
    </sheetView>
  </sheetViews>
  <sheetFormatPr defaultColWidth="9" defaultRowHeight="13.5"/>
  <cols>
    <col min="1" max="1" width="7.875" style="294" customWidth="1"/>
    <col min="2" max="2" width="8.5" style="294" customWidth="1"/>
    <col min="3" max="3" width="6.625" style="294" customWidth="1"/>
    <col min="4" max="4" width="15.75" style="294"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294" customWidth="1"/>
    <col min="13" max="13" width="9.25" style="294" customWidth="1"/>
    <col min="14" max="14" width="12.375" style="294" customWidth="1"/>
    <col min="15" max="16384" width="9" style="294"/>
  </cols>
  <sheetData>
    <row r="1" spans="1:12" ht="21">
      <c r="A1" s="38" t="s">
        <v>554</v>
      </c>
      <c r="B1" s="729">
        <v>6</v>
      </c>
      <c r="C1" s="730"/>
      <c r="D1" s="39" t="s">
        <v>39</v>
      </c>
      <c r="E1" s="40" t="s">
        <v>55</v>
      </c>
      <c r="F1" s="716"/>
      <c r="G1" s="717"/>
      <c r="H1" s="151" t="s">
        <v>53</v>
      </c>
    </row>
    <row r="2" spans="1:12" ht="24.75" customHeight="1">
      <c r="A2" s="39" t="s">
        <v>0</v>
      </c>
      <c r="B2" s="718" t="s">
        <v>636</v>
      </c>
      <c r="C2" s="718"/>
      <c r="D2" s="718"/>
      <c r="E2" s="718"/>
      <c r="F2" s="718"/>
      <c r="G2" s="718"/>
      <c r="H2" s="151" t="s">
        <v>54</v>
      </c>
    </row>
    <row r="3" spans="1:12" ht="19.5" customHeight="1">
      <c r="A3" s="150" t="s">
        <v>46</v>
      </c>
      <c r="B3" s="146"/>
      <c r="C3" s="146"/>
      <c r="D3" s="146"/>
      <c r="I3" s="151"/>
    </row>
    <row r="4" spans="1:12">
      <c r="A4" s="154" t="s">
        <v>44</v>
      </c>
      <c r="B4" s="609" t="s">
        <v>555</v>
      </c>
      <c r="C4" s="610"/>
      <c r="D4" s="610"/>
      <c r="E4" s="610"/>
      <c r="F4" s="610"/>
      <c r="G4" s="611"/>
      <c r="H4" s="638" t="s">
        <v>367</v>
      </c>
      <c r="I4" s="639"/>
      <c r="J4" s="639"/>
      <c r="K4" s="639"/>
      <c r="L4" s="640"/>
    </row>
    <row r="5" spans="1:12">
      <c r="A5" s="155" t="s">
        <v>481</v>
      </c>
      <c r="B5" s="609" t="s">
        <v>131</v>
      </c>
      <c r="C5" s="610"/>
      <c r="D5" s="610"/>
      <c r="E5" s="610"/>
      <c r="F5" s="610"/>
      <c r="G5" s="611"/>
      <c r="H5" s="297" t="s">
        <v>41</v>
      </c>
      <c r="I5" s="295" t="s">
        <v>69</v>
      </c>
      <c r="J5" s="295">
        <v>10</v>
      </c>
    </row>
    <row r="6" spans="1:12">
      <c r="A6" s="155" t="s">
        <v>448</v>
      </c>
      <c r="B6" s="892" t="s">
        <v>556</v>
      </c>
      <c r="C6" s="893"/>
      <c r="D6" s="894"/>
      <c r="E6" s="297" t="s">
        <v>41</v>
      </c>
      <c r="F6" s="202" t="str">
        <f>$I$5</f>
        <v>遠隔</v>
      </c>
      <c r="G6" s="160">
        <f>IF($J$5 = 0,"", $J$5)</f>
        <v>10</v>
      </c>
      <c r="H6" s="297" t="s">
        <v>64</v>
      </c>
      <c r="I6" s="295"/>
      <c r="J6" s="295"/>
    </row>
    <row r="7" spans="1:12">
      <c r="A7" s="156" t="s">
        <v>5</v>
      </c>
      <c r="B7" s="300" t="s">
        <v>557</v>
      </c>
      <c r="C7" s="301"/>
      <c r="D7" s="302"/>
      <c r="E7" s="297" t="s">
        <v>64</v>
      </c>
      <c r="F7" s="296" t="str">
        <f>IF($I$6 = 0,"", $I$6)</f>
        <v/>
      </c>
      <c r="G7" s="296" t="str">
        <f>IF($J$6 = 0,"", $J$6)</f>
        <v/>
      </c>
      <c r="H7" s="297" t="s">
        <v>83</v>
      </c>
      <c r="I7" s="295" t="s">
        <v>204</v>
      </c>
      <c r="J7" s="151" t="s">
        <v>60</v>
      </c>
      <c r="L7" s="278" t="s">
        <v>369</v>
      </c>
    </row>
    <row r="8" spans="1:12" ht="13.5" customHeight="1">
      <c r="A8" s="158" t="s">
        <v>453</v>
      </c>
      <c r="B8" s="629" t="s">
        <v>558</v>
      </c>
      <c r="C8" s="630"/>
      <c r="D8" s="630"/>
      <c r="E8" s="630"/>
      <c r="F8" s="630"/>
      <c r="G8" s="631"/>
      <c r="H8" s="297" t="s">
        <v>49</v>
      </c>
      <c r="I8" s="144" t="s">
        <v>14</v>
      </c>
      <c r="J8" s="296">
        <f>IF(I8="",0,VLOOKUP(I8,基本!$A$5:'基本'!$C$10,3,FALSE))</f>
        <v>6</v>
      </c>
      <c r="K8" s="295" t="s">
        <v>88</v>
      </c>
      <c r="L8" s="280">
        <f>$J$8+$L$9+$I$9</f>
        <v>19</v>
      </c>
    </row>
    <row r="9" spans="1:12" ht="13.5" customHeight="1">
      <c r="A9" s="158"/>
      <c r="B9" s="626"/>
      <c r="C9" s="627"/>
      <c r="D9" s="627"/>
      <c r="E9" s="627"/>
      <c r="F9" s="627"/>
      <c r="G9" s="628"/>
      <c r="H9" s="297" t="s">
        <v>56</v>
      </c>
      <c r="I9" s="295">
        <v>0</v>
      </c>
      <c r="J9" s="546" t="s">
        <v>51</v>
      </c>
      <c r="K9" s="548"/>
      <c r="L9" s="296">
        <f>IF($I$7=基本!$F$4,基本!$P$7,IF($I$7=基本!$F$13,基本!$P$16,IF($I$7=基本!$F$22,基本!$P$25,IF($I$7=基本!$F$31,基本!$P$34,IF($I$7=基本!$F$40,基本!$P$43,0)))))</f>
        <v>13</v>
      </c>
    </row>
    <row r="10" spans="1:12" ht="13.5" customHeight="1">
      <c r="A10" s="157" t="s">
        <v>59</v>
      </c>
      <c r="B10" s="678" t="s">
        <v>559</v>
      </c>
      <c r="C10" s="632"/>
      <c r="D10" s="632"/>
      <c r="E10" s="632"/>
      <c r="F10" s="632"/>
      <c r="G10" s="679"/>
      <c r="H10" s="152" t="s">
        <v>50</v>
      </c>
      <c r="I10" s="144" t="s">
        <v>14</v>
      </c>
      <c r="J10" s="296">
        <f>IF(I10="",0,VLOOKUP(I10,基本!$A$5:'基本'!$C$10,3,FALSE))</f>
        <v>6</v>
      </c>
      <c r="L10" s="146"/>
    </row>
    <row r="11" spans="1:12" ht="13.5" customHeight="1">
      <c r="A11" s="158"/>
      <c r="B11" s="626" t="s">
        <v>560</v>
      </c>
      <c r="C11" s="627"/>
      <c r="D11" s="627"/>
      <c r="E11" s="627"/>
      <c r="F11" s="627"/>
      <c r="G11" s="628"/>
      <c r="H11" s="297" t="s">
        <v>57</v>
      </c>
      <c r="I11" s="295">
        <v>0</v>
      </c>
      <c r="J11" s="546" t="s">
        <v>52</v>
      </c>
      <c r="K11" s="548"/>
      <c r="L11" s="296">
        <f>IF($I$7=基本!$F$4,基本!$P$9,IF($I$7=基本!$F$13,基本!$P$18,IF($I$7=基本!$F$22,基本!$P$27,IF($I$7=基本!$F$31,基本!$P$36,IF($I$7=基本!$F$40,基本!$P$45,0)))))</f>
        <v>3</v>
      </c>
    </row>
    <row r="12" spans="1:12" ht="13.5" customHeight="1">
      <c r="A12" s="167"/>
      <c r="B12" s="626" t="s">
        <v>561</v>
      </c>
      <c r="C12" s="627"/>
      <c r="D12" s="627"/>
      <c r="E12" s="627"/>
      <c r="F12" s="627"/>
      <c r="G12" s="628"/>
      <c r="J12" s="294"/>
      <c r="K12" s="294"/>
      <c r="L12" s="278" t="s">
        <v>369</v>
      </c>
    </row>
    <row r="13" spans="1:12" ht="13.5" customHeight="1">
      <c r="A13" s="167"/>
      <c r="B13" s="626"/>
      <c r="C13" s="627"/>
      <c r="D13" s="627"/>
      <c r="E13" s="627"/>
      <c r="F13" s="627"/>
      <c r="G13" s="628"/>
      <c r="H13" s="297" t="s">
        <v>84</v>
      </c>
      <c r="I13" s="295">
        <v>1</v>
      </c>
      <c r="J13" s="297" t="s">
        <v>42</v>
      </c>
      <c r="K13" s="295">
        <v>6</v>
      </c>
      <c r="L13" s="280">
        <f>$J$10+$L$11+$I$11</f>
        <v>9</v>
      </c>
    </row>
    <row r="14" spans="1:12" ht="13.5" customHeight="1">
      <c r="A14" s="158"/>
      <c r="B14" s="626"/>
      <c r="C14" s="627"/>
      <c r="D14" s="627"/>
      <c r="E14" s="627"/>
      <c r="F14" s="627"/>
      <c r="G14" s="628"/>
      <c r="H14" s="297" t="s">
        <v>48</v>
      </c>
      <c r="I14" s="44">
        <f>IF($I$7=基本!$F$4,基本!$L$11,IF($I$7=基本!$F$13,基本!$L$20,IF($I$7=基本!$F$22,基本!$L$29,IF($I$7=基本!$F$31,基本!$L$38,IF($I$7=基本!$F$40,基本!$L$47,0)))))</f>
        <v>3</v>
      </c>
      <c r="J14" s="297" t="s">
        <v>42</v>
      </c>
      <c r="K14" s="44">
        <f>IF($I$7=基本!$F$4,基本!$N$11,IF($I$7=基本!$F$13,基本!$N$20,IF($I$7=基本!$F$22,基本!$N$29,IF($I$7=基本!$F$31,基本!$N$38,IF($I$7=基本!$F$40,基本!$N$47,0)))))</f>
        <v>8</v>
      </c>
      <c r="L14" s="280">
        <f>$J$10+$L$11+$I$11+($I$13*$K$13)</f>
        <v>15</v>
      </c>
    </row>
    <row r="15" spans="1:12" ht="26.25" customHeight="1">
      <c r="A15" s="158"/>
      <c r="B15" s="889" t="str">
        <f>"全てのダメージに対する抵抗 " &amp;$L$15+$L$15+5&amp;" を得た後、一時的ＨＰ "&amp;$L$15+5</f>
        <v>全てのダメージに対する抵抗 17 を得た後、一時的ＨＰ 11</v>
      </c>
      <c r="C15" s="890"/>
      <c r="D15" s="890"/>
      <c r="E15" s="890"/>
      <c r="F15" s="890"/>
      <c r="G15" s="891"/>
      <c r="H15" s="297" t="s">
        <v>58</v>
      </c>
      <c r="I15" s="295"/>
      <c r="J15" s="281" t="s">
        <v>368</v>
      </c>
      <c r="K15" s="144" t="s">
        <v>15</v>
      </c>
      <c r="L15" s="286">
        <f>IF(K15="",0,VLOOKUP(K15,基本!$A$5:'基本'!$C$10,3,FALSE))</f>
        <v>6</v>
      </c>
    </row>
    <row r="16" spans="1:12" ht="13.5" customHeight="1">
      <c r="A16" s="159"/>
      <c r="B16" s="723"/>
      <c r="C16" s="724"/>
      <c r="D16" s="724"/>
      <c r="E16" s="724"/>
      <c r="F16" s="724"/>
      <c r="G16" s="725"/>
      <c r="J16" s="294"/>
      <c r="K16" s="294"/>
    </row>
    <row r="17" spans="1:12" ht="5.25" customHeight="1">
      <c r="A17" s="632"/>
      <c r="B17" s="632"/>
      <c r="C17" s="632"/>
      <c r="D17" s="632"/>
      <c r="E17" s="632"/>
      <c r="F17" s="632"/>
      <c r="G17" s="632"/>
    </row>
    <row r="18" spans="1:12" s="315" customFormat="1" ht="13.5" customHeight="1">
      <c r="A18" s="634"/>
      <c r="B18" s="635"/>
      <c r="C18" s="635"/>
      <c r="D18" s="635"/>
      <c r="E18" s="635"/>
      <c r="F18" s="635"/>
      <c r="G18" s="635"/>
      <c r="H18" s="146"/>
      <c r="I18" s="146"/>
      <c r="J18" s="146"/>
      <c r="K18" s="146"/>
    </row>
    <row r="19" spans="1:12" s="315" customFormat="1" ht="14.25">
      <c r="A19" s="633" t="s">
        <v>381</v>
      </c>
      <c r="B19" s="633"/>
      <c r="C19" s="633"/>
      <c r="D19" s="633"/>
      <c r="E19" s="633"/>
      <c r="F19" s="633"/>
      <c r="G19" s="633"/>
      <c r="H19" s="146"/>
    </row>
    <row r="20" spans="1:12" s="315" customFormat="1" ht="13.5" customHeight="1">
      <c r="A20" s="637" t="s">
        <v>377</v>
      </c>
      <c r="B20" s="635"/>
      <c r="C20" s="635"/>
      <c r="D20" s="635"/>
      <c r="E20" s="635"/>
      <c r="F20" s="635"/>
      <c r="G20" s="635"/>
      <c r="H20" s="146"/>
      <c r="I20" s="146"/>
      <c r="J20" s="146"/>
      <c r="K20" s="146"/>
    </row>
    <row r="21" spans="1:12" ht="5.25" customHeight="1">
      <c r="A21" s="309"/>
      <c r="B21" s="309"/>
      <c r="C21" s="309"/>
      <c r="D21" s="309"/>
      <c r="E21" s="309"/>
      <c r="F21" s="309"/>
      <c r="G21" s="309"/>
    </row>
    <row r="22" spans="1:12" ht="13.5" customHeight="1">
      <c r="A22" s="653" t="s">
        <v>47</v>
      </c>
      <c r="B22" s="654"/>
      <c r="C22" s="654"/>
      <c r="D22" s="654"/>
      <c r="E22" s="654"/>
      <c r="F22" s="654"/>
      <c r="G22" s="655"/>
    </row>
    <row r="23" spans="1:12" s="109" customFormat="1" ht="13.5" customHeight="1">
      <c r="A23" s="880"/>
      <c r="B23" s="881"/>
      <c r="C23" s="881"/>
      <c r="D23" s="881"/>
      <c r="E23" s="881"/>
      <c r="F23" s="881"/>
      <c r="G23" s="882"/>
      <c r="L23" s="310"/>
    </row>
    <row r="24" spans="1:12" s="146" customFormat="1" ht="18" customHeight="1">
      <c r="A24" s="689" t="s">
        <v>534</v>
      </c>
      <c r="B24" s="690"/>
      <c r="C24" s="690"/>
      <c r="D24" s="690"/>
      <c r="E24" s="690"/>
      <c r="F24" s="690"/>
      <c r="G24" s="691"/>
      <c r="L24" s="294"/>
    </row>
    <row r="25" spans="1:12" s="146" customFormat="1" ht="15.75" customHeight="1">
      <c r="A25" s="874" t="s">
        <v>329</v>
      </c>
      <c r="B25" s="875"/>
      <c r="C25" s="875"/>
      <c r="D25" s="875"/>
      <c r="E25" s="875"/>
      <c r="F25" s="875"/>
      <c r="G25" s="876"/>
      <c r="L25" s="294"/>
    </row>
    <row r="26" spans="1:12" ht="11.25" customHeight="1">
      <c r="A26" s="626"/>
      <c r="B26" s="627"/>
      <c r="C26" s="627"/>
      <c r="D26" s="627"/>
      <c r="E26" s="627"/>
      <c r="F26" s="627"/>
      <c r="G26" s="628"/>
    </row>
    <row r="27" spans="1:12" s="146" customFormat="1" ht="18.75" customHeight="1">
      <c r="A27" s="886" t="s">
        <v>535</v>
      </c>
      <c r="B27" s="887"/>
      <c r="C27" s="887"/>
      <c r="D27" s="887"/>
      <c r="E27" s="887"/>
      <c r="F27" s="887"/>
      <c r="G27" s="888"/>
      <c r="L27" s="294"/>
    </row>
    <row r="28" spans="1:12" s="109" customFormat="1" ht="13.5" customHeight="1">
      <c r="A28" s="629"/>
      <c r="B28" s="630"/>
      <c r="C28" s="630"/>
      <c r="D28" s="630"/>
      <c r="E28" s="630"/>
      <c r="F28" s="630"/>
      <c r="G28" s="631"/>
      <c r="L28" s="310"/>
    </row>
    <row r="29" spans="1:12" s="109" customFormat="1" ht="13.5" customHeight="1">
      <c r="A29" s="629" t="s">
        <v>536</v>
      </c>
      <c r="B29" s="630"/>
      <c r="C29" s="630"/>
      <c r="D29" s="630"/>
      <c r="E29" s="630"/>
      <c r="F29" s="630"/>
      <c r="G29" s="631"/>
      <c r="L29" s="310"/>
    </row>
    <row r="30" spans="1:12" s="109" customFormat="1" ht="13.5" customHeight="1">
      <c r="A30" s="629" t="s">
        <v>537</v>
      </c>
      <c r="B30" s="630"/>
      <c r="C30" s="630"/>
      <c r="D30" s="630"/>
      <c r="E30" s="630"/>
      <c r="F30" s="630"/>
      <c r="G30" s="631"/>
      <c r="L30" s="310"/>
    </row>
    <row r="31" spans="1:12" s="310" customFormat="1" ht="13.5" customHeight="1">
      <c r="A31" s="629" t="s">
        <v>918</v>
      </c>
      <c r="B31" s="630"/>
      <c r="C31" s="630"/>
      <c r="D31" s="630"/>
      <c r="E31" s="630"/>
      <c r="F31" s="630"/>
      <c r="G31" s="631"/>
      <c r="H31" s="109"/>
      <c r="I31" s="109"/>
      <c r="J31" s="109"/>
      <c r="K31" s="109"/>
    </row>
    <row r="32" spans="1:12" s="109" customFormat="1" ht="13.5" customHeight="1">
      <c r="A32" s="629" t="s">
        <v>538</v>
      </c>
      <c r="B32" s="630"/>
      <c r="C32" s="630"/>
      <c r="D32" s="630"/>
      <c r="E32" s="630"/>
      <c r="F32" s="630"/>
      <c r="G32" s="631"/>
      <c r="L32" s="310"/>
    </row>
    <row r="33" spans="1:12" s="109" customFormat="1" ht="13.5" customHeight="1">
      <c r="A33" s="629" t="s">
        <v>539</v>
      </c>
      <c r="B33" s="630"/>
      <c r="C33" s="630"/>
      <c r="D33" s="630"/>
      <c r="E33" s="630"/>
      <c r="F33" s="630"/>
      <c r="G33" s="631"/>
      <c r="L33" s="310"/>
    </row>
    <row r="34" spans="1:12" s="109" customFormat="1" ht="13.5" customHeight="1">
      <c r="A34" s="629" t="s">
        <v>540</v>
      </c>
      <c r="B34" s="630"/>
      <c r="C34" s="630"/>
      <c r="D34" s="630"/>
      <c r="E34" s="630"/>
      <c r="F34" s="630"/>
      <c r="G34" s="631"/>
      <c r="L34" s="310"/>
    </row>
    <row r="35" spans="1:12" s="109" customFormat="1" ht="13.5" customHeight="1">
      <c r="A35" s="629" t="s">
        <v>603</v>
      </c>
      <c r="B35" s="630"/>
      <c r="C35" s="630"/>
      <c r="D35" s="630"/>
      <c r="E35" s="630"/>
      <c r="F35" s="630"/>
      <c r="G35" s="631"/>
      <c r="L35" s="310"/>
    </row>
    <row r="36" spans="1:12" s="109" customFormat="1" ht="13.5" customHeight="1">
      <c r="A36" s="629" t="s">
        <v>541</v>
      </c>
      <c r="B36" s="630"/>
      <c r="C36" s="630"/>
      <c r="D36" s="630"/>
      <c r="E36" s="630"/>
      <c r="F36" s="630"/>
      <c r="G36" s="631"/>
      <c r="L36" s="310"/>
    </row>
    <row r="37" spans="1:12" s="109" customFormat="1" ht="13.5" customHeight="1">
      <c r="A37" s="629"/>
      <c r="B37" s="630"/>
      <c r="C37" s="630"/>
      <c r="D37" s="630"/>
      <c r="E37" s="630"/>
      <c r="F37" s="630"/>
      <c r="G37" s="631"/>
      <c r="L37" s="310"/>
    </row>
    <row r="38" spans="1:12" s="109" customFormat="1" ht="13.5" customHeight="1">
      <c r="A38" s="629" t="s">
        <v>542</v>
      </c>
      <c r="B38" s="630"/>
      <c r="C38" s="630"/>
      <c r="D38" s="630"/>
      <c r="E38" s="630"/>
      <c r="F38" s="630"/>
      <c r="G38" s="631"/>
      <c r="L38" s="310"/>
    </row>
    <row r="39" spans="1:12" s="109" customFormat="1" ht="13.5" customHeight="1">
      <c r="A39" s="629" t="s">
        <v>919</v>
      </c>
      <c r="B39" s="630"/>
      <c r="C39" s="630"/>
      <c r="D39" s="630"/>
      <c r="E39" s="630"/>
      <c r="F39" s="630"/>
      <c r="G39" s="631"/>
      <c r="L39" s="310"/>
    </row>
    <row r="40" spans="1:12" s="109" customFormat="1" ht="13.5" customHeight="1">
      <c r="A40" s="629" t="s">
        <v>543</v>
      </c>
      <c r="B40" s="630"/>
      <c r="C40" s="630"/>
      <c r="D40" s="630"/>
      <c r="E40" s="630"/>
      <c r="F40" s="630"/>
      <c r="G40" s="631"/>
      <c r="L40" s="310"/>
    </row>
    <row r="41" spans="1:12" s="109" customFormat="1" ht="13.5" customHeight="1">
      <c r="A41" s="629" t="s">
        <v>544</v>
      </c>
      <c r="B41" s="630"/>
      <c r="C41" s="630"/>
      <c r="D41" s="630"/>
      <c r="E41" s="630"/>
      <c r="F41" s="630"/>
      <c r="G41" s="631"/>
      <c r="L41" s="310"/>
    </row>
    <row r="42" spans="1:12" s="109" customFormat="1" ht="13.5" customHeight="1">
      <c r="A42" s="629" t="s">
        <v>545</v>
      </c>
      <c r="B42" s="630"/>
      <c r="C42" s="630"/>
      <c r="D42" s="630"/>
      <c r="E42" s="630"/>
      <c r="F42" s="630"/>
      <c r="G42" s="631"/>
      <c r="L42" s="310"/>
    </row>
    <row r="43" spans="1:12" s="109" customFormat="1" ht="13.5" customHeight="1">
      <c r="A43" s="629" t="s">
        <v>613</v>
      </c>
      <c r="B43" s="630"/>
      <c r="C43" s="630"/>
      <c r="D43" s="630"/>
      <c r="E43" s="630"/>
      <c r="F43" s="630"/>
      <c r="G43" s="631"/>
      <c r="L43" s="310"/>
    </row>
    <row r="44" spans="1:12" s="109" customFormat="1" ht="13.5" customHeight="1">
      <c r="A44" s="629"/>
      <c r="B44" s="630"/>
      <c r="C44" s="630"/>
      <c r="D44" s="630"/>
      <c r="E44" s="630"/>
      <c r="F44" s="630"/>
      <c r="G44" s="631"/>
      <c r="L44" s="310"/>
    </row>
    <row r="45" spans="1:12" s="109" customFormat="1" ht="13.5" customHeight="1">
      <c r="A45" s="629" t="s">
        <v>546</v>
      </c>
      <c r="B45" s="630"/>
      <c r="C45" s="630"/>
      <c r="D45" s="630"/>
      <c r="E45" s="630"/>
      <c r="F45" s="630"/>
      <c r="G45" s="631"/>
      <c r="L45" s="310"/>
    </row>
    <row r="46" spans="1:12" s="109" customFormat="1" ht="13.5" customHeight="1">
      <c r="A46" s="629" t="s">
        <v>608</v>
      </c>
      <c r="B46" s="630"/>
      <c r="C46" s="630"/>
      <c r="D46" s="630"/>
      <c r="E46" s="630"/>
      <c r="F46" s="630"/>
      <c r="G46" s="631"/>
      <c r="L46" s="310"/>
    </row>
    <row r="47" spans="1:12" s="109" customFormat="1" ht="13.5" customHeight="1">
      <c r="A47" s="629" t="s">
        <v>547</v>
      </c>
      <c r="B47" s="630"/>
      <c r="C47" s="630"/>
      <c r="D47" s="630"/>
      <c r="E47" s="630"/>
      <c r="F47" s="630"/>
      <c r="G47" s="631"/>
      <c r="L47" s="310"/>
    </row>
    <row r="48" spans="1:12" s="109" customFormat="1" ht="13.5" customHeight="1">
      <c r="A48" s="629" t="s">
        <v>609</v>
      </c>
      <c r="B48" s="630"/>
      <c r="C48" s="630"/>
      <c r="D48" s="630"/>
      <c r="E48" s="630"/>
      <c r="F48" s="630"/>
      <c r="G48" s="631"/>
      <c r="L48" s="310"/>
    </row>
    <row r="49" spans="1:12" s="109" customFormat="1" ht="13.5" customHeight="1">
      <c r="A49" s="629" t="s">
        <v>548</v>
      </c>
      <c r="B49" s="630"/>
      <c r="C49" s="630"/>
      <c r="D49" s="630"/>
      <c r="E49" s="630"/>
      <c r="F49" s="630"/>
      <c r="G49" s="631"/>
      <c r="L49" s="310"/>
    </row>
    <row r="50" spans="1:12" s="109" customFormat="1" ht="13.5" customHeight="1">
      <c r="A50" s="629" t="s">
        <v>549</v>
      </c>
      <c r="B50" s="630"/>
      <c r="C50" s="630"/>
      <c r="D50" s="630"/>
      <c r="E50" s="630"/>
      <c r="F50" s="630"/>
      <c r="G50" s="631"/>
      <c r="L50" s="310"/>
    </row>
    <row r="51" spans="1:12" s="109" customFormat="1" ht="13.5" customHeight="1">
      <c r="A51" s="629" t="s">
        <v>550</v>
      </c>
      <c r="B51" s="630"/>
      <c r="C51" s="630"/>
      <c r="D51" s="630"/>
      <c r="E51" s="630"/>
      <c r="F51" s="630"/>
      <c r="G51" s="631"/>
      <c r="L51" s="310"/>
    </row>
    <row r="52" spans="1:12" s="109" customFormat="1" ht="13.5" customHeight="1">
      <c r="A52" s="629"/>
      <c r="B52" s="630"/>
      <c r="C52" s="630"/>
      <c r="D52" s="630"/>
      <c r="E52" s="630"/>
      <c r="F52" s="630"/>
      <c r="G52" s="631"/>
      <c r="L52" s="310"/>
    </row>
    <row r="53" spans="1:12" s="109" customFormat="1" ht="13.5" customHeight="1">
      <c r="A53" s="629" t="s">
        <v>551</v>
      </c>
      <c r="B53" s="630"/>
      <c r="C53" s="630"/>
      <c r="D53" s="630"/>
      <c r="E53" s="630"/>
      <c r="F53" s="630"/>
      <c r="G53" s="631"/>
      <c r="L53" s="310"/>
    </row>
    <row r="54" spans="1:12" s="109" customFormat="1" ht="13.5" customHeight="1">
      <c r="A54" s="629" t="s">
        <v>552</v>
      </c>
      <c r="B54" s="630"/>
      <c r="C54" s="630"/>
      <c r="D54" s="630"/>
      <c r="E54" s="630"/>
      <c r="F54" s="630"/>
      <c r="G54" s="631"/>
      <c r="L54" s="310"/>
    </row>
    <row r="55" spans="1:12" s="109" customFormat="1" ht="13.5" customHeight="1">
      <c r="A55" s="629" t="s">
        <v>553</v>
      </c>
      <c r="B55" s="630"/>
      <c r="C55" s="630"/>
      <c r="D55" s="630"/>
      <c r="E55" s="630"/>
      <c r="F55" s="630"/>
      <c r="G55" s="631"/>
      <c r="L55" s="310"/>
    </row>
    <row r="56" spans="1:12" s="109" customFormat="1" ht="13.5" customHeight="1">
      <c r="A56" s="629" t="s">
        <v>610</v>
      </c>
      <c r="B56" s="630"/>
      <c r="C56" s="630"/>
      <c r="D56" s="630"/>
      <c r="E56" s="630"/>
      <c r="F56" s="630"/>
      <c r="G56" s="631"/>
      <c r="L56" s="310"/>
    </row>
    <row r="57" spans="1:12" s="310" customFormat="1" ht="13.5" customHeight="1">
      <c r="A57" s="629"/>
      <c r="B57" s="630"/>
      <c r="C57" s="630"/>
      <c r="D57" s="630"/>
      <c r="E57" s="630"/>
      <c r="F57" s="630"/>
      <c r="G57" s="631"/>
      <c r="H57" s="109"/>
      <c r="I57" s="109"/>
      <c r="J57" s="109"/>
      <c r="K57" s="109"/>
    </row>
    <row r="58" spans="1:12" s="146" customFormat="1" ht="21">
      <c r="A58" s="35" t="s">
        <v>31</v>
      </c>
      <c r="B58" s="308">
        <f>$B$1</f>
        <v>6</v>
      </c>
      <c r="C58" s="36" t="s">
        <v>39</v>
      </c>
      <c r="D58" s="37" t="str">
        <f>$E$1</f>
        <v>遭遇毎</v>
      </c>
      <c r="E58" s="714" t="str">
        <f>$B$2</f>
        <v>エナジー・コンヴァージョン</v>
      </c>
      <c r="F58" s="728"/>
      <c r="G58" s="715"/>
      <c r="L58" s="294"/>
    </row>
  </sheetData>
  <mergeCells count="59">
    <mergeCell ref="E58:G58"/>
    <mergeCell ref="A54:G54"/>
    <mergeCell ref="A55:G55"/>
    <mergeCell ref="A56:G56"/>
    <mergeCell ref="A57:G57"/>
    <mergeCell ref="A53:G53"/>
    <mergeCell ref="A42:G42"/>
    <mergeCell ref="A43:G43"/>
    <mergeCell ref="A44:G44"/>
    <mergeCell ref="A45:G45"/>
    <mergeCell ref="A46:G46"/>
    <mergeCell ref="A47:G47"/>
    <mergeCell ref="A48:G48"/>
    <mergeCell ref="A49:G49"/>
    <mergeCell ref="A50:G50"/>
    <mergeCell ref="A51:G51"/>
    <mergeCell ref="A52:G52"/>
    <mergeCell ref="B15:G15"/>
    <mergeCell ref="B6:D6"/>
    <mergeCell ref="A41:G41"/>
    <mergeCell ref="A30:G30"/>
    <mergeCell ref="A31:G31"/>
    <mergeCell ref="A32:G32"/>
    <mergeCell ref="A33:G33"/>
    <mergeCell ref="A34:G34"/>
    <mergeCell ref="A35:G35"/>
    <mergeCell ref="A36:G36"/>
    <mergeCell ref="A37:G37"/>
    <mergeCell ref="A38:G38"/>
    <mergeCell ref="A39:G39"/>
    <mergeCell ref="A40:G40"/>
    <mergeCell ref="A29:G29"/>
    <mergeCell ref="B16:G16"/>
    <mergeCell ref="A17:G17"/>
    <mergeCell ref="A22:G22"/>
    <mergeCell ref="A23:G23"/>
    <mergeCell ref="A24:G24"/>
    <mergeCell ref="A25:G25"/>
    <mergeCell ref="A26:G26"/>
    <mergeCell ref="A27:G27"/>
    <mergeCell ref="A28:G28"/>
    <mergeCell ref="A18:G18"/>
    <mergeCell ref="A19:G19"/>
    <mergeCell ref="A20:G20"/>
    <mergeCell ref="H4:L4"/>
    <mergeCell ref="B12:G12"/>
    <mergeCell ref="B13:G13"/>
    <mergeCell ref="B14:G14"/>
    <mergeCell ref="B1:C1"/>
    <mergeCell ref="F1:G1"/>
    <mergeCell ref="B2:G2"/>
    <mergeCell ref="B4:G4"/>
    <mergeCell ref="B8:G8"/>
    <mergeCell ref="B9:G9"/>
    <mergeCell ref="J9:K9"/>
    <mergeCell ref="B10:G10"/>
    <mergeCell ref="B11:G11"/>
    <mergeCell ref="J11:K11"/>
    <mergeCell ref="B5:G5"/>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L59"/>
  <sheetViews>
    <sheetView topLeftCell="A21" zoomScaleNormal="100" workbookViewId="0">
      <selection activeCell="B6" sqref="B6:D6"/>
    </sheetView>
  </sheetViews>
  <sheetFormatPr defaultColWidth="9" defaultRowHeight="13.5"/>
  <cols>
    <col min="1" max="1" width="7.875" style="492" customWidth="1"/>
    <col min="2" max="2" width="8.5" style="492" customWidth="1"/>
    <col min="3" max="3" width="6.625" style="492" customWidth="1"/>
    <col min="4" max="4" width="15.75" style="492"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492" customWidth="1"/>
    <col min="13" max="13" width="9.25" style="492" customWidth="1"/>
    <col min="14" max="14" width="12.375" style="492" customWidth="1"/>
    <col min="15" max="16384" width="9" style="492"/>
  </cols>
  <sheetData>
    <row r="1" spans="1:12" ht="21">
      <c r="A1" s="38" t="s">
        <v>31</v>
      </c>
      <c r="B1" s="729">
        <v>10</v>
      </c>
      <c r="C1" s="730"/>
      <c r="D1" s="39" t="s">
        <v>39</v>
      </c>
      <c r="E1" s="40" t="s">
        <v>55</v>
      </c>
      <c r="F1" s="716"/>
      <c r="G1" s="717"/>
      <c r="H1" s="151" t="s">
        <v>53</v>
      </c>
    </row>
    <row r="2" spans="1:12" ht="24.75" customHeight="1">
      <c r="A2" s="39" t="s">
        <v>0</v>
      </c>
      <c r="B2" s="718" t="s">
        <v>952</v>
      </c>
      <c r="C2" s="718"/>
      <c r="D2" s="718"/>
      <c r="E2" s="718"/>
      <c r="F2" s="718"/>
      <c r="G2" s="718"/>
      <c r="H2" s="151" t="s">
        <v>54</v>
      </c>
    </row>
    <row r="3" spans="1:12" ht="19.5" customHeight="1">
      <c r="A3" s="150" t="s">
        <v>46</v>
      </c>
      <c r="B3" s="146"/>
      <c r="C3" s="146"/>
      <c r="D3" s="146"/>
      <c r="I3" s="151"/>
    </row>
    <row r="4" spans="1:12">
      <c r="A4" s="154" t="s">
        <v>44</v>
      </c>
      <c r="B4" s="609" t="s">
        <v>951</v>
      </c>
      <c r="C4" s="610"/>
      <c r="D4" s="610"/>
      <c r="E4" s="610"/>
      <c r="F4" s="610"/>
      <c r="G4" s="611"/>
      <c r="H4" s="638" t="s">
        <v>367</v>
      </c>
      <c r="I4" s="639"/>
      <c r="J4" s="639"/>
      <c r="K4" s="639"/>
      <c r="L4" s="640"/>
    </row>
    <row r="5" spans="1:12">
      <c r="A5" s="155" t="s">
        <v>38</v>
      </c>
      <c r="B5" s="609" t="s">
        <v>131</v>
      </c>
      <c r="C5" s="610"/>
      <c r="D5" s="610"/>
      <c r="E5" s="610"/>
      <c r="F5" s="610"/>
      <c r="G5" s="611"/>
      <c r="H5" s="495" t="s">
        <v>41</v>
      </c>
      <c r="I5" s="508" t="s">
        <v>68</v>
      </c>
      <c r="J5" s="508"/>
    </row>
    <row r="6" spans="1:12">
      <c r="A6" s="155" t="s">
        <v>6</v>
      </c>
      <c r="B6" s="863" t="s">
        <v>422</v>
      </c>
      <c r="C6" s="864"/>
      <c r="D6" s="865"/>
      <c r="E6" s="495" t="s">
        <v>41</v>
      </c>
      <c r="F6" s="509" t="str">
        <f>IF($I$5 = 0,"", $I$5)</f>
        <v>近接範囲</v>
      </c>
      <c r="G6" s="509" t="str">
        <f>IF($J$5 = 0,"", $J$5)</f>
        <v/>
      </c>
      <c r="H6" s="495" t="s">
        <v>64</v>
      </c>
      <c r="I6" s="508" t="s">
        <v>65</v>
      </c>
      <c r="J6" s="508">
        <v>10</v>
      </c>
    </row>
    <row r="7" spans="1:12">
      <c r="A7" s="156" t="s">
        <v>5</v>
      </c>
      <c r="B7" s="510" t="s">
        <v>557</v>
      </c>
      <c r="C7" s="496"/>
      <c r="D7" s="497"/>
      <c r="E7" s="495" t="s">
        <v>64</v>
      </c>
      <c r="F7" s="160" t="str">
        <f>IF($I$6 = 0,"", $I$6)</f>
        <v>爆発</v>
      </c>
      <c r="G7" s="160">
        <f>IF($J$6 = 0,"", $J$6)</f>
        <v>10</v>
      </c>
      <c r="H7" s="495" t="s">
        <v>83</v>
      </c>
      <c r="I7" s="493" t="s">
        <v>204</v>
      </c>
      <c r="J7" s="151" t="s">
        <v>60</v>
      </c>
      <c r="L7" s="278" t="s">
        <v>369</v>
      </c>
    </row>
    <row r="8" spans="1:12" ht="13.5" customHeight="1">
      <c r="A8" s="158" t="s">
        <v>453</v>
      </c>
      <c r="B8" s="629" t="s">
        <v>954</v>
      </c>
      <c r="C8" s="630"/>
      <c r="D8" s="630"/>
      <c r="E8" s="630"/>
      <c r="F8" s="630"/>
      <c r="G8" s="631"/>
      <c r="H8" s="495" t="s">
        <v>49</v>
      </c>
      <c r="I8" s="144" t="s">
        <v>14</v>
      </c>
      <c r="J8" s="494">
        <f>IF(I8="",0,VLOOKUP(I8,基本!$A$5:'基本'!$C$10,3,FALSE))</f>
        <v>6</v>
      </c>
      <c r="K8" s="493" t="s">
        <v>88</v>
      </c>
      <c r="L8" s="280">
        <f>$J$8+$L$9+$I$9</f>
        <v>19</v>
      </c>
    </row>
    <row r="9" spans="1:12" ht="13.5" customHeight="1">
      <c r="A9" s="158"/>
      <c r="B9" s="626"/>
      <c r="C9" s="627"/>
      <c r="D9" s="627"/>
      <c r="E9" s="627"/>
      <c r="F9" s="627"/>
      <c r="G9" s="628"/>
      <c r="H9" s="495" t="s">
        <v>56</v>
      </c>
      <c r="I9" s="493">
        <v>0</v>
      </c>
      <c r="J9" s="546" t="s">
        <v>51</v>
      </c>
      <c r="K9" s="548"/>
      <c r="L9" s="494">
        <f>IF($I$7=基本!$F$4,基本!$P$7,IF($I$7=基本!$F$13,基本!$P$16,IF($I$7=基本!$F$22,基本!$P$25,IF($I$7=基本!$F$31,基本!$P$34,IF($I$7=基本!$F$40,基本!$P$43,0)))))</f>
        <v>13</v>
      </c>
    </row>
    <row r="10" spans="1:12" ht="13.5" customHeight="1">
      <c r="A10" s="157" t="s">
        <v>59</v>
      </c>
      <c r="B10" s="678" t="s">
        <v>955</v>
      </c>
      <c r="C10" s="632"/>
      <c r="D10" s="632"/>
      <c r="E10" s="632"/>
      <c r="F10" s="632"/>
      <c r="G10" s="679"/>
      <c r="H10" s="152" t="s">
        <v>50</v>
      </c>
      <c r="I10" s="144" t="s">
        <v>14</v>
      </c>
      <c r="J10" s="494">
        <f>IF(I10="",0,VLOOKUP(I10,基本!$A$5:'基本'!$C$10,3,FALSE))</f>
        <v>6</v>
      </c>
      <c r="L10" s="146"/>
    </row>
    <row r="11" spans="1:12" ht="13.5" customHeight="1">
      <c r="A11" s="158"/>
      <c r="B11" s="626"/>
      <c r="C11" s="627"/>
      <c r="D11" s="627"/>
      <c r="E11" s="627"/>
      <c r="F11" s="627"/>
      <c r="G11" s="628"/>
      <c r="H11" s="495" t="s">
        <v>57</v>
      </c>
      <c r="I11" s="493">
        <v>0</v>
      </c>
      <c r="J11" s="546" t="s">
        <v>52</v>
      </c>
      <c r="K11" s="548"/>
      <c r="L11" s="494">
        <f>IF($I$7=基本!$F$4,基本!$P$9,IF($I$7=基本!$F$13,基本!$P$18,IF($I$7=基本!$F$22,基本!$P$27,IF($I$7=基本!$F$31,基本!$P$36,IF($I$7=基本!$F$40,基本!$P$45,0)))))</f>
        <v>3</v>
      </c>
    </row>
    <row r="12" spans="1:12" ht="8.25" customHeight="1">
      <c r="A12" s="167"/>
      <c r="B12" s="626"/>
      <c r="C12" s="627"/>
      <c r="D12" s="627"/>
      <c r="E12" s="627"/>
      <c r="F12" s="627"/>
      <c r="G12" s="628"/>
      <c r="J12" s="492"/>
      <c r="K12" s="492"/>
      <c r="L12" s="278" t="s">
        <v>369</v>
      </c>
    </row>
    <row r="13" spans="1:12" ht="8.25" customHeight="1">
      <c r="A13" s="167"/>
      <c r="B13" s="626"/>
      <c r="C13" s="627"/>
      <c r="D13" s="627"/>
      <c r="E13" s="627"/>
      <c r="F13" s="627"/>
      <c r="G13" s="628"/>
      <c r="H13" s="495" t="s">
        <v>84</v>
      </c>
      <c r="I13" s="493">
        <v>1</v>
      </c>
      <c r="J13" s="495" t="s">
        <v>42</v>
      </c>
      <c r="K13" s="493">
        <v>6</v>
      </c>
      <c r="L13" s="280">
        <f>$J$10+$L$11+$I$11</f>
        <v>9</v>
      </c>
    </row>
    <row r="14" spans="1:12" ht="13.5" customHeight="1">
      <c r="A14" s="158"/>
      <c r="B14" s="626"/>
      <c r="C14" s="627"/>
      <c r="D14" s="627"/>
      <c r="E14" s="627"/>
      <c r="F14" s="627"/>
      <c r="G14" s="628"/>
      <c r="H14" s="495" t="s">
        <v>48</v>
      </c>
      <c r="I14" s="44">
        <f>IF($I$7=基本!$F$4,基本!$L$11,IF($I$7=基本!$F$13,基本!$L$20,IF($I$7=基本!$F$22,基本!$L$29,IF($I$7=基本!$F$31,基本!$L$38,IF($I$7=基本!$F$40,基本!$L$47,0)))))</f>
        <v>3</v>
      </c>
      <c r="J14" s="495" t="s">
        <v>42</v>
      </c>
      <c r="K14" s="44">
        <f>IF($I$7=基本!$F$4,基本!$N$11,IF($I$7=基本!$F$13,基本!$N$20,IF($I$7=基本!$F$22,基本!$N$29,IF($I$7=基本!$F$31,基本!$N$38,IF($I$7=基本!$F$40,基本!$N$47,0)))))</f>
        <v>8</v>
      </c>
      <c r="L14" s="280">
        <f>$J$10+$L$11+$I$11+($I$13*$K$13)</f>
        <v>15</v>
      </c>
    </row>
    <row r="15" spans="1:12" ht="26.25" customHeight="1">
      <c r="A15" s="158"/>
      <c r="B15" s="737" t="s">
        <v>953</v>
      </c>
      <c r="C15" s="738"/>
      <c r="D15" s="738"/>
      <c r="E15" s="738"/>
      <c r="F15" s="738"/>
      <c r="G15" s="739"/>
      <c r="H15" s="495" t="s">
        <v>58</v>
      </c>
      <c r="I15" s="493"/>
      <c r="J15" s="281" t="s">
        <v>368</v>
      </c>
      <c r="K15" s="144" t="s">
        <v>15</v>
      </c>
      <c r="L15" s="286">
        <f>IF(K15="",0,VLOOKUP(K15,基本!$A$5:'基本'!$C$10,3,FALSE))</f>
        <v>6</v>
      </c>
    </row>
    <row r="16" spans="1:12" ht="13.5" customHeight="1">
      <c r="A16" s="159"/>
      <c r="B16" s="723"/>
      <c r="C16" s="724"/>
      <c r="D16" s="724"/>
      <c r="E16" s="724"/>
      <c r="F16" s="724"/>
      <c r="G16" s="725"/>
      <c r="J16" s="492"/>
      <c r="K16" s="492"/>
    </row>
    <row r="17" spans="1:12" ht="5.25" customHeight="1">
      <c r="A17" s="632"/>
      <c r="B17" s="632"/>
      <c r="C17" s="632"/>
      <c r="D17" s="632"/>
      <c r="E17" s="632"/>
      <c r="F17" s="632"/>
      <c r="G17" s="632"/>
    </row>
    <row r="18" spans="1:12" ht="13.5" customHeight="1">
      <c r="A18" s="634"/>
      <c r="B18" s="635"/>
      <c r="C18" s="635"/>
      <c r="D18" s="635"/>
      <c r="E18" s="635"/>
      <c r="F18" s="635"/>
      <c r="G18" s="635"/>
    </row>
    <row r="19" spans="1:12" s="507" customFormat="1" ht="14.25">
      <c r="A19" s="633" t="s">
        <v>297</v>
      </c>
      <c r="B19" s="633"/>
      <c r="C19" s="633"/>
      <c r="D19" s="633"/>
      <c r="E19" s="633"/>
      <c r="F19" s="633"/>
      <c r="G19" s="633"/>
      <c r="H19" s="146"/>
      <c r="I19" s="146"/>
      <c r="J19" s="146"/>
      <c r="K19" s="146"/>
    </row>
    <row r="20" spans="1:12" s="507" customFormat="1">
      <c r="A20" s="634" t="s">
        <v>298</v>
      </c>
      <c r="B20" s="634"/>
      <c r="C20" s="634"/>
      <c r="D20" s="634"/>
      <c r="E20" s="634"/>
      <c r="F20" s="634"/>
      <c r="G20" s="634"/>
      <c r="H20" s="146"/>
      <c r="I20" s="146"/>
      <c r="J20" s="146"/>
      <c r="K20" s="146"/>
    </row>
    <row r="21" spans="1:12" ht="12.75" customHeight="1">
      <c r="A21" s="499"/>
      <c r="B21" s="499"/>
      <c r="C21" s="499"/>
      <c r="D21" s="499"/>
      <c r="E21" s="499"/>
      <c r="F21" s="499"/>
      <c r="G21" s="499"/>
    </row>
    <row r="22" spans="1:12" ht="13.5" customHeight="1">
      <c r="A22" s="653" t="s">
        <v>47</v>
      </c>
      <c r="B22" s="654"/>
      <c r="C22" s="654"/>
      <c r="D22" s="654"/>
      <c r="E22" s="654"/>
      <c r="F22" s="654"/>
      <c r="G22" s="655"/>
    </row>
    <row r="23" spans="1:12" s="109" customFormat="1" ht="13.5" customHeight="1">
      <c r="A23" s="880"/>
      <c r="B23" s="881"/>
      <c r="C23" s="881"/>
      <c r="D23" s="881"/>
      <c r="E23" s="881"/>
      <c r="F23" s="881"/>
      <c r="G23" s="882"/>
      <c r="L23" s="500"/>
    </row>
    <row r="24" spans="1:12" s="109" customFormat="1" ht="13.5" customHeight="1">
      <c r="A24" s="626" t="s">
        <v>965</v>
      </c>
      <c r="B24" s="627"/>
      <c r="C24" s="627"/>
      <c r="D24" s="627"/>
      <c r="E24" s="627"/>
      <c r="F24" s="627"/>
      <c r="G24" s="628"/>
      <c r="L24" s="500"/>
    </row>
    <row r="25" spans="1:12" s="109" customFormat="1" ht="13.5" customHeight="1">
      <c r="A25" s="629" t="s">
        <v>966</v>
      </c>
      <c r="B25" s="630"/>
      <c r="C25" s="630"/>
      <c r="D25" s="630"/>
      <c r="E25" s="630"/>
      <c r="F25" s="630"/>
      <c r="G25" s="631"/>
      <c r="L25" s="500"/>
    </row>
    <row r="26" spans="1:12" s="109" customFormat="1" ht="13.5" customHeight="1">
      <c r="A26" s="629" t="s">
        <v>967</v>
      </c>
      <c r="B26" s="630"/>
      <c r="C26" s="630"/>
      <c r="D26" s="630"/>
      <c r="E26" s="630"/>
      <c r="F26" s="630"/>
      <c r="G26" s="631"/>
      <c r="L26" s="500"/>
    </row>
    <row r="27" spans="1:12" s="500" customFormat="1" ht="13.5" customHeight="1">
      <c r="A27" s="629"/>
      <c r="B27" s="630"/>
      <c r="C27" s="630"/>
      <c r="D27" s="630"/>
      <c r="E27" s="630"/>
      <c r="F27" s="630"/>
      <c r="G27" s="631"/>
      <c r="H27" s="109"/>
      <c r="I27" s="109"/>
      <c r="J27" s="109"/>
      <c r="K27" s="109"/>
    </row>
    <row r="28" spans="1:12" s="109" customFormat="1" ht="13.5" customHeight="1">
      <c r="A28" s="629" t="s">
        <v>969</v>
      </c>
      <c r="B28" s="630"/>
      <c r="C28" s="630"/>
      <c r="D28" s="630"/>
      <c r="E28" s="630"/>
      <c r="F28" s="630"/>
      <c r="G28" s="631"/>
      <c r="L28" s="500"/>
    </row>
    <row r="29" spans="1:12" s="109" customFormat="1" ht="13.5" customHeight="1">
      <c r="A29" s="629" t="s">
        <v>968</v>
      </c>
      <c r="B29" s="630"/>
      <c r="C29" s="630"/>
      <c r="D29" s="630"/>
      <c r="E29" s="630"/>
      <c r="F29" s="630"/>
      <c r="G29" s="631"/>
      <c r="L29" s="500"/>
    </row>
    <row r="30" spans="1:12" s="109" customFormat="1" ht="13.5" customHeight="1">
      <c r="A30" s="629" t="s">
        <v>971</v>
      </c>
      <c r="B30" s="630"/>
      <c r="C30" s="630"/>
      <c r="D30" s="630"/>
      <c r="E30" s="630"/>
      <c r="F30" s="630"/>
      <c r="G30" s="631"/>
      <c r="L30" s="500"/>
    </row>
    <row r="31" spans="1:12" s="109" customFormat="1" ht="13.5" customHeight="1">
      <c r="A31" s="629" t="s">
        <v>970</v>
      </c>
      <c r="B31" s="630"/>
      <c r="C31" s="630"/>
      <c r="D31" s="630"/>
      <c r="E31" s="630"/>
      <c r="F31" s="630"/>
      <c r="G31" s="631"/>
      <c r="L31" s="500"/>
    </row>
    <row r="32" spans="1:12" s="109" customFormat="1" ht="13.5" customHeight="1">
      <c r="A32" s="629" t="s">
        <v>972</v>
      </c>
      <c r="B32" s="630"/>
      <c r="C32" s="630"/>
      <c r="D32" s="630"/>
      <c r="E32" s="630"/>
      <c r="F32" s="630"/>
      <c r="G32" s="631"/>
      <c r="L32" s="500"/>
    </row>
    <row r="33" spans="1:12" s="109" customFormat="1" ht="13.5" customHeight="1">
      <c r="A33" s="629" t="s">
        <v>973</v>
      </c>
      <c r="B33" s="630"/>
      <c r="C33" s="630"/>
      <c r="D33" s="630"/>
      <c r="E33" s="630"/>
      <c r="F33" s="630"/>
      <c r="G33" s="631"/>
      <c r="L33" s="500"/>
    </row>
    <row r="34" spans="1:12" s="109" customFormat="1" ht="13.5" customHeight="1">
      <c r="A34" s="629" t="s">
        <v>984</v>
      </c>
      <c r="B34" s="630"/>
      <c r="C34" s="630"/>
      <c r="D34" s="630"/>
      <c r="E34" s="630"/>
      <c r="F34" s="630"/>
      <c r="G34" s="631"/>
      <c r="L34" s="500"/>
    </row>
    <row r="35" spans="1:12" s="109" customFormat="1" ht="13.5" customHeight="1">
      <c r="A35" s="629"/>
      <c r="B35" s="630"/>
      <c r="C35" s="630"/>
      <c r="D35" s="630"/>
      <c r="E35" s="630"/>
      <c r="F35" s="630"/>
      <c r="G35" s="631"/>
      <c r="L35" s="500"/>
    </row>
    <row r="36" spans="1:12" s="109" customFormat="1" ht="13.5" customHeight="1">
      <c r="A36" s="629" t="s">
        <v>974</v>
      </c>
      <c r="B36" s="630"/>
      <c r="C36" s="630"/>
      <c r="D36" s="630"/>
      <c r="E36" s="630"/>
      <c r="F36" s="630"/>
      <c r="G36" s="631"/>
      <c r="L36" s="500"/>
    </row>
    <row r="37" spans="1:12" s="109" customFormat="1" ht="13.5" customHeight="1">
      <c r="A37" s="629" t="s">
        <v>977</v>
      </c>
      <c r="B37" s="630"/>
      <c r="C37" s="630"/>
      <c r="D37" s="630"/>
      <c r="E37" s="630"/>
      <c r="F37" s="630"/>
      <c r="G37" s="631"/>
      <c r="L37" s="512"/>
    </row>
    <row r="38" spans="1:12" s="109" customFormat="1" ht="13.5" customHeight="1">
      <c r="A38" s="629" t="s">
        <v>976</v>
      </c>
      <c r="B38" s="630"/>
      <c r="C38" s="630"/>
      <c r="D38" s="630"/>
      <c r="E38" s="630"/>
      <c r="F38" s="630"/>
      <c r="G38" s="631"/>
      <c r="L38" s="500"/>
    </row>
    <row r="39" spans="1:12" s="109" customFormat="1" ht="13.5" customHeight="1">
      <c r="A39" s="629" t="s">
        <v>975</v>
      </c>
      <c r="B39" s="630"/>
      <c r="C39" s="630"/>
      <c r="D39" s="630"/>
      <c r="E39" s="630"/>
      <c r="F39" s="630"/>
      <c r="G39" s="631"/>
      <c r="L39" s="500"/>
    </row>
    <row r="40" spans="1:12" s="109" customFormat="1" ht="13.5" customHeight="1">
      <c r="A40" s="629" t="s">
        <v>978</v>
      </c>
      <c r="B40" s="630"/>
      <c r="C40" s="630"/>
      <c r="D40" s="630"/>
      <c r="E40" s="630"/>
      <c r="F40" s="630"/>
      <c r="G40" s="631"/>
      <c r="L40" s="500"/>
    </row>
    <row r="41" spans="1:12" s="109" customFormat="1" ht="13.5" customHeight="1">
      <c r="A41" s="629"/>
      <c r="B41" s="630"/>
      <c r="C41" s="630"/>
      <c r="D41" s="630"/>
      <c r="E41" s="630"/>
      <c r="F41" s="630"/>
      <c r="G41" s="631"/>
      <c r="L41" s="500"/>
    </row>
    <row r="42" spans="1:12" s="109" customFormat="1" ht="13.5" customHeight="1">
      <c r="A42" s="629" t="s">
        <v>982</v>
      </c>
      <c r="B42" s="630"/>
      <c r="C42" s="630"/>
      <c r="D42" s="630"/>
      <c r="E42" s="630"/>
      <c r="F42" s="630"/>
      <c r="G42" s="631"/>
      <c r="L42" s="500"/>
    </row>
    <row r="43" spans="1:12" s="109" customFormat="1" ht="13.5" customHeight="1">
      <c r="A43" s="629" t="s">
        <v>981</v>
      </c>
      <c r="B43" s="630"/>
      <c r="C43" s="630"/>
      <c r="D43" s="630"/>
      <c r="E43" s="630"/>
      <c r="F43" s="630"/>
      <c r="G43" s="631"/>
      <c r="L43" s="500"/>
    </row>
    <row r="44" spans="1:12" s="109" customFormat="1" ht="13.5" customHeight="1">
      <c r="A44" s="629" t="s">
        <v>983</v>
      </c>
      <c r="B44" s="630"/>
      <c r="C44" s="630"/>
      <c r="D44" s="630"/>
      <c r="E44" s="630"/>
      <c r="F44" s="630"/>
      <c r="G44" s="631"/>
      <c r="L44" s="500"/>
    </row>
    <row r="45" spans="1:12" s="109" customFormat="1" ht="13.5" customHeight="1">
      <c r="A45" s="629" t="s">
        <v>985</v>
      </c>
      <c r="B45" s="630"/>
      <c r="C45" s="630"/>
      <c r="D45" s="630"/>
      <c r="E45" s="630"/>
      <c r="F45" s="630"/>
      <c r="G45" s="631"/>
      <c r="L45" s="500"/>
    </row>
    <row r="46" spans="1:12" s="109" customFormat="1" ht="13.5" customHeight="1">
      <c r="A46" s="629"/>
      <c r="B46" s="630"/>
      <c r="C46" s="630"/>
      <c r="D46" s="630"/>
      <c r="E46" s="630"/>
      <c r="F46" s="630"/>
      <c r="G46" s="631"/>
      <c r="L46" s="500"/>
    </row>
    <row r="47" spans="1:12" s="109" customFormat="1" ht="13.5" customHeight="1">
      <c r="A47" s="629" t="s">
        <v>986</v>
      </c>
      <c r="B47" s="630"/>
      <c r="C47" s="630"/>
      <c r="D47" s="630"/>
      <c r="E47" s="630"/>
      <c r="F47" s="630"/>
      <c r="G47" s="631"/>
      <c r="L47" s="511"/>
    </row>
    <row r="48" spans="1:12" s="109" customFormat="1" ht="13.5" customHeight="1">
      <c r="A48" s="629" t="s">
        <v>987</v>
      </c>
      <c r="B48" s="630"/>
      <c r="C48" s="630"/>
      <c r="D48" s="630"/>
      <c r="E48" s="630"/>
      <c r="F48" s="630"/>
      <c r="G48" s="631"/>
      <c r="L48" s="511"/>
    </row>
    <row r="49" spans="1:12" s="109" customFormat="1" ht="13.5" customHeight="1">
      <c r="A49" s="629" t="s">
        <v>988</v>
      </c>
      <c r="B49" s="630"/>
      <c r="C49" s="630"/>
      <c r="D49" s="630"/>
      <c r="E49" s="630"/>
      <c r="F49" s="630"/>
      <c r="G49" s="631"/>
      <c r="L49" s="500"/>
    </row>
    <row r="50" spans="1:12" s="109" customFormat="1" ht="13.5" customHeight="1">
      <c r="A50" s="629" t="s">
        <v>989</v>
      </c>
      <c r="B50" s="630"/>
      <c r="C50" s="630"/>
      <c r="D50" s="630"/>
      <c r="E50" s="630"/>
      <c r="F50" s="630"/>
      <c r="G50" s="631"/>
      <c r="L50" s="500"/>
    </row>
    <row r="51" spans="1:12" s="109" customFormat="1" ht="13.5" customHeight="1">
      <c r="A51" s="629" t="s">
        <v>990</v>
      </c>
      <c r="B51" s="630"/>
      <c r="C51" s="630"/>
      <c r="D51" s="630"/>
      <c r="E51" s="630"/>
      <c r="F51" s="630"/>
      <c r="G51" s="631"/>
      <c r="L51" s="513"/>
    </row>
    <row r="52" spans="1:12" s="109" customFormat="1" ht="13.5" customHeight="1">
      <c r="A52" s="629"/>
      <c r="B52" s="630"/>
      <c r="C52" s="630"/>
      <c r="D52" s="630"/>
      <c r="E52" s="630"/>
      <c r="F52" s="630"/>
      <c r="G52" s="631"/>
      <c r="L52" s="511"/>
    </row>
    <row r="53" spans="1:12" s="109" customFormat="1" ht="13.5" customHeight="1">
      <c r="A53" s="629" t="s">
        <v>980</v>
      </c>
      <c r="B53" s="630"/>
      <c r="C53" s="630"/>
      <c r="D53" s="630"/>
      <c r="E53" s="630"/>
      <c r="F53" s="630"/>
      <c r="G53" s="631"/>
      <c r="L53" s="500"/>
    </row>
    <row r="54" spans="1:12" s="109" customFormat="1" ht="13.5" customHeight="1">
      <c r="A54" s="629" t="s">
        <v>991</v>
      </c>
      <c r="B54" s="630"/>
      <c r="C54" s="630"/>
      <c r="D54" s="630"/>
      <c r="E54" s="630"/>
      <c r="F54" s="630"/>
      <c r="G54" s="631"/>
      <c r="L54" s="500"/>
    </row>
    <row r="55" spans="1:12" s="109" customFormat="1" ht="13.5" customHeight="1">
      <c r="A55" s="629" t="s">
        <v>992</v>
      </c>
      <c r="B55" s="630"/>
      <c r="C55" s="630"/>
      <c r="D55" s="630"/>
      <c r="E55" s="630"/>
      <c r="F55" s="630"/>
      <c r="G55" s="631"/>
      <c r="L55" s="511"/>
    </row>
    <row r="56" spans="1:12" s="109" customFormat="1" ht="13.5" customHeight="1">
      <c r="A56" s="629"/>
      <c r="B56" s="630"/>
      <c r="C56" s="630"/>
      <c r="D56" s="630"/>
      <c r="E56" s="630"/>
      <c r="F56" s="630"/>
      <c r="G56" s="631"/>
      <c r="L56" s="500"/>
    </row>
    <row r="57" spans="1:12" s="109" customFormat="1" ht="13.5" customHeight="1">
      <c r="A57" s="629"/>
      <c r="B57" s="630"/>
      <c r="C57" s="630"/>
      <c r="D57" s="630"/>
      <c r="E57" s="630"/>
      <c r="F57" s="630"/>
      <c r="G57" s="631"/>
      <c r="L57" s="500"/>
    </row>
    <row r="58" spans="1:12" s="500" customFormat="1" ht="13.5" customHeight="1">
      <c r="A58" s="629"/>
      <c r="B58" s="630"/>
      <c r="C58" s="630"/>
      <c r="D58" s="630"/>
      <c r="E58" s="630"/>
      <c r="F58" s="630"/>
      <c r="G58" s="631"/>
      <c r="H58" s="109"/>
      <c r="I58" s="109"/>
      <c r="J58" s="109"/>
      <c r="K58" s="109"/>
    </row>
    <row r="59" spans="1:12" s="146" customFormat="1" ht="21">
      <c r="A59" s="35" t="s">
        <v>31</v>
      </c>
      <c r="B59" s="498">
        <f>$B$1</f>
        <v>10</v>
      </c>
      <c r="C59" s="36" t="s">
        <v>39</v>
      </c>
      <c r="D59" s="37" t="str">
        <f>$E$1</f>
        <v>遭遇毎</v>
      </c>
      <c r="E59" s="714" t="str">
        <f>$B$2</f>
        <v>リキュパラティヴ・エンチャントメント</v>
      </c>
      <c r="F59" s="728"/>
      <c r="G59" s="715"/>
      <c r="L59" s="492"/>
    </row>
  </sheetData>
  <mergeCells count="60">
    <mergeCell ref="A56:G56"/>
    <mergeCell ref="A57:G57"/>
    <mergeCell ref="A58:G58"/>
    <mergeCell ref="E59:G59"/>
    <mergeCell ref="A46:G46"/>
    <mergeCell ref="A51:G51"/>
    <mergeCell ref="A53:G53"/>
    <mergeCell ref="A54:G54"/>
    <mergeCell ref="A49:G49"/>
    <mergeCell ref="A50:G50"/>
    <mergeCell ref="A52:G52"/>
    <mergeCell ref="A55:G55"/>
    <mergeCell ref="A47:G47"/>
    <mergeCell ref="A48:G48"/>
    <mergeCell ref="A45:G45"/>
    <mergeCell ref="A33:G33"/>
    <mergeCell ref="A34:G34"/>
    <mergeCell ref="A35:G35"/>
    <mergeCell ref="A36:G36"/>
    <mergeCell ref="A40:G40"/>
    <mergeCell ref="A39:G39"/>
    <mergeCell ref="A38:G38"/>
    <mergeCell ref="A41:G41"/>
    <mergeCell ref="A42:G42"/>
    <mergeCell ref="A43:G43"/>
    <mergeCell ref="A44:G44"/>
    <mergeCell ref="A37:G37"/>
    <mergeCell ref="A32:G32"/>
    <mergeCell ref="A25:G25"/>
    <mergeCell ref="A26:G26"/>
    <mergeCell ref="A27:G27"/>
    <mergeCell ref="A28:G28"/>
    <mergeCell ref="A29:G29"/>
    <mergeCell ref="A30:G30"/>
    <mergeCell ref="A31:G31"/>
    <mergeCell ref="A24:G24"/>
    <mergeCell ref="B12:G12"/>
    <mergeCell ref="B13:G13"/>
    <mergeCell ref="B14:G14"/>
    <mergeCell ref="B15:G15"/>
    <mergeCell ref="B16:G16"/>
    <mergeCell ref="A17:G17"/>
    <mergeCell ref="A18:G18"/>
    <mergeCell ref="A22:G22"/>
    <mergeCell ref="A23:G23"/>
    <mergeCell ref="A19:G19"/>
    <mergeCell ref="A20:G20"/>
    <mergeCell ref="B11:G11"/>
    <mergeCell ref="J11:K11"/>
    <mergeCell ref="B1:C1"/>
    <mergeCell ref="F1:G1"/>
    <mergeCell ref="B2:G2"/>
    <mergeCell ref="B4:G4"/>
    <mergeCell ref="H4:L4"/>
    <mergeCell ref="B5:G5"/>
    <mergeCell ref="B6:D6"/>
    <mergeCell ref="B8:G8"/>
    <mergeCell ref="B9:G9"/>
    <mergeCell ref="J9:K9"/>
    <mergeCell ref="B10:G10"/>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61D02"/>
  </sheetPr>
  <dimension ref="A1:L58"/>
  <sheetViews>
    <sheetView topLeftCell="A2" zoomScaleNormal="100" workbookViewId="0">
      <selection activeCell="B6" sqref="B6:D6"/>
    </sheetView>
  </sheetViews>
  <sheetFormatPr defaultColWidth="9" defaultRowHeight="13.5"/>
  <cols>
    <col min="1" max="1" width="7.875" style="208" customWidth="1"/>
    <col min="2" max="2" width="8.5" style="208" customWidth="1"/>
    <col min="3" max="3" width="6.625" style="208" customWidth="1"/>
    <col min="4" max="4" width="15.75" style="208"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208" customWidth="1"/>
    <col min="13" max="13" width="9.25" style="208" customWidth="1"/>
    <col min="14" max="14" width="12.375" style="208" customWidth="1"/>
    <col min="15" max="16384" width="9" style="208"/>
  </cols>
  <sheetData>
    <row r="1" spans="1:12" ht="21">
      <c r="A1" s="38" t="s">
        <v>31</v>
      </c>
      <c r="B1" s="729">
        <v>12</v>
      </c>
      <c r="C1" s="730"/>
      <c r="D1" s="39" t="s">
        <v>39</v>
      </c>
      <c r="E1" s="40" t="s">
        <v>382</v>
      </c>
      <c r="F1" s="716"/>
      <c r="G1" s="717"/>
      <c r="H1" s="151" t="s">
        <v>53</v>
      </c>
    </row>
    <row r="2" spans="1:12" ht="24.75" customHeight="1">
      <c r="A2" s="39" t="s">
        <v>0</v>
      </c>
      <c r="B2" s="718" t="s">
        <v>677</v>
      </c>
      <c r="C2" s="718"/>
      <c r="D2" s="718"/>
      <c r="E2" s="718"/>
      <c r="F2" s="718"/>
      <c r="G2" s="718"/>
      <c r="H2" s="151" t="s">
        <v>54</v>
      </c>
    </row>
    <row r="3" spans="1:12" ht="19.5" customHeight="1">
      <c r="A3" s="150" t="s">
        <v>46</v>
      </c>
      <c r="B3" s="146"/>
      <c r="C3" s="146"/>
      <c r="D3" s="146"/>
      <c r="I3" s="151"/>
    </row>
    <row r="4" spans="1:12">
      <c r="A4" s="154" t="s">
        <v>44</v>
      </c>
      <c r="B4" s="609" t="s">
        <v>385</v>
      </c>
      <c r="C4" s="610"/>
      <c r="D4" s="610"/>
      <c r="E4" s="610"/>
      <c r="F4" s="610"/>
      <c r="G4" s="611"/>
      <c r="H4" s="638" t="s">
        <v>367</v>
      </c>
      <c r="I4" s="639"/>
      <c r="J4" s="639"/>
      <c r="K4" s="639"/>
      <c r="L4" s="640"/>
    </row>
    <row r="5" spans="1:12">
      <c r="A5" s="155" t="s">
        <v>38</v>
      </c>
      <c r="B5" s="609" t="s">
        <v>131</v>
      </c>
      <c r="C5" s="610"/>
      <c r="D5" s="610"/>
      <c r="E5" s="610"/>
      <c r="F5" s="610"/>
      <c r="G5" s="611"/>
      <c r="H5" s="211" t="s">
        <v>41</v>
      </c>
      <c r="I5" s="209" t="s">
        <v>69</v>
      </c>
      <c r="J5" s="209">
        <v>10</v>
      </c>
    </row>
    <row r="6" spans="1:12">
      <c r="A6" s="155" t="s">
        <v>6</v>
      </c>
      <c r="B6" s="892" t="s">
        <v>386</v>
      </c>
      <c r="C6" s="893"/>
      <c r="D6" s="894"/>
      <c r="E6" s="211" t="s">
        <v>41</v>
      </c>
      <c r="F6" s="202" t="str">
        <f>$I$5</f>
        <v>遠隔</v>
      </c>
      <c r="G6" s="160">
        <f>IF($J$5 = 0,"", $J$5)</f>
        <v>10</v>
      </c>
      <c r="H6" s="211" t="s">
        <v>64</v>
      </c>
      <c r="I6" s="209"/>
      <c r="J6" s="209"/>
    </row>
    <row r="7" spans="1:12">
      <c r="A7" s="156" t="s">
        <v>5</v>
      </c>
      <c r="B7" s="609" t="s">
        <v>387</v>
      </c>
      <c r="C7" s="610"/>
      <c r="D7" s="611"/>
      <c r="E7" s="211" t="s">
        <v>64</v>
      </c>
      <c r="F7" s="210" t="str">
        <f>IF($I$6 = 0,"", $I$6)</f>
        <v/>
      </c>
      <c r="G7" s="210" t="str">
        <f>IF($J$6 = 0,"", $J$6)</f>
        <v/>
      </c>
      <c r="H7" s="211" t="s">
        <v>83</v>
      </c>
      <c r="I7" s="209" t="s">
        <v>99</v>
      </c>
      <c r="J7" s="151" t="s">
        <v>60</v>
      </c>
      <c r="L7" s="278" t="s">
        <v>369</v>
      </c>
    </row>
    <row r="8" spans="1:12" ht="13.5" customHeight="1">
      <c r="A8" s="157" t="s">
        <v>97</v>
      </c>
      <c r="B8" s="606" t="s">
        <v>612</v>
      </c>
      <c r="C8" s="607"/>
      <c r="D8" s="607"/>
      <c r="E8" s="607"/>
      <c r="F8" s="607"/>
      <c r="G8" s="608"/>
      <c r="H8" s="211" t="s">
        <v>49</v>
      </c>
      <c r="I8" s="144" t="s">
        <v>11</v>
      </c>
      <c r="J8" s="210">
        <f>IF(I8="",0,VLOOKUP(I8,基本!$A$5:'基本'!$C$10,3,FALSE))</f>
        <v>1</v>
      </c>
      <c r="K8" s="209" t="s">
        <v>88</v>
      </c>
      <c r="L8" s="280">
        <f>$J$8+$L$9+$I$9</f>
        <v>9</v>
      </c>
    </row>
    <row r="9" spans="1:12" ht="13.5" customHeight="1">
      <c r="A9" s="159"/>
      <c r="B9" s="723"/>
      <c r="C9" s="724"/>
      <c r="D9" s="724"/>
      <c r="E9" s="724"/>
      <c r="F9" s="724"/>
      <c r="G9" s="725"/>
      <c r="H9" s="211" t="s">
        <v>56</v>
      </c>
      <c r="I9" s="209">
        <v>0</v>
      </c>
      <c r="J9" s="546" t="s">
        <v>51</v>
      </c>
      <c r="K9" s="548"/>
      <c r="L9" s="210">
        <f>IF($I$7=基本!$F$4,基本!$P$7,IF($I$7=基本!$F$13,基本!$P$16,IF($I$7=基本!$F$22,基本!$P$25,IF($I$7=基本!$F$31,基本!$P$34,IF($I$7=基本!$F$40,基本!$P$43,0)))))</f>
        <v>8</v>
      </c>
    </row>
    <row r="10" spans="1:12" ht="13.5" customHeight="1">
      <c r="A10" s="158" t="s">
        <v>59</v>
      </c>
      <c r="B10" s="629" t="s">
        <v>634</v>
      </c>
      <c r="C10" s="630"/>
      <c r="D10" s="630"/>
      <c r="E10" s="630"/>
      <c r="F10" s="630"/>
      <c r="G10" s="631"/>
      <c r="H10" s="152" t="s">
        <v>50</v>
      </c>
      <c r="I10" s="144" t="s">
        <v>11</v>
      </c>
      <c r="J10" s="210">
        <f>IF(I10="",0,VLOOKUP(I10,基本!$A$5:'基本'!$C$10,3,FALSE))</f>
        <v>1</v>
      </c>
      <c r="L10" s="146"/>
    </row>
    <row r="11" spans="1:12" ht="13.5" customHeight="1">
      <c r="A11" s="158"/>
      <c r="B11" s="629" t="s">
        <v>388</v>
      </c>
      <c r="C11" s="630"/>
      <c r="D11" s="630"/>
      <c r="E11" s="630"/>
      <c r="F11" s="630"/>
      <c r="G11" s="631"/>
      <c r="H11" s="211" t="s">
        <v>57</v>
      </c>
      <c r="I11" s="209">
        <v>0</v>
      </c>
      <c r="J11" s="546" t="s">
        <v>52</v>
      </c>
      <c r="K11" s="548"/>
      <c r="L11" s="210">
        <f>IF($I$7=基本!$F$4,基本!$P$9,IF($I$7=基本!$F$13,基本!$P$18,IF($I$7=基本!$F$22,基本!$P$27,IF($I$7=基本!$F$31,基本!$P$36,IF($I$7=基本!$F$40,基本!$P$45,0)))))</f>
        <v>0</v>
      </c>
    </row>
    <row r="12" spans="1:12">
      <c r="A12" s="158"/>
      <c r="B12" s="626"/>
      <c r="C12" s="627"/>
      <c r="D12" s="627"/>
      <c r="E12" s="627"/>
      <c r="F12" s="627"/>
      <c r="G12" s="628"/>
      <c r="J12" s="208"/>
      <c r="K12" s="208"/>
      <c r="L12" s="278" t="s">
        <v>369</v>
      </c>
    </row>
    <row r="13" spans="1:12" ht="8.25" customHeight="1">
      <c r="A13" s="158"/>
      <c r="B13" s="827"/>
      <c r="C13" s="828"/>
      <c r="D13" s="828"/>
      <c r="E13" s="828"/>
      <c r="F13" s="828"/>
      <c r="G13" s="829"/>
      <c r="H13" s="211" t="s">
        <v>84</v>
      </c>
      <c r="I13" s="209">
        <v>1</v>
      </c>
      <c r="J13" s="211" t="s">
        <v>42</v>
      </c>
      <c r="K13" s="209">
        <v>6</v>
      </c>
      <c r="L13" s="280">
        <f>$J$10+$L$11+$I$11</f>
        <v>1</v>
      </c>
    </row>
    <row r="14" spans="1:12" ht="24" customHeight="1">
      <c r="A14" s="158"/>
      <c r="B14" s="889" t="str">
        <f>"ダメージを適応した後、抵抗 "&amp;20+$L$15&amp;" ＧＥＴ !"</f>
        <v>ダメージを適応した後、抵抗 26 ＧＥＴ !</v>
      </c>
      <c r="C14" s="890"/>
      <c r="D14" s="890"/>
      <c r="E14" s="890"/>
      <c r="F14" s="890"/>
      <c r="G14" s="891"/>
      <c r="H14" s="211" t="s">
        <v>48</v>
      </c>
      <c r="I14" s="44">
        <f>IF($I$7=基本!$F$4,基本!$L$11,IF($I$7=基本!$F$13,基本!$L$20,IF($I$7=基本!$F$22,基本!$L$29,IF($I$7=基本!$F$31,基本!$L$38,IF($I$7=基本!$F$40,基本!$L$47,0)))))</f>
        <v>0</v>
      </c>
      <c r="J14" s="211" t="s">
        <v>42</v>
      </c>
      <c r="K14" s="44">
        <f>IF($I$7=基本!$F$4,基本!$N$11,IF($I$7=基本!$F$13,基本!$N$20,IF($I$7=基本!$F$22,基本!$N$29,IF($I$7=基本!$F$31,基本!$N$38,IF($I$7=基本!$F$40,基本!$N$47,0)))))</f>
        <v>0</v>
      </c>
      <c r="L14" s="280">
        <f>$J$10+$L$11+$I$11+($I$13*$K$13)</f>
        <v>7</v>
      </c>
    </row>
    <row r="15" spans="1:12" ht="13.5" customHeight="1">
      <c r="A15" s="158"/>
      <c r="B15" s="626"/>
      <c r="C15" s="627"/>
      <c r="D15" s="627"/>
      <c r="E15" s="627"/>
      <c r="F15" s="627"/>
      <c r="G15" s="628"/>
      <c r="H15" s="211" t="s">
        <v>58</v>
      </c>
      <c r="I15" s="209"/>
      <c r="J15" s="281" t="s">
        <v>368</v>
      </c>
      <c r="K15" s="144" t="s">
        <v>15</v>
      </c>
      <c r="L15" s="286">
        <f>IF(K15="",0,VLOOKUP(K15,基本!$A$5:'基本'!$C$10,3,FALSE))</f>
        <v>6</v>
      </c>
    </row>
    <row r="16" spans="1:12" ht="4.5" customHeight="1">
      <c r="A16" s="159"/>
      <c r="B16" s="723"/>
      <c r="C16" s="724"/>
      <c r="D16" s="724"/>
      <c r="E16" s="724"/>
      <c r="F16" s="724"/>
      <c r="G16" s="725"/>
      <c r="J16" s="208"/>
      <c r="K16" s="208"/>
    </row>
    <row r="17" spans="1:12" s="287" customFormat="1" ht="5.25" customHeight="1">
      <c r="A17" s="632"/>
      <c r="B17" s="632"/>
      <c r="C17" s="632"/>
      <c r="D17" s="632"/>
      <c r="E17" s="632"/>
      <c r="F17" s="632"/>
      <c r="G17" s="632"/>
      <c r="H17" s="146"/>
      <c r="I17" s="146"/>
      <c r="J17" s="146"/>
      <c r="K17" s="146"/>
    </row>
    <row r="18" spans="1:12" s="287" customFormat="1" ht="14.25">
      <c r="A18" s="633" t="s">
        <v>381</v>
      </c>
      <c r="B18" s="633"/>
      <c r="C18" s="633"/>
      <c r="D18" s="633"/>
      <c r="E18" s="633"/>
      <c r="F18" s="633"/>
      <c r="G18" s="633"/>
      <c r="H18" s="146"/>
    </row>
    <row r="19" spans="1:12" s="287" customFormat="1" ht="13.5" customHeight="1">
      <c r="A19" s="637" t="s">
        <v>377</v>
      </c>
      <c r="B19" s="635"/>
      <c r="C19" s="635"/>
      <c r="D19" s="635"/>
      <c r="E19" s="635"/>
      <c r="F19" s="635"/>
      <c r="G19" s="635"/>
      <c r="H19" s="146"/>
      <c r="I19" s="146"/>
      <c r="J19" s="146"/>
      <c r="K19" s="146"/>
    </row>
    <row r="20" spans="1:12" ht="5.25" customHeight="1">
      <c r="A20" s="724"/>
      <c r="B20" s="724"/>
      <c r="C20" s="724"/>
      <c r="D20" s="724"/>
      <c r="E20" s="724"/>
      <c r="F20" s="724"/>
      <c r="G20" s="724"/>
    </row>
    <row r="21" spans="1:12" ht="13.5" customHeight="1">
      <c r="A21" s="653" t="s">
        <v>47</v>
      </c>
      <c r="B21" s="654"/>
      <c r="C21" s="654"/>
      <c r="D21" s="654"/>
      <c r="E21" s="654"/>
      <c r="F21" s="654"/>
      <c r="G21" s="655"/>
    </row>
    <row r="22" spans="1:12" s="109" customFormat="1" ht="13.5" customHeight="1">
      <c r="A22" s="629"/>
      <c r="B22" s="630"/>
      <c r="C22" s="630"/>
      <c r="D22" s="630"/>
      <c r="E22" s="630"/>
      <c r="F22" s="630"/>
      <c r="G22" s="631"/>
      <c r="L22" s="290"/>
    </row>
    <row r="23" spans="1:12" s="146" customFormat="1" ht="18" customHeight="1">
      <c r="A23" s="689" t="s">
        <v>534</v>
      </c>
      <c r="B23" s="690"/>
      <c r="C23" s="690"/>
      <c r="D23" s="690"/>
      <c r="E23" s="690"/>
      <c r="F23" s="690"/>
      <c r="G23" s="691"/>
      <c r="L23" s="315"/>
    </row>
    <row r="24" spans="1:12" s="146" customFormat="1" ht="15.75" customHeight="1">
      <c r="A24" s="874" t="s">
        <v>329</v>
      </c>
      <c r="B24" s="875"/>
      <c r="C24" s="875"/>
      <c r="D24" s="875"/>
      <c r="E24" s="875"/>
      <c r="F24" s="875"/>
      <c r="G24" s="876"/>
      <c r="L24" s="315"/>
    </row>
    <row r="25" spans="1:12" s="146" customFormat="1" ht="18.75" customHeight="1">
      <c r="A25" s="886" t="s">
        <v>535</v>
      </c>
      <c r="B25" s="887"/>
      <c r="C25" s="887"/>
      <c r="D25" s="887"/>
      <c r="E25" s="887"/>
      <c r="F25" s="887"/>
      <c r="G25" s="888"/>
      <c r="L25" s="315"/>
    </row>
    <row r="26" spans="1:12" s="109" customFormat="1" ht="13.5" customHeight="1">
      <c r="A26" s="895"/>
      <c r="B26" s="896"/>
      <c r="C26" s="896"/>
      <c r="D26" s="896"/>
      <c r="E26" s="896"/>
      <c r="F26" s="896"/>
      <c r="G26" s="897"/>
      <c r="L26" s="290"/>
    </row>
    <row r="27" spans="1:12" s="109" customFormat="1" ht="13.5" customHeight="1">
      <c r="A27" s="629" t="s">
        <v>635</v>
      </c>
      <c r="B27" s="630"/>
      <c r="C27" s="630"/>
      <c r="D27" s="630"/>
      <c r="E27" s="630"/>
      <c r="F27" s="630"/>
      <c r="G27" s="631"/>
      <c r="L27" s="290"/>
    </row>
    <row r="28" spans="1:12" s="290" customFormat="1" ht="13.5" customHeight="1">
      <c r="A28" s="629" t="s">
        <v>637</v>
      </c>
      <c r="B28" s="630"/>
      <c r="C28" s="630"/>
      <c r="D28" s="630"/>
      <c r="E28" s="630"/>
      <c r="F28" s="630"/>
      <c r="G28" s="631"/>
      <c r="H28" s="109"/>
      <c r="I28" s="109"/>
      <c r="J28" s="109"/>
      <c r="K28" s="109"/>
    </row>
    <row r="29" spans="1:12" s="109" customFormat="1" ht="13.5" customHeight="1">
      <c r="A29" s="629" t="s">
        <v>638</v>
      </c>
      <c r="B29" s="630"/>
      <c r="C29" s="630"/>
      <c r="D29" s="630"/>
      <c r="E29" s="630"/>
      <c r="F29" s="630"/>
      <c r="G29" s="631"/>
      <c r="L29" s="290"/>
    </row>
    <row r="30" spans="1:12" s="109" customFormat="1" ht="13.5" customHeight="1">
      <c r="A30" s="629" t="s">
        <v>643</v>
      </c>
      <c r="B30" s="630"/>
      <c r="C30" s="630"/>
      <c r="D30" s="630"/>
      <c r="E30" s="630"/>
      <c r="F30" s="630"/>
      <c r="G30" s="631"/>
      <c r="L30" s="318"/>
    </row>
    <row r="31" spans="1:12" s="318" customFormat="1" ht="13.5" customHeight="1">
      <c r="A31" s="629" t="s">
        <v>663</v>
      </c>
      <c r="B31" s="630"/>
      <c r="C31" s="630"/>
      <c r="D31" s="630"/>
      <c r="E31" s="630"/>
      <c r="F31" s="630"/>
      <c r="G31" s="631"/>
      <c r="H31" s="109"/>
      <c r="I31" s="109"/>
      <c r="J31" s="109"/>
      <c r="K31" s="109"/>
    </row>
    <row r="32" spans="1:12" s="109" customFormat="1" ht="13.5" customHeight="1">
      <c r="A32" s="629" t="s">
        <v>647</v>
      </c>
      <c r="B32" s="630"/>
      <c r="C32" s="630"/>
      <c r="D32" s="630"/>
      <c r="E32" s="630"/>
      <c r="F32" s="630"/>
      <c r="G32" s="631"/>
      <c r="L32" s="318"/>
    </row>
    <row r="33" spans="1:12" s="109" customFormat="1" ht="13.5" customHeight="1">
      <c r="A33" s="629" t="s">
        <v>648</v>
      </c>
      <c r="B33" s="630"/>
      <c r="C33" s="630"/>
      <c r="D33" s="630"/>
      <c r="E33" s="630"/>
      <c r="F33" s="630"/>
      <c r="G33" s="631"/>
      <c r="L33" s="318"/>
    </row>
    <row r="34" spans="1:12" s="318" customFormat="1" ht="13.5" customHeight="1">
      <c r="A34" s="629" t="s">
        <v>649</v>
      </c>
      <c r="B34" s="630"/>
      <c r="C34" s="630"/>
      <c r="D34" s="630"/>
      <c r="E34" s="630"/>
      <c r="F34" s="630"/>
      <c r="G34" s="631"/>
      <c r="H34" s="109"/>
      <c r="I34" s="109"/>
      <c r="J34" s="109"/>
      <c r="K34" s="109"/>
    </row>
    <row r="35" spans="1:12" s="109" customFormat="1" ht="13.5" customHeight="1">
      <c r="A35" s="629" t="s">
        <v>813</v>
      </c>
      <c r="B35" s="630"/>
      <c r="C35" s="630"/>
      <c r="D35" s="630"/>
      <c r="E35" s="630"/>
      <c r="F35" s="630"/>
      <c r="G35" s="631"/>
      <c r="L35" s="290"/>
    </row>
    <row r="36" spans="1:12" s="290" customFormat="1" ht="13.5" customHeight="1">
      <c r="A36" s="629" t="s">
        <v>639</v>
      </c>
      <c r="B36" s="630"/>
      <c r="C36" s="630"/>
      <c r="D36" s="630"/>
      <c r="E36" s="630"/>
      <c r="F36" s="630"/>
      <c r="G36" s="631"/>
      <c r="H36" s="109"/>
      <c r="I36" s="109"/>
      <c r="J36" s="109"/>
      <c r="K36" s="109"/>
    </row>
    <row r="37" spans="1:12" s="109" customFormat="1" ht="13.5" customHeight="1">
      <c r="A37" s="629" t="s">
        <v>640</v>
      </c>
      <c r="B37" s="630"/>
      <c r="C37" s="630"/>
      <c r="D37" s="630"/>
      <c r="E37" s="630"/>
      <c r="F37" s="630"/>
      <c r="G37" s="631"/>
      <c r="L37" s="290"/>
    </row>
    <row r="38" spans="1:12" s="109" customFormat="1" ht="13.5" customHeight="1">
      <c r="A38" s="629" t="s">
        <v>641</v>
      </c>
      <c r="B38" s="630"/>
      <c r="C38" s="630"/>
      <c r="D38" s="630"/>
      <c r="E38" s="630"/>
      <c r="F38" s="630"/>
      <c r="G38" s="631"/>
      <c r="L38" s="290"/>
    </row>
    <row r="39" spans="1:12" s="109" customFormat="1" ht="13.5" customHeight="1">
      <c r="A39" s="629" t="s">
        <v>642</v>
      </c>
      <c r="B39" s="630"/>
      <c r="C39" s="630"/>
      <c r="D39" s="630"/>
      <c r="E39" s="630"/>
      <c r="F39" s="630"/>
      <c r="G39" s="631"/>
      <c r="L39" s="290"/>
    </row>
    <row r="40" spans="1:12" s="109" customFormat="1" ht="13.5" customHeight="1">
      <c r="A40" s="629" t="s">
        <v>814</v>
      </c>
      <c r="B40" s="630"/>
      <c r="C40" s="630"/>
      <c r="D40" s="630"/>
      <c r="E40" s="630"/>
      <c r="F40" s="630"/>
      <c r="G40" s="631"/>
      <c r="L40" s="318"/>
    </row>
    <row r="41" spans="1:12" s="109" customFormat="1" ht="13.5" customHeight="1">
      <c r="A41" s="629" t="s">
        <v>645</v>
      </c>
      <c r="B41" s="630"/>
      <c r="C41" s="630"/>
      <c r="D41" s="630"/>
      <c r="E41" s="630"/>
      <c r="F41" s="630"/>
      <c r="G41" s="631"/>
      <c r="L41" s="318"/>
    </row>
    <row r="42" spans="1:12" s="109" customFormat="1" ht="13.5" customHeight="1">
      <c r="A42" s="629" t="s">
        <v>920</v>
      </c>
      <c r="B42" s="630"/>
      <c r="C42" s="630"/>
      <c r="D42" s="630"/>
      <c r="E42" s="630"/>
      <c r="F42" s="630"/>
      <c r="G42" s="631"/>
      <c r="L42" s="290"/>
    </row>
    <row r="43" spans="1:12" s="290" customFormat="1" ht="13.5" customHeight="1">
      <c r="A43" s="629" t="s">
        <v>644</v>
      </c>
      <c r="B43" s="630"/>
      <c r="C43" s="630"/>
      <c r="D43" s="630"/>
      <c r="E43" s="630"/>
      <c r="F43" s="630"/>
      <c r="G43" s="631"/>
      <c r="H43" s="109"/>
      <c r="I43" s="109"/>
      <c r="J43" s="109"/>
      <c r="K43" s="109"/>
    </row>
    <row r="44" spans="1:12" s="109" customFormat="1" ht="13.5" customHeight="1">
      <c r="A44" s="629" t="s">
        <v>646</v>
      </c>
      <c r="B44" s="630"/>
      <c r="C44" s="630"/>
      <c r="D44" s="630"/>
      <c r="E44" s="630"/>
      <c r="F44" s="630"/>
      <c r="G44" s="631"/>
      <c r="L44" s="290"/>
    </row>
    <row r="45" spans="1:12" s="465" customFormat="1" ht="13.5" customHeight="1">
      <c r="A45" s="629" t="s">
        <v>819</v>
      </c>
      <c r="B45" s="630"/>
      <c r="C45" s="630"/>
      <c r="D45" s="630"/>
      <c r="E45" s="630"/>
      <c r="F45" s="630"/>
      <c r="G45" s="631"/>
      <c r="H45" s="109"/>
      <c r="I45" s="109"/>
      <c r="J45" s="109"/>
      <c r="K45" s="109"/>
    </row>
    <row r="46" spans="1:12" s="109" customFormat="1" ht="13.5" customHeight="1">
      <c r="A46" s="629" t="s">
        <v>817</v>
      </c>
      <c r="B46" s="630"/>
      <c r="C46" s="630"/>
      <c r="D46" s="630"/>
      <c r="E46" s="630"/>
      <c r="F46" s="630"/>
      <c r="G46" s="631"/>
      <c r="L46" s="465"/>
    </row>
    <row r="47" spans="1:12" s="109" customFormat="1" ht="13.5" customHeight="1">
      <c r="A47" s="629" t="s">
        <v>818</v>
      </c>
      <c r="B47" s="630"/>
      <c r="C47" s="630"/>
      <c r="D47" s="630"/>
      <c r="E47" s="630"/>
      <c r="F47" s="630"/>
      <c r="G47" s="631"/>
      <c r="L47" s="318"/>
    </row>
    <row r="48" spans="1:12" s="318" customFormat="1" ht="13.5" customHeight="1">
      <c r="A48" s="629" t="s">
        <v>670</v>
      </c>
      <c r="B48" s="630"/>
      <c r="C48" s="630"/>
      <c r="D48" s="630"/>
      <c r="E48" s="630"/>
      <c r="F48" s="630"/>
      <c r="G48" s="631"/>
      <c r="H48" s="109"/>
      <c r="I48" s="109"/>
      <c r="J48" s="109"/>
      <c r="K48" s="109"/>
    </row>
    <row r="49" spans="1:12" s="109" customFormat="1" ht="13.5" customHeight="1">
      <c r="A49" s="629" t="s">
        <v>671</v>
      </c>
      <c r="B49" s="630"/>
      <c r="C49" s="630"/>
      <c r="D49" s="630"/>
      <c r="E49" s="630"/>
      <c r="F49" s="630"/>
      <c r="G49" s="631"/>
      <c r="L49" s="290"/>
    </row>
    <row r="50" spans="1:12" s="109" customFormat="1" ht="13.5" customHeight="1">
      <c r="A50" s="629" t="s">
        <v>672</v>
      </c>
      <c r="B50" s="630"/>
      <c r="C50" s="630"/>
      <c r="D50" s="630"/>
      <c r="E50" s="630"/>
      <c r="F50" s="630"/>
      <c r="G50" s="631"/>
      <c r="L50" s="290"/>
    </row>
    <row r="51" spans="1:12" s="290" customFormat="1" ht="13.5" customHeight="1">
      <c r="A51" s="629" t="s">
        <v>816</v>
      </c>
      <c r="B51" s="630"/>
      <c r="C51" s="630"/>
      <c r="D51" s="630"/>
      <c r="E51" s="630"/>
      <c r="F51" s="630"/>
      <c r="G51" s="631"/>
      <c r="H51" s="109"/>
      <c r="I51" s="109"/>
      <c r="J51" s="109"/>
      <c r="K51" s="109"/>
    </row>
    <row r="52" spans="1:12" s="109" customFormat="1" ht="13.5" customHeight="1">
      <c r="A52" s="629" t="s">
        <v>673</v>
      </c>
      <c r="B52" s="630"/>
      <c r="C52" s="630"/>
      <c r="D52" s="630"/>
      <c r="E52" s="630"/>
      <c r="F52" s="630"/>
      <c r="G52" s="631"/>
      <c r="L52" s="290"/>
    </row>
    <row r="53" spans="1:12" s="109" customFormat="1" ht="13.5" customHeight="1">
      <c r="A53" s="629" t="s">
        <v>815</v>
      </c>
      <c r="B53" s="630"/>
      <c r="C53" s="630"/>
      <c r="D53" s="630"/>
      <c r="E53" s="630"/>
      <c r="F53" s="630"/>
      <c r="G53" s="631"/>
      <c r="L53" s="396"/>
    </row>
    <row r="54" spans="1:12" s="396" customFormat="1" ht="13.5" customHeight="1">
      <c r="A54" s="629" t="s">
        <v>791</v>
      </c>
      <c r="B54" s="630"/>
      <c r="C54" s="630"/>
      <c r="D54" s="630"/>
      <c r="E54" s="630"/>
      <c r="F54" s="630"/>
      <c r="G54" s="631"/>
      <c r="H54" s="109"/>
      <c r="I54" s="109"/>
      <c r="J54" s="109"/>
      <c r="K54" s="109"/>
    </row>
    <row r="55" spans="1:12" s="109" customFormat="1" ht="13.5" customHeight="1">
      <c r="A55" s="629" t="s">
        <v>792</v>
      </c>
      <c r="B55" s="630"/>
      <c r="C55" s="630"/>
      <c r="D55" s="630"/>
      <c r="E55" s="630"/>
      <c r="F55" s="630"/>
      <c r="G55" s="631"/>
      <c r="L55" s="396"/>
    </row>
    <row r="56" spans="1:12" s="109" customFormat="1" ht="13.5" customHeight="1">
      <c r="A56" s="629"/>
      <c r="B56" s="630"/>
      <c r="C56" s="630"/>
      <c r="D56" s="630"/>
      <c r="E56" s="630"/>
      <c r="F56" s="630"/>
      <c r="G56" s="631"/>
      <c r="L56" s="396"/>
    </row>
    <row r="57" spans="1:12" s="109" customFormat="1" ht="13.5" customHeight="1">
      <c r="A57" s="629"/>
      <c r="B57" s="630"/>
      <c r="C57" s="630"/>
      <c r="D57" s="630"/>
      <c r="E57" s="630"/>
      <c r="F57" s="630"/>
      <c r="G57" s="631"/>
      <c r="L57" s="396"/>
    </row>
    <row r="58" spans="1:12" s="146" customFormat="1" ht="21">
      <c r="A58" s="35" t="s">
        <v>31</v>
      </c>
      <c r="B58" s="288">
        <f>$B$1</f>
        <v>12</v>
      </c>
      <c r="C58" s="36" t="s">
        <v>39</v>
      </c>
      <c r="D58" s="37" t="str">
        <f>$E$1</f>
        <v>遭遇毎</v>
      </c>
      <c r="E58" s="714" t="str">
        <f>$B$2</f>
        <v>プロテクティヴ・リコール</v>
      </c>
      <c r="F58" s="728"/>
      <c r="G58" s="715"/>
      <c r="L58" s="208"/>
    </row>
  </sheetData>
  <mergeCells count="61">
    <mergeCell ref="A53:G53"/>
    <mergeCell ref="A54:G54"/>
    <mergeCell ref="A55:G55"/>
    <mergeCell ref="A56:G56"/>
    <mergeCell ref="A57:G57"/>
    <mergeCell ref="J9:K9"/>
    <mergeCell ref="B10:G10"/>
    <mergeCell ref="B1:C1"/>
    <mergeCell ref="F1:G1"/>
    <mergeCell ref="B2:G2"/>
    <mergeCell ref="B4:G4"/>
    <mergeCell ref="H4:L4"/>
    <mergeCell ref="B5:G5"/>
    <mergeCell ref="B6:D6"/>
    <mergeCell ref="B7:D7"/>
    <mergeCell ref="B8:G8"/>
    <mergeCell ref="B9:G9"/>
    <mergeCell ref="A41:G41"/>
    <mergeCell ref="B11:G11"/>
    <mergeCell ref="J11:K11"/>
    <mergeCell ref="B12:G12"/>
    <mergeCell ref="B13:G13"/>
    <mergeCell ref="B14:G14"/>
    <mergeCell ref="A32:G32"/>
    <mergeCell ref="A30:G30"/>
    <mergeCell ref="A28:G28"/>
    <mergeCell ref="A29:G29"/>
    <mergeCell ref="A34:G34"/>
    <mergeCell ref="A31:G31"/>
    <mergeCell ref="A49:G49"/>
    <mergeCell ref="A50:G50"/>
    <mergeCell ref="B15:G15"/>
    <mergeCell ref="A21:G21"/>
    <mergeCell ref="A22:G22"/>
    <mergeCell ref="A26:G26"/>
    <mergeCell ref="A27:G27"/>
    <mergeCell ref="A20:G20"/>
    <mergeCell ref="B16:G16"/>
    <mergeCell ref="A18:G18"/>
    <mergeCell ref="A19:G19"/>
    <mergeCell ref="A17:G17"/>
    <mergeCell ref="A23:G23"/>
    <mergeCell ref="A24:G24"/>
    <mergeCell ref="A25:G25"/>
    <mergeCell ref="A40:G40"/>
    <mergeCell ref="A45:G45"/>
    <mergeCell ref="A46:G46"/>
    <mergeCell ref="E58:G58"/>
    <mergeCell ref="A33:G33"/>
    <mergeCell ref="A47:G47"/>
    <mergeCell ref="A48:G48"/>
    <mergeCell ref="A37:G37"/>
    <mergeCell ref="A38:G38"/>
    <mergeCell ref="A39:G39"/>
    <mergeCell ref="A42:G42"/>
    <mergeCell ref="A36:G36"/>
    <mergeCell ref="A35:G35"/>
    <mergeCell ref="A51:G51"/>
    <mergeCell ref="A52:G52"/>
    <mergeCell ref="A43:G43"/>
    <mergeCell ref="A44:G44"/>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L57"/>
  <sheetViews>
    <sheetView zoomScaleNormal="100" workbookViewId="0">
      <selection activeCell="B6" sqref="B6:D6"/>
    </sheetView>
  </sheetViews>
  <sheetFormatPr defaultColWidth="9" defaultRowHeight="13.5"/>
  <cols>
    <col min="1" max="1" width="7.875" style="481" customWidth="1"/>
    <col min="2" max="2" width="8.5" style="481" customWidth="1"/>
    <col min="3" max="3" width="6.625" style="481" customWidth="1"/>
    <col min="4" max="4" width="15.75" style="481"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481" customWidth="1"/>
    <col min="13" max="13" width="9.25" style="481" customWidth="1"/>
    <col min="14" max="14" width="12.375" style="481" customWidth="1"/>
    <col min="15" max="16384" width="9" style="481"/>
  </cols>
  <sheetData>
    <row r="1" spans="1:12" ht="21">
      <c r="A1" s="161" t="s">
        <v>554</v>
      </c>
      <c r="B1" s="752">
        <v>16</v>
      </c>
      <c r="C1" s="753"/>
      <c r="D1" s="162" t="s">
        <v>39</v>
      </c>
      <c r="E1" s="163" t="s">
        <v>900</v>
      </c>
      <c r="F1" s="754"/>
      <c r="G1" s="755"/>
      <c r="H1" s="151" t="s">
        <v>53</v>
      </c>
    </row>
    <row r="2" spans="1:12" ht="24.75" customHeight="1">
      <c r="A2" s="162" t="s">
        <v>0</v>
      </c>
      <c r="B2" s="756" t="s">
        <v>906</v>
      </c>
      <c r="C2" s="756"/>
      <c r="D2" s="756"/>
      <c r="E2" s="756"/>
      <c r="F2" s="756"/>
      <c r="G2" s="756"/>
      <c r="H2" s="151" t="s">
        <v>54</v>
      </c>
    </row>
    <row r="3" spans="1:12" ht="19.5" customHeight="1">
      <c r="A3" s="150" t="s">
        <v>46</v>
      </c>
      <c r="B3" s="146"/>
      <c r="C3" s="146"/>
      <c r="D3" s="146"/>
      <c r="I3" s="151"/>
    </row>
    <row r="4" spans="1:12">
      <c r="A4" s="154" t="s">
        <v>44</v>
      </c>
      <c r="B4" s="609" t="s">
        <v>903</v>
      </c>
      <c r="C4" s="610"/>
      <c r="D4" s="610"/>
      <c r="E4" s="610"/>
      <c r="F4" s="610"/>
      <c r="G4" s="611"/>
      <c r="H4" s="638" t="s">
        <v>367</v>
      </c>
      <c r="I4" s="639"/>
      <c r="J4" s="639"/>
      <c r="K4" s="639"/>
      <c r="L4" s="640"/>
    </row>
    <row r="5" spans="1:12">
      <c r="A5" s="155" t="s">
        <v>118</v>
      </c>
      <c r="B5" s="609" t="s">
        <v>902</v>
      </c>
      <c r="C5" s="610"/>
      <c r="D5" s="610"/>
      <c r="E5" s="610"/>
      <c r="F5" s="610"/>
      <c r="G5" s="611"/>
      <c r="H5" s="484" t="s">
        <v>41</v>
      </c>
      <c r="I5" s="482" t="s">
        <v>69</v>
      </c>
      <c r="J5" s="482">
        <v>5</v>
      </c>
    </row>
    <row r="6" spans="1:12">
      <c r="A6" s="155" t="s">
        <v>119</v>
      </c>
      <c r="B6" s="871" t="s">
        <v>124</v>
      </c>
      <c r="C6" s="872"/>
      <c r="D6" s="873"/>
      <c r="E6" s="484" t="s">
        <v>41</v>
      </c>
      <c r="F6" s="202" t="str">
        <f>$I$5</f>
        <v>遠隔</v>
      </c>
      <c r="G6" s="202">
        <f>IF($J$5 = 0,"", $J$5)</f>
        <v>5</v>
      </c>
      <c r="H6" s="484" t="s">
        <v>64</v>
      </c>
      <c r="I6" s="482"/>
      <c r="J6" s="482"/>
    </row>
    <row r="7" spans="1:12">
      <c r="A7" s="156" t="s">
        <v>5</v>
      </c>
      <c r="B7" s="485"/>
      <c r="C7" s="486"/>
      <c r="D7" s="487"/>
      <c r="E7" s="484" t="s">
        <v>64</v>
      </c>
      <c r="F7" s="483" t="str">
        <f>IF($I$6 = 0,"", $I$6)</f>
        <v/>
      </c>
      <c r="G7" s="483" t="str">
        <f>IF($J$6 = 0,"", $J$6)</f>
        <v/>
      </c>
      <c r="H7" s="484" t="s">
        <v>83</v>
      </c>
      <c r="I7" s="482" t="s">
        <v>204</v>
      </c>
      <c r="J7" s="151" t="s">
        <v>60</v>
      </c>
      <c r="L7" s="278" t="s">
        <v>369</v>
      </c>
    </row>
    <row r="8" spans="1:12" ht="13.5" customHeight="1">
      <c r="A8" s="158" t="s">
        <v>901</v>
      </c>
      <c r="B8" s="832" t="s">
        <v>904</v>
      </c>
      <c r="C8" s="630"/>
      <c r="D8" s="630"/>
      <c r="E8" s="630"/>
      <c r="F8" s="630"/>
      <c r="G8" s="631"/>
      <c r="H8" s="484" t="s">
        <v>49</v>
      </c>
      <c r="I8" s="144" t="s">
        <v>14</v>
      </c>
      <c r="J8" s="483">
        <f>IF(I8="",0,VLOOKUP(I8,基本!$A$5:'基本'!$C$10,3,FALSE))</f>
        <v>6</v>
      </c>
      <c r="K8" s="482" t="s">
        <v>88</v>
      </c>
      <c r="L8" s="280">
        <f>$J$8+$L$9+$I$9</f>
        <v>34</v>
      </c>
    </row>
    <row r="9" spans="1:12" ht="13.5" customHeight="1">
      <c r="A9" s="158"/>
      <c r="B9" s="902" t="s">
        <v>905</v>
      </c>
      <c r="C9" s="627"/>
      <c r="D9" s="627"/>
      <c r="E9" s="627"/>
      <c r="F9" s="627"/>
      <c r="G9" s="628"/>
      <c r="H9" s="484" t="s">
        <v>56</v>
      </c>
      <c r="I9" s="482">
        <v>15</v>
      </c>
      <c r="J9" s="546" t="s">
        <v>51</v>
      </c>
      <c r="K9" s="548"/>
      <c r="L9" s="483">
        <f>IF($I$7=基本!$F$4,基本!$P$7,IF($I$7=基本!$F$13,基本!$P$16,IF($I$7=基本!$F$22,基本!$P$25,IF($I$7=基本!$F$31,基本!$P$34,IF($I$7=基本!$F$40,基本!$P$43,0)))))</f>
        <v>13</v>
      </c>
    </row>
    <row r="10" spans="1:12" ht="13.5" customHeight="1">
      <c r="A10" s="158"/>
      <c r="B10" s="902" t="s">
        <v>907</v>
      </c>
      <c r="C10" s="627"/>
      <c r="D10" s="627"/>
      <c r="E10" s="627"/>
      <c r="F10" s="627"/>
      <c r="G10" s="628"/>
      <c r="H10" s="152" t="s">
        <v>50</v>
      </c>
      <c r="I10" s="144" t="s">
        <v>14</v>
      </c>
      <c r="J10" s="483">
        <f>IF(I10="",0,VLOOKUP(I10,基本!$A$5:'基本'!$C$10,3,FALSE))</f>
        <v>6</v>
      </c>
      <c r="L10" s="146"/>
    </row>
    <row r="11" spans="1:12" ht="13.5" customHeight="1">
      <c r="A11" s="158"/>
      <c r="B11" s="626" t="s">
        <v>908</v>
      </c>
      <c r="C11" s="627"/>
      <c r="D11" s="627"/>
      <c r="E11" s="627"/>
      <c r="F11" s="627"/>
      <c r="G11" s="628"/>
      <c r="H11" s="484" t="s">
        <v>57</v>
      </c>
      <c r="I11" s="482">
        <v>10</v>
      </c>
      <c r="J11" s="546" t="s">
        <v>52</v>
      </c>
      <c r="K11" s="548"/>
      <c r="L11" s="483">
        <f>IF($I$7=基本!$F$4,基本!$P$9,IF($I$7=基本!$F$13,基本!$P$18,IF($I$7=基本!$F$22,基本!$P$27,IF($I$7=基本!$F$31,基本!$P$36,IF($I$7=基本!$F$40,基本!$P$45,0)))))</f>
        <v>3</v>
      </c>
    </row>
    <row r="12" spans="1:12" ht="13.5" customHeight="1">
      <c r="A12" s="117"/>
      <c r="B12" s="901" t="s">
        <v>909</v>
      </c>
      <c r="C12" s="724"/>
      <c r="D12" s="724"/>
      <c r="E12" s="724"/>
      <c r="F12" s="724"/>
      <c r="G12" s="725"/>
      <c r="J12" s="481"/>
      <c r="K12" s="481"/>
      <c r="L12" s="278" t="s">
        <v>369</v>
      </c>
    </row>
    <row r="13" spans="1:12" ht="13.5" customHeight="1">
      <c r="A13" s="491" t="s">
        <v>911</v>
      </c>
      <c r="B13" s="902" t="s">
        <v>910</v>
      </c>
      <c r="C13" s="627"/>
      <c r="D13" s="627"/>
      <c r="E13" s="627"/>
      <c r="F13" s="627"/>
      <c r="G13" s="628"/>
      <c r="H13" s="484" t="s">
        <v>84</v>
      </c>
      <c r="I13" s="482">
        <v>1</v>
      </c>
      <c r="J13" s="484" t="s">
        <v>42</v>
      </c>
      <c r="K13" s="482">
        <v>6</v>
      </c>
      <c r="L13" s="280">
        <f>$J$10+$L$11+$I$11</f>
        <v>19</v>
      </c>
    </row>
    <row r="14" spans="1:12" ht="13.5" customHeight="1">
      <c r="A14" s="491" t="s">
        <v>912</v>
      </c>
      <c r="B14" s="626" t="s">
        <v>913</v>
      </c>
      <c r="C14" s="627"/>
      <c r="D14" s="627"/>
      <c r="E14" s="627"/>
      <c r="F14" s="627"/>
      <c r="G14" s="628"/>
      <c r="H14" s="484" t="s">
        <v>48</v>
      </c>
      <c r="I14" s="44">
        <f>IF($I$7=基本!$F$4,基本!$L$11,IF($I$7=基本!$F$13,基本!$L$20,IF($I$7=基本!$F$22,基本!$L$29,IF($I$7=基本!$F$31,基本!$L$38,IF($I$7=基本!$F$40,基本!$L$47,0)))))</f>
        <v>3</v>
      </c>
      <c r="J14" s="484" t="s">
        <v>42</v>
      </c>
      <c r="K14" s="44">
        <f>IF($I$7=基本!$F$4,基本!$N$11,IF($I$7=基本!$F$13,基本!$N$20,IF($I$7=基本!$F$22,基本!$N$29,IF($I$7=基本!$F$31,基本!$N$38,IF($I$7=基本!$F$40,基本!$N$47,0)))))</f>
        <v>8</v>
      </c>
      <c r="L14" s="280">
        <f>$J$10+$L$11+$I$11+($I$13*$K$13)</f>
        <v>25</v>
      </c>
    </row>
    <row r="15" spans="1:12" ht="13.5" customHeight="1">
      <c r="A15" s="158"/>
      <c r="B15" s="626" t="s">
        <v>914</v>
      </c>
      <c r="C15" s="627"/>
      <c r="D15" s="627"/>
      <c r="E15" s="627"/>
      <c r="F15" s="627"/>
      <c r="G15" s="628"/>
      <c r="H15" s="484" t="s">
        <v>58</v>
      </c>
      <c r="I15" s="482"/>
      <c r="J15" s="281" t="s">
        <v>368</v>
      </c>
      <c r="K15" s="144" t="s">
        <v>15</v>
      </c>
      <c r="L15" s="286">
        <f>IF(K15="",0,VLOOKUP(K15,基本!$A$5:'基本'!$C$10,3,FALSE))</f>
        <v>6</v>
      </c>
    </row>
    <row r="16" spans="1:12" ht="13.5" customHeight="1">
      <c r="A16" s="158"/>
      <c r="B16" s="626"/>
      <c r="C16" s="627"/>
      <c r="D16" s="627"/>
      <c r="E16" s="627"/>
      <c r="F16" s="627"/>
      <c r="G16" s="628"/>
      <c r="J16" s="481"/>
      <c r="K16" s="481"/>
    </row>
    <row r="17" spans="1:12" ht="29.25" customHeight="1">
      <c r="A17" s="158"/>
      <c r="B17" s="889" t="str">
        <f>"味方が区域に入った瞬間、自在に " &amp;$L$15&amp;" マス三次元横滑り "</f>
        <v xml:space="preserve">味方が区域に入った瞬間、自在に 6 マス三次元横滑り </v>
      </c>
      <c r="C17" s="890"/>
      <c r="D17" s="890"/>
      <c r="E17" s="890"/>
      <c r="F17" s="890"/>
      <c r="G17" s="891"/>
    </row>
    <row r="18" spans="1:12" ht="13.5" customHeight="1">
      <c r="A18" s="159"/>
      <c r="B18" s="723"/>
      <c r="C18" s="724"/>
      <c r="D18" s="724"/>
      <c r="E18" s="724"/>
      <c r="F18" s="724"/>
      <c r="G18" s="725"/>
    </row>
    <row r="19" spans="1:12" ht="5.25" customHeight="1">
      <c r="A19" s="632"/>
      <c r="B19" s="632"/>
      <c r="C19" s="632"/>
      <c r="D19" s="632"/>
      <c r="E19" s="632"/>
      <c r="F19" s="632"/>
      <c r="G19" s="632"/>
    </row>
    <row r="20" spans="1:12" s="109" customFormat="1" ht="13.5" customHeight="1">
      <c r="A20" s="488"/>
      <c r="B20" s="488"/>
      <c r="C20" s="488"/>
      <c r="D20" s="488"/>
      <c r="E20" s="488"/>
      <c r="F20" s="488"/>
      <c r="G20" s="488"/>
      <c r="L20" s="490"/>
    </row>
    <row r="21" spans="1:12" s="146" customFormat="1" ht="20.25" customHeight="1">
      <c r="A21" s="653" t="s">
        <v>47</v>
      </c>
      <c r="B21" s="654"/>
      <c r="C21" s="654"/>
      <c r="D21" s="654"/>
      <c r="E21" s="654"/>
      <c r="F21" s="654"/>
      <c r="G21" s="655"/>
      <c r="L21" s="481"/>
    </row>
    <row r="22" spans="1:12" s="146" customFormat="1" ht="13.5" customHeight="1">
      <c r="A22" s="629"/>
      <c r="B22" s="630"/>
      <c r="C22" s="630"/>
      <c r="D22" s="630"/>
      <c r="E22" s="630"/>
      <c r="F22" s="630"/>
      <c r="G22" s="631"/>
      <c r="L22" s="481"/>
    </row>
    <row r="23" spans="1:12" ht="13.5" customHeight="1">
      <c r="A23" s="629" t="s">
        <v>921</v>
      </c>
      <c r="B23" s="630"/>
      <c r="C23" s="630"/>
      <c r="D23" s="630"/>
      <c r="E23" s="630"/>
      <c r="F23" s="630"/>
      <c r="G23" s="631"/>
    </row>
    <row r="24" spans="1:12" s="146" customFormat="1" ht="13.5" customHeight="1">
      <c r="A24" s="629" t="s">
        <v>922</v>
      </c>
      <c r="B24" s="630"/>
      <c r="C24" s="630"/>
      <c r="D24" s="630"/>
      <c r="E24" s="630"/>
      <c r="F24" s="630"/>
      <c r="G24" s="631"/>
      <c r="L24" s="481"/>
    </row>
    <row r="25" spans="1:12" s="109" customFormat="1" ht="13.5" customHeight="1">
      <c r="A25" s="629" t="s">
        <v>923</v>
      </c>
      <c r="B25" s="630"/>
      <c r="C25" s="630"/>
      <c r="D25" s="630"/>
      <c r="E25" s="630"/>
      <c r="F25" s="630"/>
      <c r="G25" s="631"/>
      <c r="L25" s="490"/>
    </row>
    <row r="26" spans="1:12" s="109" customFormat="1" ht="13.5" customHeight="1">
      <c r="A26" s="629" t="s">
        <v>924</v>
      </c>
      <c r="B26" s="630"/>
      <c r="C26" s="630"/>
      <c r="D26" s="630"/>
      <c r="E26" s="630"/>
      <c r="F26" s="630"/>
      <c r="G26" s="631"/>
      <c r="L26" s="490"/>
    </row>
    <row r="27" spans="1:12" s="490" customFormat="1" ht="13.5" customHeight="1">
      <c r="A27" s="629" t="s">
        <v>925</v>
      </c>
      <c r="B27" s="630"/>
      <c r="C27" s="630"/>
      <c r="D27" s="630"/>
      <c r="E27" s="630"/>
      <c r="F27" s="630"/>
      <c r="G27" s="631"/>
      <c r="H27" s="109"/>
      <c r="I27" s="109"/>
      <c r="J27" s="109"/>
      <c r="K27" s="109"/>
    </row>
    <row r="28" spans="1:12" s="109" customFormat="1" ht="13.5" customHeight="1">
      <c r="A28" s="629" t="s">
        <v>926</v>
      </c>
      <c r="B28" s="630"/>
      <c r="C28" s="630"/>
      <c r="D28" s="630"/>
      <c r="E28" s="630"/>
      <c r="F28" s="630"/>
      <c r="G28" s="631"/>
      <c r="L28" s="490"/>
    </row>
    <row r="29" spans="1:12" s="109" customFormat="1" ht="13.5" customHeight="1">
      <c r="A29" s="629" t="s">
        <v>928</v>
      </c>
      <c r="B29" s="630"/>
      <c r="C29" s="630"/>
      <c r="D29" s="630"/>
      <c r="E29" s="630"/>
      <c r="F29" s="630"/>
      <c r="G29" s="631"/>
      <c r="L29" s="490"/>
    </row>
    <row r="30" spans="1:12" s="109" customFormat="1" ht="13.5" customHeight="1">
      <c r="A30" s="629" t="s">
        <v>936</v>
      </c>
      <c r="B30" s="630"/>
      <c r="C30" s="630"/>
      <c r="D30" s="630"/>
      <c r="E30" s="630"/>
      <c r="F30" s="630"/>
      <c r="G30" s="631"/>
      <c r="L30" s="490"/>
    </row>
    <row r="31" spans="1:12" s="109" customFormat="1" ht="13.5" customHeight="1">
      <c r="A31" s="629" t="s">
        <v>937</v>
      </c>
      <c r="B31" s="630"/>
      <c r="C31" s="630"/>
      <c r="D31" s="630"/>
      <c r="E31" s="630"/>
      <c r="F31" s="630"/>
      <c r="G31" s="631"/>
      <c r="L31" s="490"/>
    </row>
    <row r="32" spans="1:12" s="109" customFormat="1" ht="13.5" customHeight="1">
      <c r="A32" s="629" t="s">
        <v>935</v>
      </c>
      <c r="B32" s="630"/>
      <c r="C32" s="630"/>
      <c r="D32" s="630"/>
      <c r="E32" s="630"/>
      <c r="F32" s="630"/>
      <c r="G32" s="631"/>
      <c r="L32" s="490"/>
    </row>
    <row r="33" spans="1:12" s="109" customFormat="1" ht="13.5" customHeight="1">
      <c r="A33" s="629" t="s">
        <v>929</v>
      </c>
      <c r="B33" s="630"/>
      <c r="C33" s="630"/>
      <c r="D33" s="630"/>
      <c r="E33" s="630"/>
      <c r="F33" s="630"/>
      <c r="G33" s="631"/>
      <c r="L33" s="490"/>
    </row>
    <row r="34" spans="1:12" s="109" customFormat="1" ht="13.5" customHeight="1">
      <c r="A34" s="629" t="s">
        <v>927</v>
      </c>
      <c r="B34" s="630"/>
      <c r="C34" s="630"/>
      <c r="D34" s="630"/>
      <c r="E34" s="630"/>
      <c r="F34" s="630"/>
      <c r="G34" s="631"/>
      <c r="L34" s="490"/>
    </row>
    <row r="35" spans="1:12" s="109" customFormat="1" ht="13.5" customHeight="1">
      <c r="A35" s="629"/>
      <c r="B35" s="630"/>
      <c r="C35" s="630"/>
      <c r="D35" s="630"/>
      <c r="E35" s="630"/>
      <c r="F35" s="630"/>
      <c r="G35" s="631"/>
      <c r="L35" s="490"/>
    </row>
    <row r="36" spans="1:12" s="109" customFormat="1" ht="13.5" customHeight="1">
      <c r="A36" s="629" t="s">
        <v>930</v>
      </c>
      <c r="B36" s="630"/>
      <c r="C36" s="630"/>
      <c r="D36" s="630"/>
      <c r="E36" s="630"/>
      <c r="F36" s="630"/>
      <c r="G36" s="631"/>
      <c r="L36" s="490"/>
    </row>
    <row r="37" spans="1:12" s="109" customFormat="1" ht="13.5" customHeight="1">
      <c r="A37" s="629"/>
      <c r="B37" s="630"/>
      <c r="C37" s="630"/>
      <c r="D37" s="630"/>
      <c r="E37" s="630"/>
      <c r="F37" s="630"/>
      <c r="G37" s="631"/>
      <c r="L37" s="490"/>
    </row>
    <row r="38" spans="1:12" s="109" customFormat="1" ht="13.5" customHeight="1">
      <c r="A38" s="629" t="s">
        <v>931</v>
      </c>
      <c r="B38" s="630"/>
      <c r="C38" s="630"/>
      <c r="D38" s="630"/>
      <c r="E38" s="630"/>
      <c r="F38" s="630"/>
      <c r="G38" s="631"/>
      <c r="L38" s="490"/>
    </row>
    <row r="39" spans="1:12" s="109" customFormat="1" ht="13.5" customHeight="1">
      <c r="A39" s="629"/>
      <c r="B39" s="630"/>
      <c r="C39" s="630"/>
      <c r="D39" s="630"/>
      <c r="E39" s="630"/>
      <c r="F39" s="630"/>
      <c r="G39" s="631"/>
      <c r="L39" s="490"/>
    </row>
    <row r="40" spans="1:12" s="109" customFormat="1" ht="13.5" customHeight="1">
      <c r="A40" s="629" t="s">
        <v>932</v>
      </c>
      <c r="B40" s="630"/>
      <c r="C40" s="630"/>
      <c r="D40" s="630"/>
      <c r="E40" s="630"/>
      <c r="F40" s="630"/>
      <c r="G40" s="631"/>
      <c r="L40" s="490"/>
    </row>
    <row r="41" spans="1:12" s="109" customFormat="1" ht="13.5" customHeight="1">
      <c r="A41" s="629" t="s">
        <v>934</v>
      </c>
      <c r="B41" s="630"/>
      <c r="C41" s="630"/>
      <c r="D41" s="630"/>
      <c r="E41" s="630"/>
      <c r="F41" s="630"/>
      <c r="G41" s="631"/>
      <c r="L41" s="490"/>
    </row>
    <row r="42" spans="1:12" s="109" customFormat="1" ht="13.5" customHeight="1">
      <c r="A42" s="629" t="s">
        <v>933</v>
      </c>
      <c r="B42" s="630"/>
      <c r="C42" s="630"/>
      <c r="D42" s="630"/>
      <c r="E42" s="630"/>
      <c r="F42" s="630"/>
      <c r="G42" s="631"/>
      <c r="L42" s="490"/>
    </row>
    <row r="43" spans="1:12" s="109" customFormat="1" ht="13.5" customHeight="1">
      <c r="A43" s="629"/>
      <c r="B43" s="630"/>
      <c r="C43" s="630"/>
      <c r="D43" s="630"/>
      <c r="E43" s="630"/>
      <c r="F43" s="630"/>
      <c r="G43" s="631"/>
      <c r="L43" s="490"/>
    </row>
    <row r="44" spans="1:12" s="109" customFormat="1" ht="13.5" customHeight="1">
      <c r="A44" s="629" t="s">
        <v>938</v>
      </c>
      <c r="B44" s="630"/>
      <c r="C44" s="630"/>
      <c r="D44" s="630"/>
      <c r="E44" s="630"/>
      <c r="F44" s="630"/>
      <c r="G44" s="631"/>
      <c r="L44" s="490"/>
    </row>
    <row r="45" spans="1:12" s="109" customFormat="1" ht="13.5" customHeight="1">
      <c r="A45" s="898" t="s">
        <v>939</v>
      </c>
      <c r="B45" s="899"/>
      <c r="C45" s="899"/>
      <c r="D45" s="899"/>
      <c r="E45" s="899"/>
      <c r="F45" s="899"/>
      <c r="G45" s="900"/>
      <c r="L45" s="490"/>
    </row>
    <row r="46" spans="1:12" s="109" customFormat="1" ht="13.5" customHeight="1">
      <c r="A46" s="629"/>
      <c r="B46" s="630"/>
      <c r="C46" s="630"/>
      <c r="D46" s="630"/>
      <c r="E46" s="630"/>
      <c r="F46" s="630"/>
      <c r="G46" s="631"/>
      <c r="L46" s="490"/>
    </row>
    <row r="47" spans="1:12" s="109" customFormat="1" ht="13.5" customHeight="1">
      <c r="A47" s="629" t="s">
        <v>940</v>
      </c>
      <c r="B47" s="630"/>
      <c r="C47" s="630"/>
      <c r="D47" s="630"/>
      <c r="E47" s="630"/>
      <c r="F47" s="630"/>
      <c r="G47" s="631"/>
      <c r="L47" s="490"/>
    </row>
    <row r="48" spans="1:12" s="109" customFormat="1" ht="13.5" customHeight="1">
      <c r="A48" s="629" t="s">
        <v>941</v>
      </c>
      <c r="B48" s="630"/>
      <c r="C48" s="630"/>
      <c r="D48" s="630"/>
      <c r="E48" s="630"/>
      <c r="F48" s="630"/>
      <c r="G48" s="631"/>
      <c r="L48" s="490"/>
    </row>
    <row r="49" spans="1:12" s="109" customFormat="1" ht="13.5" customHeight="1">
      <c r="A49" s="629"/>
      <c r="B49" s="630"/>
      <c r="C49" s="630"/>
      <c r="D49" s="630"/>
      <c r="E49" s="630"/>
      <c r="F49" s="630"/>
      <c r="G49" s="631"/>
      <c r="L49" s="490"/>
    </row>
    <row r="50" spans="1:12" s="109" customFormat="1" ht="13.5" customHeight="1">
      <c r="A50" s="629"/>
      <c r="B50" s="630"/>
      <c r="C50" s="630"/>
      <c r="D50" s="630"/>
      <c r="E50" s="630"/>
      <c r="F50" s="630"/>
      <c r="G50" s="631"/>
      <c r="L50" s="490"/>
    </row>
    <row r="51" spans="1:12" s="109" customFormat="1" ht="13.5" customHeight="1">
      <c r="A51" s="629"/>
      <c r="B51" s="630"/>
      <c r="C51" s="630"/>
      <c r="D51" s="630"/>
      <c r="E51" s="630"/>
      <c r="F51" s="630"/>
      <c r="G51" s="631"/>
      <c r="L51" s="490"/>
    </row>
    <row r="52" spans="1:12" s="109" customFormat="1" ht="13.5" customHeight="1">
      <c r="A52" s="629"/>
      <c r="B52" s="630"/>
      <c r="C52" s="630"/>
      <c r="D52" s="630"/>
      <c r="E52" s="630"/>
      <c r="F52" s="630"/>
      <c r="G52" s="631"/>
      <c r="L52" s="490"/>
    </row>
    <row r="53" spans="1:12" s="109" customFormat="1" ht="13.5" customHeight="1">
      <c r="A53" s="629"/>
      <c r="B53" s="630"/>
      <c r="C53" s="630"/>
      <c r="D53" s="630"/>
      <c r="E53" s="630"/>
      <c r="F53" s="630"/>
      <c r="G53" s="631"/>
      <c r="L53" s="490"/>
    </row>
    <row r="54" spans="1:12" s="490" customFormat="1" ht="13.5" customHeight="1">
      <c r="A54" s="629"/>
      <c r="B54" s="630"/>
      <c r="C54" s="630"/>
      <c r="D54" s="630"/>
      <c r="E54" s="630"/>
      <c r="F54" s="630"/>
      <c r="G54" s="631"/>
      <c r="H54" s="109"/>
      <c r="I54" s="109"/>
      <c r="J54" s="109"/>
      <c r="K54" s="109"/>
    </row>
    <row r="55" spans="1:12" s="146" customFormat="1">
      <c r="A55" s="629"/>
      <c r="B55" s="630"/>
      <c r="C55" s="630"/>
      <c r="D55" s="630"/>
      <c r="E55" s="630"/>
      <c r="F55" s="630"/>
      <c r="G55" s="631"/>
      <c r="L55" s="481"/>
    </row>
    <row r="56" spans="1:12">
      <c r="A56" s="629"/>
      <c r="B56" s="630"/>
      <c r="C56" s="630"/>
      <c r="D56" s="630"/>
      <c r="E56" s="630"/>
      <c r="F56" s="630"/>
      <c r="G56" s="631"/>
    </row>
    <row r="57" spans="1:12" ht="21">
      <c r="A57" s="164" t="s">
        <v>31</v>
      </c>
      <c r="B57" s="489">
        <f>$B$1</f>
        <v>16</v>
      </c>
      <c r="C57" s="165" t="s">
        <v>39</v>
      </c>
      <c r="D57" s="166" t="str">
        <f>$E$1</f>
        <v>一日毎</v>
      </c>
      <c r="E57" s="757" t="str">
        <f>$B$2</f>
        <v>テレキネティック・ブースト</v>
      </c>
      <c r="F57" s="758"/>
      <c r="G57" s="759"/>
    </row>
  </sheetData>
  <mergeCells count="58">
    <mergeCell ref="B11:G11"/>
    <mergeCell ref="J11:K11"/>
    <mergeCell ref="B1:C1"/>
    <mergeCell ref="F1:G1"/>
    <mergeCell ref="B2:G2"/>
    <mergeCell ref="B4:G4"/>
    <mergeCell ref="H4:L4"/>
    <mergeCell ref="B5:G5"/>
    <mergeCell ref="B6:D6"/>
    <mergeCell ref="B8:G8"/>
    <mergeCell ref="B9:G9"/>
    <mergeCell ref="J9:K9"/>
    <mergeCell ref="B10:G10"/>
    <mergeCell ref="A23:G23"/>
    <mergeCell ref="B12:G12"/>
    <mergeCell ref="B13:G13"/>
    <mergeCell ref="B16:G16"/>
    <mergeCell ref="B17:G17"/>
    <mergeCell ref="B18:G18"/>
    <mergeCell ref="A19:G19"/>
    <mergeCell ref="A21:G21"/>
    <mergeCell ref="A22:G22"/>
    <mergeCell ref="B15:G15"/>
    <mergeCell ref="B14:G14"/>
    <mergeCell ref="A30:G30"/>
    <mergeCell ref="A31:G31"/>
    <mergeCell ref="A46:G46"/>
    <mergeCell ref="A37:G37"/>
    <mergeCell ref="A24:G24"/>
    <mergeCell ref="A25:G25"/>
    <mergeCell ref="A28:G28"/>
    <mergeCell ref="A26:G26"/>
    <mergeCell ref="A27:G27"/>
    <mergeCell ref="A32:G32"/>
    <mergeCell ref="A34:G34"/>
    <mergeCell ref="A29:G29"/>
    <mergeCell ref="A33:G33"/>
    <mergeCell ref="A35:G35"/>
    <mergeCell ref="A36:G36"/>
    <mergeCell ref="A47:G47"/>
    <mergeCell ref="A38:G38"/>
    <mergeCell ref="A39:G39"/>
    <mergeCell ref="A40:G40"/>
    <mergeCell ref="A41:G41"/>
    <mergeCell ref="A42:G42"/>
    <mergeCell ref="A43:G43"/>
    <mergeCell ref="A44:G44"/>
    <mergeCell ref="A45:G45"/>
    <mergeCell ref="A54:G54"/>
    <mergeCell ref="A55:G55"/>
    <mergeCell ref="A56:G56"/>
    <mergeCell ref="E57:G57"/>
    <mergeCell ref="A48:G48"/>
    <mergeCell ref="A49:G49"/>
    <mergeCell ref="A50:G50"/>
    <mergeCell ref="A51:G51"/>
    <mergeCell ref="A52:G52"/>
    <mergeCell ref="A53:G53"/>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M58"/>
  <sheetViews>
    <sheetView workbookViewId="0">
      <selection activeCell="B6" sqref="B6:D6"/>
    </sheetView>
  </sheetViews>
  <sheetFormatPr defaultColWidth="9" defaultRowHeight="13.5"/>
  <cols>
    <col min="1" max="1" width="7.875" style="208" customWidth="1"/>
    <col min="2" max="2" width="8.5" style="208" customWidth="1"/>
    <col min="3" max="3" width="6.625" style="208" customWidth="1"/>
    <col min="4" max="4" width="15.75" style="208"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208" customWidth="1"/>
    <col min="13" max="13" width="9.25" style="208" customWidth="1"/>
    <col min="14" max="14" width="12.375" style="208" customWidth="1"/>
    <col min="15" max="16384" width="9" style="208"/>
  </cols>
  <sheetData>
    <row r="1" spans="1:13" ht="21">
      <c r="A1" s="161" t="s">
        <v>116</v>
      </c>
      <c r="B1" s="752">
        <v>20</v>
      </c>
      <c r="C1" s="753"/>
      <c r="D1" s="162" t="s">
        <v>39</v>
      </c>
      <c r="E1" s="163" t="s">
        <v>287</v>
      </c>
      <c r="F1" s="754"/>
      <c r="G1" s="755"/>
      <c r="H1" s="151" t="s">
        <v>53</v>
      </c>
    </row>
    <row r="2" spans="1:13" ht="24.75" customHeight="1">
      <c r="A2" s="162" t="s">
        <v>0</v>
      </c>
      <c r="B2" s="756" t="s">
        <v>389</v>
      </c>
      <c r="C2" s="756"/>
      <c r="D2" s="756"/>
      <c r="E2" s="756"/>
      <c r="F2" s="756"/>
      <c r="G2" s="756"/>
      <c r="H2" s="151" t="s">
        <v>54</v>
      </c>
    </row>
    <row r="3" spans="1:13" ht="19.5" customHeight="1">
      <c r="A3" s="150" t="s">
        <v>46</v>
      </c>
      <c r="B3" s="146"/>
      <c r="C3" s="146"/>
      <c r="D3" s="146"/>
      <c r="I3" s="151"/>
    </row>
    <row r="4" spans="1:13">
      <c r="A4" s="154" t="s">
        <v>44</v>
      </c>
      <c r="B4" s="609" t="s">
        <v>383</v>
      </c>
      <c r="C4" s="610"/>
      <c r="D4" s="610"/>
      <c r="E4" s="610"/>
      <c r="F4" s="610"/>
      <c r="G4" s="611"/>
      <c r="H4" s="638" t="s">
        <v>367</v>
      </c>
      <c r="I4" s="639"/>
      <c r="J4" s="639"/>
      <c r="K4" s="639"/>
      <c r="L4" s="640"/>
    </row>
    <row r="5" spans="1:13">
      <c r="A5" s="155" t="s">
        <v>38</v>
      </c>
      <c r="B5" s="609" t="s">
        <v>562</v>
      </c>
      <c r="C5" s="610"/>
      <c r="D5" s="610"/>
      <c r="E5" s="610"/>
      <c r="F5" s="610"/>
      <c r="G5" s="611"/>
      <c r="H5" s="211" t="s">
        <v>41</v>
      </c>
      <c r="I5" s="316" t="s">
        <v>68</v>
      </c>
      <c r="J5" s="312" t="s">
        <v>480</v>
      </c>
    </row>
    <row r="6" spans="1:13">
      <c r="A6" s="155" t="s">
        <v>6</v>
      </c>
      <c r="B6" s="719" t="s">
        <v>124</v>
      </c>
      <c r="C6" s="720"/>
      <c r="D6" s="721"/>
      <c r="E6" s="317" t="s">
        <v>41</v>
      </c>
      <c r="F6" s="202" t="s">
        <v>482</v>
      </c>
      <c r="G6" s="202" t="s">
        <v>483</v>
      </c>
      <c r="H6" s="211" t="s">
        <v>64</v>
      </c>
      <c r="I6" s="316" t="s">
        <v>65</v>
      </c>
      <c r="J6" s="316">
        <v>1</v>
      </c>
    </row>
    <row r="7" spans="1:13">
      <c r="A7" s="156" t="s">
        <v>136</v>
      </c>
      <c r="B7" s="863" t="s">
        <v>120</v>
      </c>
      <c r="C7" s="864"/>
      <c r="D7" s="865"/>
      <c r="E7" s="317" t="s">
        <v>64</v>
      </c>
      <c r="F7" s="44"/>
      <c r="G7" s="44"/>
      <c r="H7" s="211" t="s">
        <v>83</v>
      </c>
      <c r="I7" s="209" t="s">
        <v>204</v>
      </c>
      <c r="J7" s="151" t="s">
        <v>60</v>
      </c>
      <c r="L7" s="278" t="s">
        <v>369</v>
      </c>
    </row>
    <row r="8" spans="1:13">
      <c r="A8" s="157" t="s">
        <v>59</v>
      </c>
      <c r="B8" s="606" t="s">
        <v>390</v>
      </c>
      <c r="C8" s="607"/>
      <c r="D8" s="607"/>
      <c r="E8" s="607"/>
      <c r="F8" s="607"/>
      <c r="G8" s="608"/>
      <c r="H8" s="211" t="s">
        <v>49</v>
      </c>
      <c r="I8" s="144" t="s">
        <v>14</v>
      </c>
      <c r="J8" s="210">
        <f>IF(I8="",0,VLOOKUP(I8,基本!$A$5:'基本'!$C$10,3,FALSE))</f>
        <v>6</v>
      </c>
      <c r="K8" s="209" t="s">
        <v>18</v>
      </c>
      <c r="L8" s="280">
        <f>$J$8+$L$9+$I$9</f>
        <v>19</v>
      </c>
    </row>
    <row r="9" spans="1:13" ht="14.25" customHeight="1">
      <c r="A9" s="158"/>
      <c r="B9" s="626" t="s">
        <v>614</v>
      </c>
      <c r="C9" s="601"/>
      <c r="D9" s="601"/>
      <c r="E9" s="601"/>
      <c r="F9" s="601"/>
      <c r="G9" s="602"/>
      <c r="H9" s="211" t="s">
        <v>56</v>
      </c>
      <c r="I9" s="209">
        <v>0</v>
      </c>
      <c r="J9" s="546" t="s">
        <v>51</v>
      </c>
      <c r="K9" s="548"/>
      <c r="L9" s="210">
        <f>IF($I$7=基本!$F$4,基本!$P$7,IF($I$7=基本!$F$13,基本!$P$16,IF($I$7=基本!$F$22,基本!$P$25,IF($I$7=基本!$F$31,基本!$P$34,IF($I$7=基本!$F$40,基本!$P$43,0)))))</f>
        <v>13</v>
      </c>
    </row>
    <row r="10" spans="1:13" ht="14.25" customHeight="1">
      <c r="A10" s="158"/>
      <c r="B10" s="626" t="s">
        <v>615</v>
      </c>
      <c r="C10" s="601"/>
      <c r="D10" s="601"/>
      <c r="E10" s="601"/>
      <c r="F10" s="601"/>
      <c r="G10" s="602"/>
      <c r="H10" s="152" t="s">
        <v>50</v>
      </c>
      <c r="I10" s="144" t="s">
        <v>14</v>
      </c>
      <c r="J10" s="210">
        <f>IF(I10="",0,VLOOKUP(I10,基本!$A$5:'基本'!$C$10,3,FALSE))</f>
        <v>6</v>
      </c>
      <c r="L10" s="146"/>
    </row>
    <row r="11" spans="1:13" ht="14.25" customHeight="1">
      <c r="A11" s="158"/>
      <c r="B11" s="629"/>
      <c r="C11" s="630"/>
      <c r="D11" s="630"/>
      <c r="E11" s="630"/>
      <c r="F11" s="630"/>
      <c r="G11" s="631"/>
      <c r="H11" s="211" t="s">
        <v>57</v>
      </c>
      <c r="I11" s="209">
        <v>0</v>
      </c>
      <c r="J11" s="546" t="s">
        <v>52</v>
      </c>
      <c r="K11" s="548"/>
      <c r="L11" s="210">
        <f>IF($I$7=基本!$F$4,基本!$P$9,IF($I$7=基本!$F$13,基本!$P$18,IF($I$7=基本!$F$22,基本!$P$27,IF($I$7=基本!$F$31,基本!$P$36,IF($I$7=基本!$F$40,基本!$P$45,0)))))</f>
        <v>3</v>
      </c>
    </row>
    <row r="12" spans="1:13">
      <c r="A12" s="155" t="s">
        <v>6</v>
      </c>
      <c r="B12" s="719" t="s">
        <v>4</v>
      </c>
      <c r="C12" s="720"/>
      <c r="D12" s="721"/>
      <c r="E12" s="317" t="s">
        <v>41</v>
      </c>
      <c r="F12" s="160" t="str">
        <f>$I$5</f>
        <v>近接範囲</v>
      </c>
      <c r="G12" s="202" t="str">
        <f>IF($J$5 = 0,"", $J$5)</f>
        <v>1次目標を中心</v>
      </c>
      <c r="H12" s="208"/>
      <c r="I12" s="208"/>
      <c r="J12" s="208"/>
      <c r="K12" s="208"/>
      <c r="L12" s="278" t="s">
        <v>369</v>
      </c>
    </row>
    <row r="13" spans="1:13" ht="14.25" customHeight="1">
      <c r="A13" s="156" t="s">
        <v>484</v>
      </c>
      <c r="B13" s="609" t="s">
        <v>485</v>
      </c>
      <c r="C13" s="610"/>
      <c r="D13" s="611"/>
      <c r="E13" s="317" t="s">
        <v>64</v>
      </c>
      <c r="F13" s="160" t="str">
        <f>IF($I$6 = 0,"", $I$6)</f>
        <v>爆発</v>
      </c>
      <c r="G13" s="160">
        <f>IF($J$6 = 0,"", $J$6)</f>
        <v>1</v>
      </c>
      <c r="H13" s="211" t="s">
        <v>84</v>
      </c>
      <c r="I13" s="209">
        <v>2</v>
      </c>
      <c r="J13" s="211" t="s">
        <v>42</v>
      </c>
      <c r="K13" s="209">
        <v>10</v>
      </c>
      <c r="L13" s="280">
        <f>$J$10+$L$11+$I$11</f>
        <v>9</v>
      </c>
      <c r="M13" s="153"/>
    </row>
    <row r="14" spans="1:13" ht="14.25" customHeight="1">
      <c r="A14" s="156" t="s">
        <v>486</v>
      </c>
      <c r="B14" s="683" t="s">
        <v>487</v>
      </c>
      <c r="C14" s="684"/>
      <c r="D14" s="684"/>
      <c r="E14" s="684"/>
      <c r="F14" s="684"/>
      <c r="G14" s="685"/>
      <c r="H14" s="211" t="s">
        <v>48</v>
      </c>
      <c r="I14" s="44">
        <f>IF($I$7=基本!$F$4,基本!$L$11,IF($I$7=基本!$F$13,基本!$L$20,IF($I$7=基本!$F$22,基本!$L$29,IF($I$7=基本!$F$31,基本!$L$38,IF($I$7=基本!$F$40,基本!$L$47,0)))))</f>
        <v>3</v>
      </c>
      <c r="J14" s="211" t="s">
        <v>42</v>
      </c>
      <c r="K14" s="44">
        <f>IF($I$7=基本!$F$4,基本!$N$11,IF($I$7=基本!$F$13,基本!$N$20,IF($I$7=基本!$F$22,基本!$N$29,IF($I$7=基本!$F$31,基本!$N$38,IF($I$7=基本!$F$40,基本!$N$47,0)))))</f>
        <v>8</v>
      </c>
      <c r="L14" s="280">
        <f>$J$10+$L$11+$I$11+($I$13*$K$13)</f>
        <v>29</v>
      </c>
      <c r="M14" s="153"/>
    </row>
    <row r="15" spans="1:13" ht="14.25" customHeight="1">
      <c r="A15" s="157" t="s">
        <v>8</v>
      </c>
      <c r="B15" s="626" t="s">
        <v>616</v>
      </c>
      <c r="C15" s="601"/>
      <c r="D15" s="601"/>
      <c r="E15" s="601"/>
      <c r="F15" s="601"/>
      <c r="G15" s="602"/>
      <c r="H15" s="211" t="s">
        <v>58</v>
      </c>
      <c r="I15" s="209" t="s">
        <v>79</v>
      </c>
      <c r="J15" s="281" t="s">
        <v>368</v>
      </c>
      <c r="K15" s="144" t="s">
        <v>15</v>
      </c>
      <c r="L15" s="286">
        <f>IF(K15="",0,VLOOKUP(K15,基本!$A$5:'基本'!$C$10,3,FALSE))</f>
        <v>6</v>
      </c>
    </row>
    <row r="16" spans="1:13">
      <c r="A16" s="158"/>
      <c r="B16" s="626" t="s">
        <v>617</v>
      </c>
      <c r="C16" s="601"/>
      <c r="D16" s="601"/>
      <c r="E16" s="601"/>
      <c r="F16" s="601"/>
      <c r="G16" s="602"/>
      <c r="H16" s="208"/>
      <c r="I16" s="208"/>
      <c r="J16" s="208"/>
      <c r="K16" s="208"/>
    </row>
    <row r="17" spans="1:11" ht="17.25">
      <c r="A17" s="158"/>
      <c r="B17" s="737" t="str">
        <f>"１次目標から離れる方向に " &amp; $L$15+1 &amp; " マス押しやり"</f>
        <v>１次目標から離れる方向に 7 マス押しやり</v>
      </c>
      <c r="C17" s="738"/>
      <c r="D17" s="738"/>
      <c r="E17" s="738"/>
      <c r="F17" s="738"/>
      <c r="G17" s="739"/>
      <c r="H17" s="208"/>
      <c r="I17" s="208"/>
      <c r="J17" s="208"/>
      <c r="K17" s="208"/>
    </row>
    <row r="18" spans="1:11" ht="14.25" customHeight="1">
      <c r="A18" s="159"/>
      <c r="B18" s="618"/>
      <c r="C18" s="619"/>
      <c r="D18" s="619"/>
      <c r="E18" s="619"/>
      <c r="F18" s="619"/>
      <c r="G18" s="620"/>
      <c r="H18" s="208"/>
      <c r="I18" s="208"/>
      <c r="J18" s="208"/>
      <c r="K18" s="208"/>
    </row>
    <row r="19" spans="1:11" ht="14.25" thickBot="1">
      <c r="A19" s="148" t="s">
        <v>45</v>
      </c>
      <c r="E19" s="147"/>
      <c r="H19" s="208"/>
      <c r="I19" s="208"/>
      <c r="J19" s="208"/>
      <c r="K19" s="208"/>
    </row>
    <row r="20" spans="1:11" s="321" customFormat="1" ht="15" customHeight="1">
      <c r="A20" s="760" t="str">
        <f>$B$2</f>
        <v>アーマー・オヴ・フォース</v>
      </c>
      <c r="B20" s="761"/>
      <c r="C20" s="762"/>
      <c r="D20" s="670" t="s">
        <v>658</v>
      </c>
      <c r="E20" s="671"/>
      <c r="F20" s="710" t="s">
        <v>659</v>
      </c>
      <c r="G20" s="711"/>
    </row>
    <row r="21" spans="1:11" s="321" customFormat="1" ht="18.75" customHeight="1" thickBot="1">
      <c r="A21" s="763"/>
      <c r="B21" s="764"/>
      <c r="C21" s="765"/>
      <c r="D21" s="332" t="s">
        <v>658</v>
      </c>
      <c r="E21" s="333" t="s">
        <v>656</v>
      </c>
      <c r="F21" s="334" t="s">
        <v>658</v>
      </c>
      <c r="G21" s="335" t="s">
        <v>656</v>
      </c>
    </row>
    <row r="22" spans="1:11" s="321" customFormat="1" ht="26.25" customHeight="1" thickBot="1">
      <c r="A22" s="712" t="s">
        <v>660</v>
      </c>
      <c r="B22" s="713"/>
      <c r="C22" s="102" t="str">
        <f>$K$8</f>
        <v>頑健</v>
      </c>
      <c r="D22" s="103" t="str">
        <f>$L$8 &amp; "+1d20"</f>
        <v>19+1d20</v>
      </c>
      <c r="E22" s="336" t="str">
        <f>$L$8+2 &amp; "+1d20"</f>
        <v>21+1d20</v>
      </c>
      <c r="F22" s="343" t="str">
        <f>3+$L$8 &amp; "+1d20"</f>
        <v>22+1d20</v>
      </c>
      <c r="G22" s="344" t="str">
        <f>3+$L$8+2 &amp; "+1d20"</f>
        <v>24+1d20</v>
      </c>
    </row>
    <row r="23" spans="1:11" s="321" customFormat="1" ht="22.5" customHeight="1">
      <c r="A23" s="662" t="s">
        <v>115</v>
      </c>
      <c r="B23" s="337" t="s">
        <v>661</v>
      </c>
      <c r="C23" s="338" t="str">
        <f t="shared" ref="C23:C24" si="0">IF($I$15 = 0,"", $I$15)</f>
        <v>力場</v>
      </c>
      <c r="D23" s="54" t="str">
        <f>$L$13 &amp; "+" &amp; $I$13 &amp; "d" &amp; $K$13</f>
        <v>9+2d10</v>
      </c>
      <c r="E23" s="339" t="str">
        <f>$L$13 &amp; "+" &amp; $I$13 &amp; "d" &amp; $K$13</f>
        <v>9+2d10</v>
      </c>
      <c r="F23" s="54" t="str">
        <f>$L$13 &amp; "+" &amp; $I$13 &amp; "d" &amp; $K$13</f>
        <v>9+2d10</v>
      </c>
      <c r="G23" s="55" t="str">
        <f>$L$13 &amp; "+" &amp; $I$13 &amp; "d" &amp; $K$13</f>
        <v>9+2d10</v>
      </c>
    </row>
    <row r="24" spans="1:11" s="321" customFormat="1" ht="23.25" customHeight="1" thickBot="1">
      <c r="A24" s="663"/>
      <c r="B24" s="149" t="s">
        <v>662</v>
      </c>
      <c r="C24" s="95" t="str">
        <f t="shared" si="0"/>
        <v>力場</v>
      </c>
      <c r="D24" s="94" t="str">
        <f>$L$14 &amp; IF($I$14 = 0,"","+" &amp; $I$14 &amp; "d" &amp; $K$14)</f>
        <v>29+3d8</v>
      </c>
      <c r="E24" s="340" t="str">
        <f>$L$14 &amp; IF($I$14 = 0,"","+" &amp; $I$14 &amp; "d" &amp; $K$14)</f>
        <v>29+3d8</v>
      </c>
      <c r="F24" s="94" t="str">
        <f>$L$14 &amp; IF($I$14 = 0,"","+" &amp; $I$14 &amp; "d" &amp; $K$14)</f>
        <v>29+3d8</v>
      </c>
      <c r="G24" s="92" t="str">
        <f>$L$14 &amp; IF($I$14 = 0,"","+" &amp; $I$14 &amp; "d" &amp; $K$14)</f>
        <v>29+3d8</v>
      </c>
    </row>
    <row r="25" spans="1:11" ht="5.25" customHeight="1">
      <c r="A25" s="632"/>
      <c r="B25" s="632"/>
      <c r="C25" s="632"/>
      <c r="D25" s="632"/>
      <c r="E25" s="632"/>
      <c r="F25" s="627"/>
      <c r="G25" s="627"/>
    </row>
    <row r="26" spans="1:11" ht="14.25">
      <c r="A26" s="633" t="s">
        <v>374</v>
      </c>
      <c r="B26" s="633"/>
      <c r="C26" s="633"/>
      <c r="D26" s="633"/>
      <c r="E26" s="633"/>
      <c r="F26" s="633"/>
      <c r="G26" s="633"/>
      <c r="I26" s="208"/>
      <c r="J26" s="208"/>
      <c r="K26" s="208"/>
    </row>
    <row r="27" spans="1:11" ht="13.5" customHeight="1">
      <c r="A27" s="637" t="s">
        <v>375</v>
      </c>
      <c r="B27" s="635"/>
      <c r="C27" s="635"/>
      <c r="D27" s="635"/>
      <c r="E27" s="635"/>
      <c r="F27" s="635"/>
      <c r="G27" s="635"/>
    </row>
    <row r="28" spans="1:11" ht="13.5" customHeight="1">
      <c r="A28" s="634" t="s">
        <v>653</v>
      </c>
      <c r="B28" s="634"/>
      <c r="C28" s="634"/>
      <c r="D28" s="634"/>
      <c r="E28" s="634"/>
      <c r="F28" s="634"/>
      <c r="G28" s="634"/>
    </row>
    <row r="29" spans="1:11" ht="13.5" customHeight="1">
      <c r="A29" s="634" t="s">
        <v>376</v>
      </c>
      <c r="B29" s="634"/>
      <c r="C29" s="634"/>
      <c r="D29" s="634"/>
      <c r="E29" s="634"/>
      <c r="F29" s="634"/>
      <c r="G29" s="634"/>
    </row>
    <row r="30" spans="1:11" ht="14.25">
      <c r="A30" s="633" t="s">
        <v>381</v>
      </c>
      <c r="B30" s="633"/>
      <c r="C30" s="633"/>
      <c r="D30" s="633"/>
      <c r="E30" s="633"/>
      <c r="F30" s="633"/>
      <c r="G30" s="633"/>
      <c r="I30" s="208"/>
      <c r="J30" s="208"/>
      <c r="K30" s="208"/>
    </row>
    <row r="31" spans="1:11" ht="13.5" customHeight="1">
      <c r="A31" s="637" t="s">
        <v>377</v>
      </c>
      <c r="B31" s="635"/>
      <c r="C31" s="635"/>
      <c r="D31" s="635"/>
      <c r="E31" s="635"/>
      <c r="F31" s="635"/>
      <c r="G31" s="635"/>
    </row>
    <row r="32" spans="1:11" ht="3.75" customHeight="1">
      <c r="A32" s="215"/>
      <c r="B32" s="215"/>
      <c r="C32" s="215"/>
      <c r="D32" s="215"/>
      <c r="E32" s="215"/>
      <c r="F32" s="215"/>
      <c r="G32" s="215"/>
    </row>
    <row r="33" spans="1:12">
      <c r="A33" s="653" t="s">
        <v>47</v>
      </c>
      <c r="B33" s="654"/>
      <c r="C33" s="654"/>
      <c r="D33" s="654"/>
      <c r="E33" s="654"/>
      <c r="F33" s="654"/>
      <c r="G33" s="655"/>
    </row>
    <row r="34" spans="1:12" s="146" customFormat="1" ht="13.5" customHeight="1">
      <c r="A34" s="629"/>
      <c r="B34" s="630"/>
      <c r="C34" s="630"/>
      <c r="D34" s="630"/>
      <c r="E34" s="630"/>
      <c r="F34" s="630"/>
      <c r="G34" s="631"/>
      <c r="L34" s="208"/>
    </row>
    <row r="35" spans="1:12" s="146" customFormat="1" ht="18.75" customHeight="1">
      <c r="A35" s="886" t="s">
        <v>535</v>
      </c>
      <c r="B35" s="887"/>
      <c r="C35" s="887"/>
      <c r="D35" s="887"/>
      <c r="E35" s="887"/>
      <c r="F35" s="887"/>
      <c r="G35" s="888"/>
      <c r="L35" s="315"/>
    </row>
    <row r="36" spans="1:12" s="109" customFormat="1" ht="13.5" customHeight="1">
      <c r="A36" s="626"/>
      <c r="B36" s="627"/>
      <c r="C36" s="627"/>
      <c r="D36" s="627"/>
      <c r="E36" s="627"/>
      <c r="F36" s="627"/>
      <c r="G36" s="628"/>
      <c r="L36" s="318"/>
    </row>
    <row r="37" spans="1:12" s="109" customFormat="1" ht="13.5" customHeight="1">
      <c r="A37" s="629" t="s">
        <v>618</v>
      </c>
      <c r="B37" s="630"/>
      <c r="C37" s="630"/>
      <c r="D37" s="630"/>
      <c r="E37" s="630"/>
      <c r="F37" s="630"/>
      <c r="G37" s="631"/>
      <c r="L37" s="318"/>
    </row>
    <row r="38" spans="1:12" s="109" customFormat="1" ht="13.5" customHeight="1">
      <c r="A38" s="626" t="s">
        <v>619</v>
      </c>
      <c r="B38" s="627"/>
      <c r="C38" s="627"/>
      <c r="D38" s="627"/>
      <c r="E38" s="627"/>
      <c r="F38" s="627"/>
      <c r="G38" s="628"/>
      <c r="L38" s="318"/>
    </row>
    <row r="39" spans="1:12" s="109" customFormat="1" ht="13.5" customHeight="1">
      <c r="A39" s="629" t="s">
        <v>620</v>
      </c>
      <c r="B39" s="630"/>
      <c r="C39" s="630"/>
      <c r="D39" s="630"/>
      <c r="E39" s="630"/>
      <c r="F39" s="630"/>
      <c r="G39" s="631"/>
      <c r="L39" s="318"/>
    </row>
    <row r="40" spans="1:12" s="109" customFormat="1" ht="13.5" customHeight="1">
      <c r="A40" s="626" t="s">
        <v>621</v>
      </c>
      <c r="B40" s="627"/>
      <c r="C40" s="627"/>
      <c r="D40" s="627"/>
      <c r="E40" s="627"/>
      <c r="F40" s="627"/>
      <c r="G40" s="628"/>
      <c r="L40" s="318"/>
    </row>
    <row r="41" spans="1:12" s="109" customFormat="1" ht="13.5" customHeight="1">
      <c r="A41" s="629" t="s">
        <v>622</v>
      </c>
      <c r="B41" s="630"/>
      <c r="C41" s="630"/>
      <c r="D41" s="630"/>
      <c r="E41" s="630"/>
      <c r="F41" s="630"/>
      <c r="G41" s="631"/>
      <c r="L41" s="318"/>
    </row>
    <row r="42" spans="1:12" s="109" customFormat="1" ht="13.5" customHeight="1">
      <c r="A42" s="629" t="s">
        <v>623</v>
      </c>
      <c r="B42" s="630"/>
      <c r="C42" s="630"/>
      <c r="D42" s="630"/>
      <c r="E42" s="630"/>
      <c r="F42" s="630"/>
      <c r="G42" s="631"/>
      <c r="L42" s="318"/>
    </row>
    <row r="43" spans="1:12" s="109" customFormat="1" ht="13.5" customHeight="1">
      <c r="A43" s="629" t="s">
        <v>624</v>
      </c>
      <c r="B43" s="630"/>
      <c r="C43" s="630"/>
      <c r="D43" s="630"/>
      <c r="E43" s="630"/>
      <c r="F43" s="630"/>
      <c r="G43" s="631"/>
      <c r="L43" s="318"/>
    </row>
    <row r="44" spans="1:12" s="146" customFormat="1" ht="13.5" customHeight="1">
      <c r="A44" s="626" t="s">
        <v>625</v>
      </c>
      <c r="B44" s="627"/>
      <c r="C44" s="627"/>
      <c r="D44" s="627"/>
      <c r="E44" s="627"/>
      <c r="F44" s="627"/>
      <c r="G44" s="628"/>
      <c r="L44" s="315"/>
    </row>
    <row r="45" spans="1:12" s="146" customFormat="1" ht="13.5" customHeight="1">
      <c r="A45" s="626" t="s">
        <v>626</v>
      </c>
      <c r="B45" s="627"/>
      <c r="C45" s="627"/>
      <c r="D45" s="627"/>
      <c r="E45" s="627"/>
      <c r="F45" s="627"/>
      <c r="G45" s="628"/>
      <c r="L45" s="315"/>
    </row>
    <row r="46" spans="1:12" s="146" customFormat="1" ht="5.25" customHeight="1">
      <c r="A46" s="629"/>
      <c r="B46" s="630"/>
      <c r="C46" s="630"/>
      <c r="D46" s="630"/>
      <c r="E46" s="630"/>
      <c r="F46" s="630"/>
      <c r="G46" s="631"/>
      <c r="L46" s="315"/>
    </row>
    <row r="47" spans="1:12" s="146" customFormat="1" ht="13.5" customHeight="1">
      <c r="A47" s="626" t="s">
        <v>629</v>
      </c>
      <c r="B47" s="627"/>
      <c r="C47" s="627"/>
      <c r="D47" s="627"/>
      <c r="E47" s="627"/>
      <c r="F47" s="627"/>
      <c r="G47" s="628"/>
      <c r="L47" s="315"/>
    </row>
    <row r="48" spans="1:12" s="146" customFormat="1" ht="13.5" customHeight="1">
      <c r="A48" s="629" t="s">
        <v>630</v>
      </c>
      <c r="B48" s="630"/>
      <c r="C48" s="630"/>
      <c r="D48" s="630"/>
      <c r="E48" s="630"/>
      <c r="F48" s="630"/>
      <c r="G48" s="631"/>
      <c r="L48" s="315"/>
    </row>
    <row r="49" spans="1:12" s="146" customFormat="1" ht="13.5" customHeight="1">
      <c r="A49" s="629" t="s">
        <v>628</v>
      </c>
      <c r="B49" s="630"/>
      <c r="C49" s="630"/>
      <c r="D49" s="630"/>
      <c r="E49" s="630"/>
      <c r="F49" s="630"/>
      <c r="G49" s="631"/>
      <c r="L49" s="315"/>
    </row>
    <row r="50" spans="1:12" s="146" customFormat="1" ht="13.5" customHeight="1">
      <c r="A50" s="626" t="s">
        <v>488</v>
      </c>
      <c r="B50" s="627"/>
      <c r="C50" s="627"/>
      <c r="D50" s="627"/>
      <c r="E50" s="627"/>
      <c r="F50" s="627"/>
      <c r="G50" s="628"/>
      <c r="L50" s="315"/>
    </row>
    <row r="51" spans="1:12" s="146" customFormat="1" ht="13.5" customHeight="1">
      <c r="A51" s="626" t="s">
        <v>633</v>
      </c>
      <c r="B51" s="601"/>
      <c r="C51" s="601"/>
      <c r="D51" s="601"/>
      <c r="E51" s="601"/>
      <c r="F51" s="601"/>
      <c r="G51" s="602"/>
      <c r="L51" s="315"/>
    </row>
    <row r="52" spans="1:12" s="146" customFormat="1" ht="13.5" customHeight="1">
      <c r="A52" s="626" t="s">
        <v>489</v>
      </c>
      <c r="B52" s="627"/>
      <c r="C52" s="627"/>
      <c r="D52" s="627"/>
      <c r="E52" s="627"/>
      <c r="F52" s="627"/>
      <c r="G52" s="628"/>
      <c r="L52" s="315"/>
    </row>
    <row r="53" spans="1:12" s="146" customFormat="1" ht="5.25" customHeight="1">
      <c r="A53" s="626"/>
      <c r="B53" s="627"/>
      <c r="C53" s="627"/>
      <c r="D53" s="627"/>
      <c r="E53" s="627"/>
      <c r="F53" s="627"/>
      <c r="G53" s="628"/>
      <c r="L53" s="315"/>
    </row>
    <row r="54" spans="1:12" s="146" customFormat="1" ht="13.5" customHeight="1">
      <c r="A54" s="626" t="s">
        <v>627</v>
      </c>
      <c r="B54" s="627"/>
      <c r="C54" s="627"/>
      <c r="D54" s="627"/>
      <c r="E54" s="627"/>
      <c r="F54" s="627"/>
      <c r="G54" s="628"/>
      <c r="L54" s="315"/>
    </row>
    <row r="55" spans="1:12" s="146" customFormat="1" ht="13.5" customHeight="1">
      <c r="A55" s="629" t="s">
        <v>631</v>
      </c>
      <c r="B55" s="630"/>
      <c r="C55" s="630"/>
      <c r="D55" s="630"/>
      <c r="E55" s="630"/>
      <c r="F55" s="630"/>
      <c r="G55" s="631"/>
      <c r="L55" s="315"/>
    </row>
    <row r="56" spans="1:12" s="146" customFormat="1" ht="13.5" customHeight="1">
      <c r="A56" s="626" t="s">
        <v>632</v>
      </c>
      <c r="B56" s="627"/>
      <c r="C56" s="627"/>
      <c r="D56" s="627"/>
      <c r="E56" s="627"/>
      <c r="F56" s="627"/>
      <c r="G56" s="628"/>
      <c r="L56" s="315"/>
    </row>
    <row r="57" spans="1:12" s="146" customFormat="1" ht="5.25" customHeight="1">
      <c r="A57" s="626"/>
      <c r="B57" s="601"/>
      <c r="C57" s="601"/>
      <c r="D57" s="601"/>
      <c r="E57" s="601"/>
      <c r="F57" s="601"/>
      <c r="G57" s="602"/>
      <c r="L57" s="315"/>
    </row>
    <row r="58" spans="1:12" s="146" customFormat="1" ht="21">
      <c r="A58" s="166" t="s">
        <v>116</v>
      </c>
      <c r="B58" s="213">
        <f>$B$1</f>
        <v>20</v>
      </c>
      <c r="C58" s="165" t="s">
        <v>39</v>
      </c>
      <c r="D58" s="166" t="str">
        <f>$E$1</f>
        <v>一日毎</v>
      </c>
      <c r="E58" s="757" t="str">
        <f>$B$2</f>
        <v>アーマー・オヴ・フォース</v>
      </c>
      <c r="F58" s="758"/>
      <c r="G58" s="759"/>
      <c r="L58" s="208"/>
    </row>
  </sheetData>
  <mergeCells count="59">
    <mergeCell ref="A56:G56"/>
    <mergeCell ref="A51:G51"/>
    <mergeCell ref="A40:G40"/>
    <mergeCell ref="A41:G41"/>
    <mergeCell ref="A42:G42"/>
    <mergeCell ref="A43:G43"/>
    <mergeCell ref="A45:G45"/>
    <mergeCell ref="H4:L4"/>
    <mergeCell ref="B5:G5"/>
    <mergeCell ref="B10:G10"/>
    <mergeCell ref="B1:C1"/>
    <mergeCell ref="F1:G1"/>
    <mergeCell ref="B2:G2"/>
    <mergeCell ref="B4:G4"/>
    <mergeCell ref="B6:D6"/>
    <mergeCell ref="B7:D7"/>
    <mergeCell ref="B8:G8"/>
    <mergeCell ref="B9:G9"/>
    <mergeCell ref="J9:K9"/>
    <mergeCell ref="A20:C21"/>
    <mergeCell ref="D20:E20"/>
    <mergeCell ref="F20:G20"/>
    <mergeCell ref="B11:G11"/>
    <mergeCell ref="A22:B22"/>
    <mergeCell ref="B17:G17"/>
    <mergeCell ref="B18:G18"/>
    <mergeCell ref="B12:D12"/>
    <mergeCell ref="J11:K11"/>
    <mergeCell ref="B14:G14"/>
    <mergeCell ref="B15:G15"/>
    <mergeCell ref="B16:G16"/>
    <mergeCell ref="A50:G50"/>
    <mergeCell ref="A25:G25"/>
    <mergeCell ref="A26:G26"/>
    <mergeCell ref="A27:G27"/>
    <mergeCell ref="A28:G28"/>
    <mergeCell ref="A29:G29"/>
    <mergeCell ref="A35:G35"/>
    <mergeCell ref="A44:G44"/>
    <mergeCell ref="A38:G38"/>
    <mergeCell ref="A39:G39"/>
    <mergeCell ref="A23:A24"/>
    <mergeCell ref="B13:D13"/>
    <mergeCell ref="E58:G58"/>
    <mergeCell ref="A30:G30"/>
    <mergeCell ref="A31:G31"/>
    <mergeCell ref="A33:G33"/>
    <mergeCell ref="A34:G34"/>
    <mergeCell ref="A37:G37"/>
    <mergeCell ref="A36:G36"/>
    <mergeCell ref="A57:G57"/>
    <mergeCell ref="A52:G52"/>
    <mergeCell ref="A53:G53"/>
    <mergeCell ref="A54:G54"/>
    <mergeCell ref="A46:G46"/>
    <mergeCell ref="A47:G47"/>
    <mergeCell ref="A48:G48"/>
    <mergeCell ref="A49:G49"/>
    <mergeCell ref="A55:G55"/>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34998626667073579"/>
  </sheetPr>
  <dimension ref="A1:R57"/>
  <sheetViews>
    <sheetView zoomScaleNormal="100" workbookViewId="0">
      <selection activeCell="B2" sqref="B2:G2"/>
    </sheetView>
  </sheetViews>
  <sheetFormatPr defaultColWidth="9" defaultRowHeight="13.5"/>
  <cols>
    <col min="1" max="1" width="7.875" style="145" customWidth="1"/>
    <col min="2" max="2" width="8.5" style="145" customWidth="1"/>
    <col min="3" max="3" width="6.625" style="145" customWidth="1"/>
    <col min="4" max="4" width="15.75" style="145"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145" customWidth="1"/>
    <col min="13" max="13" width="7.875" style="203" customWidth="1"/>
    <col min="14" max="14" width="17.875" style="145" bestFit="1" customWidth="1"/>
    <col min="15" max="15" width="12.375" style="145" customWidth="1"/>
    <col min="16" max="16384" width="9" style="145"/>
  </cols>
  <sheetData>
    <row r="1" spans="1:18" s="366" customFormat="1" ht="21">
      <c r="A1" s="161" t="s">
        <v>745</v>
      </c>
      <c r="B1" s="752">
        <v>10</v>
      </c>
      <c r="C1" s="753"/>
      <c r="D1" s="162" t="s">
        <v>39</v>
      </c>
      <c r="E1" s="163" t="s">
        <v>746</v>
      </c>
      <c r="F1" s="174" t="s">
        <v>193</v>
      </c>
      <c r="G1" s="175" t="s">
        <v>759</v>
      </c>
      <c r="H1" s="151" t="s">
        <v>53</v>
      </c>
      <c r="I1" s="146"/>
      <c r="J1" s="146"/>
      <c r="K1" s="146"/>
    </row>
    <row r="2" spans="1:18" s="366" customFormat="1" ht="24.75" customHeight="1">
      <c r="A2" s="162" t="s">
        <v>0</v>
      </c>
      <c r="B2" s="833" t="s">
        <v>943</v>
      </c>
      <c r="C2" s="834"/>
      <c r="D2" s="834"/>
      <c r="E2" s="834"/>
      <c r="F2" s="834"/>
      <c r="G2" s="835"/>
      <c r="H2" s="151" t="s">
        <v>54</v>
      </c>
      <c r="I2" s="146"/>
      <c r="J2" s="146"/>
      <c r="K2" s="146"/>
    </row>
    <row r="3" spans="1:18" s="366" customFormat="1" ht="19.5" customHeight="1">
      <c r="A3" s="150" t="s">
        <v>46</v>
      </c>
      <c r="B3" s="146"/>
      <c r="C3" s="146"/>
      <c r="D3" s="146"/>
      <c r="E3" s="146"/>
      <c r="F3" s="146"/>
      <c r="G3" s="146"/>
      <c r="H3" s="146"/>
      <c r="I3" s="151"/>
      <c r="J3" s="146"/>
      <c r="K3" s="146"/>
    </row>
    <row r="4" spans="1:18" s="366" customFormat="1">
      <c r="A4" s="154" t="s">
        <v>44</v>
      </c>
      <c r="B4" s="609" t="s">
        <v>308</v>
      </c>
      <c r="C4" s="610"/>
      <c r="D4" s="610"/>
      <c r="E4" s="610"/>
      <c r="F4" s="610"/>
      <c r="G4" s="611"/>
      <c r="H4" s="836" t="s">
        <v>367</v>
      </c>
      <c r="I4" s="837"/>
      <c r="J4" s="837"/>
      <c r="K4" s="837"/>
      <c r="L4" s="838"/>
      <c r="N4" s="836" t="s">
        <v>370</v>
      </c>
      <c r="O4" s="837"/>
      <c r="P4" s="837"/>
      <c r="Q4" s="837"/>
      <c r="R4" s="838"/>
    </row>
    <row r="5" spans="1:18" s="366" customFormat="1">
      <c r="A5" s="155" t="s">
        <v>735</v>
      </c>
      <c r="B5" s="609" t="s">
        <v>309</v>
      </c>
      <c r="C5" s="610"/>
      <c r="D5" s="610"/>
      <c r="E5" s="610"/>
      <c r="F5" s="610"/>
      <c r="G5" s="611"/>
      <c r="H5" s="369" t="s">
        <v>41</v>
      </c>
      <c r="I5" s="367" t="s">
        <v>69</v>
      </c>
      <c r="J5" s="367">
        <v>5</v>
      </c>
      <c r="K5" s="146"/>
      <c r="N5" s="369" t="s">
        <v>41</v>
      </c>
      <c r="O5" s="367" t="s">
        <v>67</v>
      </c>
      <c r="P5" s="367">
        <v>1</v>
      </c>
      <c r="Q5" s="146"/>
    </row>
    <row r="6" spans="1:18" s="366" customFormat="1">
      <c r="A6" s="155" t="s">
        <v>737</v>
      </c>
      <c r="B6" s="863" t="s">
        <v>4</v>
      </c>
      <c r="C6" s="864"/>
      <c r="D6" s="865"/>
      <c r="E6" s="369" t="s">
        <v>41</v>
      </c>
      <c r="F6" s="202" t="str">
        <f>IF($I$5 = 0,"", $I$5)</f>
        <v>遠隔</v>
      </c>
      <c r="G6" s="202">
        <f>IF($J$5 = 0,"", $J$5)</f>
        <v>5</v>
      </c>
      <c r="H6" s="369" t="s">
        <v>64</v>
      </c>
      <c r="I6" s="367"/>
      <c r="J6" s="367"/>
      <c r="K6" s="146"/>
      <c r="N6" s="369" t="s">
        <v>64</v>
      </c>
      <c r="O6" s="367"/>
      <c r="P6" s="367"/>
      <c r="Q6" s="146"/>
    </row>
    <row r="7" spans="1:18" s="366" customFormat="1">
      <c r="A7" s="156" t="s">
        <v>5</v>
      </c>
      <c r="B7" s="609"/>
      <c r="C7" s="610"/>
      <c r="D7" s="611"/>
      <c r="E7" s="369" t="s">
        <v>64</v>
      </c>
      <c r="F7" s="368" t="str">
        <f>IF($I$6 = 0,"", $I$6)</f>
        <v/>
      </c>
      <c r="G7" s="368" t="str">
        <f>IF($J$6 = 0,"", $J$6)</f>
        <v/>
      </c>
      <c r="H7" s="369" t="s">
        <v>83</v>
      </c>
      <c r="I7" s="367" t="s">
        <v>204</v>
      </c>
      <c r="J7" s="151" t="s">
        <v>60</v>
      </c>
      <c r="K7" s="146"/>
      <c r="L7" s="278" t="s">
        <v>369</v>
      </c>
      <c r="M7" s="278"/>
      <c r="N7" s="369" t="s">
        <v>83</v>
      </c>
      <c r="O7" s="367" t="s">
        <v>307</v>
      </c>
      <c r="P7" s="151" t="s">
        <v>60</v>
      </c>
      <c r="Q7" s="146"/>
      <c r="R7" s="279" t="s">
        <v>369</v>
      </c>
    </row>
    <row r="8" spans="1:18" s="366" customFormat="1">
      <c r="A8" s="157" t="s">
        <v>59</v>
      </c>
      <c r="B8" s="678" t="s">
        <v>310</v>
      </c>
      <c r="C8" s="632"/>
      <c r="D8" s="632"/>
      <c r="E8" s="632"/>
      <c r="F8" s="632"/>
      <c r="G8" s="679"/>
      <c r="H8" s="369" t="s">
        <v>49</v>
      </c>
      <c r="I8" s="144" t="s">
        <v>15</v>
      </c>
      <c r="J8" s="368">
        <f>IF(I8="",0,VLOOKUP(I8,基本!$A$5:'基本'!$C$10,3,FALSE))</f>
        <v>6</v>
      </c>
      <c r="K8" s="367" t="s">
        <v>88</v>
      </c>
      <c r="L8" s="383">
        <f>$J$8+$L$9+$I$9</f>
        <v>19</v>
      </c>
      <c r="N8" s="369" t="s">
        <v>49</v>
      </c>
      <c r="O8" s="144" t="s">
        <v>11</v>
      </c>
      <c r="P8" s="368">
        <f>IF(O8="",0,VLOOKUP(O8,基本!$A$5:'基本'!$C$10,3,FALSE))</f>
        <v>1</v>
      </c>
      <c r="Q8" s="367" t="s">
        <v>88</v>
      </c>
      <c r="R8" s="383">
        <f>基本!$D$5</f>
        <v>9</v>
      </c>
    </row>
    <row r="9" spans="1:18" s="366" customFormat="1" ht="13.5" customHeight="1">
      <c r="A9" s="158"/>
      <c r="B9" s="626" t="s">
        <v>311</v>
      </c>
      <c r="C9" s="627"/>
      <c r="D9" s="627"/>
      <c r="E9" s="627"/>
      <c r="F9" s="627"/>
      <c r="G9" s="628"/>
      <c r="H9" s="369" t="s">
        <v>56</v>
      </c>
      <c r="I9" s="367">
        <v>0</v>
      </c>
      <c r="J9" s="546" t="s">
        <v>51</v>
      </c>
      <c r="K9" s="548"/>
      <c r="L9" s="368">
        <f>IF($I$7=基本!$F$4,基本!$P$7,IF($I$7=基本!$F$13,基本!$P$16,IF($I$7=基本!$F$22,基本!$P$25,IF($I$7=基本!$F$31,基本!$P$34,IF($I$7=基本!$F$40,基本!$P$43,0)))))</f>
        <v>13</v>
      </c>
      <c r="N9" s="369" t="s">
        <v>56</v>
      </c>
      <c r="O9" s="367">
        <v>0</v>
      </c>
      <c r="P9" s="546" t="s">
        <v>51</v>
      </c>
      <c r="Q9" s="548"/>
      <c r="R9" s="368"/>
    </row>
    <row r="10" spans="1:18" s="366" customFormat="1">
      <c r="A10" s="167"/>
      <c r="B10" s="626" t="s">
        <v>312</v>
      </c>
      <c r="C10" s="627"/>
      <c r="D10" s="627"/>
      <c r="E10" s="627"/>
      <c r="F10" s="627"/>
      <c r="G10" s="628"/>
      <c r="H10" s="152" t="s">
        <v>50</v>
      </c>
      <c r="I10" s="144" t="s">
        <v>15</v>
      </c>
      <c r="J10" s="368">
        <f>IF(I10="",0,VLOOKUP(I10,基本!$A$5:'基本'!$C$10,3,FALSE))</f>
        <v>6</v>
      </c>
      <c r="K10" s="146"/>
      <c r="L10" s="146"/>
      <c r="N10" s="152" t="s">
        <v>50</v>
      </c>
      <c r="O10" s="144" t="s">
        <v>11</v>
      </c>
      <c r="P10" s="368">
        <f>IF(O10="",0,VLOOKUP(O10,基本!$A$5:'基本'!$C$10,3,FALSE))</f>
        <v>1</v>
      </c>
      <c r="Q10" s="146"/>
      <c r="R10" s="146"/>
    </row>
    <row r="11" spans="1:18" s="366" customFormat="1">
      <c r="A11" s="158"/>
      <c r="B11" s="626" t="s">
        <v>317</v>
      </c>
      <c r="C11" s="627"/>
      <c r="D11" s="627"/>
      <c r="E11" s="627"/>
      <c r="F11" s="627"/>
      <c r="G11" s="628"/>
      <c r="H11" s="369" t="s">
        <v>57</v>
      </c>
      <c r="I11" s="367">
        <v>0</v>
      </c>
      <c r="J11" s="546" t="s">
        <v>751</v>
      </c>
      <c r="K11" s="548"/>
      <c r="L11" s="368">
        <f>IF($I$7=基本!$F$4,基本!$P$9,IF($I$7=基本!$F$13,基本!$P$18,IF($I$7=基本!$F$22,基本!$P$27,IF($I$7=基本!$F$31,基本!$P$36,IF($I$7=基本!$F$40,基本!$P$45,0)))))</f>
        <v>3</v>
      </c>
      <c r="N11" s="369" t="s">
        <v>57</v>
      </c>
      <c r="O11" s="367">
        <v>0</v>
      </c>
      <c r="P11" s="546" t="s">
        <v>751</v>
      </c>
      <c r="Q11" s="548"/>
      <c r="R11" s="368"/>
    </row>
    <row r="12" spans="1:18" s="366" customFormat="1">
      <c r="A12" s="158"/>
      <c r="B12" s="626" t="s">
        <v>313</v>
      </c>
      <c r="C12" s="627"/>
      <c r="D12" s="627"/>
      <c r="E12" s="627"/>
      <c r="F12" s="627"/>
      <c r="G12" s="628"/>
      <c r="L12" s="278" t="s">
        <v>369</v>
      </c>
      <c r="M12" s="278"/>
      <c r="N12" s="384" t="s">
        <v>371</v>
      </c>
      <c r="O12" s="285">
        <v>1</v>
      </c>
      <c r="R12" s="279" t="s">
        <v>369</v>
      </c>
    </row>
    <row r="13" spans="1:18" s="366" customFormat="1" ht="7.5" customHeight="1">
      <c r="A13" s="158"/>
      <c r="B13" s="626"/>
      <c r="C13" s="627"/>
      <c r="D13" s="627"/>
      <c r="E13" s="627"/>
      <c r="F13" s="627"/>
      <c r="G13" s="628"/>
      <c r="H13" s="369" t="s">
        <v>752</v>
      </c>
      <c r="I13" s="367">
        <v>1</v>
      </c>
      <c r="J13" s="369" t="s">
        <v>753</v>
      </c>
      <c r="K13" s="367">
        <v>6</v>
      </c>
      <c r="L13" s="383">
        <f>$J$10+$L$11+$I$11</f>
        <v>9</v>
      </c>
      <c r="N13" s="369" t="s">
        <v>752</v>
      </c>
      <c r="O13" s="44">
        <f>IF($O$7=基本!$F$4,基本!$F$9,IF($O$7=基本!$F$13,基本!$F$18,IF($O$7=基本!$F$22,基本!$F$27,IF($O$7=基本!$F$31,基本!$F$36,IF($O$7=基本!$F$40,基本!$F$45,0)))))*$O$12</f>
        <v>1</v>
      </c>
      <c r="P13" s="369" t="s">
        <v>753</v>
      </c>
      <c r="Q13" s="44">
        <f>IF($O$7=基本!$F$4,基本!$H$9,IF($O$7=基本!$F$13,基本!$H$18,IF($O$7=基本!$F$22,基本!$H$27,IF($O$7=基本!$F$31,基本!$H$36,IF($O$7=基本!$F$40,基本!$H$45,0)))))</f>
        <v>4</v>
      </c>
      <c r="R13" s="383">
        <f>$P$10+$O$11+$R$11</f>
        <v>1</v>
      </c>
    </row>
    <row r="14" spans="1:18" s="366" customFormat="1">
      <c r="A14" s="158"/>
      <c r="B14" s="626" t="s">
        <v>314</v>
      </c>
      <c r="C14" s="627"/>
      <c r="D14" s="627"/>
      <c r="E14" s="627"/>
      <c r="F14" s="627"/>
      <c r="G14" s="628"/>
      <c r="H14" s="369" t="s">
        <v>48</v>
      </c>
      <c r="I14" s="44">
        <f>IF($I$7=基本!$F$4,基本!$L$11,IF($I$7=基本!$F$13,基本!$L$20,IF($I$7=基本!$F$22,基本!$L$29,IF($I$7=基本!$F$31,基本!$L$38,IF($I$7=基本!$F$40,基本!$L$47,0)))))</f>
        <v>3</v>
      </c>
      <c r="J14" s="369" t="s">
        <v>753</v>
      </c>
      <c r="K14" s="44">
        <f>IF($I$7=基本!$F$4,基本!$N$11,IF($I$7=基本!$F$13,基本!$N$20,IF($I$7=基本!$F$22,基本!$N$29,IF($I$7=基本!$F$31,基本!$N$38,IF($I$7=基本!$F$40,基本!$N$47,0)))))</f>
        <v>8</v>
      </c>
      <c r="L14" s="383">
        <f>$J$10+$L$11+$I$11+($I$13*$K$13)</f>
        <v>15</v>
      </c>
      <c r="N14" s="369" t="s">
        <v>48</v>
      </c>
      <c r="O14" s="44"/>
      <c r="P14" s="369" t="s">
        <v>753</v>
      </c>
      <c r="Q14" s="44"/>
      <c r="R14" s="383">
        <f>$P$10+$R$11+$O$11+($O$13*$Q$13)</f>
        <v>5</v>
      </c>
    </row>
    <row r="15" spans="1:18" s="366" customFormat="1">
      <c r="A15" s="158"/>
      <c r="B15" s="626" t="s">
        <v>315</v>
      </c>
      <c r="C15" s="627"/>
      <c r="D15" s="627"/>
      <c r="E15" s="627"/>
      <c r="F15" s="627"/>
      <c r="G15" s="628"/>
      <c r="H15" s="369" t="s">
        <v>58</v>
      </c>
      <c r="I15" s="367"/>
      <c r="J15" s="385" t="s">
        <v>368</v>
      </c>
      <c r="K15" s="144" t="s">
        <v>15</v>
      </c>
      <c r="L15" s="386">
        <f>IF(K15="",0,VLOOKUP(K15,基本!$A$5:'基本'!$C$10,3,FALSE))</f>
        <v>6</v>
      </c>
      <c r="N15" s="369" t="s">
        <v>58</v>
      </c>
      <c r="O15" s="367"/>
      <c r="P15" s="385" t="s">
        <v>368</v>
      </c>
      <c r="Q15" s="144" t="s">
        <v>15</v>
      </c>
      <c r="R15" s="386">
        <f>IF(Q15="",0,VLOOKUP(Q15,基本!$A$5:'基本'!$C$10,3,FALSE))</f>
        <v>6</v>
      </c>
    </row>
    <row r="16" spans="1:18" s="366" customFormat="1">
      <c r="A16" s="158"/>
      <c r="B16" s="626" t="s">
        <v>316</v>
      </c>
      <c r="C16" s="627"/>
      <c r="D16" s="627"/>
      <c r="E16" s="627"/>
      <c r="F16" s="627"/>
      <c r="G16" s="628"/>
    </row>
    <row r="17" spans="1:12" s="366" customFormat="1" ht="9" customHeight="1">
      <c r="A17" s="158"/>
      <c r="B17" s="626"/>
      <c r="C17" s="627"/>
      <c r="D17" s="627"/>
      <c r="E17" s="627"/>
      <c r="F17" s="627"/>
      <c r="G17" s="628"/>
    </row>
    <row r="18" spans="1:12" s="463" customFormat="1" ht="17.25">
      <c r="A18" s="158"/>
      <c r="B18" s="695" t="str">
        <f>"隣接中の味方が回復力を使用したら " &amp; $J$8+基本!$B$22 &amp; " 多くHP回復"</f>
        <v>隣接中の味方が回復力を使用したら 11 多くHP回復</v>
      </c>
      <c r="C18" s="696"/>
      <c r="D18" s="696"/>
      <c r="E18" s="696"/>
      <c r="F18" s="696"/>
      <c r="G18" s="697"/>
    </row>
    <row r="19" spans="1:12" s="366" customFormat="1" ht="17.25">
      <c r="A19" s="158"/>
      <c r="B19" s="695" t="str">
        <f>"隣接中の味方がマイナーで回復したら " &amp; 基本!$B$22 &amp; " 多くHP回復"</f>
        <v>隣接中の味方がマイナーで回復したら 5 多くHP回復</v>
      </c>
      <c r="C19" s="696"/>
      <c r="D19" s="696"/>
      <c r="E19" s="696"/>
      <c r="F19" s="696"/>
      <c r="G19" s="697"/>
    </row>
    <row r="20" spans="1:12" s="366" customFormat="1" ht="7.5" customHeight="1">
      <c r="A20" s="159"/>
      <c r="B20" s="723"/>
      <c r="C20" s="724"/>
      <c r="D20" s="724"/>
      <c r="E20" s="724"/>
      <c r="F20" s="724"/>
      <c r="G20" s="725"/>
    </row>
    <row r="21" spans="1:12" s="366" customFormat="1" ht="14.25" thickBot="1">
      <c r="A21" s="148" t="s">
        <v>194</v>
      </c>
      <c r="B21" s="371"/>
      <c r="C21" s="371"/>
      <c r="D21" s="371"/>
      <c r="E21" s="371"/>
      <c r="F21" s="371"/>
      <c r="G21" s="371"/>
    </row>
    <row r="22" spans="1:12" s="366" customFormat="1" ht="21" customHeight="1" thickBot="1">
      <c r="A22" s="176" t="s">
        <v>156</v>
      </c>
      <c r="B22" s="839" t="s">
        <v>760</v>
      </c>
      <c r="C22" s="840"/>
      <c r="D22" s="840"/>
      <c r="E22" s="840"/>
      <c r="F22" s="840"/>
      <c r="G22" s="841"/>
    </row>
    <row r="23" spans="1:12" s="366" customFormat="1" ht="19.5" customHeight="1">
      <c r="A23" s="842" t="s">
        <v>754</v>
      </c>
      <c r="B23" s="843"/>
      <c r="C23" s="844"/>
      <c r="D23" s="186" t="s">
        <v>755</v>
      </c>
      <c r="E23" s="178" t="s">
        <v>18</v>
      </c>
      <c r="F23" s="178" t="s">
        <v>19</v>
      </c>
      <c r="G23" s="179" t="s">
        <v>20</v>
      </c>
      <c r="H23" s="177" t="s">
        <v>754</v>
      </c>
      <c r="I23" s="180" t="s">
        <v>755</v>
      </c>
      <c r="J23" s="180" t="s">
        <v>18</v>
      </c>
      <c r="K23" s="180" t="s">
        <v>19</v>
      </c>
      <c r="L23" s="180" t="s">
        <v>20</v>
      </c>
    </row>
    <row r="24" spans="1:12" s="366" customFormat="1" ht="22.5" customHeight="1" thickBot="1">
      <c r="A24" s="845">
        <f>INT(基本!$A$13/2)+$H$24</f>
        <v>53</v>
      </c>
      <c r="B24" s="846"/>
      <c r="C24" s="847"/>
      <c r="D24" s="181">
        <f>基本!$B$16+$I$24</f>
        <v>32</v>
      </c>
      <c r="E24" s="182">
        <f>基本!$B$17+$J$24</f>
        <v>26</v>
      </c>
      <c r="F24" s="182">
        <f>基本!$B$18+$K$24</f>
        <v>31</v>
      </c>
      <c r="G24" s="183">
        <f>基本!$B$19+$L$24</f>
        <v>31</v>
      </c>
      <c r="H24" s="184">
        <v>0</v>
      </c>
      <c r="I24" s="367">
        <v>2</v>
      </c>
      <c r="J24" s="367">
        <v>2</v>
      </c>
      <c r="K24" s="367">
        <v>0</v>
      </c>
      <c r="L24" s="367">
        <v>0</v>
      </c>
    </row>
    <row r="25" spans="1:12" s="366" customFormat="1" ht="14.25" thickBot="1">
      <c r="A25" s="148" t="s">
        <v>45</v>
      </c>
      <c r="E25" s="147"/>
      <c r="F25" s="146"/>
      <c r="G25" s="146"/>
      <c r="H25" s="146"/>
      <c r="I25" s="146"/>
      <c r="J25" s="146"/>
      <c r="K25" s="146"/>
    </row>
    <row r="26" spans="1:12" s="366" customFormat="1" ht="13.5" customHeight="1">
      <c r="A26" s="760" t="str">
        <f>$B$22</f>
        <v>ヒーリング・フィギュリーン</v>
      </c>
      <c r="B26" s="761"/>
      <c r="C26" s="762"/>
      <c r="D26" s="670" t="s">
        <v>658</v>
      </c>
      <c r="E26" s="671"/>
      <c r="F26" s="710" t="s">
        <v>756</v>
      </c>
      <c r="G26" s="711"/>
    </row>
    <row r="27" spans="1:12" s="366" customFormat="1" ht="17.25" customHeight="1" thickBot="1">
      <c r="A27" s="763"/>
      <c r="B27" s="764"/>
      <c r="C27" s="765"/>
      <c r="D27" s="332" t="s">
        <v>658</v>
      </c>
      <c r="E27" s="333" t="s">
        <v>656</v>
      </c>
      <c r="F27" s="334" t="s">
        <v>658</v>
      </c>
      <c r="G27" s="335" t="s">
        <v>656</v>
      </c>
    </row>
    <row r="28" spans="1:12" s="366" customFormat="1" ht="20.25" customHeight="1">
      <c r="A28" s="851" t="s">
        <v>305</v>
      </c>
      <c r="B28" s="185" t="s">
        <v>115</v>
      </c>
      <c r="C28" s="854" t="str">
        <f>$K$8</f>
        <v>AC</v>
      </c>
      <c r="D28" s="351" t="str">
        <f>$R$8 &amp; "+1d20"</f>
        <v>9+1d20</v>
      </c>
      <c r="E28" s="352" t="str">
        <f>$R$8+2 &amp; "+1d20"</f>
        <v>11+1d20</v>
      </c>
      <c r="F28" s="353" t="str">
        <f>3+$R$8 &amp; "+1d20"</f>
        <v>12+1d20</v>
      </c>
      <c r="G28" s="354" t="str">
        <f>3+$R$8+2 &amp; "+1d20"</f>
        <v>14+1d20</v>
      </c>
    </row>
    <row r="29" spans="1:12" s="366" customFormat="1" ht="20.25" customHeight="1">
      <c r="A29" s="852"/>
      <c r="B29" s="355" t="s">
        <v>102</v>
      </c>
      <c r="C29" s="855"/>
      <c r="D29" s="356" t="str">
        <f>$R$8+1 &amp; "+1d20"</f>
        <v>10+1d20</v>
      </c>
      <c r="E29" s="357" t="str">
        <f>$R$8+1+2 &amp; "+1d20"</f>
        <v>12+1d20</v>
      </c>
      <c r="F29" s="358" t="str">
        <f>3+$R$8+1 &amp; "+1d20"</f>
        <v>13+1d20</v>
      </c>
      <c r="G29" s="348" t="str">
        <f>3+$R$8+1+2 &amp; "+1d20"</f>
        <v>15+1d20</v>
      </c>
    </row>
    <row r="30" spans="1:12" s="366" customFormat="1" ht="20.25" customHeight="1">
      <c r="A30" s="852"/>
      <c r="B30" s="50" t="s">
        <v>757</v>
      </c>
      <c r="C30" s="349" t="str">
        <f t="shared" ref="C30:C31" si="0">IF($I$15 = 0,"", $I$15)</f>
        <v/>
      </c>
      <c r="D30" s="100" t="str">
        <f>$R$13 &amp; "+" &amp; $O$13 &amp; "d" &amp; $Q$13</f>
        <v>1+1d4</v>
      </c>
      <c r="E30" s="341" t="str">
        <f>$R$13 &amp; "+" &amp; $O$13 &amp; "d" &amp; $Q$13</f>
        <v>1+1d4</v>
      </c>
      <c r="F30" s="100" t="str">
        <f>$R$13 &amp; "+" &amp; $O$13 &amp; "d" &amp; $Q$13</f>
        <v>1+1d4</v>
      </c>
      <c r="G30" s="101" t="str">
        <f>$R$13 &amp; "+" &amp; $O$13 &amp; "d" &amp; $Q$13</f>
        <v>1+1d4</v>
      </c>
    </row>
    <row r="31" spans="1:12" s="366" customFormat="1" ht="20.25" customHeight="1" thickBot="1">
      <c r="A31" s="853"/>
      <c r="B31" s="149" t="s">
        <v>758</v>
      </c>
      <c r="C31" s="95" t="str">
        <f t="shared" si="0"/>
        <v/>
      </c>
      <c r="D31" s="94" t="str">
        <f>$R$14 &amp; IF($O$14 = 0,"","+" &amp; $O$14 &amp; "d" &amp; $Q$14)</f>
        <v>5</v>
      </c>
      <c r="E31" s="340" t="str">
        <f>$R$14 &amp; IF($O$14 = 0,"","+" &amp; $O$14 &amp; "d" &amp; $Q$14)</f>
        <v>5</v>
      </c>
      <c r="F31" s="94" t="str">
        <f>$R$14 &amp; IF($O$14 = 0,"","+" &amp; $O$14 &amp; "d" &amp; $Q$14)</f>
        <v>5</v>
      </c>
      <c r="G31" s="92" t="str">
        <f>$R$14 &amp; IF($O$14 = 0,"","+" &amp; $O$14 &amp; "d" &amp; $Q$14)</f>
        <v>5</v>
      </c>
    </row>
    <row r="32" spans="1:12" s="366" customFormat="1" ht="6" customHeight="1">
      <c r="A32" s="637"/>
      <c r="B32" s="637"/>
      <c r="C32" s="637"/>
      <c r="D32" s="637"/>
      <c r="E32" s="637"/>
      <c r="F32" s="637"/>
      <c r="G32" s="637"/>
      <c r="H32" s="146"/>
      <c r="I32" s="146"/>
      <c r="J32" s="146"/>
      <c r="K32" s="146"/>
    </row>
    <row r="33" spans="1:13" s="366" customFormat="1" ht="14.25">
      <c r="A33" s="633" t="s">
        <v>741</v>
      </c>
      <c r="B33" s="633"/>
      <c r="C33" s="633"/>
      <c r="D33" s="633"/>
      <c r="E33" s="633"/>
      <c r="F33" s="633"/>
      <c r="G33" s="633"/>
      <c r="H33" s="146"/>
    </row>
    <row r="34" spans="1:13" s="366" customFormat="1" ht="13.5" customHeight="1">
      <c r="A34" s="634" t="s">
        <v>674</v>
      </c>
      <c r="B34" s="635"/>
      <c r="C34" s="635"/>
      <c r="D34" s="635"/>
      <c r="E34" s="635"/>
      <c r="F34" s="635"/>
      <c r="G34" s="635"/>
      <c r="H34" s="146"/>
      <c r="I34" s="146"/>
      <c r="J34" s="146"/>
      <c r="K34" s="146"/>
    </row>
    <row r="35" spans="1:13" s="366" customFormat="1" ht="13.5" customHeight="1">
      <c r="A35" s="634" t="s">
        <v>742</v>
      </c>
      <c r="B35" s="634"/>
      <c r="C35" s="634"/>
      <c r="D35" s="634"/>
      <c r="E35" s="634"/>
      <c r="F35" s="634"/>
      <c r="G35" s="634"/>
      <c r="H35" s="146"/>
      <c r="I35" s="146"/>
      <c r="J35" s="146"/>
      <c r="K35" s="146"/>
    </row>
    <row r="36" spans="1:13" s="366" customFormat="1" ht="13.5" customHeight="1">
      <c r="A36" s="634" t="s">
        <v>675</v>
      </c>
      <c r="B36" s="634"/>
      <c r="C36" s="634"/>
      <c r="D36" s="634"/>
      <c r="E36" s="634"/>
      <c r="F36" s="634"/>
      <c r="G36" s="634"/>
      <c r="H36" s="146"/>
      <c r="I36" s="146"/>
      <c r="J36" s="146"/>
      <c r="K36" s="146"/>
    </row>
    <row r="37" spans="1:13" s="366" customFormat="1" ht="14.25">
      <c r="A37" s="633" t="s">
        <v>381</v>
      </c>
      <c r="B37" s="633"/>
      <c r="C37" s="633"/>
      <c r="D37" s="633"/>
      <c r="E37" s="633"/>
      <c r="F37" s="633"/>
      <c r="G37" s="633"/>
      <c r="H37" s="146"/>
    </row>
    <row r="38" spans="1:13" s="366" customFormat="1" ht="13.5" customHeight="1">
      <c r="A38" s="637" t="s">
        <v>377</v>
      </c>
      <c r="B38" s="635"/>
      <c r="C38" s="635"/>
      <c r="D38" s="635"/>
      <c r="E38" s="635"/>
      <c r="F38" s="635"/>
      <c r="G38" s="635"/>
      <c r="H38" s="146"/>
      <c r="I38" s="146"/>
      <c r="J38" s="146"/>
      <c r="K38" s="146"/>
    </row>
    <row r="39" spans="1:13" s="366" customFormat="1" ht="5.25" customHeight="1">
      <c r="A39" s="637"/>
      <c r="B39" s="635"/>
      <c r="C39" s="635"/>
      <c r="D39" s="635"/>
      <c r="E39" s="635"/>
      <c r="F39" s="635"/>
      <c r="G39" s="635"/>
      <c r="H39" s="146"/>
      <c r="I39" s="146"/>
      <c r="J39" s="146"/>
      <c r="K39" s="146"/>
    </row>
    <row r="40" spans="1:13" s="366" customFormat="1" ht="13.5" customHeight="1">
      <c r="A40" s="653" t="s">
        <v>47</v>
      </c>
      <c r="B40" s="654"/>
      <c r="C40" s="654"/>
      <c r="D40" s="654"/>
      <c r="E40" s="654"/>
      <c r="F40" s="654"/>
      <c r="G40" s="655"/>
      <c r="H40" s="146"/>
      <c r="I40" s="146"/>
      <c r="J40" s="146"/>
      <c r="K40" s="146"/>
    </row>
    <row r="41" spans="1:13" s="146" customFormat="1" ht="8.25" customHeight="1">
      <c r="A41" s="629"/>
      <c r="B41" s="630"/>
      <c r="C41" s="630"/>
      <c r="D41" s="630"/>
      <c r="E41" s="630"/>
      <c r="F41" s="630"/>
      <c r="G41" s="631"/>
      <c r="H41" s="366"/>
      <c r="I41" s="366"/>
      <c r="J41" s="366"/>
      <c r="K41" s="366"/>
      <c r="L41" s="366"/>
      <c r="M41" s="366"/>
    </row>
    <row r="42" spans="1:13" s="146" customFormat="1" ht="13.5" customHeight="1">
      <c r="A42" s="629" t="s">
        <v>826</v>
      </c>
      <c r="B42" s="630"/>
      <c r="C42" s="630"/>
      <c r="D42" s="630"/>
      <c r="E42" s="630"/>
      <c r="F42" s="630"/>
      <c r="G42" s="631"/>
      <c r="H42" s="366"/>
      <c r="I42" s="366"/>
      <c r="J42" s="366"/>
      <c r="K42" s="366"/>
      <c r="L42" s="366"/>
    </row>
    <row r="43" spans="1:13" s="366" customFormat="1" ht="13.5" customHeight="1">
      <c r="A43" s="629" t="s">
        <v>809</v>
      </c>
      <c r="B43" s="630"/>
      <c r="C43" s="630"/>
      <c r="D43" s="630"/>
      <c r="E43" s="630"/>
      <c r="F43" s="630"/>
      <c r="G43" s="631"/>
    </row>
    <row r="44" spans="1:13" s="366" customFormat="1" ht="13.5" customHeight="1">
      <c r="A44" s="629" t="s">
        <v>333</v>
      </c>
      <c r="B44" s="630"/>
      <c r="C44" s="630"/>
      <c r="D44" s="630"/>
      <c r="E44" s="630"/>
      <c r="F44" s="630"/>
      <c r="G44" s="631"/>
    </row>
    <row r="45" spans="1:13" s="146" customFormat="1" ht="13.5" customHeight="1">
      <c r="A45" s="629" t="s">
        <v>761</v>
      </c>
      <c r="B45" s="630"/>
      <c r="C45" s="630"/>
      <c r="D45" s="630"/>
      <c r="E45" s="630"/>
      <c r="F45" s="630"/>
      <c r="G45" s="631"/>
      <c r="H45" s="366"/>
      <c r="I45" s="366"/>
      <c r="J45" s="366"/>
      <c r="K45" s="366"/>
      <c r="L45" s="366"/>
    </row>
    <row r="46" spans="1:13" s="146" customFormat="1" ht="6" customHeight="1">
      <c r="A46" s="629"/>
      <c r="B46" s="630"/>
      <c r="C46" s="630"/>
      <c r="D46" s="630"/>
      <c r="E46" s="630"/>
      <c r="F46" s="630"/>
      <c r="G46" s="631"/>
      <c r="H46" s="366"/>
      <c r="I46" s="366"/>
      <c r="J46" s="366"/>
      <c r="K46" s="366"/>
      <c r="L46" s="366"/>
    </row>
    <row r="47" spans="1:13" s="366" customFormat="1" ht="13.5" customHeight="1">
      <c r="A47" s="629" t="s">
        <v>808</v>
      </c>
      <c r="B47" s="630"/>
      <c r="C47" s="630"/>
      <c r="D47" s="630"/>
      <c r="E47" s="630"/>
      <c r="F47" s="630"/>
      <c r="G47" s="631"/>
    </row>
    <row r="48" spans="1:13" s="146" customFormat="1" ht="13.5" customHeight="1">
      <c r="A48" s="629" t="s">
        <v>330</v>
      </c>
      <c r="B48" s="630"/>
      <c r="C48" s="630"/>
      <c r="D48" s="630"/>
      <c r="E48" s="630"/>
      <c r="F48" s="630"/>
      <c r="G48" s="631"/>
      <c r="H48" s="366"/>
      <c r="I48" s="366"/>
      <c r="J48" s="366"/>
      <c r="K48" s="366"/>
      <c r="L48" s="366"/>
    </row>
    <row r="49" spans="1:13" s="366" customFormat="1" ht="13.5" customHeight="1">
      <c r="A49" s="629" t="s">
        <v>331</v>
      </c>
      <c r="B49" s="630"/>
      <c r="C49" s="630"/>
      <c r="D49" s="630"/>
      <c r="E49" s="630"/>
      <c r="F49" s="630"/>
      <c r="G49" s="631"/>
    </row>
    <row r="50" spans="1:13" s="146" customFormat="1" ht="13.5" customHeight="1">
      <c r="A50" s="629" t="s">
        <v>332</v>
      </c>
      <c r="B50" s="630"/>
      <c r="C50" s="630"/>
      <c r="D50" s="630"/>
      <c r="E50" s="630"/>
      <c r="F50" s="630"/>
      <c r="G50" s="631"/>
      <c r="H50" s="366"/>
      <c r="I50" s="366"/>
      <c r="J50" s="366"/>
      <c r="K50" s="366"/>
      <c r="L50" s="366"/>
    </row>
    <row r="51" spans="1:13" s="146" customFormat="1" ht="13.5" customHeight="1">
      <c r="A51" s="629" t="s">
        <v>810</v>
      </c>
      <c r="B51" s="630"/>
      <c r="C51" s="630"/>
      <c r="D51" s="630"/>
      <c r="E51" s="630"/>
      <c r="F51" s="630"/>
      <c r="G51" s="631"/>
      <c r="H51" s="366"/>
      <c r="I51" s="366"/>
      <c r="J51" s="366"/>
      <c r="K51" s="366"/>
      <c r="L51" s="366"/>
    </row>
    <row r="52" spans="1:13" s="146" customFormat="1" ht="13.5" customHeight="1">
      <c r="A52" s="629" t="s">
        <v>335</v>
      </c>
      <c r="B52" s="630"/>
      <c r="C52" s="630"/>
      <c r="D52" s="630"/>
      <c r="E52" s="630"/>
      <c r="F52" s="630"/>
      <c r="G52" s="631"/>
      <c r="H52" s="366"/>
      <c r="I52" s="366"/>
      <c r="J52" s="366"/>
      <c r="K52" s="366"/>
      <c r="L52" s="366"/>
    </row>
    <row r="53" spans="1:13" s="366" customFormat="1" ht="13.5" customHeight="1">
      <c r="A53" s="629" t="s">
        <v>597</v>
      </c>
      <c r="B53" s="630"/>
      <c r="C53" s="630"/>
      <c r="D53" s="630"/>
      <c r="E53" s="630"/>
      <c r="F53" s="630"/>
      <c r="G53" s="631"/>
    </row>
    <row r="54" spans="1:13" s="366" customFormat="1" ht="13.5" customHeight="1">
      <c r="A54" s="629" t="s">
        <v>336</v>
      </c>
      <c r="B54" s="630"/>
      <c r="C54" s="630"/>
      <c r="D54" s="630"/>
      <c r="E54" s="630"/>
      <c r="F54" s="630"/>
      <c r="G54" s="631"/>
    </row>
    <row r="55" spans="1:13" s="146" customFormat="1" ht="13.5" customHeight="1">
      <c r="A55" s="629" t="s">
        <v>598</v>
      </c>
      <c r="B55" s="630"/>
      <c r="C55" s="630"/>
      <c r="D55" s="630"/>
      <c r="E55" s="630"/>
      <c r="F55" s="630"/>
      <c r="G55" s="631"/>
      <c r="H55" s="366"/>
      <c r="I55" s="366"/>
      <c r="J55" s="366"/>
      <c r="K55" s="366"/>
      <c r="L55" s="366"/>
    </row>
    <row r="56" spans="1:13" s="146" customFormat="1" ht="6.75" customHeight="1">
      <c r="A56" s="629"/>
      <c r="B56" s="630"/>
      <c r="C56" s="630"/>
      <c r="D56" s="630"/>
      <c r="E56" s="630"/>
      <c r="F56" s="630"/>
      <c r="G56" s="631"/>
      <c r="H56" s="366"/>
      <c r="I56" s="366"/>
      <c r="J56" s="366"/>
      <c r="K56" s="366"/>
      <c r="L56" s="366"/>
      <c r="M56" s="366"/>
    </row>
    <row r="57" spans="1:13" s="146" customFormat="1" ht="21">
      <c r="A57" s="164" t="s">
        <v>745</v>
      </c>
      <c r="B57" s="374">
        <f>$B$1</f>
        <v>10</v>
      </c>
      <c r="C57" s="165" t="s">
        <v>39</v>
      </c>
      <c r="D57" s="166" t="str">
        <f>$E$1</f>
        <v>一日毎</v>
      </c>
      <c r="E57" s="757" t="str">
        <f>$B$2</f>
        <v>ヒーリング（予備）フィギュリーン</v>
      </c>
      <c r="F57" s="758"/>
      <c r="G57" s="759"/>
      <c r="L57" s="366"/>
      <c r="M57" s="366"/>
    </row>
  </sheetData>
  <mergeCells count="59">
    <mergeCell ref="A56:G56"/>
    <mergeCell ref="E57:G57"/>
    <mergeCell ref="A46:G46"/>
    <mergeCell ref="A42:G42"/>
    <mergeCell ref="A44:G44"/>
    <mergeCell ref="A43:G43"/>
    <mergeCell ref="A45:G45"/>
    <mergeCell ref="A51:G51"/>
    <mergeCell ref="A52:G52"/>
    <mergeCell ref="A53:G53"/>
    <mergeCell ref="A54:G54"/>
    <mergeCell ref="A55:G55"/>
    <mergeCell ref="A47:G47"/>
    <mergeCell ref="A48:G48"/>
    <mergeCell ref="A49:G49"/>
    <mergeCell ref="A50:G50"/>
    <mergeCell ref="A37:G37"/>
    <mergeCell ref="A38:G38"/>
    <mergeCell ref="A39:G39"/>
    <mergeCell ref="A40:G40"/>
    <mergeCell ref="A41:G41"/>
    <mergeCell ref="A32:G32"/>
    <mergeCell ref="A33:G33"/>
    <mergeCell ref="A34:G34"/>
    <mergeCell ref="A35:G35"/>
    <mergeCell ref="A36:G36"/>
    <mergeCell ref="A24:C24"/>
    <mergeCell ref="A26:C27"/>
    <mergeCell ref="D26:E26"/>
    <mergeCell ref="F26:G26"/>
    <mergeCell ref="A28:A31"/>
    <mergeCell ref="C28:C29"/>
    <mergeCell ref="B17:G17"/>
    <mergeCell ref="B19:G19"/>
    <mergeCell ref="B20:G20"/>
    <mergeCell ref="B22:G22"/>
    <mergeCell ref="A23:C23"/>
    <mergeCell ref="B18:G18"/>
    <mergeCell ref="B12:G12"/>
    <mergeCell ref="B13:G13"/>
    <mergeCell ref="B14:G14"/>
    <mergeCell ref="B15:G15"/>
    <mergeCell ref="B16:G16"/>
    <mergeCell ref="J9:K9"/>
    <mergeCell ref="P9:Q9"/>
    <mergeCell ref="B10:G10"/>
    <mergeCell ref="B11:G11"/>
    <mergeCell ref="J11:K11"/>
    <mergeCell ref="P11:Q11"/>
    <mergeCell ref="B5:G5"/>
    <mergeCell ref="B6:D6"/>
    <mergeCell ref="B7:D7"/>
    <mergeCell ref="B8:G8"/>
    <mergeCell ref="B9:G9"/>
    <mergeCell ref="B1:C1"/>
    <mergeCell ref="B2:G2"/>
    <mergeCell ref="B4:G4"/>
    <mergeCell ref="H4:L4"/>
    <mergeCell ref="N4:R4"/>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3"/>
  <sheetViews>
    <sheetView zoomScaleNormal="100" workbookViewId="0">
      <pane ySplit="7" topLeftCell="A8" activePane="bottomLeft" state="frozen"/>
      <selection activeCell="B6" sqref="B6:D6"/>
      <selection pane="bottomLeft" activeCell="B6" sqref="B6:D7"/>
    </sheetView>
  </sheetViews>
  <sheetFormatPr defaultColWidth="9" defaultRowHeight="13.5"/>
  <cols>
    <col min="1" max="1" width="8.75" style="397" customWidth="1"/>
    <col min="2" max="2" width="17.5" style="397" customWidth="1"/>
    <col min="3" max="3" width="7.75" style="397" bestFit="1" customWidth="1"/>
    <col min="4" max="4" width="4.75" style="397" bestFit="1" customWidth="1"/>
    <col min="5" max="6" width="4" style="399" customWidth="1"/>
    <col min="7" max="7" width="5.5" style="401" customWidth="1"/>
    <col min="8" max="13" width="4" style="401" customWidth="1"/>
    <col min="14" max="14" width="11.25" style="401" customWidth="1"/>
    <col min="15" max="15" width="7.875" style="397" customWidth="1"/>
    <col min="16" max="16384" width="9" style="397"/>
  </cols>
  <sheetData>
    <row r="2" spans="1:14" ht="24.75" customHeight="1">
      <c r="A2" s="585" t="s">
        <v>797</v>
      </c>
      <c r="B2" s="585"/>
      <c r="C2" s="585"/>
      <c r="D2" s="585"/>
      <c r="E2" s="585"/>
      <c r="F2" s="585"/>
      <c r="G2" s="585"/>
      <c r="H2" s="585"/>
      <c r="I2" s="585"/>
      <c r="J2" s="585"/>
      <c r="K2" s="585"/>
      <c r="L2" s="585"/>
      <c r="M2" s="585"/>
      <c r="N2" s="585"/>
    </row>
    <row r="3" spans="1:14" ht="12" customHeight="1">
      <c r="A3" s="398"/>
      <c r="B3" s="398"/>
      <c r="C3" s="398"/>
      <c r="D3" s="398"/>
      <c r="F3" s="400"/>
      <c r="G3" s="398"/>
      <c r="N3" s="398"/>
    </row>
    <row r="4" spans="1:14" ht="24.75" customHeight="1">
      <c r="A4" s="398"/>
      <c r="B4" s="402" t="s">
        <v>679</v>
      </c>
      <c r="C4" s="403">
        <v>0</v>
      </c>
      <c r="D4" s="398"/>
      <c r="F4" s="400"/>
      <c r="G4" s="398"/>
      <c r="N4" s="398"/>
    </row>
    <row r="5" spans="1:14" ht="17.25" customHeight="1">
      <c r="A5" s="398"/>
      <c r="B5" s="398"/>
      <c r="C5" s="398"/>
      <c r="D5" s="398"/>
      <c r="F5" s="400"/>
      <c r="G5" s="398"/>
      <c r="N5" s="398"/>
    </row>
    <row r="6" spans="1:14" ht="17.25" customHeight="1">
      <c r="A6" s="586" t="s">
        <v>680</v>
      </c>
      <c r="B6" s="587" t="s">
        <v>800</v>
      </c>
      <c r="C6" s="588" t="s">
        <v>681</v>
      </c>
      <c r="D6" s="589"/>
      <c r="E6" s="592" t="s">
        <v>796</v>
      </c>
      <c r="F6" s="574" t="s">
        <v>783</v>
      </c>
      <c r="G6" s="595" t="s">
        <v>682</v>
      </c>
      <c r="H6" s="597" t="s">
        <v>683</v>
      </c>
      <c r="I6" s="574"/>
      <c r="J6" s="574"/>
      <c r="K6" s="574"/>
      <c r="L6" s="574"/>
      <c r="M6" s="575"/>
      <c r="N6" s="598" t="s">
        <v>794</v>
      </c>
    </row>
    <row r="7" spans="1:14" ht="60" customHeight="1">
      <c r="A7" s="586"/>
      <c r="B7" s="587"/>
      <c r="C7" s="590"/>
      <c r="D7" s="591"/>
      <c r="E7" s="593"/>
      <c r="F7" s="594"/>
      <c r="G7" s="596"/>
      <c r="H7" s="404" t="s">
        <v>785</v>
      </c>
      <c r="I7" s="405" t="s">
        <v>780</v>
      </c>
      <c r="J7" s="406" t="s">
        <v>779</v>
      </c>
      <c r="K7" s="406" t="s">
        <v>778</v>
      </c>
      <c r="L7" s="407" t="s">
        <v>786</v>
      </c>
      <c r="M7" s="408" t="s">
        <v>787</v>
      </c>
      <c r="N7" s="599"/>
    </row>
    <row r="8" spans="1:14" ht="23.45" customHeight="1">
      <c r="A8" s="424">
        <f t="shared" ref="A8" si="0">SUM(D8:H8)</f>
        <v>9</v>
      </c>
      <c r="B8" s="456" t="s">
        <v>798</v>
      </c>
      <c r="C8" s="418" t="s">
        <v>689</v>
      </c>
      <c r="D8" s="361">
        <f>VLOOKUP("敏捷力",基本!$A$5:'基本'!$D$10,4,FALSE)</f>
        <v>7</v>
      </c>
      <c r="E8" s="453">
        <v>2</v>
      </c>
      <c r="F8" s="458"/>
      <c r="G8" s="458"/>
      <c r="H8" s="421">
        <f t="shared" ref="H8" si="1">SUM(I8:M8)</f>
        <v>0</v>
      </c>
      <c r="I8" s="422"/>
      <c r="J8" s="422"/>
      <c r="K8" s="422"/>
      <c r="L8" s="422"/>
      <c r="M8" s="423"/>
      <c r="N8" s="457"/>
    </row>
    <row r="9" spans="1:14" ht="23.45" customHeight="1">
      <c r="A9" s="409">
        <f t="shared" ref="A9:A26" si="2">SUM(D9:H9)</f>
        <v>10</v>
      </c>
      <c r="B9" s="410" t="s">
        <v>684</v>
      </c>
      <c r="C9" s="411" t="s">
        <v>685</v>
      </c>
      <c r="D9" s="360">
        <f>VLOOKUP("魅力",基本!$A$5:'基本'!$D$10,4,FALSE)</f>
        <v>8</v>
      </c>
      <c r="E9" s="452"/>
      <c r="F9" s="413"/>
      <c r="G9" s="414"/>
      <c r="H9" s="411">
        <f>SUM(I9:M9)</f>
        <v>2</v>
      </c>
      <c r="I9" s="415">
        <v>2</v>
      </c>
      <c r="J9" s="415"/>
      <c r="K9" s="415"/>
      <c r="L9" s="415"/>
      <c r="M9" s="416"/>
      <c r="N9" s="582" t="s">
        <v>799</v>
      </c>
    </row>
    <row r="10" spans="1:14" ht="23.45" customHeight="1">
      <c r="A10" s="409">
        <f t="shared" si="2"/>
        <v>11</v>
      </c>
      <c r="B10" s="417" t="s">
        <v>686</v>
      </c>
      <c r="C10" s="418" t="s">
        <v>687</v>
      </c>
      <c r="D10" s="361">
        <f>VLOOKUP("筋力",基本!$A$5:'基本'!$D$10,4,FALSE)</f>
        <v>9</v>
      </c>
      <c r="E10" s="452"/>
      <c r="F10" s="419"/>
      <c r="G10" s="420">
        <f>$C$4</f>
        <v>0</v>
      </c>
      <c r="H10" s="421">
        <f t="shared" ref="H10:H26" si="3">SUM(I10:M10)</f>
        <v>2</v>
      </c>
      <c r="I10" s="422">
        <v>2</v>
      </c>
      <c r="J10" s="422"/>
      <c r="K10" s="422"/>
      <c r="L10" s="422"/>
      <c r="M10" s="423"/>
      <c r="N10" s="582"/>
    </row>
    <row r="11" spans="1:14" ht="23.45" customHeight="1">
      <c r="A11" s="409">
        <f t="shared" si="2"/>
        <v>9</v>
      </c>
      <c r="B11" s="417" t="s">
        <v>688</v>
      </c>
      <c r="C11" s="418" t="s">
        <v>689</v>
      </c>
      <c r="D11" s="361">
        <f>VLOOKUP("敏捷力",基本!$A$5:'基本'!$D$10,4,FALSE)</f>
        <v>7</v>
      </c>
      <c r="E11" s="452"/>
      <c r="F11" s="419"/>
      <c r="G11" s="420">
        <f>$C$4</f>
        <v>0</v>
      </c>
      <c r="H11" s="421">
        <f t="shared" si="3"/>
        <v>2</v>
      </c>
      <c r="I11" s="422">
        <v>2</v>
      </c>
      <c r="J11" s="422"/>
      <c r="K11" s="422"/>
      <c r="L11" s="422"/>
      <c r="M11" s="423"/>
      <c r="N11" s="582"/>
    </row>
    <row r="12" spans="1:14" ht="23.45" customHeight="1">
      <c r="A12" s="409">
        <f t="shared" si="2"/>
        <v>9</v>
      </c>
      <c r="B12" s="417" t="s">
        <v>690</v>
      </c>
      <c r="C12" s="418" t="s">
        <v>689</v>
      </c>
      <c r="D12" s="361">
        <f>VLOOKUP("敏捷力",基本!$A$5:'基本'!$D$10,4,FALSE)</f>
        <v>7</v>
      </c>
      <c r="E12" s="452"/>
      <c r="F12" s="419"/>
      <c r="G12" s="420">
        <f>$C$4</f>
        <v>0</v>
      </c>
      <c r="H12" s="421">
        <f t="shared" si="3"/>
        <v>2</v>
      </c>
      <c r="I12" s="422">
        <v>2</v>
      </c>
      <c r="J12" s="422"/>
      <c r="K12" s="422"/>
      <c r="L12" s="422"/>
      <c r="M12" s="423"/>
      <c r="N12" s="582"/>
    </row>
    <row r="13" spans="1:14" ht="23.45" customHeight="1">
      <c r="A13" s="424">
        <f t="shared" si="2"/>
        <v>18</v>
      </c>
      <c r="B13" s="417" t="s">
        <v>691</v>
      </c>
      <c r="C13" s="418" t="s">
        <v>692</v>
      </c>
      <c r="D13" s="361">
        <f>VLOOKUP("判断力",基本!$A$5:'基本'!$D$10,4,FALSE)</f>
        <v>14</v>
      </c>
      <c r="E13" s="453">
        <v>2</v>
      </c>
      <c r="F13" s="419"/>
      <c r="G13" s="426"/>
      <c r="H13" s="421">
        <f t="shared" si="3"/>
        <v>2</v>
      </c>
      <c r="I13" s="422">
        <v>2</v>
      </c>
      <c r="J13" s="422"/>
      <c r="K13" s="422"/>
      <c r="L13" s="422"/>
      <c r="M13" s="423"/>
      <c r="N13" s="582"/>
    </row>
    <row r="14" spans="1:14" ht="23.45" customHeight="1">
      <c r="A14" s="424">
        <f t="shared" si="2"/>
        <v>13</v>
      </c>
      <c r="B14" s="417" t="s">
        <v>693</v>
      </c>
      <c r="C14" s="418" t="s">
        <v>685</v>
      </c>
      <c r="D14" s="361">
        <f>VLOOKUP("魅力",基本!$A$5:'基本'!$D$10,4,FALSE)</f>
        <v>8</v>
      </c>
      <c r="E14" s="453">
        <v>1</v>
      </c>
      <c r="F14" s="419"/>
      <c r="G14" s="426"/>
      <c r="H14" s="421">
        <f t="shared" si="3"/>
        <v>4</v>
      </c>
      <c r="I14" s="422">
        <v>2</v>
      </c>
      <c r="J14" s="422">
        <v>2</v>
      </c>
      <c r="K14" s="422"/>
      <c r="L14" s="422"/>
      <c r="M14" s="423"/>
      <c r="N14" s="582"/>
    </row>
    <row r="15" spans="1:14" ht="23.45" customHeight="1">
      <c r="A15" s="409">
        <f t="shared" si="2"/>
        <v>12</v>
      </c>
      <c r="B15" s="417" t="s">
        <v>694</v>
      </c>
      <c r="C15" s="418" t="s">
        <v>695</v>
      </c>
      <c r="D15" s="361">
        <f>VLOOKUP("耐久力",基本!$A$5:'基本'!$D$10,4,FALSE)</f>
        <v>10</v>
      </c>
      <c r="E15" s="412"/>
      <c r="F15" s="419"/>
      <c r="G15" s="420">
        <f>$C$4</f>
        <v>0</v>
      </c>
      <c r="H15" s="421">
        <f t="shared" si="3"/>
        <v>2</v>
      </c>
      <c r="I15" s="422">
        <v>2</v>
      </c>
      <c r="J15" s="422"/>
      <c r="K15" s="422"/>
      <c r="L15" s="422"/>
      <c r="M15" s="423"/>
      <c r="N15" s="582"/>
    </row>
    <row r="16" spans="1:14" ht="23.45" customHeight="1">
      <c r="A16" s="409">
        <f t="shared" si="2"/>
        <v>10</v>
      </c>
      <c r="B16" s="417" t="s">
        <v>696</v>
      </c>
      <c r="C16" s="418" t="s">
        <v>685</v>
      </c>
      <c r="D16" s="361">
        <f>VLOOKUP("魅力",基本!$A$5:'基本'!$D$10,4,FALSE)</f>
        <v>8</v>
      </c>
      <c r="E16" s="412"/>
      <c r="F16" s="419"/>
      <c r="G16" s="426"/>
      <c r="H16" s="421">
        <f t="shared" si="3"/>
        <v>2</v>
      </c>
      <c r="I16" s="422">
        <v>2</v>
      </c>
      <c r="J16" s="422"/>
      <c r="K16" s="422"/>
      <c r="L16" s="422"/>
      <c r="M16" s="423"/>
      <c r="N16" s="582"/>
    </row>
    <row r="17" spans="1:15" ht="23.45" customHeight="1">
      <c r="A17" s="409">
        <f t="shared" si="2"/>
        <v>25</v>
      </c>
      <c r="B17" s="417" t="s">
        <v>697</v>
      </c>
      <c r="C17" s="418" t="s">
        <v>692</v>
      </c>
      <c r="D17" s="361">
        <f>VLOOKUP("判断力",基本!$A$5:'基本'!$D$10,4,FALSE)</f>
        <v>14</v>
      </c>
      <c r="E17" s="412"/>
      <c r="F17" s="362">
        <v>5</v>
      </c>
      <c r="G17" s="426"/>
      <c r="H17" s="421">
        <f t="shared" si="3"/>
        <v>6</v>
      </c>
      <c r="I17" s="422">
        <v>2</v>
      </c>
      <c r="J17" s="422">
        <v>2</v>
      </c>
      <c r="K17" s="422"/>
      <c r="L17" s="422"/>
      <c r="M17" s="423">
        <v>2</v>
      </c>
      <c r="N17" s="582"/>
      <c r="O17" s="444"/>
    </row>
    <row r="18" spans="1:15" ht="23.45" customHeight="1">
      <c r="A18" s="409">
        <f t="shared" si="2"/>
        <v>18</v>
      </c>
      <c r="B18" s="417" t="s">
        <v>698</v>
      </c>
      <c r="C18" s="418" t="s">
        <v>699</v>
      </c>
      <c r="D18" s="361">
        <f>VLOOKUP("知力",基本!$A$5:'基本'!$D$10,4,FALSE)</f>
        <v>14</v>
      </c>
      <c r="E18" s="412"/>
      <c r="F18" s="362"/>
      <c r="G18" s="426"/>
      <c r="H18" s="421">
        <f t="shared" si="3"/>
        <v>4</v>
      </c>
      <c r="I18" s="422">
        <v>2</v>
      </c>
      <c r="J18" s="422"/>
      <c r="K18" s="422"/>
      <c r="L18" s="422">
        <v>2</v>
      </c>
      <c r="M18" s="423"/>
      <c r="N18" s="582"/>
      <c r="O18" s="427"/>
    </row>
    <row r="19" spans="1:15" ht="23.45" customHeight="1">
      <c r="A19" s="424">
        <f t="shared" si="2"/>
        <v>23</v>
      </c>
      <c r="B19" s="417" t="s">
        <v>700</v>
      </c>
      <c r="C19" s="418" t="s">
        <v>692</v>
      </c>
      <c r="D19" s="361">
        <f>VLOOKUP("判断力",基本!$A$5:'基本'!$D$10,4,FALSE)</f>
        <v>14</v>
      </c>
      <c r="E19" s="425">
        <v>2</v>
      </c>
      <c r="F19" s="362">
        <v>5</v>
      </c>
      <c r="G19" s="426"/>
      <c r="H19" s="421">
        <f t="shared" si="3"/>
        <v>2</v>
      </c>
      <c r="I19" s="422">
        <v>2</v>
      </c>
      <c r="J19" s="422"/>
      <c r="K19" s="422"/>
      <c r="L19" s="422"/>
      <c r="M19" s="423"/>
      <c r="N19" s="582"/>
      <c r="O19" s="427"/>
    </row>
    <row r="20" spans="1:15" ht="23.45" customHeight="1">
      <c r="A20" s="409">
        <f t="shared" si="2"/>
        <v>16</v>
      </c>
      <c r="B20" s="417" t="s">
        <v>701</v>
      </c>
      <c r="C20" s="418" t="s">
        <v>692</v>
      </c>
      <c r="D20" s="361">
        <f>VLOOKUP("判断力",基本!$A$5:'基本'!$D$10,4,FALSE)</f>
        <v>14</v>
      </c>
      <c r="E20" s="412"/>
      <c r="F20" s="362"/>
      <c r="G20" s="426"/>
      <c r="H20" s="421">
        <f t="shared" si="3"/>
        <v>2</v>
      </c>
      <c r="I20" s="422">
        <v>2</v>
      </c>
      <c r="J20" s="422"/>
      <c r="K20" s="422"/>
      <c r="L20" s="422"/>
      <c r="M20" s="423"/>
      <c r="N20" s="582"/>
    </row>
    <row r="21" spans="1:15" ht="23.45" customHeight="1">
      <c r="A21" s="409">
        <f t="shared" si="2"/>
        <v>21</v>
      </c>
      <c r="B21" s="417" t="s">
        <v>702</v>
      </c>
      <c r="C21" s="418" t="s">
        <v>692</v>
      </c>
      <c r="D21" s="361">
        <f>VLOOKUP("判断力",基本!$A$5:'基本'!$D$10,4,FALSE)</f>
        <v>14</v>
      </c>
      <c r="E21" s="412"/>
      <c r="F21" s="362">
        <v>5</v>
      </c>
      <c r="G21" s="426"/>
      <c r="H21" s="421">
        <f t="shared" si="3"/>
        <v>2</v>
      </c>
      <c r="I21" s="422">
        <v>2</v>
      </c>
      <c r="J21" s="422"/>
      <c r="K21" s="422"/>
      <c r="L21" s="422"/>
      <c r="M21" s="423"/>
      <c r="N21" s="582"/>
    </row>
    <row r="22" spans="1:15" ht="23.45" customHeight="1">
      <c r="A22" s="409">
        <f t="shared" ref="A22" si="4">SUM(D22:H22)</f>
        <v>14</v>
      </c>
      <c r="B22" s="446" t="s">
        <v>703</v>
      </c>
      <c r="C22" s="418" t="s">
        <v>689</v>
      </c>
      <c r="D22" s="361">
        <f>VLOOKUP("敏捷力",基本!$A$5:'基本'!$D$10,4,FALSE)</f>
        <v>7</v>
      </c>
      <c r="E22" s="412"/>
      <c r="F22" s="362">
        <v>5</v>
      </c>
      <c r="G22" s="420">
        <f>$C$4</f>
        <v>0</v>
      </c>
      <c r="H22" s="421">
        <f t="shared" ref="H22" si="5">SUM(I22:M22)</f>
        <v>2</v>
      </c>
      <c r="I22" s="422">
        <v>2</v>
      </c>
      <c r="J22" s="422"/>
      <c r="K22" s="422"/>
      <c r="L22" s="422"/>
      <c r="M22" s="423"/>
      <c r="N22" s="582"/>
    </row>
    <row r="23" spans="1:15" ht="23.45" customHeight="1">
      <c r="A23" s="447">
        <f t="shared" si="2"/>
        <v>21</v>
      </c>
      <c r="B23" s="448" t="s">
        <v>793</v>
      </c>
      <c r="C23" s="454" t="s">
        <v>699</v>
      </c>
      <c r="D23" s="361">
        <f>VLOOKUP("知力",基本!$A$5:'基本'!$D$10,4,FALSE)</f>
        <v>14</v>
      </c>
      <c r="E23" s="412"/>
      <c r="F23" s="362">
        <v>5</v>
      </c>
      <c r="G23" s="420">
        <f>$C$4</f>
        <v>0</v>
      </c>
      <c r="H23" s="421">
        <f t="shared" si="3"/>
        <v>2</v>
      </c>
      <c r="I23" s="422">
        <v>2</v>
      </c>
      <c r="J23" s="422"/>
      <c r="K23" s="422"/>
      <c r="L23" s="422"/>
      <c r="M23" s="423"/>
      <c r="N23" s="582"/>
    </row>
    <row r="24" spans="1:15" ht="23.45" customHeight="1">
      <c r="A24" s="409">
        <f t="shared" si="2"/>
        <v>10</v>
      </c>
      <c r="B24" s="417" t="s">
        <v>704</v>
      </c>
      <c r="C24" s="418" t="s">
        <v>685</v>
      </c>
      <c r="D24" s="361">
        <f>VLOOKUP("魅力",基本!$A$5:'基本'!$D$10,4,FALSE)</f>
        <v>8</v>
      </c>
      <c r="E24" s="412"/>
      <c r="F24" s="362"/>
      <c r="G24" s="426"/>
      <c r="H24" s="421">
        <f t="shared" si="3"/>
        <v>2</v>
      </c>
      <c r="I24" s="422">
        <v>2</v>
      </c>
      <c r="J24" s="422"/>
      <c r="K24" s="422"/>
      <c r="L24" s="422"/>
      <c r="M24" s="450"/>
      <c r="N24" s="582"/>
    </row>
    <row r="25" spans="1:15" ht="23.45" customHeight="1">
      <c r="A25" s="447">
        <f t="shared" si="2"/>
        <v>23</v>
      </c>
      <c r="B25" s="446" t="s">
        <v>705</v>
      </c>
      <c r="C25" s="418" t="s">
        <v>699</v>
      </c>
      <c r="D25" s="361">
        <f>VLOOKUP("知力",基本!$A$5:'基本'!$D$10,4,FALSE)</f>
        <v>14</v>
      </c>
      <c r="E25" s="412"/>
      <c r="F25" s="362">
        <v>5</v>
      </c>
      <c r="G25" s="426"/>
      <c r="H25" s="421">
        <f t="shared" si="3"/>
        <v>4</v>
      </c>
      <c r="I25" s="422">
        <v>2</v>
      </c>
      <c r="J25" s="422"/>
      <c r="K25" s="422"/>
      <c r="L25" s="422">
        <v>2</v>
      </c>
      <c r="M25" s="583" t="s">
        <v>795</v>
      </c>
      <c r="N25" s="584"/>
    </row>
    <row r="26" spans="1:15" ht="23.45" customHeight="1">
      <c r="A26" s="428">
        <f t="shared" si="2"/>
        <v>21</v>
      </c>
      <c r="B26" s="429" t="s">
        <v>706</v>
      </c>
      <c r="C26" s="430" t="s">
        <v>699</v>
      </c>
      <c r="D26" s="363">
        <f>VLOOKUP("知力",基本!$A$5:'基本'!$D$10,4,FALSE)</f>
        <v>14</v>
      </c>
      <c r="E26" s="431"/>
      <c r="F26" s="364">
        <v>5</v>
      </c>
      <c r="G26" s="432"/>
      <c r="H26" s="433">
        <f t="shared" si="3"/>
        <v>2</v>
      </c>
      <c r="I26" s="434">
        <v>2</v>
      </c>
      <c r="J26" s="434"/>
      <c r="K26" s="434"/>
      <c r="L26" s="434"/>
      <c r="M26" s="451"/>
      <c r="N26" s="449"/>
    </row>
    <row r="27" spans="1:15" ht="23.25" customHeight="1">
      <c r="E27" s="435"/>
      <c r="H27" s="397"/>
      <c r="I27" s="397"/>
      <c r="J27" s="397"/>
      <c r="K27" s="397"/>
      <c r="L27" s="397"/>
      <c r="M27" s="397"/>
    </row>
    <row r="28" spans="1:15" ht="24">
      <c r="A28" s="570" t="s">
        <v>781</v>
      </c>
      <c r="B28" s="570"/>
      <c r="C28" s="570"/>
      <c r="D28" s="570"/>
      <c r="E28" s="570"/>
      <c r="F28" s="570"/>
      <c r="G28" s="570"/>
      <c r="H28" s="570"/>
      <c r="I28" s="570"/>
      <c r="J28" s="570"/>
      <c r="K28" s="570"/>
      <c r="L28" s="570"/>
      <c r="M28" s="570"/>
      <c r="N28" s="570"/>
    </row>
    <row r="29" spans="1:15" ht="15" customHeight="1">
      <c r="A29" s="398"/>
      <c r="B29" s="398"/>
      <c r="C29" s="398"/>
      <c r="D29" s="398"/>
      <c r="E29" s="400"/>
      <c r="F29" s="400"/>
      <c r="G29" s="398"/>
      <c r="H29" s="398"/>
      <c r="I29" s="398"/>
      <c r="J29" s="398"/>
      <c r="K29" s="398"/>
      <c r="L29" s="398"/>
      <c r="M29" s="398"/>
      <c r="N29" s="398"/>
    </row>
    <row r="30" spans="1:15" ht="15" customHeight="1">
      <c r="A30" s="571" t="s">
        <v>707</v>
      </c>
      <c r="B30" s="571" t="s">
        <v>708</v>
      </c>
      <c r="C30" s="571" t="s">
        <v>782</v>
      </c>
      <c r="D30" s="571"/>
      <c r="E30" s="572" t="s">
        <v>709</v>
      </c>
      <c r="F30" s="572"/>
      <c r="G30" s="573" t="s">
        <v>683</v>
      </c>
      <c r="H30" s="574"/>
      <c r="I30" s="574"/>
      <c r="J30" s="574"/>
      <c r="K30" s="574"/>
      <c r="L30" s="574"/>
      <c r="M30" s="575"/>
      <c r="N30" s="576" t="s">
        <v>784</v>
      </c>
    </row>
    <row r="31" spans="1:15" ht="13.5" customHeight="1">
      <c r="A31" s="571"/>
      <c r="B31" s="571"/>
      <c r="C31" s="571"/>
      <c r="D31" s="571"/>
      <c r="E31" s="572"/>
      <c r="F31" s="572"/>
      <c r="G31" s="436" t="s">
        <v>785</v>
      </c>
      <c r="H31" s="578" t="s">
        <v>780</v>
      </c>
      <c r="I31" s="579"/>
      <c r="J31" s="580" t="s">
        <v>778</v>
      </c>
      <c r="K31" s="579"/>
      <c r="L31" s="580" t="s">
        <v>787</v>
      </c>
      <c r="M31" s="581"/>
      <c r="N31" s="577"/>
    </row>
    <row r="32" spans="1:15" ht="30" customHeight="1">
      <c r="A32" s="424">
        <f>SUM(C32:G32)</f>
        <v>28</v>
      </c>
      <c r="B32" s="437" t="s">
        <v>710</v>
      </c>
      <c r="C32" s="552">
        <f>$A$13</f>
        <v>18</v>
      </c>
      <c r="D32" s="553"/>
      <c r="E32" s="554">
        <v>10</v>
      </c>
      <c r="F32" s="555"/>
      <c r="G32" s="438">
        <f>SUM(H32:M32)</f>
        <v>0</v>
      </c>
      <c r="H32" s="556"/>
      <c r="I32" s="557"/>
      <c r="J32" s="558"/>
      <c r="K32" s="559"/>
      <c r="L32" s="558"/>
      <c r="M32" s="560"/>
      <c r="N32" s="439"/>
    </row>
    <row r="33" spans="1:14" ht="27.75" customHeight="1">
      <c r="A33" s="440">
        <f>SUM(C33:G33)</f>
        <v>33</v>
      </c>
      <c r="B33" s="441" t="s">
        <v>711</v>
      </c>
      <c r="C33" s="561">
        <f>$A$19</f>
        <v>23</v>
      </c>
      <c r="D33" s="562"/>
      <c r="E33" s="563">
        <v>10</v>
      </c>
      <c r="F33" s="564"/>
      <c r="G33" s="442">
        <f>SUM(H33:M33)</f>
        <v>0</v>
      </c>
      <c r="H33" s="565"/>
      <c r="I33" s="566"/>
      <c r="J33" s="567"/>
      <c r="K33" s="568"/>
      <c r="L33" s="567"/>
      <c r="M33" s="569"/>
      <c r="N33" s="443"/>
    </row>
    <row r="34" spans="1:14">
      <c r="E34" s="435"/>
      <c r="H34" s="397"/>
      <c r="I34" s="397"/>
      <c r="J34" s="397"/>
      <c r="K34" s="397"/>
      <c r="L34" s="397"/>
      <c r="M34" s="397"/>
    </row>
    <row r="35" spans="1:14" ht="13.5" customHeight="1"/>
    <row r="36" spans="1:14" ht="13.5" customHeight="1"/>
    <row r="37" spans="1:14">
      <c r="E37" s="435"/>
      <c r="H37" s="397"/>
      <c r="I37" s="397"/>
      <c r="J37" s="397"/>
      <c r="K37" s="397"/>
      <c r="L37" s="397"/>
      <c r="M37" s="397"/>
    </row>
    <row r="38" spans="1:14" ht="13.5" customHeight="1"/>
    <row r="39" spans="1:14" ht="13.5" customHeight="1"/>
    <row r="40" spans="1:14">
      <c r="E40" s="435"/>
      <c r="H40" s="397"/>
      <c r="I40" s="397"/>
      <c r="J40" s="397"/>
      <c r="K40" s="397"/>
      <c r="L40" s="397"/>
      <c r="M40" s="397"/>
    </row>
    <row r="41" spans="1:14" ht="13.5" customHeight="1"/>
    <row r="42" spans="1:14" ht="13.5" customHeight="1"/>
    <row r="45" spans="1:14" s="401" customFormat="1" ht="13.5" customHeight="1">
      <c r="A45" s="397"/>
      <c r="B45" s="397"/>
      <c r="C45" s="397"/>
      <c r="D45" s="397"/>
      <c r="E45" s="399"/>
      <c r="F45" s="399"/>
    </row>
    <row r="46" spans="1:14" s="401" customFormat="1" ht="13.5" customHeight="1">
      <c r="A46" s="397"/>
      <c r="B46" s="397"/>
      <c r="C46" s="397"/>
      <c r="D46" s="397"/>
      <c r="E46" s="399"/>
      <c r="F46" s="399"/>
    </row>
    <row r="47" spans="1:14" s="401" customFormat="1" ht="13.5" customHeight="1">
      <c r="A47" s="397"/>
      <c r="B47" s="397"/>
      <c r="C47" s="397"/>
      <c r="D47" s="397"/>
      <c r="E47" s="399"/>
      <c r="F47" s="399"/>
    </row>
    <row r="48" spans="1:14" s="401" customFormat="1" ht="13.5" customHeight="1">
      <c r="A48" s="397"/>
      <c r="B48" s="397"/>
      <c r="C48" s="397"/>
      <c r="D48" s="397"/>
      <c r="E48" s="399"/>
      <c r="F48" s="399"/>
    </row>
    <row r="49" spans="1:6" s="401" customFormat="1" ht="13.5" customHeight="1">
      <c r="A49" s="397"/>
      <c r="B49" s="397"/>
      <c r="C49" s="397"/>
      <c r="D49" s="397"/>
      <c r="E49" s="399"/>
      <c r="F49" s="399"/>
    </row>
    <row r="50" spans="1:6" s="401" customFormat="1" ht="13.5" customHeight="1">
      <c r="A50" s="397"/>
      <c r="B50" s="397"/>
      <c r="C50" s="397"/>
      <c r="D50" s="397"/>
      <c r="E50" s="399"/>
      <c r="F50" s="399"/>
    </row>
    <row r="51" spans="1:6" s="401" customFormat="1" ht="13.5" customHeight="1">
      <c r="A51" s="397"/>
      <c r="B51" s="397"/>
      <c r="C51" s="397"/>
      <c r="D51" s="397"/>
      <c r="E51" s="399"/>
      <c r="F51" s="399"/>
    </row>
    <row r="52" spans="1:6" s="401" customFormat="1" ht="13.5" customHeight="1">
      <c r="A52" s="397"/>
      <c r="B52" s="397"/>
      <c r="C52" s="397"/>
      <c r="D52" s="397"/>
      <c r="E52" s="399"/>
      <c r="F52" s="399"/>
    </row>
    <row r="53" spans="1:6" s="401" customFormat="1" ht="13.5" customHeight="1">
      <c r="A53" s="397"/>
      <c r="B53" s="397"/>
      <c r="C53" s="397"/>
      <c r="D53" s="397"/>
      <c r="E53" s="399"/>
      <c r="F53" s="399"/>
    </row>
    <row r="54" spans="1:6" s="401" customFormat="1" ht="13.5" customHeight="1">
      <c r="A54" s="397"/>
      <c r="B54" s="397"/>
      <c r="C54" s="397"/>
      <c r="D54" s="397"/>
      <c r="E54" s="399"/>
      <c r="F54" s="399"/>
    </row>
    <row r="55" spans="1:6" s="401" customFormat="1" ht="13.5" customHeight="1">
      <c r="A55" s="397"/>
      <c r="B55" s="397"/>
      <c r="C55" s="397"/>
      <c r="D55" s="397"/>
      <c r="E55" s="399"/>
      <c r="F55" s="399"/>
    </row>
    <row r="56" spans="1:6" s="401" customFormat="1" ht="13.5" customHeight="1">
      <c r="A56" s="397"/>
      <c r="B56" s="397"/>
      <c r="C56" s="397"/>
      <c r="D56" s="397"/>
      <c r="E56" s="399"/>
      <c r="F56" s="399"/>
    </row>
    <row r="57" spans="1:6" s="401" customFormat="1" ht="13.5" customHeight="1">
      <c r="A57" s="397"/>
      <c r="B57" s="397"/>
      <c r="C57" s="397"/>
      <c r="D57" s="397"/>
      <c r="E57" s="399"/>
      <c r="F57" s="399"/>
    </row>
    <row r="58" spans="1:6" s="401" customFormat="1" ht="13.5" customHeight="1">
      <c r="A58" s="397"/>
      <c r="B58" s="397"/>
      <c r="C58" s="397"/>
      <c r="D58" s="397"/>
      <c r="E58" s="399"/>
      <c r="F58" s="399"/>
    </row>
    <row r="59" spans="1:6" s="401" customFormat="1" ht="13.5" customHeight="1">
      <c r="A59" s="397"/>
      <c r="B59" s="397"/>
      <c r="C59" s="397"/>
      <c r="D59" s="397"/>
      <c r="E59" s="399"/>
      <c r="F59" s="399"/>
    </row>
    <row r="60" spans="1:6" s="401" customFormat="1" ht="13.5" customHeight="1">
      <c r="A60" s="397"/>
      <c r="B60" s="397"/>
      <c r="C60" s="397"/>
      <c r="D60" s="397"/>
      <c r="E60" s="399"/>
      <c r="F60" s="399"/>
    </row>
    <row r="61" spans="1:6" s="401" customFormat="1" ht="13.5" customHeight="1">
      <c r="A61" s="397"/>
      <c r="B61" s="397"/>
      <c r="C61" s="397"/>
      <c r="D61" s="397"/>
      <c r="E61" s="399"/>
      <c r="F61" s="399"/>
    </row>
    <row r="62" spans="1:6" s="401" customFormat="1" ht="13.5" customHeight="1">
      <c r="A62" s="397"/>
      <c r="B62" s="397"/>
      <c r="C62" s="397"/>
      <c r="D62" s="397"/>
      <c r="E62" s="399"/>
      <c r="F62" s="399"/>
    </row>
    <row r="63" spans="1:6" s="401" customFormat="1">
      <c r="A63" s="397"/>
      <c r="B63" s="397"/>
      <c r="C63" s="397"/>
      <c r="D63" s="397"/>
      <c r="E63" s="399"/>
      <c r="F63" s="399"/>
    </row>
  </sheetData>
  <mergeCells count="31">
    <mergeCell ref="N9:N24"/>
    <mergeCell ref="M25:N25"/>
    <mergeCell ref="A2:N2"/>
    <mergeCell ref="A6:A7"/>
    <mergeCell ref="B6:B7"/>
    <mergeCell ref="C6:D7"/>
    <mergeCell ref="E6:E7"/>
    <mergeCell ref="F6:F7"/>
    <mergeCell ref="G6:G7"/>
    <mergeCell ref="H6:M6"/>
    <mergeCell ref="N6:N7"/>
    <mergeCell ref="A28:N28"/>
    <mergeCell ref="A30:A31"/>
    <mergeCell ref="B30:B31"/>
    <mergeCell ref="C30:D31"/>
    <mergeCell ref="E30:F31"/>
    <mergeCell ref="G30:M30"/>
    <mergeCell ref="N30:N31"/>
    <mergeCell ref="H31:I31"/>
    <mergeCell ref="J31:K31"/>
    <mergeCell ref="L31:M31"/>
    <mergeCell ref="C33:D33"/>
    <mergeCell ref="E33:F33"/>
    <mergeCell ref="H33:I33"/>
    <mergeCell ref="J33:K33"/>
    <mergeCell ref="L33:M33"/>
    <mergeCell ref="C32:D32"/>
    <mergeCell ref="E32:F32"/>
    <mergeCell ref="H32:I32"/>
    <mergeCell ref="J32:K32"/>
    <mergeCell ref="L32:M32"/>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
&amp;R&amp;D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2"/>
  <sheetViews>
    <sheetView zoomScaleNormal="100" workbookViewId="0">
      <selection activeCell="B6" sqref="B6:D6"/>
    </sheetView>
  </sheetViews>
  <sheetFormatPr defaultColWidth="9" defaultRowHeight="13.5"/>
  <cols>
    <col min="1" max="1" width="7.875" style="71" customWidth="1"/>
    <col min="2" max="2" width="8.5" style="71" customWidth="1"/>
    <col min="3" max="3" width="6.625" style="71" customWidth="1"/>
    <col min="4" max="4" width="15.75" style="71" customWidth="1"/>
    <col min="5" max="6" width="15.75" style="28" customWidth="1"/>
    <col min="7" max="7" width="18.25" style="28" customWidth="1"/>
    <col min="8" max="8" width="17.375" style="28" customWidth="1"/>
    <col min="9" max="9" width="14.625" style="28" customWidth="1"/>
    <col min="10" max="10" width="8.375" style="28" customWidth="1"/>
    <col min="11" max="11" width="7.5" style="28" customWidth="1"/>
    <col min="12" max="12" width="7.875" style="71" customWidth="1"/>
    <col min="13" max="13" width="9.25" style="71" customWidth="1"/>
    <col min="14" max="14" width="12.375" style="71" customWidth="1"/>
    <col min="15" max="16384" width="9" style="71"/>
  </cols>
  <sheetData>
    <row r="1" spans="1:13" ht="21">
      <c r="A1" s="10"/>
      <c r="B1" s="621"/>
      <c r="C1" s="622"/>
      <c r="D1" s="12" t="s">
        <v>39</v>
      </c>
      <c r="E1" s="11" t="s">
        <v>40</v>
      </c>
      <c r="F1" s="623"/>
      <c r="G1" s="624"/>
      <c r="H1" s="32" t="s">
        <v>53</v>
      </c>
    </row>
    <row r="2" spans="1:13" ht="24.75" customHeight="1">
      <c r="A2" s="12" t="s">
        <v>0</v>
      </c>
      <c r="B2" s="625" t="s">
        <v>101</v>
      </c>
      <c r="C2" s="625"/>
      <c r="D2" s="625"/>
      <c r="E2" s="625"/>
      <c r="F2" s="625"/>
      <c r="G2" s="625"/>
      <c r="H2" s="32" t="s">
        <v>54</v>
      </c>
    </row>
    <row r="3" spans="1:13" ht="19.5" customHeight="1">
      <c r="A3" s="31" t="s">
        <v>46</v>
      </c>
      <c r="B3" s="28"/>
      <c r="C3" s="28"/>
      <c r="D3" s="28"/>
      <c r="I3" s="32"/>
    </row>
    <row r="4" spans="1:13">
      <c r="A4" s="65" t="s">
        <v>44</v>
      </c>
      <c r="B4" s="609"/>
      <c r="C4" s="610"/>
      <c r="D4" s="610"/>
      <c r="E4" s="610"/>
      <c r="F4" s="610"/>
      <c r="G4" s="611"/>
      <c r="H4" s="638" t="s">
        <v>370</v>
      </c>
      <c r="I4" s="639"/>
      <c r="J4" s="639"/>
      <c r="K4" s="639"/>
      <c r="L4" s="640"/>
    </row>
    <row r="5" spans="1:13">
      <c r="A5" s="66" t="s">
        <v>38</v>
      </c>
      <c r="B5" s="609"/>
      <c r="C5" s="610"/>
      <c r="D5" s="610"/>
      <c r="E5" s="610"/>
      <c r="F5" s="610"/>
      <c r="G5" s="611"/>
      <c r="H5" s="73" t="s">
        <v>41</v>
      </c>
      <c r="I5" s="75" t="s">
        <v>67</v>
      </c>
      <c r="J5" s="75" t="s">
        <v>98</v>
      </c>
    </row>
    <row r="6" spans="1:13">
      <c r="A6" s="66" t="s">
        <v>6</v>
      </c>
      <c r="B6" s="609" t="s">
        <v>4</v>
      </c>
      <c r="C6" s="610"/>
      <c r="D6" s="611"/>
      <c r="E6" s="73" t="s">
        <v>41</v>
      </c>
      <c r="F6" s="74" t="str">
        <f>$I$5</f>
        <v>近接</v>
      </c>
      <c r="G6" s="74" t="str">
        <f>IF($J$5 = 0,"", $J$5)</f>
        <v>武器</v>
      </c>
      <c r="H6" s="73" t="s">
        <v>64</v>
      </c>
      <c r="I6" s="75"/>
      <c r="J6" s="75"/>
    </row>
    <row r="7" spans="1:13">
      <c r="A7" s="67" t="s">
        <v>5</v>
      </c>
      <c r="B7" s="609" t="s">
        <v>89</v>
      </c>
      <c r="C7" s="610"/>
      <c r="D7" s="611"/>
      <c r="E7" s="73" t="s">
        <v>64</v>
      </c>
      <c r="F7" s="74" t="str">
        <f>IF($I$6 = 0,"", $I$6)</f>
        <v/>
      </c>
      <c r="G7" s="74" t="str">
        <f>IF($J$6 = 0,"", $J$6)</f>
        <v/>
      </c>
      <c r="H7" s="73" t="s">
        <v>83</v>
      </c>
      <c r="I7" s="75" t="s">
        <v>99</v>
      </c>
      <c r="J7" s="32" t="s">
        <v>60</v>
      </c>
      <c r="L7" s="263" t="s">
        <v>369</v>
      </c>
    </row>
    <row r="8" spans="1:13">
      <c r="A8" s="67" t="s">
        <v>7</v>
      </c>
      <c r="B8" s="609" t="s">
        <v>288</v>
      </c>
      <c r="C8" s="610"/>
      <c r="D8" s="610"/>
      <c r="E8" s="610"/>
      <c r="F8" s="610"/>
      <c r="G8" s="611"/>
      <c r="H8" s="73" t="s">
        <v>49</v>
      </c>
      <c r="I8" s="144" t="s">
        <v>11</v>
      </c>
      <c r="J8" s="141">
        <f>IF(I8="",0,VLOOKUP(I8,基本!$A$5:'基本'!$C$10,3,FALSE))</f>
        <v>1</v>
      </c>
      <c r="K8" s="75" t="s">
        <v>88</v>
      </c>
      <c r="L8" s="275">
        <f>$J$8+$L$9+$I$9</f>
        <v>9</v>
      </c>
    </row>
    <row r="9" spans="1:13" ht="14.25" customHeight="1">
      <c r="A9" s="68" t="s">
        <v>8</v>
      </c>
      <c r="B9" s="606" t="s">
        <v>289</v>
      </c>
      <c r="C9" s="607"/>
      <c r="D9" s="607"/>
      <c r="E9" s="607"/>
      <c r="F9" s="607"/>
      <c r="G9" s="608"/>
      <c r="H9" s="73" t="s">
        <v>56</v>
      </c>
      <c r="I9" s="75">
        <v>0</v>
      </c>
      <c r="J9" s="546" t="s">
        <v>51</v>
      </c>
      <c r="K9" s="548"/>
      <c r="L9" s="74">
        <f>IF($I$7=基本!$F$4,基本!$P$7,IF($I$7=基本!$F$13,基本!$P$16,IF($I$7=基本!$F$22,基本!$P$25,IF($I$7=基本!$F$31,基本!$P$34,IF($I$7=基本!$F$40,基本!$P$43,0)))))</f>
        <v>8</v>
      </c>
    </row>
    <row r="10" spans="1:13" ht="14.25" customHeight="1">
      <c r="A10" s="69"/>
      <c r="B10" s="603"/>
      <c r="C10" s="604"/>
      <c r="D10" s="604"/>
      <c r="E10" s="604"/>
      <c r="F10" s="604"/>
      <c r="G10" s="605"/>
      <c r="H10" s="34" t="s">
        <v>50</v>
      </c>
      <c r="I10" s="144" t="s">
        <v>11</v>
      </c>
      <c r="J10" s="141">
        <f>IF(I10="",0,VLOOKUP(I10,基本!$A$5:'基本'!$C$10,3,FALSE))</f>
        <v>1</v>
      </c>
      <c r="L10" s="28"/>
    </row>
    <row r="11" spans="1:13" ht="14.25" customHeight="1">
      <c r="A11" s="69"/>
      <c r="B11" s="600"/>
      <c r="C11" s="601"/>
      <c r="D11" s="601"/>
      <c r="E11" s="601"/>
      <c r="F11" s="601"/>
      <c r="G11" s="602"/>
      <c r="H11" s="73" t="s">
        <v>57</v>
      </c>
      <c r="I11" s="75">
        <v>0</v>
      </c>
      <c r="J11" s="546" t="s">
        <v>52</v>
      </c>
      <c r="K11" s="548"/>
      <c r="L11" s="74">
        <f>IF($I$7=基本!$F$4,基本!$P$9,IF($I$7=基本!$F$13,基本!$P$18,IF($I$7=基本!$F$22,基本!$P$27,IF($I$7=基本!$F$31,基本!$P$36,IF($I$7=基本!$F$40,基本!$P$45,0)))))</f>
        <v>0</v>
      </c>
    </row>
    <row r="12" spans="1:13" ht="14.25" customHeight="1">
      <c r="A12" s="69"/>
      <c r="B12" s="600"/>
      <c r="C12" s="601"/>
      <c r="D12" s="601"/>
      <c r="E12" s="601"/>
      <c r="F12" s="601"/>
      <c r="G12" s="602"/>
      <c r="H12" s="277" t="s">
        <v>371</v>
      </c>
      <c r="I12" s="276">
        <v>1</v>
      </c>
      <c r="J12" s="203"/>
      <c r="K12" s="203"/>
      <c r="L12" s="239" t="s">
        <v>369</v>
      </c>
    </row>
    <row r="13" spans="1:13" ht="14.25" customHeight="1">
      <c r="A13" s="69"/>
      <c r="B13" s="600"/>
      <c r="C13" s="601"/>
      <c r="D13" s="601"/>
      <c r="E13" s="601"/>
      <c r="F13" s="601"/>
      <c r="G13" s="602"/>
      <c r="H13" s="205" t="s">
        <v>84</v>
      </c>
      <c r="I13" s="44">
        <f>IF($I$7=基本!$F$4,基本!$F$9,IF($I$7=基本!$F$13,基本!$F$18,IF($I$7=基本!$F$22,基本!$F$27,IF($I$7=基本!$F$31,基本!$F$36,IF($I$7=基本!$F$40,基本!$F$45,0)))))*$I$12</f>
        <v>1</v>
      </c>
      <c r="J13" s="73" t="s">
        <v>42</v>
      </c>
      <c r="K13" s="44">
        <f>IF($I$7=基本!$F$4,基本!$H$9,IF($I$7=基本!$F$13,基本!$H$18,IF($I$7=基本!$F$22,基本!$H$27,IF($I$7=基本!$F$31,基本!$H$36,IF($I$7=基本!$F$40,基本!$H$45,0)))))</f>
        <v>4</v>
      </c>
      <c r="L13" s="240">
        <f>$J$10+$L$11+$I$11</f>
        <v>1</v>
      </c>
      <c r="M13" s="48"/>
    </row>
    <row r="14" spans="1:13" ht="14.25" customHeight="1">
      <c r="A14" s="69"/>
      <c r="B14" s="603"/>
      <c r="C14" s="604"/>
      <c r="D14" s="604"/>
      <c r="E14" s="604"/>
      <c r="F14" s="604"/>
      <c r="G14" s="605"/>
      <c r="H14" s="73" t="s">
        <v>48</v>
      </c>
      <c r="I14" s="44">
        <f>IF($I$7=基本!$F$4,基本!$L$11,IF($I$7=基本!$F$13,基本!$L$20,IF($I$7=基本!$F$22,基本!$L$29,IF($I$7=基本!$F$31,基本!$L$38,IF($I$7=基本!$F$40,基本!$L$47,0)))))</f>
        <v>0</v>
      </c>
      <c r="J14" s="73" t="s">
        <v>42</v>
      </c>
      <c r="K14" s="44">
        <f>IF($I$7=基本!$F$4,基本!$N$11,IF($I$7=基本!$F$13,基本!$N$20,IF($I$7=基本!$F$22,基本!$N$29,IF($I$7=基本!$F$31,基本!$N$38,IF($I$7=基本!$F$40,基本!$N$47,0)))))</f>
        <v>0</v>
      </c>
      <c r="L14" s="240">
        <f>$J$10+$L$11+$I$11+($I$13*$K$13)</f>
        <v>5</v>
      </c>
      <c r="M14" s="48"/>
    </row>
    <row r="15" spans="1:13" ht="14.25" customHeight="1">
      <c r="A15" s="70"/>
      <c r="B15" s="618"/>
      <c r="C15" s="619"/>
      <c r="D15" s="619"/>
      <c r="E15" s="619"/>
      <c r="F15" s="619"/>
      <c r="G15" s="620"/>
      <c r="H15" s="73" t="s">
        <v>58</v>
      </c>
      <c r="I15" s="75"/>
      <c r="J15" s="217" t="s">
        <v>368</v>
      </c>
      <c r="K15" s="144" t="s">
        <v>11</v>
      </c>
      <c r="L15" s="286">
        <f>IF(K15="",0,VLOOKUP(K15,基本!$A$5:'基本'!$C$10,3,FALSE))</f>
        <v>1</v>
      </c>
    </row>
    <row r="16" spans="1:13" ht="14.25" thickBot="1">
      <c r="A16" s="72" t="s">
        <v>45</v>
      </c>
      <c r="E16" s="3"/>
      <c r="H16" s="71"/>
      <c r="I16" s="71"/>
      <c r="J16" s="71"/>
      <c r="K16" s="71"/>
    </row>
    <row r="17" spans="1:11" ht="18.75" customHeight="1" thickBot="1">
      <c r="A17" s="649" t="str">
        <f>$B$2</f>
        <v>近接基礎攻撃</v>
      </c>
      <c r="B17" s="650"/>
      <c r="C17" s="650"/>
      <c r="D17" s="63" t="s">
        <v>1</v>
      </c>
      <c r="E17" s="49" t="s">
        <v>111</v>
      </c>
      <c r="F17" s="64" t="s">
        <v>102</v>
      </c>
      <c r="G17" s="51" t="s">
        <v>69</v>
      </c>
      <c r="J17" s="71"/>
      <c r="K17" s="71"/>
    </row>
    <row r="18" spans="1:11" s="320" customFormat="1" ht="23.25" customHeight="1">
      <c r="A18" s="612" t="s">
        <v>654</v>
      </c>
      <c r="B18" s="62" t="s">
        <v>655</v>
      </c>
      <c r="C18" s="615" t="s">
        <v>88</v>
      </c>
      <c r="D18" s="60" t="str">
        <f>$L$8 &amp; "+1d20"</f>
        <v>9+1d20</v>
      </c>
      <c r="E18" s="60" t="str">
        <f>$L$8 &amp; "+1d20"</f>
        <v>9+1d20</v>
      </c>
      <c r="F18" s="60" t="str">
        <f>$L$8+1 &amp; "+1d20"</f>
        <v>10+1d20</v>
      </c>
      <c r="G18" s="61"/>
    </row>
    <row r="19" spans="1:11" s="320" customFormat="1" ht="23.25" customHeight="1">
      <c r="A19" s="613"/>
      <c r="B19" s="323" t="s">
        <v>656</v>
      </c>
      <c r="C19" s="616"/>
      <c r="D19" s="324" t="str">
        <f>$L$8+2 &amp; "+1d20"</f>
        <v>11+1d20</v>
      </c>
      <c r="E19" s="324" t="str">
        <f>$L$8+2 &amp; "+1d20"</f>
        <v>11+1d20</v>
      </c>
      <c r="F19" s="324" t="str">
        <f>$L$8+1+2&amp; "+1d20"</f>
        <v>12+1d20</v>
      </c>
      <c r="G19" s="325"/>
    </row>
    <row r="20" spans="1:11" s="320" customFormat="1" ht="23.25" customHeight="1">
      <c r="A20" s="613"/>
      <c r="B20" s="326" t="s">
        <v>657</v>
      </c>
      <c r="C20" s="616"/>
      <c r="D20" s="327" t="str">
        <f>3+$L$8 &amp; "+1d20"</f>
        <v>12+1d20</v>
      </c>
      <c r="E20" s="327" t="str">
        <f>3+$L$8 &amp; "+1d20"</f>
        <v>12+1d20</v>
      </c>
      <c r="F20" s="327" t="str">
        <f>3+$L$8+1 &amp; "+1d20"</f>
        <v>13+1d20</v>
      </c>
      <c r="G20" s="328"/>
    </row>
    <row r="21" spans="1:11" s="320" customFormat="1" ht="23.25" customHeight="1" thickBot="1">
      <c r="A21" s="614"/>
      <c r="B21" s="329" t="s">
        <v>656</v>
      </c>
      <c r="C21" s="617"/>
      <c r="D21" s="330" t="str">
        <f>3+$L$8+2 &amp; "+1d20"</f>
        <v>14+1d20</v>
      </c>
      <c r="E21" s="330" t="str">
        <f>3+$L$8+2 &amp; "+1d20"</f>
        <v>14+1d20</v>
      </c>
      <c r="F21" s="330" t="str">
        <f>3+$L$8+1+2&amp; "+1d20"</f>
        <v>15+1d20</v>
      </c>
      <c r="G21" s="331"/>
    </row>
    <row r="22" spans="1:11" ht="23.25" customHeight="1">
      <c r="A22" s="651" t="s">
        <v>115</v>
      </c>
      <c r="B22" s="50" t="s">
        <v>3</v>
      </c>
      <c r="C22" s="53" t="str">
        <f>IF($I$15 = 0,"", $I$15)</f>
        <v/>
      </c>
      <c r="D22" s="54" t="str">
        <f>$L$13 &amp; "+" &amp; $I$13 &amp; "d" &amp; $K$13</f>
        <v>1+1d4</v>
      </c>
      <c r="E22" s="54" t="str">
        <f>$L$13 &amp; "+" &amp; $I$13 &amp; "d" &amp; $K$13</f>
        <v>1+1d4</v>
      </c>
      <c r="F22" s="54" t="str">
        <f>$L$13 &amp; "+" &amp; $I$13 &amp; "d" &amp; $K$13</f>
        <v>1+1d4</v>
      </c>
      <c r="G22" s="55"/>
      <c r="H22" s="71"/>
      <c r="I22" s="71"/>
      <c r="J22" s="71"/>
      <c r="K22" s="71"/>
    </row>
    <row r="23" spans="1:11" ht="23.25" customHeight="1" thickBot="1">
      <c r="A23" s="652"/>
      <c r="B23" s="27" t="s">
        <v>2</v>
      </c>
      <c r="C23" s="52" t="str">
        <f>IF($I$15 = 0,"", $I$15)</f>
        <v/>
      </c>
      <c r="D23" s="94" t="str">
        <f>$L$14 &amp; IF($I$14 = 0,"","+" &amp; $I$14 &amp; "d" &amp; $K$14)</f>
        <v>5</v>
      </c>
      <c r="E23" s="94" t="str">
        <f>$L$14 &amp; IF($I$14 = 0,"","+" &amp; $I$14 &amp; "d" &amp; $K$14)</f>
        <v>5</v>
      </c>
      <c r="F23" s="94" t="str">
        <f>$L$14 &amp; IF($I$14 = 0,"","+" &amp; ($I$14 &amp; "d" &amp; $K$14))</f>
        <v>5</v>
      </c>
      <c r="G23" s="92"/>
      <c r="H23" s="71"/>
      <c r="I23" s="71"/>
      <c r="J23" s="71"/>
      <c r="K23" s="71"/>
    </row>
    <row r="24" spans="1:11" s="208" customFormat="1" ht="9.75" customHeight="1">
      <c r="A24" s="632"/>
      <c r="B24" s="632"/>
      <c r="C24" s="632"/>
      <c r="D24" s="632"/>
      <c r="E24" s="632"/>
      <c r="F24" s="632"/>
      <c r="G24" s="632"/>
      <c r="H24" s="146"/>
      <c r="I24" s="146"/>
      <c r="J24" s="146"/>
      <c r="K24" s="146"/>
    </row>
    <row r="25" spans="1:11" s="464" customFormat="1" ht="14.25" customHeight="1">
      <c r="A25" s="633" t="s">
        <v>820</v>
      </c>
      <c r="B25" s="633"/>
      <c r="C25" s="633"/>
      <c r="D25" s="633"/>
      <c r="E25" s="633"/>
      <c r="F25" s="633"/>
      <c r="G25" s="633"/>
      <c r="H25" s="146"/>
    </row>
    <row r="26" spans="1:11" s="464" customFormat="1" ht="13.5" customHeight="1">
      <c r="A26" s="635" t="s">
        <v>821</v>
      </c>
      <c r="B26" s="635"/>
      <c r="C26" s="635"/>
      <c r="D26" s="635"/>
      <c r="E26" s="635"/>
      <c r="F26" s="635"/>
      <c r="G26" s="635"/>
      <c r="H26" s="146"/>
      <c r="I26" s="146"/>
      <c r="J26" s="146"/>
      <c r="K26" s="146"/>
    </row>
    <row r="27" spans="1:11" s="208" customFormat="1" ht="14.25">
      <c r="A27" s="633" t="s">
        <v>374</v>
      </c>
      <c r="B27" s="633"/>
      <c r="C27" s="633"/>
      <c r="D27" s="633"/>
      <c r="E27" s="633"/>
      <c r="F27" s="633"/>
      <c r="G27" s="633"/>
      <c r="H27" s="146"/>
    </row>
    <row r="28" spans="1:11" s="208" customFormat="1" ht="13.5" customHeight="1">
      <c r="A28" s="634" t="s">
        <v>674</v>
      </c>
      <c r="B28" s="635"/>
      <c r="C28" s="635"/>
      <c r="D28" s="635"/>
      <c r="E28" s="635"/>
      <c r="F28" s="635"/>
      <c r="G28" s="635"/>
      <c r="H28" s="146"/>
      <c r="I28" s="146"/>
      <c r="J28" s="146"/>
      <c r="K28" s="146"/>
    </row>
    <row r="29" spans="1:11" s="208" customFormat="1" ht="13.5" customHeight="1">
      <c r="A29" s="634" t="s">
        <v>653</v>
      </c>
      <c r="B29" s="634"/>
      <c r="C29" s="634"/>
      <c r="D29" s="634"/>
      <c r="E29" s="634"/>
      <c r="F29" s="634"/>
      <c r="G29" s="634"/>
      <c r="H29" s="146"/>
      <c r="I29" s="146"/>
      <c r="J29" s="146"/>
      <c r="K29" s="146"/>
    </row>
    <row r="30" spans="1:11" s="208" customFormat="1" ht="13.5" customHeight="1">
      <c r="A30" s="634" t="s">
        <v>675</v>
      </c>
      <c r="B30" s="634"/>
      <c r="C30" s="634"/>
      <c r="D30" s="634"/>
      <c r="E30" s="634"/>
      <c r="F30" s="634"/>
      <c r="G30" s="634"/>
      <c r="H30" s="146"/>
      <c r="I30" s="146"/>
      <c r="J30" s="146"/>
      <c r="K30" s="146"/>
    </row>
    <row r="31" spans="1:11" s="208" customFormat="1" ht="14.25">
      <c r="A31" s="633" t="s">
        <v>381</v>
      </c>
      <c r="B31" s="633"/>
      <c r="C31" s="633"/>
      <c r="D31" s="633"/>
      <c r="E31" s="633"/>
      <c r="F31" s="633"/>
      <c r="G31" s="633"/>
      <c r="H31" s="146"/>
    </row>
    <row r="32" spans="1:11" s="208" customFormat="1" ht="13.5" customHeight="1">
      <c r="A32" s="637" t="s">
        <v>377</v>
      </c>
      <c r="B32" s="635"/>
      <c r="C32" s="635"/>
      <c r="D32" s="635"/>
      <c r="E32" s="635"/>
      <c r="F32" s="635"/>
      <c r="G32" s="635"/>
      <c r="H32" s="146"/>
      <c r="I32" s="146"/>
      <c r="J32" s="146"/>
      <c r="K32" s="146"/>
    </row>
    <row r="33" spans="1:12" s="365" customFormat="1" ht="14.25">
      <c r="A33" s="633" t="s">
        <v>722</v>
      </c>
      <c r="B33" s="633"/>
      <c r="C33" s="633"/>
      <c r="D33" s="633"/>
      <c r="E33" s="633"/>
      <c r="F33" s="633"/>
      <c r="G33" s="633"/>
      <c r="H33" s="146"/>
    </row>
    <row r="34" spans="1:12" s="365" customFormat="1" ht="13.5" customHeight="1">
      <c r="A34" s="636" t="s">
        <v>712</v>
      </c>
      <c r="B34" s="636"/>
      <c r="C34" s="636"/>
      <c r="D34" s="636"/>
      <c r="E34" s="636"/>
      <c r="F34" s="636"/>
      <c r="G34" s="636"/>
      <c r="H34" s="146"/>
      <c r="I34" s="146"/>
      <c r="J34" s="146"/>
      <c r="K34" s="146"/>
    </row>
    <row r="35" spans="1:12" s="365" customFormat="1" ht="13.5" customHeight="1">
      <c r="A35" s="634" t="s">
        <v>713</v>
      </c>
      <c r="B35" s="634"/>
      <c r="C35" s="634"/>
      <c r="D35" s="634"/>
      <c r="E35" s="634"/>
      <c r="F35" s="634"/>
      <c r="G35" s="634"/>
      <c r="H35" s="146"/>
      <c r="I35" s="146"/>
      <c r="J35" s="146"/>
      <c r="K35" s="146"/>
    </row>
    <row r="36" spans="1:12" ht="12" customHeight="1">
      <c r="A36" s="77"/>
      <c r="B36" s="77"/>
      <c r="C36" s="77"/>
      <c r="D36" s="77"/>
      <c r="E36" s="77"/>
      <c r="F36" s="77"/>
      <c r="G36" s="77"/>
    </row>
    <row r="37" spans="1:12">
      <c r="A37" s="653" t="s">
        <v>47</v>
      </c>
      <c r="B37" s="654"/>
      <c r="C37" s="654"/>
      <c r="D37" s="654"/>
      <c r="E37" s="654"/>
      <c r="F37" s="654"/>
      <c r="G37" s="655"/>
    </row>
    <row r="38" spans="1:12" s="28" customFormat="1" ht="13.5" customHeight="1">
      <c r="A38" s="647"/>
      <c r="B38" s="633"/>
      <c r="C38" s="633"/>
      <c r="D38" s="633"/>
      <c r="E38" s="633"/>
      <c r="F38" s="633"/>
      <c r="G38" s="648"/>
      <c r="L38" s="71"/>
    </row>
    <row r="39" spans="1:12" s="28" customFormat="1" ht="24.75" customHeight="1">
      <c r="A39" s="644" t="s">
        <v>220</v>
      </c>
      <c r="B39" s="645"/>
      <c r="C39" s="645"/>
      <c r="D39" s="645"/>
      <c r="E39" s="645"/>
      <c r="F39" s="645"/>
      <c r="G39" s="646"/>
      <c r="L39" s="71"/>
    </row>
    <row r="40" spans="1:12" s="28" customFormat="1" ht="13.5" customHeight="1">
      <c r="A40" s="626" t="s">
        <v>295</v>
      </c>
      <c r="B40" s="627"/>
      <c r="C40" s="627"/>
      <c r="D40" s="627"/>
      <c r="E40" s="627"/>
      <c r="F40" s="627"/>
      <c r="G40" s="628"/>
      <c r="L40" s="71"/>
    </row>
    <row r="41" spans="1:12" s="28" customFormat="1" ht="13.5" customHeight="1">
      <c r="A41" s="626" t="s">
        <v>412</v>
      </c>
      <c r="B41" s="627"/>
      <c r="C41" s="627"/>
      <c r="D41" s="627"/>
      <c r="E41" s="627"/>
      <c r="F41" s="627"/>
      <c r="G41" s="628"/>
      <c r="L41" s="71"/>
    </row>
    <row r="42" spans="1:12" s="28" customFormat="1" ht="13.5" customHeight="1">
      <c r="A42" s="629"/>
      <c r="B42" s="630"/>
      <c r="C42" s="630"/>
      <c r="D42" s="630"/>
      <c r="E42" s="630"/>
      <c r="F42" s="630"/>
      <c r="G42" s="631"/>
      <c r="L42" s="71"/>
    </row>
    <row r="43" spans="1:12" s="28" customFormat="1" ht="13.5" customHeight="1">
      <c r="A43" s="626"/>
      <c r="B43" s="627"/>
      <c r="C43" s="627"/>
      <c r="D43" s="627"/>
      <c r="E43" s="627"/>
      <c r="F43" s="627"/>
      <c r="G43" s="628"/>
      <c r="L43" s="71"/>
    </row>
    <row r="44" spans="1:12" s="28" customFormat="1" ht="13.5" customHeight="1">
      <c r="A44" s="626"/>
      <c r="B44" s="627"/>
      <c r="C44" s="627"/>
      <c r="D44" s="627"/>
      <c r="E44" s="627"/>
      <c r="F44" s="627"/>
      <c r="G44" s="628"/>
      <c r="L44" s="71"/>
    </row>
    <row r="45" spans="1:12" s="28" customFormat="1" ht="13.5" customHeight="1">
      <c r="A45" s="629"/>
      <c r="B45" s="630"/>
      <c r="C45" s="630"/>
      <c r="D45" s="630"/>
      <c r="E45" s="630"/>
      <c r="F45" s="630"/>
      <c r="G45" s="631"/>
      <c r="L45" s="71"/>
    </row>
    <row r="46" spans="1:12" s="28" customFormat="1" ht="13.5" customHeight="1">
      <c r="A46" s="626"/>
      <c r="B46" s="627"/>
      <c r="C46" s="627"/>
      <c r="D46" s="627"/>
      <c r="E46" s="627"/>
      <c r="F46" s="627"/>
      <c r="G46" s="628"/>
      <c r="L46" s="71"/>
    </row>
    <row r="47" spans="1:12" s="28" customFormat="1" ht="13.5" customHeight="1">
      <c r="A47" s="626"/>
      <c r="B47" s="627"/>
      <c r="C47" s="627"/>
      <c r="D47" s="627"/>
      <c r="E47" s="627"/>
      <c r="F47" s="627"/>
      <c r="G47" s="628"/>
      <c r="L47" s="71"/>
    </row>
    <row r="48" spans="1:12" s="28" customFormat="1" ht="13.5" customHeight="1">
      <c r="A48" s="647"/>
      <c r="B48" s="633"/>
      <c r="C48" s="633"/>
      <c r="D48" s="633"/>
      <c r="E48" s="633"/>
      <c r="F48" s="633"/>
      <c r="G48" s="648"/>
      <c r="L48" s="71"/>
    </row>
    <row r="49" spans="1:12" s="28" customFormat="1" ht="13.5" customHeight="1">
      <c r="A49" s="644"/>
      <c r="B49" s="645"/>
      <c r="C49" s="645"/>
      <c r="D49" s="645"/>
      <c r="E49" s="645"/>
      <c r="F49" s="645"/>
      <c r="G49" s="646"/>
      <c r="L49" s="71"/>
    </row>
    <row r="50" spans="1:12" s="28" customFormat="1" ht="13.5" customHeight="1">
      <c r="A50" s="644"/>
      <c r="B50" s="645"/>
      <c r="C50" s="645"/>
      <c r="D50" s="645"/>
      <c r="E50" s="645"/>
      <c r="F50" s="645"/>
      <c r="G50" s="646"/>
      <c r="L50" s="71"/>
    </row>
    <row r="51" spans="1:12" s="79" customFormat="1" ht="13.5" customHeight="1">
      <c r="A51" s="644"/>
      <c r="B51" s="645"/>
      <c r="C51" s="645"/>
      <c r="D51" s="645"/>
      <c r="E51" s="645"/>
      <c r="F51" s="645"/>
      <c r="G51" s="646"/>
      <c r="L51" s="111"/>
    </row>
    <row r="52" spans="1:12" s="28" customFormat="1" ht="21">
      <c r="A52" s="24"/>
      <c r="B52" s="76"/>
      <c r="C52" s="25"/>
      <c r="D52" s="26"/>
      <c r="E52" s="641" t="str">
        <f>$B$2</f>
        <v>近接基礎攻撃</v>
      </c>
      <c r="F52" s="642"/>
      <c r="G52" s="643"/>
      <c r="L52" s="71"/>
    </row>
  </sheetData>
  <mergeCells count="50">
    <mergeCell ref="H4:L4"/>
    <mergeCell ref="E52:G52"/>
    <mergeCell ref="A51:G51"/>
    <mergeCell ref="A47:G47"/>
    <mergeCell ref="A49:G49"/>
    <mergeCell ref="A50:G50"/>
    <mergeCell ref="A48:G48"/>
    <mergeCell ref="A17:C17"/>
    <mergeCell ref="A22:A23"/>
    <mergeCell ref="A45:G45"/>
    <mergeCell ref="A46:G46"/>
    <mergeCell ref="A44:G44"/>
    <mergeCell ref="A37:G37"/>
    <mergeCell ref="A38:G38"/>
    <mergeCell ref="A39:G39"/>
    <mergeCell ref="A40:G40"/>
    <mergeCell ref="A41:G41"/>
    <mergeCell ref="A42:G42"/>
    <mergeCell ref="A43:G43"/>
    <mergeCell ref="A24:G24"/>
    <mergeCell ref="A27:G27"/>
    <mergeCell ref="A28:G28"/>
    <mergeCell ref="A29:G29"/>
    <mergeCell ref="A25:G25"/>
    <mergeCell ref="A26:G26"/>
    <mergeCell ref="A33:G33"/>
    <mergeCell ref="A34:G34"/>
    <mergeCell ref="A35:G35"/>
    <mergeCell ref="A32:G32"/>
    <mergeCell ref="A30:G30"/>
    <mergeCell ref="A31:G31"/>
    <mergeCell ref="B1:C1"/>
    <mergeCell ref="F1:G1"/>
    <mergeCell ref="B2:G2"/>
    <mergeCell ref="B4:G4"/>
    <mergeCell ref="B5:G5"/>
    <mergeCell ref="B6:D6"/>
    <mergeCell ref="B7:D7"/>
    <mergeCell ref="B8:G8"/>
    <mergeCell ref="A18:A21"/>
    <mergeCell ref="C18:C21"/>
    <mergeCell ref="B15:G15"/>
    <mergeCell ref="J9:K9"/>
    <mergeCell ref="J11:K11"/>
    <mergeCell ref="B13:G13"/>
    <mergeCell ref="B14:G14"/>
    <mergeCell ref="B11:G11"/>
    <mergeCell ref="B9:G9"/>
    <mergeCell ref="B10:G10"/>
    <mergeCell ref="B12:G12"/>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IV59"/>
  <sheetViews>
    <sheetView zoomScaleNormal="100" workbookViewId="0">
      <selection activeCell="B6" sqref="B6:D6"/>
    </sheetView>
  </sheetViews>
  <sheetFormatPr defaultColWidth="9" defaultRowHeight="13.5"/>
  <cols>
    <col min="1" max="1" width="7.875" style="78" customWidth="1"/>
    <col min="2" max="2" width="8.5" style="78" customWidth="1"/>
    <col min="3" max="3" width="6.625" style="78" customWidth="1"/>
    <col min="4" max="4" width="15.75" style="78"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78" customWidth="1"/>
    <col min="13" max="13" width="9.25" style="78" customWidth="1"/>
    <col min="14" max="14" width="12.375" style="78" customWidth="1"/>
    <col min="15" max="16384" width="9" style="78"/>
  </cols>
  <sheetData>
    <row r="1" spans="1:13" ht="21">
      <c r="A1" s="82" t="s">
        <v>116</v>
      </c>
      <c r="B1" s="621">
        <v>1</v>
      </c>
      <c r="C1" s="622"/>
      <c r="D1" s="84" t="s">
        <v>39</v>
      </c>
      <c r="E1" s="83" t="s">
        <v>40</v>
      </c>
      <c r="F1" s="623"/>
      <c r="G1" s="624"/>
      <c r="H1" s="86" t="s">
        <v>53</v>
      </c>
    </row>
    <row r="2" spans="1:13" ht="24.75" customHeight="1">
      <c r="A2" s="84" t="s">
        <v>0</v>
      </c>
      <c r="B2" s="625" t="s">
        <v>678</v>
      </c>
      <c r="C2" s="625"/>
      <c r="D2" s="625"/>
      <c r="E2" s="625"/>
      <c r="F2" s="625"/>
      <c r="G2" s="625"/>
      <c r="H2" s="86" t="s">
        <v>54</v>
      </c>
    </row>
    <row r="3" spans="1:13" ht="19.5" customHeight="1">
      <c r="A3" s="91" t="s">
        <v>46</v>
      </c>
      <c r="B3" s="79"/>
      <c r="C3" s="79"/>
      <c r="D3" s="79"/>
      <c r="I3" s="86"/>
    </row>
    <row r="4" spans="1:13">
      <c r="A4" s="65" t="s">
        <v>44</v>
      </c>
      <c r="B4" s="609" t="s">
        <v>139</v>
      </c>
      <c r="C4" s="610"/>
      <c r="D4" s="610"/>
      <c r="E4" s="610"/>
      <c r="F4" s="610"/>
      <c r="G4" s="611"/>
      <c r="H4" s="638" t="s">
        <v>367</v>
      </c>
      <c r="I4" s="639"/>
      <c r="J4" s="639"/>
      <c r="K4" s="639"/>
      <c r="L4" s="640"/>
    </row>
    <row r="5" spans="1:13">
      <c r="A5" s="66" t="s">
        <v>38</v>
      </c>
      <c r="B5" s="609" t="s">
        <v>133</v>
      </c>
      <c r="C5" s="610"/>
      <c r="D5" s="610"/>
      <c r="E5" s="610"/>
      <c r="F5" s="610"/>
      <c r="G5" s="611"/>
      <c r="H5" s="142" t="s">
        <v>41</v>
      </c>
      <c r="I5" s="140" t="s">
        <v>68</v>
      </c>
      <c r="J5" s="140"/>
      <c r="L5" s="139"/>
    </row>
    <row r="6" spans="1:13">
      <c r="A6" s="66" t="s">
        <v>6</v>
      </c>
      <c r="B6" s="609" t="s">
        <v>4</v>
      </c>
      <c r="C6" s="610"/>
      <c r="D6" s="611"/>
      <c r="E6" s="81" t="s">
        <v>41</v>
      </c>
      <c r="F6" s="160" t="str">
        <f>$I$5</f>
        <v>近接範囲</v>
      </c>
      <c r="G6" s="292" t="str">
        <f>IF($J$5 = 0,"", $J$5)</f>
        <v/>
      </c>
      <c r="H6" s="142" t="s">
        <v>64</v>
      </c>
      <c r="I6" s="140" t="s">
        <v>65</v>
      </c>
      <c r="J6" s="140">
        <v>10</v>
      </c>
      <c r="L6" s="139"/>
    </row>
    <row r="7" spans="1:13">
      <c r="A7" s="67" t="s">
        <v>136</v>
      </c>
      <c r="B7" s="609" t="s">
        <v>301</v>
      </c>
      <c r="C7" s="610"/>
      <c r="D7" s="611"/>
      <c r="E7" s="81" t="s">
        <v>64</v>
      </c>
      <c r="F7" s="160" t="str">
        <f>IF($I$6 = 0,"", $I$6)</f>
        <v>爆発</v>
      </c>
      <c r="G7" s="160">
        <f>IF($J$6 = 0,"", $J$6)</f>
        <v>10</v>
      </c>
      <c r="H7" s="142" t="s">
        <v>83</v>
      </c>
      <c r="I7" s="140" t="s">
        <v>204</v>
      </c>
      <c r="J7" s="86" t="s">
        <v>60</v>
      </c>
      <c r="L7" s="274" t="s">
        <v>369</v>
      </c>
    </row>
    <row r="8" spans="1:13">
      <c r="A8" s="68" t="s">
        <v>59</v>
      </c>
      <c r="B8" s="678" t="s">
        <v>140</v>
      </c>
      <c r="C8" s="632"/>
      <c r="D8" s="632"/>
      <c r="E8" s="632"/>
      <c r="F8" s="632"/>
      <c r="G8" s="679"/>
      <c r="H8" s="142" t="s">
        <v>49</v>
      </c>
      <c r="I8" s="144" t="s">
        <v>14</v>
      </c>
      <c r="J8" s="141">
        <f>IF(I8="",0,VLOOKUP(I8,基本!$A$5:'基本'!$C$10,3,FALSE))</f>
        <v>6</v>
      </c>
      <c r="K8" s="140" t="s">
        <v>18</v>
      </c>
      <c r="L8" s="275">
        <f>$J$8+$L$9+$I$9</f>
        <v>19</v>
      </c>
    </row>
    <row r="9" spans="1:13" ht="14.25" customHeight="1">
      <c r="A9" s="70"/>
      <c r="B9" s="680" t="s">
        <v>134</v>
      </c>
      <c r="C9" s="681"/>
      <c r="D9" s="681"/>
      <c r="E9" s="681"/>
      <c r="F9" s="681"/>
      <c r="G9" s="682"/>
      <c r="H9" s="142" t="s">
        <v>56</v>
      </c>
      <c r="I9" s="140">
        <v>0</v>
      </c>
      <c r="J9" s="546" t="s">
        <v>51</v>
      </c>
      <c r="K9" s="548"/>
      <c r="L9" s="141">
        <f>IF($I$7=基本!$F$4,基本!$P$7,IF($I$7=基本!$F$13,基本!$P$16,IF($I$7=基本!$F$22,基本!$P$25,IF($I$7=基本!$F$31,基本!$P$34,IF($I$7=基本!$F$40,基本!$P$43,0)))))</f>
        <v>13</v>
      </c>
    </row>
    <row r="10" spans="1:13" ht="14.25" customHeight="1">
      <c r="A10" s="67" t="s">
        <v>135</v>
      </c>
      <c r="B10" s="683" t="s">
        <v>302</v>
      </c>
      <c r="C10" s="684"/>
      <c r="D10" s="684"/>
      <c r="E10" s="684"/>
      <c r="F10" s="684"/>
      <c r="G10" s="685"/>
      <c r="H10" s="90" t="s">
        <v>50</v>
      </c>
      <c r="I10" s="144" t="s">
        <v>14</v>
      </c>
      <c r="J10" s="141">
        <f>IF(I10="",0,VLOOKUP(I10,基本!$A$5:'基本'!$C$10,3,FALSE))</f>
        <v>6</v>
      </c>
      <c r="L10" s="79"/>
    </row>
    <row r="11" spans="1:13" ht="14.25" customHeight="1">
      <c r="A11" s="67" t="s">
        <v>137</v>
      </c>
      <c r="B11" s="675" t="s">
        <v>290</v>
      </c>
      <c r="C11" s="676"/>
      <c r="D11" s="676"/>
      <c r="E11" s="676"/>
      <c r="F11" s="676"/>
      <c r="G11" s="677"/>
      <c r="H11" s="142" t="s">
        <v>57</v>
      </c>
      <c r="I11" s="140">
        <v>0</v>
      </c>
      <c r="J11" s="546" t="s">
        <v>52</v>
      </c>
      <c r="K11" s="548"/>
      <c r="L11" s="141">
        <f>IF($I$7=基本!$F$4,基本!$P$9,IF($I$7=基本!$F$13,基本!$P$18,IF($I$7=基本!$F$22,基本!$P$27,IF($I$7=基本!$F$31,基本!$P$36,IF($I$7=基本!$F$40,基本!$P$45,0)))))</f>
        <v>3</v>
      </c>
    </row>
    <row r="12" spans="1:13" ht="13.5" customHeight="1">
      <c r="A12" s="68" t="s">
        <v>8</v>
      </c>
      <c r="B12" s="672" t="s">
        <v>138</v>
      </c>
      <c r="C12" s="673"/>
      <c r="D12" s="673"/>
      <c r="E12" s="673"/>
      <c r="F12" s="673"/>
      <c r="G12" s="674"/>
      <c r="H12" s="203"/>
      <c r="I12" s="203"/>
      <c r="J12" s="203"/>
      <c r="K12" s="203"/>
      <c r="L12" s="261" t="s">
        <v>369</v>
      </c>
    </row>
    <row r="13" spans="1:13" ht="13.5" customHeight="1">
      <c r="A13" s="69"/>
      <c r="B13" s="629" t="s">
        <v>141</v>
      </c>
      <c r="C13" s="630"/>
      <c r="D13" s="630"/>
      <c r="E13" s="630"/>
      <c r="F13" s="630"/>
      <c r="G13" s="631"/>
      <c r="H13" s="205" t="s">
        <v>84</v>
      </c>
      <c r="I13" s="140">
        <v>1</v>
      </c>
      <c r="J13" s="142" t="s">
        <v>42</v>
      </c>
      <c r="K13" s="140">
        <v>8</v>
      </c>
      <c r="L13" s="262">
        <f>$J$10+$L$11+$I$11</f>
        <v>9</v>
      </c>
      <c r="M13" s="93"/>
    </row>
    <row r="14" spans="1:13" ht="4.5" customHeight="1">
      <c r="A14" s="69"/>
      <c r="B14" s="603"/>
      <c r="C14" s="604"/>
      <c r="D14" s="604"/>
      <c r="E14" s="604"/>
      <c r="F14" s="604"/>
      <c r="G14" s="605"/>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62">
        <f>$J$10+$L$11+$I$11+($I$13*$K$13)</f>
        <v>17</v>
      </c>
      <c r="M14" s="93"/>
    </row>
    <row r="15" spans="1:13" ht="5.25" customHeight="1">
      <c r="A15" s="69"/>
      <c r="B15" s="600"/>
      <c r="C15" s="601"/>
      <c r="D15" s="601"/>
      <c r="E15" s="601"/>
      <c r="F15" s="601"/>
      <c r="G15" s="602"/>
      <c r="H15" s="142" t="s">
        <v>58</v>
      </c>
      <c r="I15" s="140"/>
      <c r="J15" s="238" t="s">
        <v>368</v>
      </c>
      <c r="K15" s="144" t="s">
        <v>15</v>
      </c>
      <c r="L15" s="237">
        <f>IF(K15="",0,VLOOKUP(K15,基本!$A$5:'基本'!$C$10,3,FALSE))</f>
        <v>6</v>
      </c>
    </row>
    <row r="16" spans="1:13" ht="0.75" customHeight="1">
      <c r="A16" s="70"/>
      <c r="B16" s="618"/>
      <c r="C16" s="619"/>
      <c r="D16" s="619"/>
      <c r="E16" s="619"/>
      <c r="F16" s="619"/>
      <c r="G16" s="620"/>
      <c r="H16" s="78"/>
      <c r="I16" s="78"/>
      <c r="J16" s="78"/>
      <c r="K16" s="78"/>
    </row>
    <row r="17" spans="1:11" ht="14.25" thickBot="1">
      <c r="A17" s="85" t="s">
        <v>45</v>
      </c>
      <c r="E17" s="80"/>
      <c r="H17" s="78"/>
      <c r="I17" s="78"/>
      <c r="J17" s="78"/>
      <c r="K17" s="78"/>
    </row>
    <row r="18" spans="1:11" s="320" customFormat="1" ht="15" customHeight="1">
      <c r="A18" s="664" t="str">
        <f>$B$2</f>
        <v>サンダリング･アーマー</v>
      </c>
      <c r="B18" s="665"/>
      <c r="C18" s="666"/>
      <c r="D18" s="670" t="s">
        <v>658</v>
      </c>
      <c r="E18" s="671"/>
      <c r="F18" s="656" t="s">
        <v>723</v>
      </c>
      <c r="G18" s="657"/>
    </row>
    <row r="19" spans="1:11" s="320" customFormat="1" ht="16.5" customHeight="1" thickBot="1">
      <c r="A19" s="667"/>
      <c r="B19" s="668"/>
      <c r="C19" s="669"/>
      <c r="D19" s="332" t="s">
        <v>658</v>
      </c>
      <c r="E19" s="333" t="s">
        <v>656</v>
      </c>
      <c r="F19" s="381" t="s">
        <v>724</v>
      </c>
      <c r="G19" s="382" t="s">
        <v>656</v>
      </c>
    </row>
    <row r="20" spans="1:11" s="366" customFormat="1" ht="21" customHeight="1">
      <c r="A20" s="658" t="s">
        <v>654</v>
      </c>
      <c r="B20" s="375" t="s">
        <v>655</v>
      </c>
      <c r="C20" s="660" t="str">
        <f>$K$8</f>
        <v>頑健</v>
      </c>
      <c r="D20" s="351" t="str">
        <f>$L$8 &amp; "+1d20"</f>
        <v>19+1d20</v>
      </c>
      <c r="E20" s="352" t="str">
        <f>$L$8+2 &amp; "+1d20"</f>
        <v>21+1d20</v>
      </c>
      <c r="F20" s="351" t="str">
        <f>2+$L$8 &amp; "+1d20"</f>
        <v>21+1d20</v>
      </c>
      <c r="G20" s="376" t="str">
        <f>2+$L$8+2 &amp; "+1d20"</f>
        <v>23+1d20</v>
      </c>
    </row>
    <row r="21" spans="1:11" s="366" customFormat="1" ht="24" customHeight="1" thickBot="1">
      <c r="A21" s="659"/>
      <c r="B21" s="380" t="s">
        <v>657</v>
      </c>
      <c r="C21" s="661"/>
      <c r="D21" s="377" t="str">
        <f>3+$L$8 &amp; "+1d20"</f>
        <v>22+1d20</v>
      </c>
      <c r="E21" s="378" t="str">
        <f>3+$L$8+2 &amp; "+1d20"</f>
        <v>24+1d20</v>
      </c>
      <c r="F21" s="377" t="str">
        <f>2+3+$L$8 &amp; "+1d20"</f>
        <v>24+1d20</v>
      </c>
      <c r="G21" s="379" t="str">
        <f>2+3+$L$8+2 &amp; "+1d20"</f>
        <v>26+1d20</v>
      </c>
    </row>
    <row r="22" spans="1:11" s="320" customFormat="1" ht="21" customHeight="1">
      <c r="A22" s="662" t="s">
        <v>115</v>
      </c>
      <c r="B22" s="337" t="s">
        <v>661</v>
      </c>
      <c r="C22" s="338" t="str">
        <f t="shared" ref="C22:C23" si="0">IF($I$15 = 0,"", $I$15)</f>
        <v/>
      </c>
      <c r="D22" s="54" t="str">
        <f>$L$13 &amp; "+" &amp; $I$13 &amp; "d" &amp; $K$13</f>
        <v>9+1d8</v>
      </c>
      <c r="E22" s="339" t="str">
        <f>$L$13 &amp; "+" &amp; $I$13 &amp; "d" &amp; $K$13</f>
        <v>9+1d8</v>
      </c>
      <c r="F22" s="54" t="str">
        <f>$L$13 &amp; "+" &amp; $I$13 &amp; "d" &amp; $K$13</f>
        <v>9+1d8</v>
      </c>
      <c r="G22" s="55" t="str">
        <f>$L$13 &amp; "+" &amp; $I$13 &amp; "d" &amp; $K$13</f>
        <v>9+1d8</v>
      </c>
    </row>
    <row r="23" spans="1:11" s="320" customFormat="1" ht="21" customHeight="1" thickBot="1">
      <c r="A23" s="663"/>
      <c r="B23" s="149" t="s">
        <v>662</v>
      </c>
      <c r="C23" s="95" t="str">
        <f t="shared" si="0"/>
        <v/>
      </c>
      <c r="D23" s="94" t="str">
        <f>$L$14 &amp; IF($I$14 = 0,"","+" &amp; $I$14 &amp; "d" &amp; $K$14)</f>
        <v>17+3d8</v>
      </c>
      <c r="E23" s="340" t="str">
        <f>$L$14 &amp; IF($I$14 = 0,"","+" &amp; $I$14 &amp; "d" &amp; $K$14)</f>
        <v>17+3d8</v>
      </c>
      <c r="F23" s="94" t="str">
        <f>$L$14 &amp; IF($I$14 = 0,"","+" &amp; $I$14 &amp; "d" &amp; $K$14)</f>
        <v>17+3d8</v>
      </c>
      <c r="G23" s="92" t="str">
        <f>$L$14 &amp; IF($I$14 = 0,"","+" &amp; $I$14 &amp; "d" &amp; $K$14)</f>
        <v>17+3d8</v>
      </c>
    </row>
    <row r="24" spans="1:11" s="208" customFormat="1" ht="5.25" customHeight="1">
      <c r="A24" s="627"/>
      <c r="B24" s="627"/>
      <c r="C24" s="627"/>
      <c r="D24" s="627"/>
      <c r="E24" s="627"/>
      <c r="F24" s="627"/>
      <c r="G24" s="627"/>
      <c r="H24" s="146"/>
      <c r="I24" s="146"/>
      <c r="J24" s="146"/>
      <c r="K24" s="146"/>
    </row>
    <row r="25" spans="1:11" s="464" customFormat="1" ht="14.25" customHeight="1">
      <c r="A25" s="633" t="s">
        <v>820</v>
      </c>
      <c r="B25" s="633"/>
      <c r="C25" s="633"/>
      <c r="D25" s="633"/>
      <c r="E25" s="633"/>
      <c r="F25" s="633"/>
      <c r="G25" s="633"/>
      <c r="H25" s="146"/>
    </row>
    <row r="26" spans="1:11" s="464" customFormat="1" ht="13.5" customHeight="1">
      <c r="A26" s="635" t="s">
        <v>821</v>
      </c>
      <c r="B26" s="635"/>
      <c r="C26" s="635"/>
      <c r="D26" s="635"/>
      <c r="E26" s="635"/>
      <c r="F26" s="635"/>
      <c r="G26" s="635"/>
      <c r="H26" s="146"/>
      <c r="I26" s="146"/>
      <c r="J26" s="146"/>
      <c r="K26" s="146"/>
    </row>
    <row r="27" spans="1:11" s="208" customFormat="1" ht="14.25">
      <c r="A27" s="633" t="s">
        <v>374</v>
      </c>
      <c r="B27" s="633"/>
      <c r="C27" s="633"/>
      <c r="D27" s="633"/>
      <c r="E27" s="633"/>
      <c r="F27" s="633"/>
      <c r="G27" s="633"/>
      <c r="H27" s="146"/>
    </row>
    <row r="28" spans="1:11" s="208" customFormat="1" ht="13.5" customHeight="1">
      <c r="A28" s="634" t="s">
        <v>674</v>
      </c>
      <c r="B28" s="635"/>
      <c r="C28" s="635"/>
      <c r="D28" s="635"/>
      <c r="E28" s="635"/>
      <c r="F28" s="635"/>
      <c r="G28" s="635"/>
      <c r="H28" s="146"/>
      <c r="I28" s="146"/>
      <c r="J28" s="146"/>
      <c r="K28" s="146"/>
    </row>
    <row r="29" spans="1:11" s="208" customFormat="1" ht="13.5" customHeight="1">
      <c r="A29" s="634" t="s">
        <v>653</v>
      </c>
      <c r="B29" s="634"/>
      <c r="C29" s="634"/>
      <c r="D29" s="634"/>
      <c r="E29" s="634"/>
      <c r="F29" s="634"/>
      <c r="G29" s="634"/>
      <c r="H29" s="146"/>
      <c r="I29" s="146"/>
      <c r="J29" s="146"/>
      <c r="K29" s="146"/>
    </row>
    <row r="30" spans="1:11" s="208" customFormat="1" ht="13.5" customHeight="1">
      <c r="A30" s="634" t="s">
        <v>675</v>
      </c>
      <c r="B30" s="634"/>
      <c r="C30" s="634"/>
      <c r="D30" s="634"/>
      <c r="E30" s="634"/>
      <c r="F30" s="634"/>
      <c r="G30" s="634"/>
      <c r="H30" s="146"/>
      <c r="I30" s="146"/>
      <c r="J30" s="146"/>
      <c r="K30" s="146"/>
    </row>
    <row r="31" spans="1:11" s="208" customFormat="1" ht="14.25">
      <c r="A31" s="633" t="s">
        <v>381</v>
      </c>
      <c r="B31" s="633"/>
      <c r="C31" s="633"/>
      <c r="D31" s="633"/>
      <c r="E31" s="633"/>
      <c r="F31" s="633"/>
      <c r="G31" s="633"/>
      <c r="H31" s="146"/>
    </row>
    <row r="32" spans="1:11" s="208" customFormat="1" ht="13.5" customHeight="1">
      <c r="A32" s="637" t="s">
        <v>377</v>
      </c>
      <c r="B32" s="635"/>
      <c r="C32" s="635"/>
      <c r="D32" s="635"/>
      <c r="E32" s="635"/>
      <c r="F32" s="635"/>
      <c r="G32" s="635"/>
      <c r="H32" s="146"/>
      <c r="I32" s="146"/>
      <c r="J32" s="146"/>
      <c r="K32" s="146"/>
    </row>
    <row r="33" spans="1:12" s="208" customFormat="1" ht="3.75" customHeight="1">
      <c r="A33" s="215"/>
      <c r="B33" s="215"/>
      <c r="C33" s="215"/>
      <c r="D33" s="215"/>
      <c r="E33" s="215"/>
      <c r="F33" s="215"/>
      <c r="H33" s="215"/>
      <c r="I33" s="146"/>
      <c r="J33" s="146"/>
      <c r="K33" s="146"/>
    </row>
    <row r="34" spans="1:12" s="366" customFormat="1">
      <c r="A34" s="653" t="s">
        <v>47</v>
      </c>
      <c r="B34" s="654"/>
      <c r="C34" s="654"/>
      <c r="D34" s="654"/>
      <c r="E34" s="654"/>
      <c r="F34" s="654"/>
      <c r="G34" s="655"/>
      <c r="H34" s="146"/>
      <c r="I34" s="146"/>
      <c r="J34" s="146"/>
      <c r="K34" s="146"/>
    </row>
    <row r="35" spans="1:12" s="146" customFormat="1" ht="17.25">
      <c r="A35" s="686" t="s">
        <v>303</v>
      </c>
      <c r="B35" s="687"/>
      <c r="C35" s="687"/>
      <c r="D35" s="687"/>
      <c r="E35" s="687"/>
      <c r="F35" s="687"/>
      <c r="G35" s="688"/>
      <c r="L35" s="366"/>
    </row>
    <row r="36" spans="1:12" s="146" customFormat="1" ht="17.25">
      <c r="A36" s="689" t="s">
        <v>563</v>
      </c>
      <c r="B36" s="690"/>
      <c r="C36" s="690"/>
      <c r="D36" s="690"/>
      <c r="E36" s="690"/>
      <c r="F36" s="690"/>
      <c r="G36" s="691"/>
      <c r="L36" s="366"/>
    </row>
    <row r="37" spans="1:12" s="146" customFormat="1" ht="17.25">
      <c r="A37" s="692" t="s">
        <v>418</v>
      </c>
      <c r="B37" s="693"/>
      <c r="C37" s="693"/>
      <c r="D37" s="693"/>
      <c r="E37" s="693"/>
      <c r="F37" s="693"/>
      <c r="G37" s="694"/>
      <c r="L37" s="366"/>
    </row>
    <row r="38" spans="1:12" s="146" customFormat="1" ht="5.25" customHeight="1">
      <c r="A38" s="600"/>
      <c r="B38" s="601"/>
      <c r="C38" s="601"/>
      <c r="D38" s="601"/>
      <c r="E38" s="601"/>
      <c r="F38" s="601"/>
      <c r="G38" s="602"/>
      <c r="L38" s="366"/>
    </row>
    <row r="39" spans="1:12" s="146" customFormat="1" ht="13.5" customHeight="1">
      <c r="A39" s="626" t="s">
        <v>714</v>
      </c>
      <c r="B39" s="627"/>
      <c r="C39" s="627"/>
      <c r="D39" s="627"/>
      <c r="E39" s="627"/>
      <c r="F39" s="627"/>
      <c r="G39" s="628"/>
      <c r="L39" s="366"/>
    </row>
    <row r="40" spans="1:12" s="146" customFormat="1" ht="13.5" customHeight="1">
      <c r="A40" s="626" t="s">
        <v>715</v>
      </c>
      <c r="B40" s="627"/>
      <c r="C40" s="627"/>
      <c r="D40" s="627"/>
      <c r="E40" s="627"/>
      <c r="F40" s="627"/>
      <c r="G40" s="628"/>
      <c r="L40" s="366"/>
    </row>
    <row r="41" spans="1:12" s="146" customFormat="1" ht="13.5" customHeight="1">
      <c r="A41" s="626" t="s">
        <v>413</v>
      </c>
      <c r="B41" s="601"/>
      <c r="C41" s="601"/>
      <c r="D41" s="601"/>
      <c r="E41" s="601"/>
      <c r="F41" s="601"/>
      <c r="G41" s="602"/>
      <c r="L41" s="366"/>
    </row>
    <row r="42" spans="1:12" s="146" customFormat="1" ht="13.5" customHeight="1">
      <c r="A42" s="626" t="s">
        <v>414</v>
      </c>
      <c r="B42" s="627"/>
      <c r="C42" s="627"/>
      <c r="D42" s="627"/>
      <c r="E42" s="627"/>
      <c r="F42" s="627"/>
      <c r="G42" s="628"/>
      <c r="L42" s="366"/>
    </row>
    <row r="43" spans="1:12" s="146" customFormat="1" ht="13.5" customHeight="1">
      <c r="A43" s="626" t="s">
        <v>825</v>
      </c>
      <c r="B43" s="601"/>
      <c r="C43" s="601"/>
      <c r="D43" s="601"/>
      <c r="E43" s="601"/>
      <c r="F43" s="601"/>
      <c r="G43" s="602"/>
      <c r="L43" s="366"/>
    </row>
    <row r="44" spans="1:12" s="146" customFormat="1" ht="13.5" customHeight="1">
      <c r="A44" s="626" t="s">
        <v>716</v>
      </c>
      <c r="B44" s="601"/>
      <c r="C44" s="601"/>
      <c r="D44" s="601"/>
      <c r="E44" s="601"/>
      <c r="F44" s="601"/>
      <c r="G44" s="602"/>
      <c r="L44" s="366"/>
    </row>
    <row r="45" spans="1:12" s="146" customFormat="1" ht="13.5" customHeight="1">
      <c r="A45" s="626" t="s">
        <v>717</v>
      </c>
      <c r="B45" s="601"/>
      <c r="C45" s="601"/>
      <c r="D45" s="601"/>
      <c r="E45" s="601"/>
      <c r="F45" s="601"/>
      <c r="G45" s="602"/>
      <c r="L45" s="366"/>
    </row>
    <row r="46" spans="1:12" s="146" customFormat="1" ht="13.5" customHeight="1">
      <c r="A46" s="626" t="s">
        <v>419</v>
      </c>
      <c r="B46" s="627"/>
      <c r="C46" s="627"/>
      <c r="D46" s="627"/>
      <c r="E46" s="627"/>
      <c r="F46" s="627"/>
      <c r="G46" s="628"/>
      <c r="L46" s="366"/>
    </row>
    <row r="47" spans="1:12" s="146" customFormat="1" ht="13.5" customHeight="1">
      <c r="A47" s="626" t="s">
        <v>718</v>
      </c>
      <c r="B47" s="627"/>
      <c r="C47" s="627"/>
      <c r="D47" s="627"/>
      <c r="E47" s="627"/>
      <c r="F47" s="627"/>
      <c r="G47" s="628"/>
      <c r="L47" s="366"/>
    </row>
    <row r="48" spans="1:12" s="146" customFormat="1" ht="13.5" customHeight="1">
      <c r="A48" s="626" t="s">
        <v>415</v>
      </c>
      <c r="B48" s="601"/>
      <c r="C48" s="601"/>
      <c r="D48" s="601"/>
      <c r="E48" s="601"/>
      <c r="F48" s="601"/>
      <c r="G48" s="602"/>
      <c r="L48" s="366"/>
    </row>
    <row r="49" spans="1:256" s="146" customFormat="1" ht="13.5" customHeight="1">
      <c r="A49" s="626" t="s">
        <v>420</v>
      </c>
      <c r="B49" s="601"/>
      <c r="C49" s="601"/>
      <c r="D49" s="601"/>
      <c r="E49" s="601"/>
      <c r="F49" s="601"/>
      <c r="G49" s="602"/>
      <c r="L49" s="366"/>
    </row>
    <row r="50" spans="1:256" s="146" customFormat="1" ht="13.5" customHeight="1">
      <c r="A50" s="626" t="s">
        <v>304</v>
      </c>
      <c r="B50" s="627"/>
      <c r="C50" s="627"/>
      <c r="D50" s="627"/>
      <c r="E50" s="627"/>
      <c r="F50" s="627"/>
      <c r="G50" s="628"/>
      <c r="L50" s="366"/>
    </row>
    <row r="51" spans="1:256" s="146" customFormat="1" ht="13.5" customHeight="1">
      <c r="A51" s="626" t="s">
        <v>719</v>
      </c>
      <c r="B51" s="601"/>
      <c r="C51" s="601"/>
      <c r="D51" s="601"/>
      <c r="E51" s="601"/>
      <c r="F51" s="601"/>
      <c r="G51" s="602"/>
      <c r="L51" s="366"/>
    </row>
    <row r="52" spans="1:256" s="146" customFormat="1" ht="13.5" customHeight="1">
      <c r="A52" s="600" t="s">
        <v>720</v>
      </c>
      <c r="B52" s="601"/>
      <c r="C52" s="601"/>
      <c r="D52" s="601"/>
      <c r="E52" s="601"/>
      <c r="F52" s="601"/>
      <c r="G52" s="602"/>
      <c r="L52" s="366"/>
    </row>
    <row r="53" spans="1:256" s="146" customFormat="1" ht="13.5" customHeight="1">
      <c r="A53" s="626" t="s">
        <v>416</v>
      </c>
      <c r="B53" s="601"/>
      <c r="C53" s="601"/>
      <c r="D53" s="601"/>
      <c r="E53" s="601"/>
      <c r="F53" s="601"/>
      <c r="G53" s="602"/>
      <c r="L53" s="366"/>
    </row>
    <row r="54" spans="1:256" s="146" customFormat="1" ht="13.5" customHeight="1">
      <c r="A54" s="626" t="s">
        <v>274</v>
      </c>
      <c r="B54" s="601"/>
      <c r="C54" s="601"/>
      <c r="D54" s="601"/>
      <c r="E54" s="601"/>
      <c r="F54" s="601"/>
      <c r="G54" s="602"/>
      <c r="L54" s="366"/>
    </row>
    <row r="55" spans="1:256" s="146" customFormat="1" ht="13.5" customHeight="1">
      <c r="A55" s="626" t="s">
        <v>417</v>
      </c>
      <c r="B55" s="601"/>
      <c r="C55" s="601"/>
      <c r="D55" s="601"/>
      <c r="E55" s="601"/>
      <c r="F55" s="601"/>
      <c r="G55" s="602"/>
      <c r="L55" s="366"/>
    </row>
    <row r="56" spans="1:256" s="146" customFormat="1" ht="13.5" customHeight="1">
      <c r="A56" s="626" t="s">
        <v>822</v>
      </c>
      <c r="B56" s="601"/>
      <c r="C56" s="601"/>
      <c r="D56" s="601"/>
      <c r="E56" s="601"/>
      <c r="F56" s="601"/>
      <c r="G56" s="602"/>
      <c r="L56" s="366"/>
    </row>
    <row r="57" spans="1:256" s="146" customFormat="1" ht="13.5" customHeight="1">
      <c r="A57" s="626" t="s">
        <v>276</v>
      </c>
      <c r="B57" s="601"/>
      <c r="C57" s="601"/>
      <c r="D57" s="601"/>
      <c r="E57" s="601"/>
      <c r="F57" s="601"/>
      <c r="G57" s="602"/>
      <c r="L57" s="366"/>
    </row>
    <row r="58" spans="1:256" s="146" customFormat="1" ht="6" customHeight="1">
      <c r="A58" s="626"/>
      <c r="B58" s="627"/>
      <c r="C58" s="627"/>
      <c r="D58" s="627"/>
      <c r="E58" s="627"/>
      <c r="F58" s="627"/>
      <c r="G58" s="628"/>
      <c r="L58" s="366"/>
    </row>
    <row r="59" spans="1:256" s="366" customFormat="1" ht="21">
      <c r="A59" s="87" t="s">
        <v>116</v>
      </c>
      <c r="B59" s="370">
        <f>$B$1</f>
        <v>1</v>
      </c>
      <c r="C59" s="88" t="s">
        <v>39</v>
      </c>
      <c r="D59" s="89" t="str">
        <f>$E$1</f>
        <v>無限回</v>
      </c>
      <c r="E59" s="641" t="str">
        <f>$B$2</f>
        <v>サンダリング･アーマー</v>
      </c>
      <c r="F59" s="642"/>
      <c r="G59" s="643"/>
      <c r="H59" s="146"/>
      <c r="I59" s="146"/>
      <c r="J59" s="146"/>
      <c r="K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c r="BA59" s="146"/>
      <c r="BB59" s="146"/>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c r="CE59" s="146"/>
      <c r="CF59" s="146"/>
      <c r="CG59" s="146"/>
      <c r="CH59" s="146"/>
      <c r="CI59" s="146"/>
      <c r="CJ59" s="146"/>
      <c r="CK59" s="146"/>
      <c r="CL59" s="146"/>
      <c r="CM59" s="146"/>
      <c r="CN59" s="146"/>
      <c r="CO59" s="146"/>
      <c r="CP59" s="146"/>
      <c r="CQ59" s="146"/>
      <c r="CR59" s="146"/>
      <c r="CS59" s="146"/>
      <c r="CT59" s="146"/>
      <c r="CU59" s="146"/>
      <c r="CV59" s="146"/>
      <c r="CW59" s="146"/>
      <c r="CX59" s="146"/>
      <c r="CY59" s="146"/>
      <c r="CZ59" s="146"/>
      <c r="DA59" s="146"/>
      <c r="DB59" s="146"/>
      <c r="DC59" s="146"/>
      <c r="DD59" s="146"/>
      <c r="DE59" s="146"/>
      <c r="DF59" s="146"/>
      <c r="DG59" s="146"/>
      <c r="DH59" s="146"/>
      <c r="DI59" s="146"/>
      <c r="DJ59" s="146"/>
      <c r="DK59" s="146"/>
      <c r="DL59" s="146"/>
      <c r="DM59" s="146"/>
      <c r="DN59" s="146"/>
      <c r="DO59" s="146"/>
      <c r="DP59" s="146"/>
      <c r="DQ59" s="146"/>
      <c r="DR59" s="146"/>
      <c r="DS59" s="146"/>
      <c r="DT59" s="146"/>
      <c r="DU59" s="146"/>
      <c r="DV59" s="146"/>
      <c r="DW59" s="146"/>
      <c r="DX59" s="146"/>
      <c r="DY59" s="146"/>
      <c r="DZ59" s="146"/>
      <c r="EA59" s="146"/>
      <c r="EB59" s="146"/>
      <c r="EC59" s="146"/>
      <c r="ED59" s="146"/>
      <c r="EE59" s="146"/>
      <c r="EF59" s="146"/>
      <c r="EG59" s="146"/>
      <c r="EH59" s="146"/>
      <c r="EI59" s="146"/>
      <c r="EJ59" s="146"/>
      <c r="EK59" s="146"/>
      <c r="EL59" s="146"/>
      <c r="EM59" s="146"/>
      <c r="EN59" s="146"/>
      <c r="EO59" s="146"/>
      <c r="EP59" s="146"/>
      <c r="EQ59" s="146"/>
      <c r="ER59" s="146"/>
      <c r="ES59" s="146"/>
      <c r="ET59" s="146"/>
      <c r="EU59" s="146"/>
      <c r="EV59" s="146"/>
      <c r="EW59" s="146"/>
      <c r="EX59" s="146"/>
      <c r="EY59" s="146"/>
      <c r="EZ59" s="146"/>
      <c r="FA59" s="146"/>
      <c r="FB59" s="146"/>
      <c r="FC59" s="146"/>
      <c r="FD59" s="146"/>
      <c r="FE59" s="146"/>
      <c r="FF59" s="146"/>
      <c r="FG59" s="146"/>
      <c r="FH59" s="146"/>
      <c r="FI59" s="146"/>
      <c r="FJ59" s="146"/>
      <c r="FK59" s="146"/>
      <c r="FL59" s="146"/>
      <c r="FM59" s="146"/>
      <c r="FN59" s="146"/>
      <c r="FO59" s="146"/>
      <c r="FP59" s="146"/>
      <c r="FQ59" s="146"/>
      <c r="FR59" s="146"/>
      <c r="FS59" s="146"/>
      <c r="FT59" s="146"/>
      <c r="FU59" s="146"/>
      <c r="FV59" s="146"/>
      <c r="FW59" s="146"/>
      <c r="FX59" s="146"/>
      <c r="FY59" s="146"/>
      <c r="FZ59" s="146"/>
      <c r="GA59" s="146"/>
      <c r="GB59" s="146"/>
      <c r="GC59" s="146"/>
      <c r="GD59" s="146"/>
      <c r="GE59" s="146"/>
      <c r="GF59" s="146"/>
      <c r="GG59" s="146"/>
      <c r="GH59" s="146"/>
      <c r="GI59" s="146"/>
      <c r="GJ59" s="146"/>
      <c r="GK59" s="146"/>
      <c r="GL59" s="146"/>
      <c r="GM59" s="146"/>
      <c r="GN59" s="146"/>
      <c r="GO59" s="146"/>
      <c r="GP59" s="146"/>
      <c r="GQ59" s="146"/>
      <c r="GR59" s="146"/>
      <c r="GS59" s="146"/>
      <c r="GT59" s="146"/>
      <c r="GU59" s="146"/>
      <c r="GV59" s="146"/>
      <c r="GW59" s="146"/>
      <c r="GX59" s="146"/>
      <c r="GY59" s="146"/>
      <c r="GZ59" s="146"/>
      <c r="HA59" s="146"/>
      <c r="HB59" s="146"/>
      <c r="HC59" s="146"/>
      <c r="HD59" s="146"/>
      <c r="HE59" s="146"/>
      <c r="HF59" s="146"/>
      <c r="HG59" s="146"/>
      <c r="HH59" s="146"/>
      <c r="HI59" s="146"/>
      <c r="HJ59" s="146"/>
      <c r="HK59" s="146"/>
      <c r="HL59" s="146"/>
      <c r="HM59" s="146"/>
      <c r="HN59" s="146"/>
      <c r="HO59" s="146"/>
      <c r="HP59" s="146"/>
      <c r="HQ59" s="146"/>
      <c r="HR59" s="146"/>
      <c r="HS59" s="146"/>
      <c r="HT59" s="146"/>
      <c r="HU59" s="146"/>
      <c r="HV59" s="146"/>
      <c r="HW59" s="146"/>
      <c r="HX59" s="146"/>
      <c r="HY59" s="146"/>
      <c r="HZ59" s="146"/>
      <c r="IA59" s="146"/>
      <c r="IB59" s="146"/>
      <c r="IC59" s="146"/>
      <c r="ID59" s="146"/>
      <c r="IE59" s="146"/>
      <c r="IF59" s="146"/>
      <c r="IG59" s="146"/>
      <c r="IH59" s="146"/>
      <c r="II59" s="146"/>
      <c r="IJ59" s="146"/>
      <c r="IK59" s="146"/>
      <c r="IL59" s="146"/>
      <c r="IM59" s="146"/>
      <c r="IN59" s="146"/>
      <c r="IO59" s="146"/>
      <c r="IP59" s="146"/>
      <c r="IQ59" s="146"/>
      <c r="IR59" s="146"/>
      <c r="IS59" s="146"/>
      <c r="IT59" s="146"/>
      <c r="IU59" s="146"/>
      <c r="IV59" s="146"/>
    </row>
  </sheetData>
  <mergeCells count="60">
    <mergeCell ref="A57:G57"/>
    <mergeCell ref="A58:G58"/>
    <mergeCell ref="E59:G59"/>
    <mergeCell ref="A53:G53"/>
    <mergeCell ref="A54:G54"/>
    <mergeCell ref="A55:G55"/>
    <mergeCell ref="A56:G56"/>
    <mergeCell ref="A50:G50"/>
    <mergeCell ref="A51:G51"/>
    <mergeCell ref="A52:G52"/>
    <mergeCell ref="A46:G46"/>
    <mergeCell ref="A47:G47"/>
    <mergeCell ref="A48:G48"/>
    <mergeCell ref="A42:G42"/>
    <mergeCell ref="A43:G43"/>
    <mergeCell ref="A44:G44"/>
    <mergeCell ref="A45:G45"/>
    <mergeCell ref="A49:G49"/>
    <mergeCell ref="A39:G39"/>
    <mergeCell ref="A40:G40"/>
    <mergeCell ref="A41:G41"/>
    <mergeCell ref="A34:G34"/>
    <mergeCell ref="A35:G35"/>
    <mergeCell ref="A36:G36"/>
    <mergeCell ref="A37:G37"/>
    <mergeCell ref="A38:G38"/>
    <mergeCell ref="A28:G28"/>
    <mergeCell ref="A29:G29"/>
    <mergeCell ref="A30:G30"/>
    <mergeCell ref="A31:G31"/>
    <mergeCell ref="A32:G32"/>
    <mergeCell ref="B16:G16"/>
    <mergeCell ref="H4:L4"/>
    <mergeCell ref="J9:K9"/>
    <mergeCell ref="B15:G15"/>
    <mergeCell ref="B12:G12"/>
    <mergeCell ref="J11:K11"/>
    <mergeCell ref="B13:G13"/>
    <mergeCell ref="B14:G14"/>
    <mergeCell ref="B11:G11"/>
    <mergeCell ref="B6:D6"/>
    <mergeCell ref="B7:D7"/>
    <mergeCell ref="B8:G8"/>
    <mergeCell ref="B9:G9"/>
    <mergeCell ref="B10:G10"/>
    <mergeCell ref="B1:C1"/>
    <mergeCell ref="F1:G1"/>
    <mergeCell ref="B2:G2"/>
    <mergeCell ref="B4:G4"/>
    <mergeCell ref="B5:G5"/>
    <mergeCell ref="F18:G18"/>
    <mergeCell ref="A20:A21"/>
    <mergeCell ref="C20:C21"/>
    <mergeCell ref="A24:G24"/>
    <mergeCell ref="A27:G27"/>
    <mergeCell ref="A22:A23"/>
    <mergeCell ref="A18:C19"/>
    <mergeCell ref="D18:E18"/>
    <mergeCell ref="A25:G25"/>
    <mergeCell ref="A26:G26"/>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基本!$A$5:$A$10</xm:f>
          </x14:formula1>
          <xm:sqref>I8 I10 K15</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M59"/>
  <sheetViews>
    <sheetView zoomScaleNormal="100" workbookViewId="0">
      <selection activeCell="B6" sqref="B6:D6"/>
    </sheetView>
  </sheetViews>
  <sheetFormatPr defaultColWidth="9" defaultRowHeight="13.5"/>
  <cols>
    <col min="1" max="1" width="7.875" style="78" customWidth="1"/>
    <col min="2" max="2" width="8.5" style="78" customWidth="1"/>
    <col min="3" max="3" width="6.625" style="78" customWidth="1"/>
    <col min="4" max="4" width="15.75" style="78"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78" customWidth="1"/>
    <col min="13" max="13" width="9.25" style="78" customWidth="1"/>
    <col min="14" max="14" width="12.375" style="78" customWidth="1"/>
    <col min="15" max="16384" width="9" style="78"/>
  </cols>
  <sheetData>
    <row r="1" spans="1:13" ht="21">
      <c r="A1" s="82" t="s">
        <v>116</v>
      </c>
      <c r="B1" s="621">
        <v>1</v>
      </c>
      <c r="C1" s="622"/>
      <c r="D1" s="84" t="s">
        <v>39</v>
      </c>
      <c r="E1" s="83" t="s">
        <v>40</v>
      </c>
      <c r="F1" s="623"/>
      <c r="G1" s="624"/>
      <c r="H1" s="86" t="s">
        <v>53</v>
      </c>
    </row>
    <row r="2" spans="1:13" ht="24.75" customHeight="1">
      <c r="A2" s="84" t="s">
        <v>0</v>
      </c>
      <c r="B2" s="625" t="s">
        <v>342</v>
      </c>
      <c r="C2" s="625"/>
      <c r="D2" s="625"/>
      <c r="E2" s="625"/>
      <c r="F2" s="625"/>
      <c r="G2" s="625"/>
      <c r="H2" s="86" t="s">
        <v>54</v>
      </c>
    </row>
    <row r="3" spans="1:13" ht="19.5" customHeight="1">
      <c r="A3" s="91" t="s">
        <v>46</v>
      </c>
      <c r="B3" s="79"/>
      <c r="C3" s="79"/>
      <c r="D3" s="79"/>
      <c r="I3" s="86"/>
    </row>
    <row r="4" spans="1:13">
      <c r="A4" s="65" t="s">
        <v>44</v>
      </c>
      <c r="B4" s="609" t="s">
        <v>343</v>
      </c>
      <c r="C4" s="610"/>
      <c r="D4" s="610"/>
      <c r="E4" s="610"/>
      <c r="F4" s="610"/>
      <c r="G4" s="611"/>
      <c r="H4" s="638" t="s">
        <v>367</v>
      </c>
      <c r="I4" s="639"/>
      <c r="J4" s="639"/>
      <c r="K4" s="639"/>
      <c r="L4" s="640"/>
    </row>
    <row r="5" spans="1:13">
      <c r="A5" s="66" t="s">
        <v>38</v>
      </c>
      <c r="B5" s="609" t="s">
        <v>479</v>
      </c>
      <c r="C5" s="610"/>
      <c r="D5" s="610"/>
      <c r="E5" s="610"/>
      <c r="F5" s="610"/>
      <c r="G5" s="611"/>
      <c r="H5" s="142" t="s">
        <v>41</v>
      </c>
      <c r="I5" s="293" t="s">
        <v>81</v>
      </c>
      <c r="J5" s="168" t="s">
        <v>344</v>
      </c>
      <c r="L5" s="139"/>
    </row>
    <row r="6" spans="1:13">
      <c r="A6" s="66" t="s">
        <v>6</v>
      </c>
      <c r="B6" s="609" t="s">
        <v>4</v>
      </c>
      <c r="C6" s="610"/>
      <c r="D6" s="611"/>
      <c r="E6" s="81" t="s">
        <v>41</v>
      </c>
      <c r="F6" s="202" t="str">
        <f>$I$5</f>
        <v>遠隔範囲</v>
      </c>
      <c r="G6" s="311" t="str">
        <f>IF($J$5 = 0,"", $J$5)</f>
        <v>5ﾏｽ以内の味方1人を中心</v>
      </c>
      <c r="H6" s="142" t="s">
        <v>64</v>
      </c>
      <c r="I6" s="140" t="s">
        <v>65</v>
      </c>
      <c r="J6" s="140">
        <v>1</v>
      </c>
      <c r="L6" s="139"/>
    </row>
    <row r="7" spans="1:13">
      <c r="A7" s="67" t="s">
        <v>5</v>
      </c>
      <c r="B7" s="609" t="s">
        <v>421</v>
      </c>
      <c r="C7" s="610"/>
      <c r="D7" s="611"/>
      <c r="E7" s="81" t="s">
        <v>64</v>
      </c>
      <c r="F7" s="160" t="str">
        <f>IF($I$6 = 0,"", $I$6)</f>
        <v>爆発</v>
      </c>
      <c r="G7" s="160">
        <f>IF($J$6 = 0,"", $J$6)</f>
        <v>1</v>
      </c>
      <c r="H7" s="142" t="s">
        <v>83</v>
      </c>
      <c r="I7" s="140" t="s">
        <v>204</v>
      </c>
      <c r="J7" s="86" t="s">
        <v>60</v>
      </c>
      <c r="L7" s="273" t="s">
        <v>369</v>
      </c>
    </row>
    <row r="8" spans="1:13">
      <c r="A8" s="67" t="s">
        <v>7</v>
      </c>
      <c r="B8" s="609" t="s">
        <v>345</v>
      </c>
      <c r="C8" s="610"/>
      <c r="D8" s="610"/>
      <c r="E8" s="610"/>
      <c r="F8" s="610"/>
      <c r="G8" s="611"/>
      <c r="H8" s="142" t="s">
        <v>49</v>
      </c>
      <c r="I8" s="144" t="s">
        <v>14</v>
      </c>
      <c r="J8" s="141">
        <f>IF(I8="",0,VLOOKUP(I8,基本!$A$5:'基本'!$C$10,3,FALSE))</f>
        <v>6</v>
      </c>
      <c r="K8" s="140" t="s">
        <v>19</v>
      </c>
      <c r="L8" s="275">
        <f>$J$8+$L$9+$I$9</f>
        <v>19</v>
      </c>
    </row>
    <row r="9" spans="1:13" ht="14.25" customHeight="1">
      <c r="A9" s="68" t="s">
        <v>8</v>
      </c>
      <c r="B9" s="606" t="s">
        <v>346</v>
      </c>
      <c r="C9" s="607"/>
      <c r="D9" s="607"/>
      <c r="E9" s="607"/>
      <c r="F9" s="607"/>
      <c r="G9" s="608"/>
      <c r="H9" s="142" t="s">
        <v>56</v>
      </c>
      <c r="I9" s="140">
        <v>0</v>
      </c>
      <c r="J9" s="546" t="s">
        <v>51</v>
      </c>
      <c r="K9" s="548"/>
      <c r="L9" s="141">
        <f>IF($I$7=基本!$F$4,基本!$P$7,IF($I$7=基本!$F$13,基本!$P$16,IF($I$7=基本!$F$22,基本!$P$25,IF($I$7=基本!$F$31,基本!$P$34,IF($I$7=基本!$F$40,基本!$P$43,0)))))</f>
        <v>13</v>
      </c>
    </row>
    <row r="10" spans="1:13" ht="14.25" customHeight="1">
      <c r="A10" s="69"/>
      <c r="B10" s="629" t="s">
        <v>569</v>
      </c>
      <c r="C10" s="630"/>
      <c r="D10" s="630"/>
      <c r="E10" s="630"/>
      <c r="F10" s="630"/>
      <c r="G10" s="631"/>
      <c r="H10" s="90" t="s">
        <v>50</v>
      </c>
      <c r="I10" s="144" t="s">
        <v>14</v>
      </c>
      <c r="J10" s="141">
        <f>IF(I10="",0,VLOOKUP(I10,基本!$A$5:'基本'!$C$10,3,FALSE))</f>
        <v>6</v>
      </c>
      <c r="L10" s="79"/>
    </row>
    <row r="11" spans="1:13" ht="9.75" customHeight="1">
      <c r="A11" s="69"/>
      <c r="B11" s="629"/>
      <c r="C11" s="630"/>
      <c r="D11" s="630"/>
      <c r="E11" s="630"/>
      <c r="F11" s="630"/>
      <c r="G11" s="631"/>
      <c r="H11" s="142" t="s">
        <v>57</v>
      </c>
      <c r="I11" s="140">
        <v>0</v>
      </c>
      <c r="J11" s="546" t="s">
        <v>52</v>
      </c>
      <c r="K11" s="548"/>
      <c r="L11" s="141">
        <f>IF($I$7=基本!$F$4,基本!$P$9,IF($I$7=基本!$F$13,基本!$P$18,IF($I$7=基本!$F$22,基本!$P$27,IF($I$7=基本!$F$31,基本!$P$36,IF($I$7=基本!$F$40,基本!$P$45,0)))))</f>
        <v>3</v>
      </c>
    </row>
    <row r="12" spans="1:13" ht="6" customHeight="1">
      <c r="A12" s="69"/>
      <c r="B12" s="600"/>
      <c r="C12" s="601"/>
      <c r="D12" s="601"/>
      <c r="E12" s="601"/>
      <c r="F12" s="601"/>
      <c r="G12" s="602"/>
      <c r="H12" s="203"/>
      <c r="I12" s="203"/>
      <c r="J12" s="203"/>
      <c r="K12" s="203"/>
      <c r="L12" s="259" t="s">
        <v>369</v>
      </c>
    </row>
    <row r="13" spans="1:13" ht="17.25">
      <c r="A13" s="69"/>
      <c r="B13" s="695" t="str">
        <f>"次T終まで、その味方にヒットを与えた敵全ては毎回 " &amp; $L$15&amp;" [冷気]ダメージ"</f>
        <v>次T終まで、その味方にヒットを与えた敵全ては毎回 6 [冷気]ダメージ</v>
      </c>
      <c r="C13" s="696"/>
      <c r="D13" s="696"/>
      <c r="E13" s="696"/>
      <c r="F13" s="696"/>
      <c r="G13" s="697"/>
      <c r="H13" s="205" t="s">
        <v>84</v>
      </c>
      <c r="I13" s="140">
        <v>1</v>
      </c>
      <c r="J13" s="142" t="s">
        <v>42</v>
      </c>
      <c r="K13" s="140">
        <v>8</v>
      </c>
      <c r="L13" s="260">
        <f>$J$10+$L$11+$I$11</f>
        <v>9</v>
      </c>
      <c r="M13" s="93"/>
    </row>
    <row r="14" spans="1:13" ht="6.75" customHeight="1">
      <c r="A14" s="69"/>
      <c r="B14" s="603"/>
      <c r="C14" s="604"/>
      <c r="D14" s="604"/>
      <c r="E14" s="604"/>
      <c r="F14" s="604"/>
      <c r="G14" s="605"/>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60">
        <f>$J$10+$L$11+$I$11+($I$13*$K$13)</f>
        <v>17</v>
      </c>
      <c r="M14" s="93"/>
    </row>
    <row r="15" spans="1:13" ht="9.75" customHeight="1">
      <c r="A15" s="69"/>
      <c r="B15" s="600"/>
      <c r="C15" s="601"/>
      <c r="D15" s="601"/>
      <c r="E15" s="601"/>
      <c r="F15" s="601"/>
      <c r="G15" s="602"/>
      <c r="H15" s="142" t="s">
        <v>58</v>
      </c>
      <c r="I15" s="140"/>
      <c r="J15" s="236" t="s">
        <v>368</v>
      </c>
      <c r="K15" s="144" t="s">
        <v>15</v>
      </c>
      <c r="L15" s="235">
        <f>IF(K15="",0,VLOOKUP(K15,基本!$A$5:'基本'!$C$10,3,FALSE))</f>
        <v>6</v>
      </c>
    </row>
    <row r="16" spans="1:13" ht="0.75" customHeight="1">
      <c r="A16" s="70"/>
      <c r="B16" s="618"/>
      <c r="C16" s="619"/>
      <c r="D16" s="619"/>
      <c r="E16" s="619"/>
      <c r="F16" s="619"/>
      <c r="G16" s="620"/>
      <c r="H16" s="78"/>
      <c r="I16" s="78"/>
      <c r="J16" s="78"/>
      <c r="K16" s="78"/>
    </row>
    <row r="17" spans="1:11" ht="14.25" thickBot="1">
      <c r="A17" s="112" t="s">
        <v>45</v>
      </c>
      <c r="B17" s="111"/>
      <c r="C17" s="111"/>
      <c r="D17" s="111"/>
      <c r="E17" s="80"/>
      <c r="H17" s="78"/>
      <c r="I17" s="78"/>
      <c r="J17" s="78"/>
      <c r="K17" s="78"/>
    </row>
    <row r="18" spans="1:11" s="366" customFormat="1" ht="15" customHeight="1">
      <c r="A18" s="664" t="str">
        <f>$B$2</f>
        <v>イセリアル・チル</v>
      </c>
      <c r="B18" s="665"/>
      <c r="C18" s="666"/>
      <c r="D18" s="670" t="s">
        <v>658</v>
      </c>
      <c r="E18" s="671"/>
      <c r="F18" s="656" t="s">
        <v>723</v>
      </c>
      <c r="G18" s="657"/>
    </row>
    <row r="19" spans="1:11" s="366" customFormat="1" ht="16.5" customHeight="1" thickBot="1">
      <c r="A19" s="667"/>
      <c r="B19" s="668"/>
      <c r="C19" s="669"/>
      <c r="D19" s="332" t="s">
        <v>658</v>
      </c>
      <c r="E19" s="333" t="s">
        <v>656</v>
      </c>
      <c r="F19" s="381" t="s">
        <v>724</v>
      </c>
      <c r="G19" s="382" t="s">
        <v>656</v>
      </c>
    </row>
    <row r="20" spans="1:11" s="366" customFormat="1" ht="21" customHeight="1">
      <c r="A20" s="658" t="s">
        <v>654</v>
      </c>
      <c r="B20" s="375" t="s">
        <v>655</v>
      </c>
      <c r="C20" s="660" t="str">
        <f>$K$8</f>
        <v>反応</v>
      </c>
      <c r="D20" s="351" t="str">
        <f>$L$8 &amp; "+1d20"</f>
        <v>19+1d20</v>
      </c>
      <c r="E20" s="352" t="str">
        <f>$L$8+2 &amp; "+1d20"</f>
        <v>21+1d20</v>
      </c>
      <c r="F20" s="351" t="str">
        <f>2+$L$8 &amp; "+1d20"</f>
        <v>21+1d20</v>
      </c>
      <c r="G20" s="376" t="str">
        <f>2+$L$8+2 &amp; "+1d20"</f>
        <v>23+1d20</v>
      </c>
    </row>
    <row r="21" spans="1:11" s="366" customFormat="1" ht="24" customHeight="1" thickBot="1">
      <c r="A21" s="659"/>
      <c r="B21" s="380" t="s">
        <v>657</v>
      </c>
      <c r="C21" s="661"/>
      <c r="D21" s="377" t="str">
        <f>3+$L$8 &amp; "+1d20"</f>
        <v>22+1d20</v>
      </c>
      <c r="E21" s="378" t="str">
        <f>3+$L$8+2 &amp; "+1d20"</f>
        <v>24+1d20</v>
      </c>
      <c r="F21" s="377" t="str">
        <f>2+3+$L$8 &amp; "+1d20"</f>
        <v>24+1d20</v>
      </c>
      <c r="G21" s="379" t="str">
        <f>2+3+$L$8+2 &amp; "+1d20"</f>
        <v>26+1d20</v>
      </c>
    </row>
    <row r="22" spans="1:11" s="366" customFormat="1" ht="21" customHeight="1">
      <c r="A22" s="662" t="s">
        <v>115</v>
      </c>
      <c r="B22" s="337" t="s">
        <v>661</v>
      </c>
      <c r="C22" s="338" t="str">
        <f t="shared" ref="C22:C23" si="0">IF($I$15 = 0,"", $I$15)</f>
        <v/>
      </c>
      <c r="D22" s="54" t="str">
        <f>$L$13 &amp; "+" &amp; $I$13 &amp; "d" &amp; $K$13</f>
        <v>9+1d8</v>
      </c>
      <c r="E22" s="339" t="str">
        <f>$L$13 &amp; "+" &amp; $I$13 &amp; "d" &amp; $K$13</f>
        <v>9+1d8</v>
      </c>
      <c r="F22" s="54" t="str">
        <f>$L$13 &amp; "+" &amp; $I$13 &amp; "d" &amp; $K$13</f>
        <v>9+1d8</v>
      </c>
      <c r="G22" s="55" t="str">
        <f>$L$13 &amp; "+" &amp; $I$13 &amp; "d" &amp; $K$13</f>
        <v>9+1d8</v>
      </c>
    </row>
    <row r="23" spans="1:11" s="366" customFormat="1" ht="21" customHeight="1" thickBot="1">
      <c r="A23" s="663"/>
      <c r="B23" s="149" t="s">
        <v>662</v>
      </c>
      <c r="C23" s="95" t="str">
        <f t="shared" si="0"/>
        <v/>
      </c>
      <c r="D23" s="94" t="str">
        <f>$L$14 &amp; IF($I$14 = 0,"","+" &amp; $I$14 &amp; "d" &amp; $K$14)</f>
        <v>17+3d8</v>
      </c>
      <c r="E23" s="340" t="str">
        <f>$L$14 &amp; IF($I$14 = 0,"","+" &amp; $I$14 &amp; "d" &amp; $K$14)</f>
        <v>17+3d8</v>
      </c>
      <c r="F23" s="94" t="str">
        <f>$L$14 &amp; IF($I$14 = 0,"","+" &amp; $I$14 &amp; "d" &amp; $K$14)</f>
        <v>17+3d8</v>
      </c>
      <c r="G23" s="92" t="str">
        <f>$L$14 &amp; IF($I$14 = 0,"","+" &amp; $I$14 &amp; "d" &amp; $K$14)</f>
        <v>17+3d8</v>
      </c>
    </row>
    <row r="24" spans="1:11" s="208" customFormat="1" ht="5.25" customHeight="1">
      <c r="A24" s="632"/>
      <c r="B24" s="632"/>
      <c r="C24" s="632"/>
      <c r="D24" s="632"/>
      <c r="E24" s="632"/>
      <c r="F24" s="627"/>
      <c r="G24" s="627"/>
      <c r="H24" s="146"/>
      <c r="I24" s="146"/>
      <c r="J24" s="146"/>
      <c r="K24" s="146"/>
    </row>
    <row r="25" spans="1:11" s="464" customFormat="1" ht="14.25" customHeight="1">
      <c r="A25" s="633" t="s">
        <v>820</v>
      </c>
      <c r="B25" s="633"/>
      <c r="C25" s="633"/>
      <c r="D25" s="633"/>
      <c r="E25" s="633"/>
      <c r="F25" s="633"/>
      <c r="G25" s="633"/>
      <c r="H25" s="146"/>
    </row>
    <row r="26" spans="1:11" s="464" customFormat="1" ht="13.5" customHeight="1">
      <c r="A26" s="635" t="s">
        <v>821</v>
      </c>
      <c r="B26" s="635"/>
      <c r="C26" s="635"/>
      <c r="D26" s="635"/>
      <c r="E26" s="635"/>
      <c r="F26" s="635"/>
      <c r="G26" s="635"/>
      <c r="H26" s="146"/>
      <c r="I26" s="146"/>
      <c r="J26" s="146"/>
      <c r="K26" s="146"/>
    </row>
    <row r="27" spans="1:11" s="208" customFormat="1" ht="14.25">
      <c r="A27" s="633" t="s">
        <v>374</v>
      </c>
      <c r="B27" s="633"/>
      <c r="C27" s="633"/>
      <c r="D27" s="633"/>
      <c r="E27" s="633"/>
      <c r="F27" s="633"/>
      <c r="G27" s="633"/>
      <c r="H27" s="146"/>
    </row>
    <row r="28" spans="1:11" s="208" customFormat="1" ht="13.5" customHeight="1">
      <c r="A28" s="634" t="s">
        <v>674</v>
      </c>
      <c r="B28" s="635"/>
      <c r="C28" s="635"/>
      <c r="D28" s="635"/>
      <c r="E28" s="635"/>
      <c r="F28" s="635"/>
      <c r="G28" s="635"/>
      <c r="H28" s="146"/>
      <c r="I28" s="146"/>
      <c r="J28" s="146"/>
      <c r="K28" s="146"/>
    </row>
    <row r="29" spans="1:11" s="208" customFormat="1" ht="13.5" customHeight="1">
      <c r="A29" s="634" t="s">
        <v>653</v>
      </c>
      <c r="B29" s="634"/>
      <c r="C29" s="634"/>
      <c r="D29" s="634"/>
      <c r="E29" s="634"/>
      <c r="F29" s="634"/>
      <c r="G29" s="634"/>
      <c r="H29" s="146"/>
      <c r="I29" s="146"/>
      <c r="J29" s="146"/>
      <c r="K29" s="146"/>
    </row>
    <row r="30" spans="1:11" s="208" customFormat="1" ht="13.5" customHeight="1">
      <c r="A30" s="634" t="s">
        <v>675</v>
      </c>
      <c r="B30" s="634"/>
      <c r="C30" s="634"/>
      <c r="D30" s="634"/>
      <c r="E30" s="634"/>
      <c r="F30" s="634"/>
      <c r="G30" s="634"/>
      <c r="H30" s="146"/>
      <c r="I30" s="146"/>
      <c r="J30" s="146"/>
      <c r="K30" s="146"/>
    </row>
    <row r="31" spans="1:11" s="208" customFormat="1" ht="14.25">
      <c r="A31" s="633" t="s">
        <v>381</v>
      </c>
      <c r="B31" s="633"/>
      <c r="C31" s="633"/>
      <c r="D31" s="633"/>
      <c r="E31" s="633"/>
      <c r="F31" s="633"/>
      <c r="G31" s="633"/>
      <c r="H31" s="146"/>
    </row>
    <row r="32" spans="1:11" s="208" customFormat="1" ht="13.5" customHeight="1">
      <c r="A32" s="637" t="s">
        <v>377</v>
      </c>
      <c r="B32" s="635"/>
      <c r="C32" s="635"/>
      <c r="D32" s="635"/>
      <c r="E32" s="635"/>
      <c r="F32" s="635"/>
      <c r="G32" s="635"/>
      <c r="H32" s="146"/>
      <c r="I32" s="146"/>
      <c r="J32" s="146"/>
      <c r="K32" s="146"/>
    </row>
    <row r="33" spans="1:12" s="208" customFormat="1" ht="3.75" customHeight="1">
      <c r="A33" s="215"/>
      <c r="B33" s="215"/>
      <c r="C33" s="215"/>
      <c r="D33" s="215"/>
      <c r="E33" s="215"/>
      <c r="F33" s="215"/>
      <c r="G33" s="215"/>
      <c r="H33" s="146"/>
      <c r="I33" s="146"/>
      <c r="J33" s="146"/>
      <c r="K33" s="146"/>
    </row>
    <row r="34" spans="1:12" s="366" customFormat="1">
      <c r="A34" s="653" t="s">
        <v>47</v>
      </c>
      <c r="B34" s="654"/>
      <c r="C34" s="654"/>
      <c r="D34" s="654"/>
      <c r="E34" s="654"/>
      <c r="F34" s="654"/>
      <c r="G34" s="655"/>
      <c r="H34" s="146"/>
      <c r="I34" s="146"/>
      <c r="J34" s="146"/>
      <c r="K34" s="146"/>
    </row>
    <row r="35" spans="1:12" s="146" customFormat="1" ht="18.75" customHeight="1">
      <c r="A35" s="686" t="s">
        <v>425</v>
      </c>
      <c r="B35" s="687"/>
      <c r="C35" s="687"/>
      <c r="D35" s="687"/>
      <c r="E35" s="687"/>
      <c r="F35" s="687"/>
      <c r="G35" s="688"/>
      <c r="L35" s="366"/>
    </row>
    <row r="36" spans="1:12" s="146" customFormat="1" ht="18.75" customHeight="1">
      <c r="A36" s="689" t="s">
        <v>426</v>
      </c>
      <c r="B36" s="690"/>
      <c r="C36" s="690"/>
      <c r="D36" s="690"/>
      <c r="E36" s="690"/>
      <c r="F36" s="690"/>
      <c r="G36" s="691"/>
      <c r="L36" s="366"/>
    </row>
    <row r="37" spans="1:12" s="146" customFormat="1" ht="18.75" customHeight="1">
      <c r="A37" s="692" t="s">
        <v>427</v>
      </c>
      <c r="B37" s="693"/>
      <c r="C37" s="693"/>
      <c r="D37" s="693"/>
      <c r="E37" s="693"/>
      <c r="F37" s="693"/>
      <c r="G37" s="694"/>
      <c r="L37" s="366"/>
    </row>
    <row r="38" spans="1:12" s="146" customFormat="1" ht="4.5" customHeight="1">
      <c r="A38" s="629"/>
      <c r="B38" s="630"/>
      <c r="C38" s="630"/>
      <c r="D38" s="630"/>
      <c r="E38" s="630"/>
      <c r="F38" s="630"/>
      <c r="G38" s="631"/>
      <c r="L38" s="366"/>
    </row>
    <row r="39" spans="1:12" s="146" customFormat="1" ht="13.5" customHeight="1">
      <c r="A39" s="626" t="s">
        <v>725</v>
      </c>
      <c r="B39" s="627"/>
      <c r="C39" s="627"/>
      <c r="D39" s="627"/>
      <c r="E39" s="627"/>
      <c r="F39" s="627"/>
      <c r="G39" s="628"/>
      <c r="L39" s="366"/>
    </row>
    <row r="40" spans="1:12" s="146" customFormat="1" ht="13.5" customHeight="1">
      <c r="A40" s="626" t="s">
        <v>726</v>
      </c>
      <c r="B40" s="627"/>
      <c r="C40" s="627"/>
      <c r="D40" s="627"/>
      <c r="E40" s="627"/>
      <c r="F40" s="627"/>
      <c r="G40" s="628"/>
      <c r="L40" s="366"/>
    </row>
    <row r="41" spans="1:12" s="146" customFormat="1" ht="13.5" customHeight="1">
      <c r="A41" s="626" t="s">
        <v>428</v>
      </c>
      <c r="B41" s="627"/>
      <c r="C41" s="627"/>
      <c r="D41" s="627"/>
      <c r="E41" s="627"/>
      <c r="F41" s="627"/>
      <c r="G41" s="628"/>
      <c r="L41" s="366"/>
    </row>
    <row r="42" spans="1:12" s="146" customFormat="1" ht="13.5" customHeight="1">
      <c r="A42" s="626" t="s">
        <v>429</v>
      </c>
      <c r="B42" s="601"/>
      <c r="C42" s="601"/>
      <c r="D42" s="601"/>
      <c r="E42" s="601"/>
      <c r="F42" s="601"/>
      <c r="G42" s="602"/>
      <c r="L42" s="366"/>
    </row>
    <row r="43" spans="1:12" s="146" customFormat="1" ht="13.5" customHeight="1">
      <c r="A43" s="626" t="s">
        <v>430</v>
      </c>
      <c r="B43" s="627"/>
      <c r="C43" s="627"/>
      <c r="D43" s="627"/>
      <c r="E43" s="627"/>
      <c r="F43" s="627"/>
      <c r="G43" s="628"/>
      <c r="L43" s="366"/>
    </row>
    <row r="44" spans="1:12" s="146" customFormat="1" ht="13.5" customHeight="1">
      <c r="A44" s="626" t="s">
        <v>431</v>
      </c>
      <c r="B44" s="627"/>
      <c r="C44" s="627"/>
      <c r="D44" s="627"/>
      <c r="E44" s="627"/>
      <c r="F44" s="627"/>
      <c r="G44" s="628"/>
      <c r="L44" s="366"/>
    </row>
    <row r="45" spans="1:12" s="146" customFormat="1" ht="13.5" customHeight="1">
      <c r="A45" s="626" t="s">
        <v>432</v>
      </c>
      <c r="B45" s="601"/>
      <c r="C45" s="601"/>
      <c r="D45" s="601"/>
      <c r="E45" s="601"/>
      <c r="F45" s="601"/>
      <c r="G45" s="602"/>
      <c r="L45" s="366"/>
    </row>
    <row r="46" spans="1:12" s="146" customFormat="1" ht="13.5" customHeight="1">
      <c r="A46" s="626" t="s">
        <v>727</v>
      </c>
      <c r="B46" s="601"/>
      <c r="C46" s="601"/>
      <c r="D46" s="601"/>
      <c r="E46" s="601"/>
      <c r="F46" s="601"/>
      <c r="G46" s="602"/>
      <c r="L46" s="366"/>
    </row>
    <row r="47" spans="1:12" s="146" customFormat="1" ht="13.5" customHeight="1">
      <c r="A47" s="626" t="s">
        <v>728</v>
      </c>
      <c r="B47" s="601"/>
      <c r="C47" s="601"/>
      <c r="D47" s="601"/>
      <c r="E47" s="601"/>
      <c r="F47" s="601"/>
      <c r="G47" s="602"/>
      <c r="L47" s="366"/>
    </row>
    <row r="48" spans="1:12" s="146" customFormat="1" ht="13.5" customHeight="1">
      <c r="A48" s="626" t="s">
        <v>433</v>
      </c>
      <c r="B48" s="601"/>
      <c r="C48" s="601"/>
      <c r="D48" s="601"/>
      <c r="E48" s="601"/>
      <c r="F48" s="601"/>
      <c r="G48" s="602"/>
      <c r="L48" s="366"/>
    </row>
    <row r="49" spans="1:12" s="146" customFormat="1" ht="13.5" customHeight="1">
      <c r="A49" s="626" t="s">
        <v>434</v>
      </c>
      <c r="B49" s="601"/>
      <c r="C49" s="601"/>
      <c r="D49" s="601"/>
      <c r="E49" s="601"/>
      <c r="F49" s="601"/>
      <c r="G49" s="602"/>
      <c r="L49" s="366"/>
    </row>
    <row r="50" spans="1:12" s="146" customFormat="1" ht="13.5" customHeight="1">
      <c r="A50" s="626" t="s">
        <v>435</v>
      </c>
      <c r="B50" s="601"/>
      <c r="C50" s="601"/>
      <c r="D50" s="601"/>
      <c r="E50" s="601"/>
      <c r="F50" s="601"/>
      <c r="G50" s="602"/>
      <c r="L50" s="366"/>
    </row>
    <row r="51" spans="1:12" s="146" customFormat="1" ht="13.5" customHeight="1">
      <c r="A51" s="626" t="s">
        <v>570</v>
      </c>
      <c r="B51" s="601"/>
      <c r="C51" s="601"/>
      <c r="D51" s="601"/>
      <c r="E51" s="601"/>
      <c r="F51" s="601"/>
      <c r="G51" s="602"/>
      <c r="L51" s="366"/>
    </row>
    <row r="52" spans="1:12" s="146" customFormat="1" ht="13.5" customHeight="1">
      <c r="A52" s="626" t="s">
        <v>436</v>
      </c>
      <c r="B52" s="601"/>
      <c r="C52" s="601"/>
      <c r="D52" s="601"/>
      <c r="E52" s="601"/>
      <c r="F52" s="601"/>
      <c r="G52" s="602"/>
      <c r="L52" s="366"/>
    </row>
    <row r="53" spans="1:12" s="146" customFormat="1" ht="13.5" customHeight="1">
      <c r="A53" s="626" t="s">
        <v>419</v>
      </c>
      <c r="B53" s="627"/>
      <c r="C53" s="627"/>
      <c r="D53" s="627"/>
      <c r="E53" s="627"/>
      <c r="F53" s="627"/>
      <c r="G53" s="628"/>
      <c r="L53" s="366"/>
    </row>
    <row r="54" spans="1:12" s="146" customFormat="1" ht="13.5" customHeight="1">
      <c r="A54" s="626" t="s">
        <v>729</v>
      </c>
      <c r="B54" s="627"/>
      <c r="C54" s="627"/>
      <c r="D54" s="627"/>
      <c r="E54" s="627"/>
      <c r="F54" s="627"/>
      <c r="G54" s="628"/>
      <c r="L54" s="366"/>
    </row>
    <row r="55" spans="1:12" s="146" customFormat="1" ht="13.5" customHeight="1">
      <c r="A55" s="626" t="s">
        <v>275</v>
      </c>
      <c r="B55" s="601"/>
      <c r="C55" s="601"/>
      <c r="D55" s="601"/>
      <c r="E55" s="601"/>
      <c r="F55" s="601"/>
      <c r="G55" s="602"/>
      <c r="L55" s="366"/>
    </row>
    <row r="56" spans="1:12" s="146" customFormat="1" ht="13.5" customHeight="1">
      <c r="A56" s="626" t="s">
        <v>437</v>
      </c>
      <c r="B56" s="627"/>
      <c r="C56" s="627"/>
      <c r="D56" s="627"/>
      <c r="E56" s="627"/>
      <c r="F56" s="627"/>
      <c r="G56" s="628"/>
      <c r="L56" s="366"/>
    </row>
    <row r="57" spans="1:12" s="146" customFormat="1" ht="13.5" customHeight="1">
      <c r="A57" s="626" t="s">
        <v>438</v>
      </c>
      <c r="B57" s="601"/>
      <c r="C57" s="601"/>
      <c r="D57" s="601"/>
      <c r="E57" s="601"/>
      <c r="F57" s="601"/>
      <c r="G57" s="602"/>
      <c r="L57" s="366"/>
    </row>
    <row r="58" spans="1:12" s="200" customFormat="1" ht="6" customHeight="1">
      <c r="A58" s="698"/>
      <c r="B58" s="699"/>
      <c r="C58" s="699"/>
      <c r="D58" s="699"/>
      <c r="E58" s="699"/>
      <c r="F58" s="699"/>
      <c r="G58" s="700"/>
      <c r="L58" s="201"/>
    </row>
    <row r="59" spans="1:12" s="146" customFormat="1" ht="21">
      <c r="A59" s="87" t="s">
        <v>116</v>
      </c>
      <c r="B59" s="370">
        <f>$B$1</f>
        <v>1</v>
      </c>
      <c r="C59" s="88" t="s">
        <v>39</v>
      </c>
      <c r="D59" s="89" t="str">
        <f>$E$1</f>
        <v>無限回</v>
      </c>
      <c r="E59" s="641" t="str">
        <f>$B$2</f>
        <v>イセリアル・チル</v>
      </c>
      <c r="F59" s="642"/>
      <c r="G59" s="643"/>
      <c r="L59" s="366"/>
    </row>
  </sheetData>
  <mergeCells count="60">
    <mergeCell ref="A58:G58"/>
    <mergeCell ref="E59:G59"/>
    <mergeCell ref="A55:G55"/>
    <mergeCell ref="A56:G56"/>
    <mergeCell ref="A57:G57"/>
    <mergeCell ref="A52:G52"/>
    <mergeCell ref="A53:G53"/>
    <mergeCell ref="A54:G54"/>
    <mergeCell ref="A47:G47"/>
    <mergeCell ref="A48:G48"/>
    <mergeCell ref="A49:G49"/>
    <mergeCell ref="A50:G50"/>
    <mergeCell ref="A51:G51"/>
    <mergeCell ref="A43:G43"/>
    <mergeCell ref="A44:G44"/>
    <mergeCell ref="A45:G45"/>
    <mergeCell ref="A46:G46"/>
    <mergeCell ref="A39:G39"/>
    <mergeCell ref="A40:G40"/>
    <mergeCell ref="A41:G41"/>
    <mergeCell ref="A42:G42"/>
    <mergeCell ref="A36:G36"/>
    <mergeCell ref="A37:G37"/>
    <mergeCell ref="A29:G29"/>
    <mergeCell ref="A30:G30"/>
    <mergeCell ref="A38:G38"/>
    <mergeCell ref="A20:A21"/>
    <mergeCell ref="C20:C21"/>
    <mergeCell ref="A22:A23"/>
    <mergeCell ref="A34:G34"/>
    <mergeCell ref="A35:G35"/>
    <mergeCell ref="A25:G25"/>
    <mergeCell ref="A26:G26"/>
    <mergeCell ref="B16:G16"/>
    <mergeCell ref="B11:G11"/>
    <mergeCell ref="B12:G12"/>
    <mergeCell ref="A18:C19"/>
    <mergeCell ref="D18:E18"/>
    <mergeCell ref="F18:G18"/>
    <mergeCell ref="B1:C1"/>
    <mergeCell ref="F1:G1"/>
    <mergeCell ref="B2:G2"/>
    <mergeCell ref="B4:G4"/>
    <mergeCell ref="B5:G5"/>
    <mergeCell ref="H4:L4"/>
    <mergeCell ref="A31:G31"/>
    <mergeCell ref="A32:G32"/>
    <mergeCell ref="A24:G24"/>
    <mergeCell ref="A27:G27"/>
    <mergeCell ref="A28:G28"/>
    <mergeCell ref="B6:D6"/>
    <mergeCell ref="B7:D7"/>
    <mergeCell ref="B8:G8"/>
    <mergeCell ref="B9:G9"/>
    <mergeCell ref="B10:G10"/>
    <mergeCell ref="J9:K9"/>
    <mergeCell ref="J11:K11"/>
    <mergeCell ref="B13:G13"/>
    <mergeCell ref="B14:G14"/>
    <mergeCell ref="B15:G15"/>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61D02"/>
  </sheetPr>
  <dimension ref="A1:IV56"/>
  <sheetViews>
    <sheetView zoomScaleNormal="100" workbookViewId="0">
      <selection activeCell="B6" sqref="B6:D6"/>
    </sheetView>
  </sheetViews>
  <sheetFormatPr defaultColWidth="9" defaultRowHeight="13.5"/>
  <cols>
    <col min="1" max="1" width="7.875" style="195" customWidth="1"/>
    <col min="2" max="2" width="8.5" style="195" customWidth="1"/>
    <col min="3" max="3" width="6.625" style="195" customWidth="1"/>
    <col min="4" max="4" width="15.75" style="195" customWidth="1"/>
    <col min="5" max="6" width="15.75" style="146" customWidth="1"/>
    <col min="7" max="7" width="18.25" style="146" customWidth="1"/>
    <col min="8" max="8" width="17.375" style="146" customWidth="1"/>
    <col min="9" max="9" width="14.625" style="146" customWidth="1"/>
    <col min="10" max="10" width="8.375" style="146" customWidth="1"/>
    <col min="11" max="11" width="7.5" style="146" customWidth="1"/>
    <col min="12" max="12" width="7.875" style="195" customWidth="1"/>
    <col min="13" max="13" width="9.25" style="195" customWidth="1"/>
    <col min="14" max="14" width="12.375" style="195" customWidth="1"/>
    <col min="15" max="16384" width="9" style="195"/>
  </cols>
  <sheetData>
    <row r="1" spans="1:13" ht="21">
      <c r="A1" s="38"/>
      <c r="B1" s="714" t="s">
        <v>379</v>
      </c>
      <c r="C1" s="715"/>
      <c r="D1" s="39" t="s">
        <v>39</v>
      </c>
      <c r="E1" s="40" t="s">
        <v>113</v>
      </c>
      <c r="F1" s="716"/>
      <c r="G1" s="717"/>
      <c r="H1" s="151" t="s">
        <v>53</v>
      </c>
    </row>
    <row r="2" spans="1:13" ht="24.75" customHeight="1">
      <c r="A2" s="39" t="s">
        <v>0</v>
      </c>
      <c r="B2" s="718" t="s">
        <v>366</v>
      </c>
      <c r="C2" s="718"/>
      <c r="D2" s="718"/>
      <c r="E2" s="718"/>
      <c r="F2" s="718"/>
      <c r="G2" s="718"/>
      <c r="H2" s="151" t="s">
        <v>54</v>
      </c>
    </row>
    <row r="3" spans="1:13" ht="19.5" customHeight="1">
      <c r="A3" s="150" t="s">
        <v>46</v>
      </c>
      <c r="B3" s="146"/>
      <c r="C3" s="146"/>
      <c r="D3" s="146"/>
      <c r="I3" s="151"/>
    </row>
    <row r="4" spans="1:13">
      <c r="A4" s="154" t="s">
        <v>44</v>
      </c>
      <c r="B4" s="609" t="s">
        <v>378</v>
      </c>
      <c r="C4" s="610"/>
      <c r="D4" s="610"/>
      <c r="E4" s="610"/>
      <c r="F4" s="610"/>
      <c r="G4" s="611"/>
      <c r="H4" s="638" t="s">
        <v>367</v>
      </c>
      <c r="I4" s="639"/>
      <c r="J4" s="639"/>
      <c r="K4" s="639"/>
      <c r="L4" s="640"/>
    </row>
    <row r="5" spans="1:13">
      <c r="A5" s="155" t="s">
        <v>38</v>
      </c>
      <c r="B5" s="609" t="s">
        <v>478</v>
      </c>
      <c r="C5" s="610"/>
      <c r="D5" s="610"/>
      <c r="E5" s="610"/>
      <c r="F5" s="610"/>
      <c r="G5" s="611"/>
      <c r="H5" s="198" t="s">
        <v>41</v>
      </c>
      <c r="I5" s="196" t="s">
        <v>68</v>
      </c>
      <c r="J5" s="168"/>
    </row>
    <row r="6" spans="1:13">
      <c r="A6" s="154" t="s">
        <v>448</v>
      </c>
      <c r="B6" s="722" t="s">
        <v>4</v>
      </c>
      <c r="C6" s="632"/>
      <c r="D6" s="679"/>
      <c r="E6" s="297" t="s">
        <v>41</v>
      </c>
      <c r="F6" s="160" t="str">
        <f>$I$5</f>
        <v>近接範囲</v>
      </c>
      <c r="G6" s="207" t="str">
        <f>IF($J$5 = 0,"", $J$5)</f>
        <v/>
      </c>
      <c r="H6" s="198" t="s">
        <v>64</v>
      </c>
      <c r="I6" s="196" t="s">
        <v>65</v>
      </c>
      <c r="J6" s="196">
        <v>2</v>
      </c>
    </row>
    <row r="7" spans="1:13">
      <c r="A7" s="159"/>
      <c r="B7" s="723"/>
      <c r="C7" s="724"/>
      <c r="D7" s="725"/>
      <c r="E7" s="297" t="s">
        <v>64</v>
      </c>
      <c r="F7" s="160" t="str">
        <f>IF($I$6 = 0,"", $I$6)</f>
        <v>爆発</v>
      </c>
      <c r="G7" s="202">
        <f>IF($J$6 = 0,"", $J$6)</f>
        <v>2</v>
      </c>
      <c r="H7" s="198" t="s">
        <v>83</v>
      </c>
      <c r="I7" s="196" t="s">
        <v>204</v>
      </c>
      <c r="J7" s="151" t="s">
        <v>60</v>
      </c>
      <c r="L7" s="272" t="s">
        <v>369</v>
      </c>
    </row>
    <row r="8" spans="1:13">
      <c r="A8" s="157" t="s">
        <v>59</v>
      </c>
      <c r="B8" s="678" t="s">
        <v>449</v>
      </c>
      <c r="C8" s="632"/>
      <c r="D8" s="632"/>
      <c r="E8" s="632"/>
      <c r="F8" s="632"/>
      <c r="G8" s="679"/>
      <c r="H8" s="198" t="s">
        <v>49</v>
      </c>
      <c r="I8" s="144" t="s">
        <v>14</v>
      </c>
      <c r="J8" s="197">
        <f>IF(I8="",0,VLOOKUP(I8,基本!$A$5:'基本'!$C$10,3,FALSE))</f>
        <v>6</v>
      </c>
      <c r="K8" s="196" t="s">
        <v>20</v>
      </c>
      <c r="L8" s="275">
        <f>$J$8+$L$9+$I$9</f>
        <v>19</v>
      </c>
    </row>
    <row r="9" spans="1:13" ht="14.25" customHeight="1">
      <c r="A9" s="158"/>
      <c r="B9" s="629" t="s">
        <v>364</v>
      </c>
      <c r="C9" s="630"/>
      <c r="D9" s="630"/>
      <c r="E9" s="630"/>
      <c r="F9" s="630"/>
      <c r="G9" s="631"/>
      <c r="H9" s="198" t="s">
        <v>56</v>
      </c>
      <c r="I9" s="196">
        <v>0</v>
      </c>
      <c r="J9" s="546" t="s">
        <v>51</v>
      </c>
      <c r="K9" s="548"/>
      <c r="L9" s="197">
        <f>IF($I$7=基本!$F$4,基本!$P$7,IF($I$7=基本!$F$13,基本!$P$16,IF($I$7=基本!$F$22,基本!$P$25,IF($I$7=基本!$F$31,基本!$P$34,IF($I$7=基本!$F$40,基本!$P$43,0)))))</f>
        <v>13</v>
      </c>
    </row>
    <row r="10" spans="1:13" ht="14.25" customHeight="1">
      <c r="A10" s="158"/>
      <c r="B10" s="626"/>
      <c r="C10" s="601"/>
      <c r="D10" s="601"/>
      <c r="E10" s="601"/>
      <c r="F10" s="601"/>
      <c r="G10" s="602"/>
      <c r="H10" s="152" t="s">
        <v>50</v>
      </c>
      <c r="I10" s="144" t="s">
        <v>14</v>
      </c>
      <c r="J10" s="197">
        <f>IF(I10="",0,VLOOKUP(I10,基本!$A$5:'基本'!$C$10,3,FALSE))</f>
        <v>6</v>
      </c>
      <c r="L10" s="146"/>
    </row>
    <row r="11" spans="1:13" ht="14.25" customHeight="1">
      <c r="A11" s="159"/>
      <c r="B11" s="618"/>
      <c r="C11" s="619"/>
      <c r="D11" s="619"/>
      <c r="E11" s="619"/>
      <c r="F11" s="619"/>
      <c r="G11" s="620"/>
      <c r="H11" s="198" t="s">
        <v>57</v>
      </c>
      <c r="I11" s="196">
        <v>0</v>
      </c>
      <c r="J11" s="546" t="s">
        <v>52</v>
      </c>
      <c r="K11" s="548"/>
      <c r="L11" s="197">
        <f>IF($I$7=基本!$F$4,基本!$P$9,IF($I$7=基本!$F$13,基本!$P$18,IF($I$7=基本!$F$22,基本!$P$27,IF($I$7=基本!$F$31,基本!$P$36,IF($I$7=基本!$F$40,基本!$P$45,0)))))</f>
        <v>3</v>
      </c>
    </row>
    <row r="12" spans="1:13" ht="13.5" customHeight="1">
      <c r="A12" s="158" t="s">
        <v>365</v>
      </c>
      <c r="B12" s="609" t="s">
        <v>450</v>
      </c>
      <c r="C12" s="610"/>
      <c r="D12" s="610"/>
      <c r="E12" s="610"/>
      <c r="F12" s="610"/>
      <c r="G12" s="611"/>
      <c r="H12" s="203"/>
      <c r="I12" s="203"/>
      <c r="J12" s="203"/>
      <c r="K12" s="203"/>
      <c r="L12" s="257" t="s">
        <v>369</v>
      </c>
    </row>
    <row r="13" spans="1:13" ht="13.5" customHeight="1">
      <c r="A13" s="155" t="s">
        <v>448</v>
      </c>
      <c r="B13" s="719" t="s">
        <v>451</v>
      </c>
      <c r="C13" s="720"/>
      <c r="D13" s="721"/>
      <c r="E13" s="297" t="s">
        <v>41</v>
      </c>
      <c r="F13" s="160" t="str">
        <f>$I$5</f>
        <v>近接範囲</v>
      </c>
      <c r="G13" s="207" t="str">
        <f>IF($J$5 = 0,"", $J$5)</f>
        <v/>
      </c>
      <c r="H13" s="205" t="s">
        <v>84</v>
      </c>
      <c r="I13" s="196">
        <v>1</v>
      </c>
      <c r="J13" s="198" t="s">
        <v>42</v>
      </c>
      <c r="K13" s="196">
        <v>10</v>
      </c>
      <c r="L13" s="258">
        <f>$J$10+$L$11+$I$11</f>
        <v>9</v>
      </c>
      <c r="M13" s="153"/>
    </row>
    <row r="14" spans="1:13" ht="13.5" customHeight="1">
      <c r="A14" s="156" t="s">
        <v>5</v>
      </c>
      <c r="B14" s="300" t="s">
        <v>452</v>
      </c>
      <c r="C14" s="301"/>
      <c r="D14" s="302"/>
      <c r="E14" s="297" t="s">
        <v>64</v>
      </c>
      <c r="F14" s="160" t="str">
        <f>IF($I$6 = 0,"", $I$6)</f>
        <v>爆発</v>
      </c>
      <c r="G14" s="202">
        <f>IF($J$6 = 0,"", $J$6)</f>
        <v>2</v>
      </c>
      <c r="H14" s="198" t="s">
        <v>48</v>
      </c>
      <c r="I14" s="44">
        <f>IF($I$7=基本!$F$4,基本!$L$11,IF($I$7=基本!$F$13,基本!$L$20,IF($I$7=基本!$F$22,基本!$L$29,IF($I$7=基本!$F$31,基本!$L$38,IF($I$7=基本!$F$40,基本!$L$47,0)))))</f>
        <v>3</v>
      </c>
      <c r="J14" s="198" t="s">
        <v>42</v>
      </c>
      <c r="K14" s="44">
        <f>IF($I$7=基本!$F$4,基本!$N$11,IF($I$7=基本!$F$13,基本!$N$20,IF($I$7=基本!$F$22,基本!$N$29,IF($I$7=基本!$F$31,基本!$N$38,IF($I$7=基本!$F$40,基本!$N$47,0)))))</f>
        <v>8</v>
      </c>
      <c r="L14" s="258">
        <f>$J$10+$L$11+$I$11+($I$13*$K$13)</f>
        <v>19</v>
      </c>
      <c r="M14" s="153"/>
    </row>
    <row r="15" spans="1:13" ht="13.5" customHeight="1">
      <c r="A15" s="158" t="s">
        <v>453</v>
      </c>
      <c r="B15" s="629" t="s">
        <v>454</v>
      </c>
      <c r="C15" s="630"/>
      <c r="D15" s="630"/>
      <c r="E15" s="630"/>
      <c r="F15" s="630"/>
      <c r="G15" s="631"/>
      <c r="H15" s="198" t="s">
        <v>58</v>
      </c>
      <c r="I15" s="196"/>
      <c r="J15" s="234" t="s">
        <v>368</v>
      </c>
      <c r="K15" s="144" t="s">
        <v>15</v>
      </c>
      <c r="L15" s="233">
        <f>IF(K15="",0,VLOOKUP(K15,基本!$A$5:'基本'!$C$10,3,FALSE))</f>
        <v>6</v>
      </c>
    </row>
    <row r="16" spans="1:13" ht="13.5" customHeight="1">
      <c r="A16" s="156" t="s">
        <v>7</v>
      </c>
      <c r="B16" s="683" t="s">
        <v>455</v>
      </c>
      <c r="C16" s="684"/>
      <c r="D16" s="684"/>
      <c r="E16" s="684"/>
      <c r="F16" s="684"/>
      <c r="G16" s="685"/>
      <c r="H16" s="195"/>
      <c r="I16" s="195"/>
      <c r="J16" s="195"/>
      <c r="K16" s="195"/>
    </row>
    <row r="17" spans="1:11" ht="13.5" customHeight="1">
      <c r="A17" s="157" t="s">
        <v>456</v>
      </c>
      <c r="B17" s="678" t="s">
        <v>457</v>
      </c>
      <c r="C17" s="673"/>
      <c r="D17" s="673"/>
      <c r="E17" s="673"/>
      <c r="F17" s="673"/>
      <c r="G17" s="674"/>
      <c r="H17" s="195"/>
      <c r="I17" s="195"/>
      <c r="J17" s="195"/>
      <c r="K17" s="195"/>
    </row>
    <row r="18" spans="1:11" ht="13.5" customHeight="1">
      <c r="A18" s="158"/>
      <c r="B18" s="626" t="s">
        <v>571</v>
      </c>
      <c r="C18" s="601"/>
      <c r="D18" s="601"/>
      <c r="E18" s="601"/>
      <c r="F18" s="601"/>
      <c r="G18" s="602"/>
      <c r="H18" s="195"/>
      <c r="I18" s="195"/>
      <c r="J18" s="195"/>
      <c r="K18" s="195"/>
    </row>
    <row r="19" spans="1:11" ht="13.5" customHeight="1">
      <c r="A19" s="158"/>
      <c r="B19" s="600"/>
      <c r="C19" s="601"/>
      <c r="D19" s="601"/>
      <c r="E19" s="601"/>
      <c r="F19" s="601"/>
      <c r="G19" s="602"/>
      <c r="H19" s="195"/>
      <c r="I19" s="195"/>
      <c r="J19" s="195"/>
      <c r="K19" s="195"/>
    </row>
    <row r="20" spans="1:11" ht="13.5" customHeight="1">
      <c r="A20" s="159"/>
      <c r="B20" s="618"/>
      <c r="C20" s="619"/>
      <c r="D20" s="619"/>
      <c r="E20" s="619"/>
      <c r="F20" s="619"/>
      <c r="G20" s="620"/>
      <c r="H20" s="195"/>
      <c r="I20" s="195"/>
      <c r="J20" s="195"/>
      <c r="K20" s="195"/>
    </row>
    <row r="21" spans="1:11" ht="14.25" thickBot="1">
      <c r="A21" s="148" t="s">
        <v>45</v>
      </c>
      <c r="E21" s="147"/>
      <c r="H21" s="195"/>
      <c r="I21" s="195"/>
      <c r="J21" s="195"/>
      <c r="K21" s="195"/>
    </row>
    <row r="22" spans="1:11" s="320" customFormat="1" ht="15" customHeight="1">
      <c r="A22" s="704" t="str">
        <f>$B$2</f>
        <v>サイン・オヴ・ザ・ゴールデン・ラム</v>
      </c>
      <c r="B22" s="705"/>
      <c r="C22" s="706"/>
      <c r="D22" s="670" t="s">
        <v>658</v>
      </c>
      <c r="E22" s="671"/>
      <c r="F22" s="710" t="s">
        <v>659</v>
      </c>
      <c r="G22" s="711"/>
    </row>
    <row r="23" spans="1:11" s="320" customFormat="1" ht="18.75" customHeight="1" thickBot="1">
      <c r="A23" s="707"/>
      <c r="B23" s="708"/>
      <c r="C23" s="709"/>
      <c r="D23" s="332" t="s">
        <v>658</v>
      </c>
      <c r="E23" s="333" t="s">
        <v>656</v>
      </c>
      <c r="F23" s="342" t="s">
        <v>658</v>
      </c>
      <c r="G23" s="335" t="s">
        <v>656</v>
      </c>
    </row>
    <row r="24" spans="1:11" s="320" customFormat="1" ht="26.25" customHeight="1" thickBot="1">
      <c r="A24" s="712" t="s">
        <v>660</v>
      </c>
      <c r="B24" s="713"/>
      <c r="C24" s="102" t="str">
        <f>$K$8</f>
        <v>意志</v>
      </c>
      <c r="D24" s="103" t="str">
        <f>$L$8 &amp; "+1d20"</f>
        <v>19+1d20</v>
      </c>
      <c r="E24" s="336" t="str">
        <f>$L$8+2 &amp; "+1d20"</f>
        <v>21+1d20</v>
      </c>
      <c r="F24" s="343" t="str">
        <f>3+$L$8 &amp; "+1d20"</f>
        <v>22+1d20</v>
      </c>
      <c r="G24" s="344" t="str">
        <f>3+$L$8+2 &amp; "+1d20"</f>
        <v>24+1d20</v>
      </c>
    </row>
    <row r="25" spans="1:11" s="320" customFormat="1" ht="22.5" customHeight="1">
      <c r="A25" s="662" t="s">
        <v>115</v>
      </c>
      <c r="B25" s="337" t="s">
        <v>661</v>
      </c>
      <c r="C25" s="338" t="str">
        <f t="shared" ref="C25:C26" si="0">IF($I$15 = 0,"", $I$15)</f>
        <v/>
      </c>
      <c r="D25" s="100">
        <f>$J$10</f>
        <v>6</v>
      </c>
      <c r="E25" s="341">
        <f>$J$10</f>
        <v>6</v>
      </c>
      <c r="F25" s="100">
        <f>$J$10</f>
        <v>6</v>
      </c>
      <c r="G25" s="101">
        <f>$J$10</f>
        <v>6</v>
      </c>
    </row>
    <row r="26" spans="1:11" s="320" customFormat="1" ht="23.25" customHeight="1" thickBot="1">
      <c r="A26" s="663"/>
      <c r="B26" s="149" t="s">
        <v>662</v>
      </c>
      <c r="C26" s="95" t="str">
        <f t="shared" si="0"/>
        <v/>
      </c>
      <c r="D26" s="94" t="str">
        <f>$J$10 &amp; IF($I$14 = 0,"","+" &amp; $I$14 &amp; "d" &amp; $K$14)</f>
        <v>6+3d8</v>
      </c>
      <c r="E26" s="340" t="str">
        <f>$J$10 &amp; IF($I$14 = 0,"","+" &amp; $I$14 &amp; "d" &amp; $K$14)</f>
        <v>6+3d8</v>
      </c>
      <c r="F26" s="94" t="str">
        <f>$J$10 &amp; IF($I$14 = 0,"","+" &amp; $I$14 &amp; "d" &amp; $K$14)</f>
        <v>6+3d8</v>
      </c>
      <c r="G26" s="92" t="str">
        <f>$J$10 &amp; IF($I$14 = 0,"","+" &amp; $I$14 &amp; "d" &amp; $K$14)</f>
        <v>6+3d8</v>
      </c>
    </row>
    <row r="27" spans="1:11" s="208" customFormat="1" ht="7.5" customHeight="1">
      <c r="A27" s="632"/>
      <c r="B27" s="632"/>
      <c r="C27" s="632"/>
      <c r="D27" s="632"/>
      <c r="E27" s="632"/>
      <c r="F27" s="627"/>
      <c r="G27" s="627"/>
      <c r="H27" s="146"/>
      <c r="I27" s="146"/>
      <c r="J27" s="146"/>
      <c r="K27" s="146"/>
    </row>
    <row r="28" spans="1:11" s="208" customFormat="1" ht="14.25">
      <c r="A28" s="633" t="s">
        <v>374</v>
      </c>
      <c r="B28" s="633"/>
      <c r="C28" s="633"/>
      <c r="D28" s="633"/>
      <c r="E28" s="633"/>
      <c r="F28" s="633"/>
      <c r="G28" s="633"/>
      <c r="H28" s="146"/>
    </row>
    <row r="29" spans="1:11" s="208" customFormat="1" ht="13.5" customHeight="1">
      <c r="A29" s="634" t="s">
        <v>674</v>
      </c>
      <c r="B29" s="635"/>
      <c r="C29" s="635"/>
      <c r="D29" s="635"/>
      <c r="E29" s="635"/>
      <c r="F29" s="635"/>
      <c r="G29" s="635"/>
      <c r="H29" s="146"/>
      <c r="I29" s="146"/>
      <c r="J29" s="146"/>
      <c r="K29" s="146"/>
    </row>
    <row r="30" spans="1:11" s="208" customFormat="1" ht="13.5" customHeight="1">
      <c r="A30" s="634" t="s">
        <v>653</v>
      </c>
      <c r="B30" s="634"/>
      <c r="C30" s="634"/>
      <c r="D30" s="634"/>
      <c r="E30" s="634"/>
      <c r="F30" s="634"/>
      <c r="G30" s="634"/>
      <c r="H30" s="146"/>
      <c r="I30" s="146"/>
      <c r="J30" s="146"/>
      <c r="K30" s="146"/>
    </row>
    <row r="31" spans="1:11" s="208" customFormat="1" ht="13.5" customHeight="1">
      <c r="A31" s="634" t="s">
        <v>676</v>
      </c>
      <c r="B31" s="634"/>
      <c r="C31" s="634"/>
      <c r="D31" s="634"/>
      <c r="E31" s="634"/>
      <c r="F31" s="634"/>
      <c r="G31" s="634"/>
      <c r="H31" s="146"/>
      <c r="I31" s="146"/>
      <c r="J31" s="146"/>
      <c r="K31" s="146"/>
    </row>
    <row r="32" spans="1:11" s="208" customFormat="1" ht="14.25">
      <c r="A32" s="633" t="s">
        <v>381</v>
      </c>
      <c r="B32" s="633"/>
      <c r="C32" s="633"/>
      <c r="D32" s="633"/>
      <c r="E32" s="633"/>
      <c r="F32" s="633"/>
      <c r="G32" s="633"/>
      <c r="H32" s="146"/>
    </row>
    <row r="33" spans="1:12" s="208" customFormat="1" ht="13.5" customHeight="1">
      <c r="A33" s="637" t="s">
        <v>377</v>
      </c>
      <c r="B33" s="635"/>
      <c r="C33" s="635"/>
      <c r="D33" s="635"/>
      <c r="E33" s="635"/>
      <c r="F33" s="635"/>
      <c r="G33" s="635"/>
      <c r="H33" s="146"/>
      <c r="I33" s="146"/>
      <c r="J33" s="146"/>
      <c r="K33" s="146"/>
    </row>
    <row r="34" spans="1:12" s="208" customFormat="1" ht="12" customHeight="1">
      <c r="A34" s="215"/>
      <c r="B34" s="215"/>
      <c r="C34" s="215"/>
      <c r="D34" s="215"/>
      <c r="E34" s="215"/>
      <c r="F34" s="215"/>
      <c r="G34" s="215"/>
      <c r="H34" s="146"/>
      <c r="I34" s="146"/>
      <c r="J34" s="146"/>
      <c r="K34" s="146"/>
    </row>
    <row r="35" spans="1:12">
      <c r="A35" s="653" t="s">
        <v>47</v>
      </c>
      <c r="B35" s="654"/>
      <c r="C35" s="654"/>
      <c r="D35" s="654"/>
      <c r="E35" s="654"/>
      <c r="F35" s="654"/>
      <c r="G35" s="655"/>
    </row>
    <row r="36" spans="1:12" s="109" customFormat="1" ht="12" customHeight="1">
      <c r="A36" s="629"/>
      <c r="B36" s="630"/>
      <c r="C36" s="630"/>
      <c r="D36" s="630"/>
      <c r="E36" s="630"/>
      <c r="F36" s="630"/>
      <c r="G36" s="631"/>
      <c r="L36" s="110"/>
    </row>
    <row r="37" spans="1:12" s="146" customFormat="1" ht="17.25" customHeight="1">
      <c r="A37" s="701" t="s">
        <v>801</v>
      </c>
      <c r="B37" s="702"/>
      <c r="C37" s="702"/>
      <c r="D37" s="702"/>
      <c r="E37" s="702"/>
      <c r="F37" s="702"/>
      <c r="G37" s="703"/>
      <c r="L37" s="459"/>
    </row>
    <row r="38" spans="1:12" s="109" customFormat="1" ht="12" customHeight="1">
      <c r="A38" s="629"/>
      <c r="B38" s="630"/>
      <c r="C38" s="630"/>
      <c r="D38" s="630"/>
      <c r="E38" s="630"/>
      <c r="F38" s="630"/>
      <c r="G38" s="631"/>
      <c r="L38" s="460"/>
    </row>
    <row r="39" spans="1:12" s="109" customFormat="1" ht="13.5" customHeight="1">
      <c r="A39" s="629" t="s">
        <v>439</v>
      </c>
      <c r="B39" s="630"/>
      <c r="C39" s="630"/>
      <c r="D39" s="630"/>
      <c r="E39" s="630"/>
      <c r="F39" s="630"/>
      <c r="G39" s="631"/>
      <c r="L39" s="310"/>
    </row>
    <row r="40" spans="1:12" s="109" customFormat="1" ht="13.5" customHeight="1">
      <c r="A40" s="629" t="s">
        <v>440</v>
      </c>
      <c r="B40" s="630"/>
      <c r="C40" s="630"/>
      <c r="D40" s="630"/>
      <c r="E40" s="630"/>
      <c r="F40" s="630"/>
      <c r="G40" s="631"/>
      <c r="L40" s="310"/>
    </row>
    <row r="41" spans="1:12" s="109" customFormat="1" ht="13.5" customHeight="1">
      <c r="A41" s="629" t="s">
        <v>805</v>
      </c>
      <c r="B41" s="630"/>
      <c r="C41" s="630"/>
      <c r="D41" s="630"/>
      <c r="E41" s="630"/>
      <c r="F41" s="630"/>
      <c r="G41" s="631"/>
      <c r="L41" s="393"/>
    </row>
    <row r="42" spans="1:12" s="109" customFormat="1" ht="13.5" customHeight="1">
      <c r="A42" s="629" t="s">
        <v>806</v>
      </c>
      <c r="B42" s="630"/>
      <c r="C42" s="630"/>
      <c r="D42" s="630"/>
      <c r="E42" s="630"/>
      <c r="F42" s="630"/>
      <c r="G42" s="631"/>
      <c r="L42" s="310"/>
    </row>
    <row r="43" spans="1:12" s="109" customFormat="1" ht="13.5" customHeight="1">
      <c r="A43" s="629"/>
      <c r="B43" s="630"/>
      <c r="C43" s="630"/>
      <c r="D43" s="630"/>
      <c r="E43" s="630"/>
      <c r="F43" s="630"/>
      <c r="G43" s="631"/>
      <c r="L43" s="310"/>
    </row>
    <row r="44" spans="1:12" s="109" customFormat="1" ht="13.5" customHeight="1">
      <c r="A44" s="629" t="s">
        <v>441</v>
      </c>
      <c r="B44" s="630"/>
      <c r="C44" s="630"/>
      <c r="D44" s="630"/>
      <c r="E44" s="630"/>
      <c r="F44" s="630"/>
      <c r="G44" s="631"/>
      <c r="L44" s="310"/>
    </row>
    <row r="45" spans="1:12" s="109" customFormat="1" ht="13.5" customHeight="1">
      <c r="A45" s="629" t="s">
        <v>442</v>
      </c>
      <c r="B45" s="630"/>
      <c r="C45" s="630"/>
      <c r="D45" s="630"/>
      <c r="E45" s="630"/>
      <c r="F45" s="630"/>
      <c r="G45" s="631"/>
      <c r="L45" s="310"/>
    </row>
    <row r="46" spans="1:12" s="109" customFormat="1" ht="13.5" customHeight="1">
      <c r="A46" s="629"/>
      <c r="B46" s="630"/>
      <c r="C46" s="630"/>
      <c r="D46" s="630"/>
      <c r="E46" s="630"/>
      <c r="F46" s="630"/>
      <c r="G46" s="631"/>
      <c r="L46" s="310"/>
    </row>
    <row r="47" spans="1:12" s="109" customFormat="1" ht="13.5" customHeight="1">
      <c r="A47" s="629" t="s">
        <v>443</v>
      </c>
      <c r="B47" s="630"/>
      <c r="C47" s="630"/>
      <c r="D47" s="630"/>
      <c r="E47" s="630"/>
      <c r="F47" s="630"/>
      <c r="G47" s="631"/>
      <c r="L47" s="310"/>
    </row>
    <row r="48" spans="1:12" s="109" customFormat="1" ht="13.5" customHeight="1">
      <c r="A48" s="629" t="s">
        <v>572</v>
      </c>
      <c r="B48" s="630"/>
      <c r="C48" s="630"/>
      <c r="D48" s="630"/>
      <c r="E48" s="630"/>
      <c r="F48" s="630"/>
      <c r="G48" s="631"/>
      <c r="L48" s="310"/>
    </row>
    <row r="49" spans="1:256" s="109" customFormat="1" ht="13.5" customHeight="1">
      <c r="A49" s="629" t="s">
        <v>444</v>
      </c>
      <c r="B49" s="630"/>
      <c r="C49" s="630"/>
      <c r="D49" s="630"/>
      <c r="E49" s="630"/>
      <c r="F49" s="630"/>
      <c r="G49" s="631"/>
      <c r="L49" s="310"/>
    </row>
    <row r="50" spans="1:256" s="109" customFormat="1" ht="13.5" customHeight="1">
      <c r="A50" s="629" t="s">
        <v>445</v>
      </c>
      <c r="B50" s="630"/>
      <c r="C50" s="630"/>
      <c r="D50" s="630"/>
      <c r="E50" s="630"/>
      <c r="F50" s="630"/>
      <c r="G50" s="631"/>
      <c r="L50" s="310"/>
    </row>
    <row r="51" spans="1:256" s="109" customFormat="1" ht="13.5" customHeight="1">
      <c r="A51" s="629"/>
      <c r="B51" s="630"/>
      <c r="C51" s="630"/>
      <c r="D51" s="630"/>
      <c r="E51" s="630"/>
      <c r="F51" s="630"/>
      <c r="G51" s="631"/>
      <c r="L51" s="310"/>
    </row>
    <row r="52" spans="1:256" s="109" customFormat="1" ht="13.5" customHeight="1">
      <c r="A52" s="629" t="s">
        <v>446</v>
      </c>
      <c r="B52" s="630"/>
      <c r="C52" s="630"/>
      <c r="D52" s="630"/>
      <c r="E52" s="630"/>
      <c r="F52" s="630"/>
      <c r="G52" s="631"/>
      <c r="L52" s="310"/>
    </row>
    <row r="53" spans="1:256" s="109" customFormat="1" ht="13.5" customHeight="1">
      <c r="A53" s="629" t="s">
        <v>447</v>
      </c>
      <c r="B53" s="630"/>
      <c r="C53" s="630"/>
      <c r="D53" s="630"/>
      <c r="E53" s="630"/>
      <c r="F53" s="630"/>
      <c r="G53" s="631"/>
      <c r="L53" s="310"/>
    </row>
    <row r="54" spans="1:256" s="109" customFormat="1" ht="13.5" customHeight="1">
      <c r="A54" s="629" t="s">
        <v>573</v>
      </c>
      <c r="B54" s="630"/>
      <c r="C54" s="630"/>
      <c r="D54" s="630"/>
      <c r="E54" s="630"/>
      <c r="F54" s="630"/>
      <c r="G54" s="631"/>
      <c r="L54" s="310"/>
    </row>
    <row r="55" spans="1:256" s="109" customFormat="1" ht="13.5" customHeight="1">
      <c r="A55" s="629"/>
      <c r="B55" s="630"/>
      <c r="C55" s="630"/>
      <c r="D55" s="630"/>
      <c r="E55" s="630"/>
      <c r="F55" s="630"/>
      <c r="G55" s="631"/>
      <c r="L55" s="393"/>
    </row>
    <row r="56" spans="1:256" ht="21">
      <c r="A56" s="726" t="str">
        <f>$B$1</f>
        <v>テーマパワー</v>
      </c>
      <c r="B56" s="727"/>
      <c r="C56" s="36" t="s">
        <v>39</v>
      </c>
      <c r="D56" s="37" t="str">
        <f>$E$1</f>
        <v>遭遇毎</v>
      </c>
      <c r="E56" s="714" t="str">
        <f>$B$2</f>
        <v>サイン・オヴ・ザ・ゴールデン・ラム</v>
      </c>
      <c r="F56" s="728"/>
      <c r="G56" s="715"/>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c r="CK56" s="146"/>
      <c r="CL56" s="146"/>
      <c r="CM56" s="146"/>
      <c r="CN56" s="146"/>
      <c r="CO56" s="146"/>
      <c r="CP56" s="146"/>
      <c r="CQ56" s="146"/>
      <c r="CR56" s="146"/>
      <c r="CS56" s="146"/>
      <c r="CT56" s="146"/>
      <c r="CU56" s="146"/>
      <c r="CV56" s="146"/>
      <c r="CW56" s="146"/>
      <c r="CX56" s="146"/>
      <c r="CY56" s="146"/>
      <c r="CZ56" s="146"/>
      <c r="DA56" s="146"/>
      <c r="DB56" s="146"/>
      <c r="DC56" s="146"/>
      <c r="DD56" s="146"/>
      <c r="DE56" s="146"/>
      <c r="DF56" s="146"/>
      <c r="DG56" s="146"/>
      <c r="DH56" s="146"/>
      <c r="DI56" s="146"/>
      <c r="DJ56" s="146"/>
      <c r="DK56" s="146"/>
      <c r="DL56" s="146"/>
      <c r="DM56" s="146"/>
      <c r="DN56" s="146"/>
      <c r="DO56" s="146"/>
      <c r="DP56" s="146"/>
      <c r="DQ56" s="146"/>
      <c r="DR56" s="146"/>
      <c r="DS56" s="146"/>
      <c r="DT56" s="146"/>
      <c r="DU56" s="146"/>
      <c r="DV56" s="146"/>
      <c r="DW56" s="146"/>
      <c r="DX56" s="146"/>
      <c r="DY56" s="146"/>
      <c r="DZ56" s="146"/>
      <c r="EA56" s="146"/>
      <c r="EB56" s="146"/>
      <c r="EC56" s="146"/>
      <c r="ED56" s="146"/>
      <c r="EE56" s="146"/>
      <c r="EF56" s="146"/>
      <c r="EG56" s="146"/>
      <c r="EH56" s="146"/>
      <c r="EI56" s="146"/>
      <c r="EJ56" s="146"/>
      <c r="EK56" s="146"/>
      <c r="EL56" s="146"/>
      <c r="EM56" s="146"/>
      <c r="EN56" s="146"/>
      <c r="EO56" s="146"/>
      <c r="EP56" s="146"/>
      <c r="EQ56" s="146"/>
      <c r="ER56" s="146"/>
      <c r="ES56" s="146"/>
      <c r="ET56" s="146"/>
      <c r="EU56" s="146"/>
      <c r="EV56" s="146"/>
      <c r="EW56" s="146"/>
      <c r="EX56" s="146"/>
      <c r="EY56" s="146"/>
      <c r="EZ56" s="146"/>
      <c r="FA56" s="146"/>
      <c r="FB56" s="146"/>
      <c r="FC56" s="146"/>
      <c r="FD56" s="146"/>
      <c r="FE56" s="146"/>
      <c r="FF56" s="146"/>
      <c r="FG56" s="146"/>
      <c r="FH56" s="146"/>
      <c r="FI56" s="146"/>
      <c r="FJ56" s="146"/>
      <c r="FK56" s="146"/>
      <c r="FL56" s="146"/>
      <c r="FM56" s="146"/>
      <c r="FN56" s="146"/>
      <c r="FO56" s="146"/>
      <c r="FP56" s="146"/>
      <c r="FQ56" s="146"/>
      <c r="FR56" s="146"/>
      <c r="FS56" s="146"/>
      <c r="FT56" s="146"/>
      <c r="FU56" s="146"/>
      <c r="FV56" s="146"/>
      <c r="FW56" s="146"/>
      <c r="FX56" s="146"/>
      <c r="FY56" s="146"/>
      <c r="FZ56" s="146"/>
      <c r="GA56" s="146"/>
      <c r="GB56" s="146"/>
      <c r="GC56" s="146"/>
      <c r="GD56" s="146"/>
      <c r="GE56" s="146"/>
      <c r="GF56" s="146"/>
      <c r="GG56" s="146"/>
      <c r="GH56" s="146"/>
      <c r="GI56" s="146"/>
      <c r="GJ56" s="146"/>
      <c r="GK56" s="146"/>
      <c r="GL56" s="146"/>
      <c r="GM56" s="146"/>
      <c r="GN56" s="146"/>
      <c r="GO56" s="146"/>
      <c r="GP56" s="146"/>
      <c r="GQ56" s="146"/>
      <c r="GR56" s="146"/>
      <c r="GS56" s="146"/>
      <c r="GT56" s="146"/>
      <c r="GU56" s="146"/>
      <c r="GV56" s="146"/>
      <c r="GW56" s="146"/>
      <c r="GX56" s="146"/>
      <c r="GY56" s="146"/>
      <c r="GZ56" s="146"/>
      <c r="HA56" s="146"/>
      <c r="HB56" s="146"/>
      <c r="HC56" s="146"/>
      <c r="HD56" s="146"/>
      <c r="HE56" s="146"/>
      <c r="HF56" s="146"/>
      <c r="HG56" s="146"/>
      <c r="HH56" s="146"/>
      <c r="HI56" s="146"/>
      <c r="HJ56" s="146"/>
      <c r="HK56" s="146"/>
      <c r="HL56" s="146"/>
      <c r="HM56" s="146"/>
      <c r="HN56" s="146"/>
      <c r="HO56" s="146"/>
      <c r="HP56" s="146"/>
      <c r="HQ56" s="146"/>
      <c r="HR56" s="146"/>
      <c r="HS56" s="146"/>
      <c r="HT56" s="146"/>
      <c r="HU56" s="146"/>
      <c r="HV56" s="146"/>
      <c r="HW56" s="146"/>
      <c r="HX56" s="146"/>
      <c r="HY56" s="146"/>
      <c r="HZ56" s="146"/>
      <c r="IA56" s="146"/>
      <c r="IB56" s="146"/>
      <c r="IC56" s="146"/>
      <c r="ID56" s="146"/>
      <c r="IE56" s="146"/>
      <c r="IF56" s="146"/>
      <c r="IG56" s="146"/>
      <c r="IH56" s="146"/>
      <c r="II56" s="146"/>
      <c r="IJ56" s="146"/>
      <c r="IK56" s="146"/>
      <c r="IL56" s="146"/>
      <c r="IM56" s="146"/>
      <c r="IN56" s="146"/>
      <c r="IO56" s="146"/>
      <c r="IP56" s="146"/>
      <c r="IQ56" s="146"/>
      <c r="IR56" s="146"/>
      <c r="IS56" s="146"/>
      <c r="IT56" s="146"/>
      <c r="IU56" s="146"/>
      <c r="IV56" s="146"/>
    </row>
  </sheetData>
  <mergeCells count="57">
    <mergeCell ref="A49:G49"/>
    <mergeCell ref="A56:B56"/>
    <mergeCell ref="A50:G50"/>
    <mergeCell ref="A51:G51"/>
    <mergeCell ref="A52:G52"/>
    <mergeCell ref="A53:G53"/>
    <mergeCell ref="A54:G54"/>
    <mergeCell ref="E56:G56"/>
    <mergeCell ref="A55:G55"/>
    <mergeCell ref="A41:G41"/>
    <mergeCell ref="A44:G44"/>
    <mergeCell ref="A45:G45"/>
    <mergeCell ref="A46:G46"/>
    <mergeCell ref="A47:G47"/>
    <mergeCell ref="A48:G48"/>
    <mergeCell ref="B18:G18"/>
    <mergeCell ref="B13:D13"/>
    <mergeCell ref="H4:L4"/>
    <mergeCell ref="B11:G11"/>
    <mergeCell ref="B6:D6"/>
    <mergeCell ref="B7:D7"/>
    <mergeCell ref="B8:G8"/>
    <mergeCell ref="B9:G9"/>
    <mergeCell ref="B10:G10"/>
    <mergeCell ref="J9:K9"/>
    <mergeCell ref="J11:K11"/>
    <mergeCell ref="A40:G40"/>
    <mergeCell ref="A42:G42"/>
    <mergeCell ref="A43:G43"/>
    <mergeCell ref="B19:G19"/>
    <mergeCell ref="B1:C1"/>
    <mergeCell ref="F1:G1"/>
    <mergeCell ref="B2:G2"/>
    <mergeCell ref="B4:G4"/>
    <mergeCell ref="B5:G5"/>
    <mergeCell ref="B12:G12"/>
    <mergeCell ref="A22:C23"/>
    <mergeCell ref="D22:E22"/>
    <mergeCell ref="F22:G22"/>
    <mergeCell ref="A24:B24"/>
    <mergeCell ref="A25:A26"/>
    <mergeCell ref="B20:G20"/>
    <mergeCell ref="A29:G29"/>
    <mergeCell ref="A30:G30"/>
    <mergeCell ref="B15:G15"/>
    <mergeCell ref="B16:G16"/>
    <mergeCell ref="B17:G17"/>
    <mergeCell ref="A27:G27"/>
    <mergeCell ref="A28:G28"/>
    <mergeCell ref="A39:G39"/>
    <mergeCell ref="A31:G31"/>
    <mergeCell ref="A32:G32"/>
    <mergeCell ref="A33:G33"/>
    <mergeCell ref="A35:G35"/>
    <mergeCell ref="A36:G36"/>
    <mergeCell ref="A37:G37"/>
    <mergeCell ref="A38:G38"/>
  </mergeCells>
  <phoneticPr fontId="63"/>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基本!$A$5:$A$10</xm:f>
          </x14:formula1>
          <xm:sqref>I8 I10 K15</xm:sqref>
        </x14:dataValidation>
        <x14:dataValidation type="list" allowBlank="1" showInputMessage="1" showErrorMessage="1">
          <x14:formula1>
            <xm:f>基本!$A$16:$A$19</xm:f>
          </x14:formula1>
          <xm:sqref>K8</xm:sqref>
        </x14:dataValidation>
        <x14:dataValidation type="list" allowBlank="1" showInputMessage="1" showErrorMessage="1">
          <x14:formula1>
            <xm:f>基本!$C$27:$C$37</xm:f>
          </x14:formula1>
          <xm:sqref>I15</xm:sqref>
        </x14:dataValidation>
        <x14:dataValidation type="list" allowBlank="1" showInputMessage="1" showErrorMessage="1">
          <x14:formula1>
            <xm:f>基本!$D$27:$D$31</xm:f>
          </x14:formula1>
          <xm:sqref>I7</xm:sqref>
        </x14:dataValidation>
        <x14:dataValidation type="list" allowBlank="1" showInputMessage="1" showErrorMessage="1">
          <x14:formula1>
            <xm:f>基本!$A$27:$A$33</xm:f>
          </x14:formula1>
          <xm:sqref>I5</xm:sqref>
        </x14:dataValidation>
        <x14:dataValidation type="list" allowBlank="1" showInputMessage="1" showErrorMessage="1">
          <x14:formula1>
            <xm:f>基本!$B$27:$B$31</xm:f>
          </x14:formula1>
          <xm:sqref>I6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M58"/>
  <sheetViews>
    <sheetView zoomScaleNormal="100" workbookViewId="0">
      <selection activeCell="B6" sqref="B6:D6"/>
    </sheetView>
  </sheetViews>
  <sheetFormatPr defaultColWidth="9" defaultRowHeight="13.5"/>
  <cols>
    <col min="1" max="1" width="7.875" style="111" customWidth="1"/>
    <col min="2" max="2" width="8.5" style="111" customWidth="1"/>
    <col min="3" max="3" width="6.625" style="111" customWidth="1"/>
    <col min="4" max="4" width="15.75" style="111"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11" customWidth="1"/>
    <col min="13" max="13" width="9.25" style="111" customWidth="1"/>
    <col min="14" max="14" width="12.375" style="111" customWidth="1"/>
    <col min="15" max="16384" width="9" style="111"/>
  </cols>
  <sheetData>
    <row r="1" spans="1:13" ht="21">
      <c r="A1" s="38" t="s">
        <v>116</v>
      </c>
      <c r="B1" s="729">
        <v>3</v>
      </c>
      <c r="C1" s="730"/>
      <c r="D1" s="39" t="s">
        <v>39</v>
      </c>
      <c r="E1" s="40" t="s">
        <v>113</v>
      </c>
      <c r="F1" s="716"/>
      <c r="G1" s="717"/>
      <c r="H1" s="86" t="s">
        <v>53</v>
      </c>
    </row>
    <row r="2" spans="1:13" ht="24.75" customHeight="1">
      <c r="A2" s="39" t="s">
        <v>0</v>
      </c>
      <c r="B2" s="718" t="s">
        <v>142</v>
      </c>
      <c r="C2" s="718"/>
      <c r="D2" s="718"/>
      <c r="E2" s="718"/>
      <c r="F2" s="718"/>
      <c r="G2" s="718"/>
      <c r="H2" s="86" t="s">
        <v>54</v>
      </c>
    </row>
    <row r="3" spans="1:13" ht="19.5" customHeight="1">
      <c r="A3" s="91" t="s">
        <v>46</v>
      </c>
      <c r="B3" s="79"/>
      <c r="C3" s="79"/>
      <c r="D3" s="79"/>
      <c r="I3" s="86"/>
    </row>
    <row r="4" spans="1:13">
      <c r="A4" s="65" t="s">
        <v>44</v>
      </c>
      <c r="B4" s="609" t="s">
        <v>143</v>
      </c>
      <c r="C4" s="610"/>
      <c r="D4" s="610"/>
      <c r="E4" s="610"/>
      <c r="F4" s="610"/>
      <c r="G4" s="611"/>
      <c r="H4" s="638" t="s">
        <v>367</v>
      </c>
      <c r="I4" s="639"/>
      <c r="J4" s="639"/>
      <c r="K4" s="639"/>
      <c r="L4" s="640"/>
    </row>
    <row r="5" spans="1:13">
      <c r="A5" s="66" t="s">
        <v>38</v>
      </c>
      <c r="B5" s="609" t="s">
        <v>149</v>
      </c>
      <c r="C5" s="610"/>
      <c r="D5" s="610"/>
      <c r="E5" s="610"/>
      <c r="F5" s="610"/>
      <c r="G5" s="611"/>
      <c r="H5" s="142" t="s">
        <v>41</v>
      </c>
      <c r="I5" s="140" t="s">
        <v>81</v>
      </c>
      <c r="J5" s="140">
        <v>10</v>
      </c>
      <c r="L5" s="139"/>
    </row>
    <row r="6" spans="1:13">
      <c r="A6" s="66" t="s">
        <v>6</v>
      </c>
      <c r="B6" s="609" t="s">
        <v>4</v>
      </c>
      <c r="C6" s="610"/>
      <c r="D6" s="611"/>
      <c r="E6" s="118" t="s">
        <v>41</v>
      </c>
      <c r="F6" s="202" t="str">
        <f>$I$5</f>
        <v>遠隔範囲</v>
      </c>
      <c r="G6" s="104">
        <f>IF($J$5 = 0,"", $J$5)</f>
        <v>10</v>
      </c>
      <c r="H6" s="142" t="s">
        <v>64</v>
      </c>
      <c r="I6" s="140" t="s">
        <v>65</v>
      </c>
      <c r="J6" s="140">
        <v>2</v>
      </c>
      <c r="L6" s="139"/>
    </row>
    <row r="7" spans="1:13">
      <c r="A7" s="67" t="s">
        <v>5</v>
      </c>
      <c r="B7" s="731" t="s">
        <v>296</v>
      </c>
      <c r="C7" s="732"/>
      <c r="D7" s="733"/>
      <c r="E7" s="118" t="s">
        <v>64</v>
      </c>
      <c r="F7" s="104" t="str">
        <f>IF($I$6 = 0,"", $I$6)</f>
        <v>爆発</v>
      </c>
      <c r="G7" s="104">
        <f>IF($J$6 = 0,"", $J$6)</f>
        <v>2</v>
      </c>
      <c r="H7" s="142" t="s">
        <v>83</v>
      </c>
      <c r="I7" s="140" t="s">
        <v>204</v>
      </c>
      <c r="J7" s="86" t="s">
        <v>60</v>
      </c>
      <c r="L7" s="271" t="s">
        <v>369</v>
      </c>
    </row>
    <row r="8" spans="1:13">
      <c r="A8" s="67" t="s">
        <v>7</v>
      </c>
      <c r="B8" s="683" t="s">
        <v>291</v>
      </c>
      <c r="C8" s="684"/>
      <c r="D8" s="684"/>
      <c r="E8" s="684"/>
      <c r="F8" s="684"/>
      <c r="G8" s="685"/>
      <c r="H8" s="142" t="s">
        <v>49</v>
      </c>
      <c r="I8" s="144" t="s">
        <v>14</v>
      </c>
      <c r="J8" s="141">
        <f>IF(I8="",0,VLOOKUP(I8,基本!$A$5:'基本'!$C$10,3,FALSE))</f>
        <v>6</v>
      </c>
      <c r="K8" s="140" t="s">
        <v>20</v>
      </c>
      <c r="L8" s="275">
        <f>$J$8+$L$9+$I$9</f>
        <v>19</v>
      </c>
    </row>
    <row r="9" spans="1:13" ht="14.25" customHeight="1">
      <c r="A9" s="68" t="s">
        <v>8</v>
      </c>
      <c r="B9" s="672" t="s">
        <v>292</v>
      </c>
      <c r="C9" s="673"/>
      <c r="D9" s="673"/>
      <c r="E9" s="673"/>
      <c r="F9" s="673"/>
      <c r="G9" s="674"/>
      <c r="H9" s="142" t="s">
        <v>56</v>
      </c>
      <c r="I9" s="140">
        <v>0</v>
      </c>
      <c r="J9" s="546" t="s">
        <v>51</v>
      </c>
      <c r="K9" s="548"/>
      <c r="L9" s="141">
        <f>IF($I$7=基本!$F$4,基本!$P$7,IF($I$7=基本!$F$13,基本!$P$16,IF($I$7=基本!$F$22,基本!$P$25,IF($I$7=基本!$F$31,基本!$P$34,IF($I$7=基本!$F$40,基本!$P$43,0)))))</f>
        <v>13</v>
      </c>
    </row>
    <row r="10" spans="1:13" ht="14.25" customHeight="1">
      <c r="A10" s="70"/>
      <c r="B10" s="680" t="s">
        <v>144</v>
      </c>
      <c r="C10" s="681"/>
      <c r="D10" s="681"/>
      <c r="E10" s="681"/>
      <c r="F10" s="681"/>
      <c r="G10" s="682"/>
      <c r="H10" s="90" t="s">
        <v>50</v>
      </c>
      <c r="I10" s="144" t="s">
        <v>14</v>
      </c>
      <c r="J10" s="141">
        <f>IF(I10="",0,VLOOKUP(I10,基本!$A$5:'基本'!$C$10,3,FALSE))</f>
        <v>6</v>
      </c>
      <c r="L10" s="79"/>
    </row>
    <row r="11" spans="1:13" ht="14.25" customHeight="1">
      <c r="A11" s="68" t="s">
        <v>59</v>
      </c>
      <c r="B11" s="606" t="s">
        <v>145</v>
      </c>
      <c r="C11" s="607"/>
      <c r="D11" s="607"/>
      <c r="E11" s="607"/>
      <c r="F11" s="607"/>
      <c r="G11" s="608"/>
      <c r="H11" s="142" t="s">
        <v>57</v>
      </c>
      <c r="I11" s="140">
        <v>0</v>
      </c>
      <c r="J11" s="546" t="s">
        <v>52</v>
      </c>
      <c r="K11" s="548"/>
      <c r="L11" s="141">
        <f>IF($I$7=基本!$F$4,基本!$P$9,IF($I$7=基本!$F$13,基本!$P$18,IF($I$7=基本!$F$22,基本!$P$27,IF($I$7=基本!$F$31,基本!$P$36,IF($I$7=基本!$F$40,基本!$P$45,0)))))</f>
        <v>3</v>
      </c>
    </row>
    <row r="12" spans="1:13">
      <c r="A12" s="69"/>
      <c r="B12" s="629" t="s">
        <v>146</v>
      </c>
      <c r="C12" s="630"/>
      <c r="D12" s="630"/>
      <c r="E12" s="630"/>
      <c r="F12" s="630"/>
      <c r="G12" s="631"/>
      <c r="H12" s="203"/>
      <c r="I12" s="203"/>
      <c r="J12" s="203"/>
      <c r="K12" s="203"/>
      <c r="L12" s="255" t="s">
        <v>369</v>
      </c>
    </row>
    <row r="13" spans="1:13" ht="14.25" customHeight="1">
      <c r="A13" s="69"/>
      <c r="B13" s="629" t="s">
        <v>147</v>
      </c>
      <c r="C13" s="630"/>
      <c r="D13" s="630"/>
      <c r="E13" s="630"/>
      <c r="F13" s="630"/>
      <c r="G13" s="631"/>
      <c r="H13" s="205" t="s">
        <v>84</v>
      </c>
      <c r="I13" s="140">
        <v>1</v>
      </c>
      <c r="J13" s="142" t="s">
        <v>42</v>
      </c>
      <c r="K13" s="140">
        <v>6</v>
      </c>
      <c r="L13" s="256">
        <f>$J$10+$L$11+$I$11</f>
        <v>9</v>
      </c>
      <c r="M13" s="93"/>
    </row>
    <row r="14" spans="1:13" ht="14.25" customHeight="1">
      <c r="A14" s="69"/>
      <c r="B14" s="600" t="s">
        <v>148</v>
      </c>
      <c r="C14" s="601"/>
      <c r="D14" s="601"/>
      <c r="E14" s="601"/>
      <c r="F14" s="601"/>
      <c r="G14" s="602"/>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56">
        <f>$J$10+$L$11+$I$11+($I$13*$K$13)</f>
        <v>15</v>
      </c>
      <c r="M14" s="93"/>
    </row>
    <row r="15" spans="1:13" ht="9.75" customHeight="1">
      <c r="A15" s="69"/>
      <c r="B15" s="600"/>
      <c r="C15" s="601"/>
      <c r="D15" s="601"/>
      <c r="E15" s="601"/>
      <c r="F15" s="601"/>
      <c r="G15" s="602"/>
      <c r="H15" s="142" t="s">
        <v>58</v>
      </c>
      <c r="I15" s="140"/>
      <c r="J15" s="232" t="s">
        <v>368</v>
      </c>
      <c r="K15" s="144" t="s">
        <v>15</v>
      </c>
      <c r="L15" s="231">
        <f>IF(K15="",0,VLOOKUP(K15,基本!$A$5:'基本'!$C$10,3,FALSE))</f>
        <v>6</v>
      </c>
    </row>
    <row r="16" spans="1:13" ht="17.25">
      <c r="A16" s="69"/>
      <c r="B16" s="701" t="str">
        <f>"　範囲内の味方１人　一時的HP " &amp; $L$15+5</f>
        <v>　範囲内の味方１人　一時的HP 11</v>
      </c>
      <c r="C16" s="702"/>
      <c r="D16" s="702"/>
      <c r="E16" s="702"/>
      <c r="F16" s="702"/>
      <c r="G16" s="703"/>
      <c r="H16" s="111"/>
      <c r="I16" s="111"/>
      <c r="J16" s="111"/>
      <c r="K16" s="111"/>
    </row>
    <row r="17" spans="1:11" ht="14.25" customHeight="1">
      <c r="A17" s="69"/>
      <c r="B17" s="701" t="s">
        <v>464</v>
      </c>
      <c r="C17" s="702"/>
      <c r="D17" s="702"/>
      <c r="E17" s="702"/>
      <c r="F17" s="702"/>
      <c r="G17" s="703"/>
      <c r="H17" s="111"/>
      <c r="I17" s="111"/>
      <c r="J17" s="111"/>
      <c r="K17" s="111"/>
    </row>
    <row r="18" spans="1:11" ht="7.5" customHeight="1">
      <c r="A18" s="70"/>
      <c r="B18" s="618"/>
      <c r="C18" s="619"/>
      <c r="D18" s="619"/>
      <c r="E18" s="619"/>
      <c r="F18" s="619"/>
      <c r="G18" s="620"/>
      <c r="H18" s="111"/>
      <c r="I18" s="111"/>
      <c r="J18" s="111"/>
      <c r="K18" s="111"/>
    </row>
    <row r="19" spans="1:11" ht="14.25" thickBot="1">
      <c r="A19" s="112" t="s">
        <v>45</v>
      </c>
      <c r="E19" s="80"/>
      <c r="H19" s="111"/>
      <c r="I19" s="111"/>
      <c r="J19" s="111"/>
      <c r="K19" s="111"/>
    </row>
    <row r="20" spans="1:11" s="366" customFormat="1" ht="15" customHeight="1">
      <c r="A20" s="704" t="str">
        <f>$B$2</f>
        <v>オルタード・ラック</v>
      </c>
      <c r="B20" s="705"/>
      <c r="C20" s="706"/>
      <c r="D20" s="670" t="s">
        <v>658</v>
      </c>
      <c r="E20" s="671"/>
      <c r="F20" s="656" t="s">
        <v>723</v>
      </c>
      <c r="G20" s="657"/>
    </row>
    <row r="21" spans="1:11" s="366" customFormat="1" ht="16.5" customHeight="1" thickBot="1">
      <c r="A21" s="707"/>
      <c r="B21" s="708"/>
      <c r="C21" s="709"/>
      <c r="D21" s="332" t="s">
        <v>658</v>
      </c>
      <c r="E21" s="333" t="s">
        <v>656</v>
      </c>
      <c r="F21" s="381" t="s">
        <v>724</v>
      </c>
      <c r="G21" s="382" t="s">
        <v>656</v>
      </c>
    </row>
    <row r="22" spans="1:11" s="366" customFormat="1" ht="21" customHeight="1">
      <c r="A22" s="658" t="s">
        <v>654</v>
      </c>
      <c r="B22" s="375" t="s">
        <v>655</v>
      </c>
      <c r="C22" s="660" t="str">
        <f>$K$8</f>
        <v>意志</v>
      </c>
      <c r="D22" s="351" t="str">
        <f>$L$8 &amp; "+1d20"</f>
        <v>19+1d20</v>
      </c>
      <c r="E22" s="352" t="str">
        <f>$L$8+2 &amp; "+1d20"</f>
        <v>21+1d20</v>
      </c>
      <c r="F22" s="351" t="str">
        <f>2+$L$8 &amp; "+1d20"</f>
        <v>21+1d20</v>
      </c>
      <c r="G22" s="376" t="str">
        <f>2+$L$8+2 &amp; "+1d20"</f>
        <v>23+1d20</v>
      </c>
    </row>
    <row r="23" spans="1:11" s="366" customFormat="1" ht="24" customHeight="1" thickBot="1">
      <c r="A23" s="659"/>
      <c r="B23" s="380" t="s">
        <v>657</v>
      </c>
      <c r="C23" s="661"/>
      <c r="D23" s="377" t="str">
        <f>3+$L$8 &amp; "+1d20"</f>
        <v>22+1d20</v>
      </c>
      <c r="E23" s="378" t="str">
        <f>3+$L$8+2 &amp; "+1d20"</f>
        <v>24+1d20</v>
      </c>
      <c r="F23" s="377" t="str">
        <f>2+3+$L$8 &amp; "+1d20"</f>
        <v>24+1d20</v>
      </c>
      <c r="G23" s="379" t="str">
        <f>2+3+$L$8+2 &amp; "+1d20"</f>
        <v>26+1d20</v>
      </c>
    </row>
    <row r="24" spans="1:11" s="320" customFormat="1" ht="22.5" customHeight="1">
      <c r="A24" s="662" t="s">
        <v>115</v>
      </c>
      <c r="B24" s="337" t="s">
        <v>661</v>
      </c>
      <c r="C24" s="338" t="str">
        <f t="shared" ref="C24:C25" si="0">IF($I$15 = 0,"", $I$15)</f>
        <v/>
      </c>
      <c r="D24" s="54" t="str">
        <f>$L$13 &amp; "+" &amp; $I$13 &amp; "d" &amp; $K$13</f>
        <v>9+1d6</v>
      </c>
      <c r="E24" s="339" t="str">
        <f>$L$13 &amp; "+" &amp; $I$13 &amp; "d" &amp; $K$13</f>
        <v>9+1d6</v>
      </c>
      <c r="F24" s="54" t="str">
        <f>$L$13 &amp; "+" &amp; $I$13 &amp; "d" &amp; $K$13</f>
        <v>9+1d6</v>
      </c>
      <c r="G24" s="55" t="str">
        <f>$L$13 &amp; "+" &amp; $I$13 &amp; "d" &amp; $K$13</f>
        <v>9+1d6</v>
      </c>
    </row>
    <row r="25" spans="1:11" s="320" customFormat="1" ht="23.25" customHeight="1" thickBot="1">
      <c r="A25" s="663"/>
      <c r="B25" s="149" t="s">
        <v>662</v>
      </c>
      <c r="C25" s="95" t="str">
        <f t="shared" si="0"/>
        <v/>
      </c>
      <c r="D25" s="94" t="str">
        <f>$L$14 &amp; IF($I$14 = 0,"","+" &amp; $I$14 &amp; "d" &amp; $K$14)</f>
        <v>15+3d8</v>
      </c>
      <c r="E25" s="340" t="str">
        <f>$L$14 &amp; IF($I$14 = 0,"","+" &amp; $I$14 &amp; "d" &amp; $K$14)</f>
        <v>15+3d8</v>
      </c>
      <c r="F25" s="94" t="str">
        <f>$L$14 &amp; IF($I$14 = 0,"","+" &amp; $I$14 &amp; "d" &amp; $K$14)</f>
        <v>15+3d8</v>
      </c>
      <c r="G25" s="92" t="str">
        <f>$L$14 &amp; IF($I$14 = 0,"","+" &amp; $I$14 &amp; "d" &amp; $K$14)</f>
        <v>15+3d8</v>
      </c>
    </row>
    <row r="26" spans="1:11" s="208" customFormat="1" ht="5.25" customHeight="1">
      <c r="A26" s="632"/>
      <c r="B26" s="632"/>
      <c r="C26" s="632"/>
      <c r="D26" s="632"/>
      <c r="E26" s="632"/>
      <c r="F26" s="627"/>
      <c r="G26" s="627"/>
      <c r="H26" s="146"/>
      <c r="I26" s="146"/>
      <c r="J26" s="146"/>
      <c r="K26" s="146"/>
    </row>
    <row r="27" spans="1:11" s="464" customFormat="1" ht="14.25" customHeight="1">
      <c r="A27" s="633" t="s">
        <v>820</v>
      </c>
      <c r="B27" s="633"/>
      <c r="C27" s="633"/>
      <c r="D27" s="633"/>
      <c r="E27" s="633"/>
      <c r="F27" s="633"/>
      <c r="G27" s="633"/>
      <c r="H27" s="146"/>
    </row>
    <row r="28" spans="1:11" s="464" customFormat="1" ht="13.5" customHeight="1">
      <c r="A28" s="635" t="s">
        <v>821</v>
      </c>
      <c r="B28" s="635"/>
      <c r="C28" s="635"/>
      <c r="D28" s="635"/>
      <c r="E28" s="635"/>
      <c r="F28" s="635"/>
      <c r="G28" s="635"/>
      <c r="H28" s="146"/>
      <c r="I28" s="146"/>
      <c r="J28" s="146"/>
      <c r="K28" s="146"/>
    </row>
    <row r="29" spans="1:11" s="208" customFormat="1" ht="14.25">
      <c r="A29" s="633" t="s">
        <v>374</v>
      </c>
      <c r="B29" s="633"/>
      <c r="C29" s="633"/>
      <c r="D29" s="633"/>
      <c r="E29" s="633"/>
      <c r="F29" s="633"/>
      <c r="G29" s="633"/>
      <c r="H29" s="146"/>
    </row>
    <row r="30" spans="1:11" s="208" customFormat="1" ht="13.5" customHeight="1">
      <c r="A30" s="634" t="s">
        <v>674</v>
      </c>
      <c r="B30" s="635"/>
      <c r="C30" s="635"/>
      <c r="D30" s="635"/>
      <c r="E30" s="635"/>
      <c r="F30" s="635"/>
      <c r="G30" s="635"/>
      <c r="H30" s="146"/>
      <c r="I30" s="146"/>
      <c r="J30" s="146"/>
      <c r="K30" s="146"/>
    </row>
    <row r="31" spans="1:11" s="208" customFormat="1" ht="13.5" customHeight="1">
      <c r="A31" s="634" t="s">
        <v>653</v>
      </c>
      <c r="B31" s="634"/>
      <c r="C31" s="634"/>
      <c r="D31" s="634"/>
      <c r="E31" s="634"/>
      <c r="F31" s="634"/>
      <c r="G31" s="634"/>
      <c r="H31" s="146"/>
      <c r="I31" s="146"/>
      <c r="J31" s="146"/>
      <c r="K31" s="146"/>
    </row>
    <row r="32" spans="1:11" s="208" customFormat="1" ht="13.5" customHeight="1">
      <c r="A32" s="634" t="s">
        <v>675</v>
      </c>
      <c r="B32" s="634"/>
      <c r="C32" s="634"/>
      <c r="D32" s="634"/>
      <c r="E32" s="634"/>
      <c r="F32" s="634"/>
      <c r="G32" s="634"/>
      <c r="H32" s="146"/>
      <c r="I32" s="146"/>
      <c r="J32" s="146"/>
      <c r="K32" s="146"/>
    </row>
    <row r="33" spans="1:12" s="208" customFormat="1" ht="14.25">
      <c r="A33" s="633" t="s">
        <v>381</v>
      </c>
      <c r="B33" s="633"/>
      <c r="C33" s="633"/>
      <c r="D33" s="633"/>
      <c r="E33" s="633"/>
      <c r="F33" s="633"/>
      <c r="G33" s="633"/>
      <c r="H33" s="146"/>
    </row>
    <row r="34" spans="1:12" s="208" customFormat="1" ht="13.5" customHeight="1">
      <c r="A34" s="637" t="s">
        <v>377</v>
      </c>
      <c r="B34" s="635"/>
      <c r="C34" s="635"/>
      <c r="D34" s="635"/>
      <c r="E34" s="635"/>
      <c r="F34" s="635"/>
      <c r="G34" s="635"/>
      <c r="H34" s="146"/>
      <c r="I34" s="146"/>
      <c r="J34" s="146"/>
      <c r="K34" s="146"/>
    </row>
    <row r="35" spans="1:12" s="208" customFormat="1" ht="3" customHeight="1">
      <c r="A35" s="215"/>
      <c r="B35" s="215"/>
      <c r="C35" s="215"/>
      <c r="D35" s="215"/>
      <c r="E35" s="215"/>
      <c r="F35" s="215"/>
      <c r="G35" s="215"/>
      <c r="H35" s="146"/>
      <c r="I35" s="146"/>
      <c r="J35" s="146"/>
      <c r="K35" s="146"/>
    </row>
    <row r="36" spans="1:12" s="366" customFormat="1">
      <c r="A36" s="653" t="s">
        <v>47</v>
      </c>
      <c r="B36" s="654"/>
      <c r="C36" s="654"/>
      <c r="D36" s="654"/>
      <c r="E36" s="654"/>
      <c r="F36" s="654"/>
      <c r="G36" s="655"/>
      <c r="H36" s="146"/>
      <c r="I36" s="146"/>
      <c r="J36" s="146"/>
      <c r="K36" s="146"/>
    </row>
    <row r="37" spans="1:12" s="146" customFormat="1" ht="5.25" customHeight="1">
      <c r="A37" s="647"/>
      <c r="B37" s="633"/>
      <c r="C37" s="633"/>
      <c r="D37" s="633"/>
      <c r="E37" s="633"/>
      <c r="F37" s="633"/>
      <c r="G37" s="648"/>
      <c r="L37" s="366"/>
    </row>
    <row r="38" spans="1:12" s="146" customFormat="1" ht="17.25" customHeight="1">
      <c r="A38" s="701" t="s">
        <v>277</v>
      </c>
      <c r="B38" s="702"/>
      <c r="C38" s="702"/>
      <c r="D38" s="702"/>
      <c r="E38" s="702"/>
      <c r="F38" s="702"/>
      <c r="G38" s="703"/>
      <c r="L38" s="366"/>
    </row>
    <row r="39" spans="1:12" s="146" customFormat="1" ht="6.75" customHeight="1">
      <c r="A39" s="647"/>
      <c r="B39" s="633"/>
      <c r="C39" s="633"/>
      <c r="D39" s="633"/>
      <c r="E39" s="633"/>
      <c r="F39" s="633"/>
      <c r="G39" s="648"/>
      <c r="L39" s="366"/>
    </row>
    <row r="40" spans="1:12" s="146" customFormat="1" ht="13.5" customHeight="1">
      <c r="A40" s="626" t="s">
        <v>579</v>
      </c>
      <c r="B40" s="627"/>
      <c r="C40" s="627"/>
      <c r="D40" s="627"/>
      <c r="E40" s="627"/>
      <c r="F40" s="627"/>
      <c r="G40" s="628"/>
      <c r="L40" s="366"/>
    </row>
    <row r="41" spans="1:12" s="146" customFormat="1" ht="13.5" customHeight="1">
      <c r="A41" s="626" t="s">
        <v>730</v>
      </c>
      <c r="B41" s="627"/>
      <c r="C41" s="627"/>
      <c r="D41" s="627"/>
      <c r="E41" s="627"/>
      <c r="F41" s="627"/>
      <c r="G41" s="628"/>
      <c r="L41" s="366"/>
    </row>
    <row r="42" spans="1:12" s="146" customFormat="1" ht="13.5" customHeight="1">
      <c r="A42" s="629" t="s">
        <v>565</v>
      </c>
      <c r="B42" s="630"/>
      <c r="C42" s="630"/>
      <c r="D42" s="630"/>
      <c r="E42" s="630"/>
      <c r="F42" s="630"/>
      <c r="G42" s="631"/>
      <c r="L42" s="366"/>
    </row>
    <row r="43" spans="1:12" s="146" customFormat="1" ht="13.5" customHeight="1">
      <c r="A43" s="629" t="s">
        <v>566</v>
      </c>
      <c r="B43" s="630"/>
      <c r="C43" s="630"/>
      <c r="D43" s="630"/>
      <c r="E43" s="630"/>
      <c r="F43" s="630"/>
      <c r="G43" s="631"/>
      <c r="L43" s="366"/>
    </row>
    <row r="44" spans="1:12" s="146" customFormat="1" ht="13.5" customHeight="1">
      <c r="A44" s="626" t="s">
        <v>731</v>
      </c>
      <c r="B44" s="627"/>
      <c r="C44" s="627"/>
      <c r="D44" s="627"/>
      <c r="E44" s="627"/>
      <c r="F44" s="627"/>
      <c r="G44" s="628"/>
      <c r="L44" s="366"/>
    </row>
    <row r="45" spans="1:12" s="146" customFormat="1" ht="13.5" customHeight="1">
      <c r="A45" s="629" t="s">
        <v>732</v>
      </c>
      <c r="B45" s="630"/>
      <c r="C45" s="630"/>
      <c r="D45" s="630"/>
      <c r="E45" s="630"/>
      <c r="F45" s="630"/>
      <c r="G45" s="631"/>
      <c r="L45" s="366"/>
    </row>
    <row r="46" spans="1:12" s="146" customFormat="1" ht="13.5" customHeight="1">
      <c r="A46" s="626" t="s">
        <v>567</v>
      </c>
      <c r="B46" s="627"/>
      <c r="C46" s="627"/>
      <c r="D46" s="627"/>
      <c r="E46" s="627"/>
      <c r="F46" s="627"/>
      <c r="G46" s="628"/>
      <c r="L46" s="366"/>
    </row>
    <row r="47" spans="1:12" s="146" customFormat="1" ht="13.5" customHeight="1">
      <c r="A47" s="626" t="s">
        <v>733</v>
      </c>
      <c r="B47" s="627"/>
      <c r="C47" s="627"/>
      <c r="D47" s="627"/>
      <c r="E47" s="627"/>
      <c r="F47" s="627"/>
      <c r="G47" s="628"/>
      <c r="L47" s="366"/>
    </row>
    <row r="48" spans="1:12" s="146" customFormat="1" ht="13.5" customHeight="1">
      <c r="A48" s="626" t="s">
        <v>568</v>
      </c>
      <c r="B48" s="627"/>
      <c r="C48" s="627"/>
      <c r="D48" s="627"/>
      <c r="E48" s="627"/>
      <c r="F48" s="627"/>
      <c r="G48" s="628"/>
      <c r="L48" s="366"/>
    </row>
    <row r="49" spans="1:12" s="146" customFormat="1" ht="13.5" customHeight="1">
      <c r="A49" s="626" t="s">
        <v>419</v>
      </c>
      <c r="B49" s="627"/>
      <c r="C49" s="627"/>
      <c r="D49" s="627"/>
      <c r="E49" s="627"/>
      <c r="F49" s="627"/>
      <c r="G49" s="628"/>
      <c r="L49" s="366"/>
    </row>
    <row r="50" spans="1:12" s="146" customFormat="1" ht="13.5" customHeight="1">
      <c r="A50" s="626" t="s">
        <v>734</v>
      </c>
      <c r="B50" s="627"/>
      <c r="C50" s="627"/>
      <c r="D50" s="627"/>
      <c r="E50" s="627"/>
      <c r="F50" s="627"/>
      <c r="G50" s="628"/>
      <c r="L50" s="366"/>
    </row>
    <row r="51" spans="1:12" s="146" customFormat="1" ht="13.5" customHeight="1">
      <c r="A51" s="629" t="s">
        <v>237</v>
      </c>
      <c r="B51" s="630"/>
      <c r="C51" s="630"/>
      <c r="D51" s="630"/>
      <c r="E51" s="630"/>
      <c r="F51" s="630"/>
      <c r="G51" s="631"/>
      <c r="L51" s="366"/>
    </row>
    <row r="52" spans="1:12" s="146" customFormat="1" ht="13.5" customHeight="1">
      <c r="A52" s="626" t="s">
        <v>278</v>
      </c>
      <c r="B52" s="627"/>
      <c r="C52" s="627"/>
      <c r="D52" s="627"/>
      <c r="E52" s="627"/>
      <c r="F52" s="627"/>
      <c r="G52" s="628"/>
      <c r="L52" s="366"/>
    </row>
    <row r="53" spans="1:12" s="146" customFormat="1" ht="13.5" customHeight="1">
      <c r="A53" s="626" t="s">
        <v>564</v>
      </c>
      <c r="B53" s="627"/>
      <c r="C53" s="627"/>
      <c r="D53" s="627"/>
      <c r="E53" s="627"/>
      <c r="F53" s="627"/>
      <c r="G53" s="628"/>
      <c r="L53" s="366"/>
    </row>
    <row r="54" spans="1:12" s="146" customFormat="1" ht="13.5" customHeight="1">
      <c r="A54" s="626" t="s">
        <v>275</v>
      </c>
      <c r="B54" s="627"/>
      <c r="C54" s="627"/>
      <c r="D54" s="627"/>
      <c r="E54" s="627"/>
      <c r="F54" s="627"/>
      <c r="G54" s="628"/>
      <c r="L54" s="366"/>
    </row>
    <row r="55" spans="1:12" s="146" customFormat="1" ht="13.5" customHeight="1">
      <c r="A55" s="626" t="s">
        <v>824</v>
      </c>
      <c r="B55" s="627"/>
      <c r="C55" s="627"/>
      <c r="D55" s="627"/>
      <c r="E55" s="627"/>
      <c r="F55" s="627"/>
      <c r="G55" s="628"/>
      <c r="L55" s="366"/>
    </row>
    <row r="56" spans="1:12" s="146" customFormat="1" ht="13.5" customHeight="1">
      <c r="A56" s="626" t="s">
        <v>279</v>
      </c>
      <c r="B56" s="627"/>
      <c r="C56" s="627"/>
      <c r="D56" s="627"/>
      <c r="E56" s="627"/>
      <c r="F56" s="627"/>
      <c r="G56" s="628"/>
      <c r="L56" s="366"/>
    </row>
    <row r="57" spans="1:12" s="146" customFormat="1" ht="6.75" customHeight="1">
      <c r="A57" s="723"/>
      <c r="B57" s="724"/>
      <c r="C57" s="724"/>
      <c r="D57" s="724"/>
      <c r="E57" s="724"/>
      <c r="F57" s="724"/>
      <c r="G57" s="725"/>
      <c r="L57" s="366"/>
    </row>
    <row r="58" spans="1:12" s="146" customFormat="1" ht="21">
      <c r="A58" s="35" t="s">
        <v>116</v>
      </c>
      <c r="B58" s="373">
        <f>$B$1</f>
        <v>3</v>
      </c>
      <c r="C58" s="36" t="s">
        <v>39</v>
      </c>
      <c r="D58" s="37" t="str">
        <f>$E$1</f>
        <v>遭遇毎</v>
      </c>
      <c r="E58" s="714" t="str">
        <f>$B$2</f>
        <v>オルタード・ラック</v>
      </c>
      <c r="F58" s="728"/>
      <c r="G58" s="715"/>
      <c r="L58" s="366"/>
    </row>
  </sheetData>
  <mergeCells count="59">
    <mergeCell ref="A56:G56"/>
    <mergeCell ref="A57:G57"/>
    <mergeCell ref="E58:G58"/>
    <mergeCell ref="A52:G52"/>
    <mergeCell ref="A53:G53"/>
    <mergeCell ref="A54:G54"/>
    <mergeCell ref="A55:G55"/>
    <mergeCell ref="A49:G49"/>
    <mergeCell ref="A50:G50"/>
    <mergeCell ref="A51:G51"/>
    <mergeCell ref="A45:G45"/>
    <mergeCell ref="A46:G46"/>
    <mergeCell ref="A47:G47"/>
    <mergeCell ref="A48:G48"/>
    <mergeCell ref="A42:G42"/>
    <mergeCell ref="A43:G43"/>
    <mergeCell ref="A44:G44"/>
    <mergeCell ref="A36:G36"/>
    <mergeCell ref="A37:G37"/>
    <mergeCell ref="A38:G38"/>
    <mergeCell ref="A39:G39"/>
    <mergeCell ref="A40:G40"/>
    <mergeCell ref="A22:A23"/>
    <mergeCell ref="C22:C23"/>
    <mergeCell ref="A41:G41"/>
    <mergeCell ref="A34:G34"/>
    <mergeCell ref="A29:G29"/>
    <mergeCell ref="A30:G30"/>
    <mergeCell ref="A31:G31"/>
    <mergeCell ref="A32:G32"/>
    <mergeCell ref="A33:G33"/>
    <mergeCell ref="A27:G27"/>
    <mergeCell ref="A28:G28"/>
    <mergeCell ref="A26:G26"/>
    <mergeCell ref="H4:L4"/>
    <mergeCell ref="A24:A25"/>
    <mergeCell ref="J9:K9"/>
    <mergeCell ref="B12:G12"/>
    <mergeCell ref="J11:K11"/>
    <mergeCell ref="B13:G13"/>
    <mergeCell ref="B14:G14"/>
    <mergeCell ref="B6:D6"/>
    <mergeCell ref="B15:G15"/>
    <mergeCell ref="B17:G17"/>
    <mergeCell ref="B7:D7"/>
    <mergeCell ref="B8:G8"/>
    <mergeCell ref="B11:G11"/>
    <mergeCell ref="D20:E20"/>
    <mergeCell ref="F20:G20"/>
    <mergeCell ref="B9:G9"/>
    <mergeCell ref="B10:G10"/>
    <mergeCell ref="A20:C21"/>
    <mergeCell ref="B1:C1"/>
    <mergeCell ref="F1:G1"/>
    <mergeCell ref="B2:G2"/>
    <mergeCell ref="B4:G4"/>
    <mergeCell ref="B5:G5"/>
    <mergeCell ref="B18:G18"/>
    <mergeCell ref="B16:G16"/>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1D02"/>
  </sheetPr>
  <dimension ref="A1:IV60"/>
  <sheetViews>
    <sheetView zoomScaleNormal="100" workbookViewId="0">
      <selection activeCell="B6" sqref="B6:D6"/>
    </sheetView>
  </sheetViews>
  <sheetFormatPr defaultColWidth="9" defaultRowHeight="13.5"/>
  <cols>
    <col min="1" max="1" width="7.875" style="111" customWidth="1"/>
    <col min="2" max="2" width="8.5" style="111" customWidth="1"/>
    <col min="3" max="3" width="6.625" style="111" customWidth="1"/>
    <col min="4" max="4" width="15.75" style="111" customWidth="1"/>
    <col min="5" max="6" width="15.75" style="79" customWidth="1"/>
    <col min="7" max="7" width="18.25" style="79" customWidth="1"/>
    <col min="8" max="8" width="17.375" style="79" customWidth="1"/>
    <col min="9" max="9" width="14.625" style="79" customWidth="1"/>
    <col min="10" max="10" width="8.375" style="79" customWidth="1"/>
    <col min="11" max="11" width="7.5" style="79" customWidth="1"/>
    <col min="12" max="12" width="7.875" style="111" customWidth="1"/>
    <col min="13" max="13" width="9.25" style="111" customWidth="1"/>
    <col min="14" max="14" width="12.375" style="111" customWidth="1"/>
    <col min="15" max="16384" width="9" style="111"/>
  </cols>
  <sheetData>
    <row r="1" spans="1:13" ht="21">
      <c r="A1" s="38" t="s">
        <v>116</v>
      </c>
      <c r="B1" s="729">
        <v>7</v>
      </c>
      <c r="C1" s="730"/>
      <c r="D1" s="39" t="s">
        <v>39</v>
      </c>
      <c r="E1" s="40" t="s">
        <v>113</v>
      </c>
      <c r="F1" s="716"/>
      <c r="G1" s="717"/>
      <c r="H1" s="86" t="s">
        <v>53</v>
      </c>
    </row>
    <row r="2" spans="1:13" ht="24.75" customHeight="1">
      <c r="A2" s="39" t="s">
        <v>0</v>
      </c>
      <c r="B2" s="718" t="s">
        <v>666</v>
      </c>
      <c r="C2" s="718"/>
      <c r="D2" s="718"/>
      <c r="E2" s="718"/>
      <c r="F2" s="718"/>
      <c r="G2" s="718"/>
      <c r="H2" s="86" t="s">
        <v>54</v>
      </c>
    </row>
    <row r="3" spans="1:13" ht="19.5" customHeight="1">
      <c r="A3" s="91" t="s">
        <v>46</v>
      </c>
      <c r="B3" s="79"/>
      <c r="C3" s="79"/>
      <c r="D3" s="79"/>
      <c r="I3" s="86"/>
    </row>
    <row r="4" spans="1:13">
      <c r="A4" s="65" t="s">
        <v>44</v>
      </c>
      <c r="B4" s="609" t="s">
        <v>347</v>
      </c>
      <c r="C4" s="610"/>
      <c r="D4" s="610"/>
      <c r="E4" s="610"/>
      <c r="F4" s="610"/>
      <c r="G4" s="611"/>
      <c r="H4" s="638" t="s">
        <v>367</v>
      </c>
      <c r="I4" s="639"/>
      <c r="J4" s="639"/>
      <c r="K4" s="639"/>
      <c r="L4" s="640"/>
    </row>
    <row r="5" spans="1:13">
      <c r="A5" s="66" t="s">
        <v>38</v>
      </c>
      <c r="B5" s="609" t="s">
        <v>348</v>
      </c>
      <c r="C5" s="610"/>
      <c r="D5" s="610"/>
      <c r="E5" s="610"/>
      <c r="F5" s="610"/>
      <c r="G5" s="611"/>
      <c r="H5" s="142" t="s">
        <v>41</v>
      </c>
      <c r="I5" s="295" t="s">
        <v>81</v>
      </c>
      <c r="J5" s="168" t="s">
        <v>349</v>
      </c>
      <c r="L5" s="139"/>
    </row>
    <row r="6" spans="1:13">
      <c r="A6" s="66" t="s">
        <v>6</v>
      </c>
      <c r="B6" s="609" t="s">
        <v>4</v>
      </c>
      <c r="C6" s="610"/>
      <c r="D6" s="611"/>
      <c r="E6" s="118" t="s">
        <v>41</v>
      </c>
      <c r="F6" s="202" t="str">
        <f>$I$5</f>
        <v>遠隔範囲</v>
      </c>
      <c r="G6" s="199" t="str">
        <f>IF($J$5 = 0,"", $J$5)</f>
        <v>10ﾏｽ以内の味方1人が中心</v>
      </c>
      <c r="H6" s="142" t="s">
        <v>64</v>
      </c>
      <c r="I6" s="140" t="s">
        <v>65</v>
      </c>
      <c r="J6" s="140">
        <v>2</v>
      </c>
      <c r="L6" s="139"/>
    </row>
    <row r="7" spans="1:13">
      <c r="A7" s="67" t="s">
        <v>5</v>
      </c>
      <c r="B7" s="609" t="s">
        <v>467</v>
      </c>
      <c r="C7" s="610"/>
      <c r="D7" s="611"/>
      <c r="E7" s="118" t="s">
        <v>64</v>
      </c>
      <c r="F7" s="160" t="str">
        <f>IF($I$6 = 0,"", $I$6)</f>
        <v>爆発</v>
      </c>
      <c r="G7" s="160">
        <f>IF($J$6 = 0,"", $J$6)</f>
        <v>2</v>
      </c>
      <c r="H7" s="142" t="s">
        <v>83</v>
      </c>
      <c r="I7" s="140" t="s">
        <v>204</v>
      </c>
      <c r="J7" s="86" t="s">
        <v>60</v>
      </c>
      <c r="L7" s="270" t="s">
        <v>369</v>
      </c>
    </row>
    <row r="8" spans="1:13">
      <c r="A8" s="67" t="s">
        <v>7</v>
      </c>
      <c r="B8" s="609" t="s">
        <v>345</v>
      </c>
      <c r="C8" s="610"/>
      <c r="D8" s="610"/>
      <c r="E8" s="610"/>
      <c r="F8" s="610"/>
      <c r="G8" s="611"/>
      <c r="H8" s="142" t="s">
        <v>49</v>
      </c>
      <c r="I8" s="144" t="s">
        <v>14</v>
      </c>
      <c r="J8" s="141">
        <f>IF(I8="",0,VLOOKUP(I8,基本!$A$5:'基本'!$C$10,3,FALSE))</f>
        <v>6</v>
      </c>
      <c r="K8" s="140" t="s">
        <v>19</v>
      </c>
      <c r="L8" s="275">
        <f>$J$8+$L$9+$I$9</f>
        <v>19</v>
      </c>
    </row>
    <row r="9" spans="1:13" ht="14.25" customHeight="1">
      <c r="A9" s="68" t="s">
        <v>8</v>
      </c>
      <c r="B9" s="606" t="s">
        <v>350</v>
      </c>
      <c r="C9" s="607"/>
      <c r="D9" s="607"/>
      <c r="E9" s="607"/>
      <c r="F9" s="607"/>
      <c r="G9" s="608"/>
      <c r="H9" s="142" t="s">
        <v>56</v>
      </c>
      <c r="I9" s="140">
        <v>0</v>
      </c>
      <c r="J9" s="546" t="s">
        <v>51</v>
      </c>
      <c r="K9" s="548"/>
      <c r="L9" s="141">
        <f>IF($I$7=基本!$F$4,基本!$P$7,IF($I$7=基本!$F$13,基本!$P$16,IF($I$7=基本!$F$22,基本!$P$25,IF($I$7=基本!$F$31,基本!$P$34,IF($I$7=基本!$F$40,基本!$P$43,0)))))</f>
        <v>13</v>
      </c>
    </row>
    <row r="10" spans="1:13" ht="14.25" customHeight="1">
      <c r="A10" s="69"/>
      <c r="B10" s="629" t="s">
        <v>351</v>
      </c>
      <c r="C10" s="630"/>
      <c r="D10" s="630"/>
      <c r="E10" s="630"/>
      <c r="F10" s="630"/>
      <c r="G10" s="631"/>
      <c r="H10" s="90" t="s">
        <v>50</v>
      </c>
      <c r="I10" s="144" t="s">
        <v>14</v>
      </c>
      <c r="J10" s="141">
        <f>IF(I10="",0,VLOOKUP(I10,基本!$A$5:'基本'!$C$10,3,FALSE))</f>
        <v>6</v>
      </c>
      <c r="L10" s="79"/>
    </row>
    <row r="11" spans="1:13" ht="9" customHeight="1">
      <c r="A11" s="159"/>
      <c r="B11" s="680"/>
      <c r="C11" s="681"/>
      <c r="D11" s="681"/>
      <c r="E11" s="681"/>
      <c r="F11" s="681"/>
      <c r="G11" s="682"/>
      <c r="H11" s="142" t="s">
        <v>57</v>
      </c>
      <c r="I11" s="140">
        <v>0</v>
      </c>
      <c r="J11" s="546" t="s">
        <v>52</v>
      </c>
      <c r="K11" s="548"/>
      <c r="L11" s="141">
        <f>IF($I$7=基本!$F$4,基本!$P$9,IF($I$7=基本!$F$13,基本!$P$18,IF($I$7=基本!$F$22,基本!$P$27,IF($I$7=基本!$F$31,基本!$P$36,IF($I$7=基本!$F$40,基本!$P$45,0)))))</f>
        <v>3</v>
      </c>
    </row>
    <row r="12" spans="1:13" ht="14.25" customHeight="1">
      <c r="A12" s="69" t="s">
        <v>352</v>
      </c>
      <c r="B12" s="600" t="s">
        <v>353</v>
      </c>
      <c r="C12" s="601"/>
      <c r="D12" s="601"/>
      <c r="E12" s="601"/>
      <c r="F12" s="601"/>
      <c r="G12" s="602"/>
      <c r="H12" s="203"/>
      <c r="I12" s="203"/>
      <c r="J12" s="203"/>
      <c r="K12" s="203"/>
      <c r="L12" s="253" t="s">
        <v>369</v>
      </c>
    </row>
    <row r="13" spans="1:13" ht="14.25" customHeight="1">
      <c r="A13" s="69"/>
      <c r="B13" s="629" t="s">
        <v>354</v>
      </c>
      <c r="C13" s="630"/>
      <c r="D13" s="630"/>
      <c r="E13" s="630"/>
      <c r="F13" s="630"/>
      <c r="G13" s="631"/>
      <c r="H13" s="205" t="s">
        <v>84</v>
      </c>
      <c r="I13" s="140">
        <v>1</v>
      </c>
      <c r="J13" s="142" t="s">
        <v>42</v>
      </c>
      <c r="K13" s="140">
        <v>10</v>
      </c>
      <c r="L13" s="254">
        <f>$J$10+$L$11+$I$11</f>
        <v>9</v>
      </c>
      <c r="M13" s="93"/>
    </row>
    <row r="14" spans="1:13" ht="9" customHeight="1">
      <c r="A14" s="159"/>
      <c r="B14" s="734"/>
      <c r="C14" s="735"/>
      <c r="D14" s="735"/>
      <c r="E14" s="735"/>
      <c r="F14" s="735"/>
      <c r="G14" s="736"/>
      <c r="H14" s="142" t="s">
        <v>48</v>
      </c>
      <c r="I14" s="44">
        <f>IF($I$7=基本!$F$4,基本!$L$11,IF($I$7=基本!$F$13,基本!$L$20,IF($I$7=基本!$F$22,基本!$L$29,IF($I$7=基本!$F$31,基本!$L$38,IF($I$7=基本!$F$40,基本!$L$47,0)))))</f>
        <v>3</v>
      </c>
      <c r="J14" s="142" t="s">
        <v>42</v>
      </c>
      <c r="K14" s="44">
        <f>IF($I$7=基本!$F$4,基本!$N$11,IF($I$7=基本!$F$13,基本!$N$20,IF($I$7=基本!$F$22,基本!$N$29,IF($I$7=基本!$F$31,基本!$N$38,IF($I$7=基本!$F$40,基本!$N$47,0)))))</f>
        <v>8</v>
      </c>
      <c r="L14" s="254">
        <f>$J$10+$L$11+$I$11+($I$13*$K$13)</f>
        <v>19</v>
      </c>
      <c r="M14" s="93"/>
    </row>
    <row r="15" spans="1:13" ht="10.5" customHeight="1">
      <c r="A15" s="69"/>
      <c r="B15" s="737"/>
      <c r="C15" s="738"/>
      <c r="D15" s="738"/>
      <c r="E15" s="738"/>
      <c r="F15" s="738"/>
      <c r="G15" s="739"/>
      <c r="H15" s="142" t="s">
        <v>58</v>
      </c>
      <c r="I15" s="140"/>
      <c r="J15" s="230" t="s">
        <v>368</v>
      </c>
      <c r="K15" s="144" t="s">
        <v>12</v>
      </c>
      <c r="L15" s="286">
        <f>IF(K15="",0,VLOOKUP(K15,基本!$A$5:'基本'!$C$10,3,FALSE))</f>
        <v>2</v>
      </c>
    </row>
    <row r="16" spans="1:13" ht="17.25">
      <c r="A16" s="69"/>
      <c r="B16" s="695" t="s">
        <v>466</v>
      </c>
      <c r="C16" s="696"/>
      <c r="D16" s="696"/>
      <c r="E16" s="696"/>
      <c r="F16" s="696"/>
      <c r="G16" s="697"/>
      <c r="H16" s="111"/>
      <c r="I16" s="111"/>
      <c r="J16" s="111"/>
      <c r="K16" s="111"/>
    </row>
    <row r="17" spans="1:11" ht="17.25">
      <c r="A17" s="69"/>
      <c r="B17" s="695" t="str">
        <f>"効果：起点ﾏｽの味方 AC +"&amp;2+$L$15</f>
        <v>効果：起点ﾏｽの味方 AC +4</v>
      </c>
      <c r="C17" s="696"/>
      <c r="D17" s="696"/>
      <c r="E17" s="696"/>
      <c r="F17" s="696"/>
      <c r="G17" s="697"/>
      <c r="H17" s="111"/>
      <c r="I17" s="111"/>
      <c r="J17" s="111"/>
      <c r="K17" s="111"/>
    </row>
    <row r="18" spans="1:11" ht="6" hidden="1" customHeight="1">
      <c r="A18" s="69"/>
      <c r="B18" s="600"/>
      <c r="C18" s="601"/>
      <c r="D18" s="601"/>
      <c r="E18" s="601"/>
      <c r="F18" s="601"/>
      <c r="G18" s="602"/>
      <c r="H18" s="111"/>
      <c r="I18" s="111"/>
      <c r="J18" s="111"/>
      <c r="K18" s="111"/>
    </row>
    <row r="19" spans="1:11" ht="4.5" customHeight="1">
      <c r="A19" s="70"/>
      <c r="B19" s="618"/>
      <c r="C19" s="619"/>
      <c r="D19" s="619"/>
      <c r="E19" s="619"/>
      <c r="F19" s="619"/>
      <c r="G19" s="620"/>
      <c r="H19" s="111"/>
      <c r="I19" s="111"/>
      <c r="J19" s="111"/>
      <c r="K19" s="111"/>
    </row>
    <row r="20" spans="1:11" ht="14.25" thickBot="1">
      <c r="A20" s="112" t="s">
        <v>45</v>
      </c>
      <c r="E20" s="80"/>
      <c r="H20" s="111"/>
      <c r="I20" s="111"/>
      <c r="J20" s="111"/>
      <c r="K20" s="111"/>
    </row>
    <row r="21" spans="1:11" s="366" customFormat="1" ht="15" customHeight="1">
      <c r="A21" s="704" t="str">
        <f>$B$2</f>
        <v>ゲイルフォース・インフュージョン</v>
      </c>
      <c r="B21" s="705"/>
      <c r="C21" s="706"/>
      <c r="D21" s="670" t="s">
        <v>658</v>
      </c>
      <c r="E21" s="671"/>
      <c r="F21" s="656" t="s">
        <v>723</v>
      </c>
      <c r="G21" s="657"/>
    </row>
    <row r="22" spans="1:11" s="366" customFormat="1" ht="16.5" customHeight="1" thickBot="1">
      <c r="A22" s="707"/>
      <c r="B22" s="708"/>
      <c r="C22" s="709"/>
      <c r="D22" s="332" t="s">
        <v>658</v>
      </c>
      <c r="E22" s="333" t="s">
        <v>656</v>
      </c>
      <c r="F22" s="381" t="s">
        <v>724</v>
      </c>
      <c r="G22" s="382" t="s">
        <v>656</v>
      </c>
    </row>
    <row r="23" spans="1:11" s="366" customFormat="1" ht="21" customHeight="1">
      <c r="A23" s="658" t="s">
        <v>654</v>
      </c>
      <c r="B23" s="375" t="s">
        <v>655</v>
      </c>
      <c r="C23" s="660" t="str">
        <f>$K$8</f>
        <v>反応</v>
      </c>
      <c r="D23" s="351" t="str">
        <f>$L$8 &amp; "+1d20"</f>
        <v>19+1d20</v>
      </c>
      <c r="E23" s="352" t="str">
        <f>$L$8+2 &amp; "+1d20"</f>
        <v>21+1d20</v>
      </c>
      <c r="F23" s="351" t="str">
        <f>2+$L$8 &amp; "+1d20"</f>
        <v>21+1d20</v>
      </c>
      <c r="G23" s="376" t="str">
        <f>2+$L$8+2 &amp; "+1d20"</f>
        <v>23+1d20</v>
      </c>
    </row>
    <row r="24" spans="1:11" s="366" customFormat="1" ht="24" customHeight="1" thickBot="1">
      <c r="A24" s="659"/>
      <c r="B24" s="380" t="s">
        <v>657</v>
      </c>
      <c r="C24" s="661"/>
      <c r="D24" s="377" t="str">
        <f>3+$L$8 &amp; "+1d20"</f>
        <v>22+1d20</v>
      </c>
      <c r="E24" s="378" t="str">
        <f>3+$L$8+2 &amp; "+1d20"</f>
        <v>24+1d20</v>
      </c>
      <c r="F24" s="377" t="str">
        <f>2+3+$L$8 &amp; "+1d20"</f>
        <v>24+1d20</v>
      </c>
      <c r="G24" s="379" t="str">
        <f>2+3+$L$8+2 &amp; "+1d20"</f>
        <v>26+1d20</v>
      </c>
    </row>
    <row r="25" spans="1:11" s="320" customFormat="1" ht="22.5" customHeight="1">
      <c r="A25" s="662" t="s">
        <v>115</v>
      </c>
      <c r="B25" s="337" t="s">
        <v>661</v>
      </c>
      <c r="C25" s="338" t="str">
        <f t="shared" ref="C25:C26" si="0">IF($I$15 = 0,"", $I$15)</f>
        <v/>
      </c>
      <c r="D25" s="54" t="str">
        <f>$L$13 &amp; "+" &amp; $I$13 &amp; "d" &amp; $K$13</f>
        <v>9+1d10</v>
      </c>
      <c r="E25" s="339" t="str">
        <f>$L$13 &amp; "+" &amp; $I$13 &amp; "d" &amp; $K$13</f>
        <v>9+1d10</v>
      </c>
      <c r="F25" s="54" t="str">
        <f>$L$13 &amp; "+" &amp; $I$13 &amp; "d" &amp; $K$13</f>
        <v>9+1d10</v>
      </c>
      <c r="G25" s="55" t="str">
        <f>$L$13 &amp; "+" &amp; $I$13 &amp; "d" &amp; $K$13</f>
        <v>9+1d10</v>
      </c>
    </row>
    <row r="26" spans="1:11" s="320" customFormat="1" ht="23.25" customHeight="1" thickBot="1">
      <c r="A26" s="663"/>
      <c r="B26" s="149" t="s">
        <v>662</v>
      </c>
      <c r="C26" s="95" t="str">
        <f t="shared" si="0"/>
        <v/>
      </c>
      <c r="D26" s="94" t="str">
        <f>$L$14 &amp; IF($I$14 = 0,"","+" &amp; $I$14 &amp; "d" &amp; $K$14)</f>
        <v>19+3d8</v>
      </c>
      <c r="E26" s="340" t="str">
        <f>$L$14 &amp; IF($I$14 = 0,"","+" &amp; $I$14 &amp; "d" &amp; $K$14)</f>
        <v>19+3d8</v>
      </c>
      <c r="F26" s="94" t="str">
        <f>$L$14 &amp; IF($I$14 = 0,"","+" &amp; $I$14 &amp; "d" &amp; $K$14)</f>
        <v>19+3d8</v>
      </c>
      <c r="G26" s="92" t="str">
        <f>$L$14 &amp; IF($I$14 = 0,"","+" &amp; $I$14 &amp; "d" &amp; $K$14)</f>
        <v>19+3d8</v>
      </c>
    </row>
    <row r="27" spans="1:11" s="208" customFormat="1" ht="5.25" customHeight="1">
      <c r="A27" s="632"/>
      <c r="B27" s="632"/>
      <c r="C27" s="632"/>
      <c r="D27" s="632"/>
      <c r="E27" s="632"/>
      <c r="F27" s="627"/>
      <c r="G27" s="627"/>
      <c r="H27" s="146"/>
      <c r="I27" s="146"/>
      <c r="J27" s="146"/>
      <c r="K27" s="146"/>
    </row>
    <row r="28" spans="1:11" s="464" customFormat="1" ht="14.25" customHeight="1">
      <c r="A28" s="633" t="s">
        <v>820</v>
      </c>
      <c r="B28" s="633"/>
      <c r="C28" s="633"/>
      <c r="D28" s="633"/>
      <c r="E28" s="633"/>
      <c r="F28" s="633"/>
      <c r="G28" s="633"/>
      <c r="H28" s="146"/>
    </row>
    <row r="29" spans="1:11" s="464" customFormat="1" ht="13.5" customHeight="1">
      <c r="A29" s="635" t="s">
        <v>821</v>
      </c>
      <c r="B29" s="635"/>
      <c r="C29" s="635"/>
      <c r="D29" s="635"/>
      <c r="E29" s="635"/>
      <c r="F29" s="635"/>
      <c r="G29" s="635"/>
      <c r="H29" s="146"/>
      <c r="I29" s="146"/>
      <c r="J29" s="146"/>
      <c r="K29" s="146"/>
    </row>
    <row r="30" spans="1:11" s="208" customFormat="1" ht="14.25">
      <c r="A30" s="633" t="s">
        <v>374</v>
      </c>
      <c r="B30" s="633"/>
      <c r="C30" s="633"/>
      <c r="D30" s="633"/>
      <c r="E30" s="633"/>
      <c r="F30" s="633"/>
      <c r="G30" s="633"/>
      <c r="H30" s="146"/>
    </row>
    <row r="31" spans="1:11" s="208" customFormat="1" ht="13.5" customHeight="1">
      <c r="A31" s="634" t="s">
        <v>674</v>
      </c>
      <c r="B31" s="635"/>
      <c r="C31" s="635"/>
      <c r="D31" s="635"/>
      <c r="E31" s="635"/>
      <c r="F31" s="635"/>
      <c r="G31" s="635"/>
      <c r="H31" s="146"/>
      <c r="I31" s="146"/>
      <c r="J31" s="146"/>
      <c r="K31" s="146"/>
    </row>
    <row r="32" spans="1:11" s="208" customFormat="1" ht="13.5" customHeight="1">
      <c r="A32" s="634" t="s">
        <v>653</v>
      </c>
      <c r="B32" s="634"/>
      <c r="C32" s="634"/>
      <c r="D32" s="634"/>
      <c r="E32" s="634"/>
      <c r="F32" s="634"/>
      <c r="G32" s="634"/>
      <c r="H32" s="146"/>
      <c r="I32" s="146"/>
      <c r="J32" s="146"/>
      <c r="K32" s="146"/>
    </row>
    <row r="33" spans="1:256" s="208" customFormat="1" ht="13.5" customHeight="1">
      <c r="A33" s="634" t="s">
        <v>675</v>
      </c>
      <c r="B33" s="634"/>
      <c r="C33" s="634"/>
      <c r="D33" s="634"/>
      <c r="E33" s="634"/>
      <c r="F33" s="634"/>
      <c r="G33" s="634"/>
      <c r="H33" s="146"/>
      <c r="I33" s="146"/>
      <c r="J33" s="146"/>
      <c r="K33" s="146"/>
    </row>
    <row r="34" spans="1:256" s="208" customFormat="1" ht="14.25">
      <c r="A34" s="633" t="s">
        <v>381</v>
      </c>
      <c r="B34" s="633"/>
      <c r="C34" s="633"/>
      <c r="D34" s="633"/>
      <c r="E34" s="633"/>
      <c r="F34" s="633"/>
      <c r="G34" s="633"/>
      <c r="H34" s="146"/>
    </row>
    <row r="35" spans="1:256" s="208" customFormat="1" ht="13.5" customHeight="1">
      <c r="A35" s="637" t="s">
        <v>377</v>
      </c>
      <c r="B35" s="635"/>
      <c r="C35" s="635"/>
      <c r="D35" s="635"/>
      <c r="E35" s="635"/>
      <c r="F35" s="635"/>
      <c r="G35" s="635"/>
      <c r="H35" s="146"/>
      <c r="I35" s="146"/>
      <c r="J35" s="146"/>
      <c r="K35" s="146"/>
    </row>
    <row r="36" spans="1:256" s="365" customFormat="1" ht="14.25">
      <c r="A36" s="633" t="s">
        <v>722</v>
      </c>
      <c r="B36" s="633"/>
      <c r="C36" s="633"/>
      <c r="D36" s="633"/>
      <c r="E36" s="633"/>
      <c r="F36" s="633"/>
      <c r="G36" s="633"/>
      <c r="H36" s="146"/>
    </row>
    <row r="37" spans="1:256" s="365" customFormat="1" ht="13.5" customHeight="1">
      <c r="A37" s="636" t="s">
        <v>712</v>
      </c>
      <c r="B37" s="636"/>
      <c r="C37" s="636"/>
      <c r="D37" s="636"/>
      <c r="E37" s="636"/>
      <c r="F37" s="636"/>
      <c r="G37" s="636"/>
      <c r="H37" s="146"/>
      <c r="I37" s="146"/>
      <c r="J37" s="146"/>
      <c r="K37" s="146"/>
    </row>
    <row r="38" spans="1:256" s="365" customFormat="1" ht="13.5" customHeight="1">
      <c r="A38" s="634" t="s">
        <v>713</v>
      </c>
      <c r="B38" s="634"/>
      <c r="C38" s="634"/>
      <c r="D38" s="634"/>
      <c r="E38" s="634"/>
      <c r="F38" s="634"/>
      <c r="G38" s="634"/>
      <c r="H38" s="146"/>
      <c r="I38" s="146"/>
      <c r="J38" s="146"/>
      <c r="K38" s="146"/>
    </row>
    <row r="39" spans="1:256" s="208" customFormat="1" ht="3.75" customHeight="1">
      <c r="A39" s="215"/>
      <c r="B39" s="215"/>
      <c r="C39" s="215"/>
      <c r="D39" s="215"/>
      <c r="E39" s="215"/>
      <c r="F39" s="215"/>
      <c r="G39" s="215"/>
      <c r="H39" s="146"/>
      <c r="I39" s="146"/>
      <c r="J39" s="146"/>
      <c r="K39" s="146"/>
    </row>
    <row r="40" spans="1:256" s="208" customFormat="1">
      <c r="A40" s="653" t="s">
        <v>47</v>
      </c>
      <c r="B40" s="654"/>
      <c r="C40" s="654"/>
      <c r="D40" s="654"/>
      <c r="E40" s="654"/>
      <c r="F40" s="654"/>
      <c r="G40" s="655"/>
      <c r="H40" s="146"/>
      <c r="I40" s="146"/>
      <c r="J40" s="146"/>
      <c r="K40" s="146"/>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1"/>
      <c r="IP40" s="111"/>
      <c r="IQ40" s="111"/>
      <c r="IR40" s="111"/>
      <c r="IS40" s="111"/>
      <c r="IT40" s="111"/>
      <c r="IU40" s="111"/>
      <c r="IV40" s="111"/>
    </row>
    <row r="41" spans="1:256" s="109" customFormat="1" ht="3" customHeight="1">
      <c r="A41" s="629"/>
      <c r="B41" s="630"/>
      <c r="C41" s="630"/>
      <c r="D41" s="630"/>
      <c r="E41" s="630"/>
      <c r="F41" s="630"/>
      <c r="G41" s="631"/>
      <c r="L41" s="216"/>
    </row>
    <row r="42" spans="1:256" s="146" customFormat="1" ht="17.25" customHeight="1">
      <c r="A42" s="701" t="s">
        <v>468</v>
      </c>
      <c r="B42" s="702"/>
      <c r="C42" s="702"/>
      <c r="D42" s="702"/>
      <c r="E42" s="702"/>
      <c r="F42" s="702"/>
      <c r="G42" s="703"/>
      <c r="L42" s="294"/>
    </row>
    <row r="43" spans="1:256" s="146" customFormat="1" ht="3" customHeight="1">
      <c r="A43" s="647"/>
      <c r="B43" s="633"/>
      <c r="C43" s="633"/>
      <c r="D43" s="633"/>
      <c r="E43" s="633"/>
      <c r="F43" s="633"/>
      <c r="G43" s="648"/>
      <c r="L43" s="294"/>
    </row>
    <row r="44" spans="1:256" s="146" customFormat="1" ht="13.5" customHeight="1">
      <c r="A44" s="626" t="s">
        <v>469</v>
      </c>
      <c r="B44" s="627"/>
      <c r="C44" s="627"/>
      <c r="D44" s="627"/>
      <c r="E44" s="627"/>
      <c r="F44" s="627"/>
      <c r="G44" s="628"/>
      <c r="L44" s="294"/>
    </row>
    <row r="45" spans="1:256" s="146" customFormat="1" ht="13.5" customHeight="1">
      <c r="A45" s="626" t="s">
        <v>470</v>
      </c>
      <c r="B45" s="627"/>
      <c r="C45" s="627"/>
      <c r="D45" s="627"/>
      <c r="E45" s="627"/>
      <c r="F45" s="627"/>
      <c r="G45" s="628"/>
      <c r="L45" s="294"/>
    </row>
    <row r="46" spans="1:256" s="146" customFormat="1" ht="13.5" customHeight="1">
      <c r="A46" s="629" t="s">
        <v>584</v>
      </c>
      <c r="B46" s="630"/>
      <c r="C46" s="630"/>
      <c r="D46" s="630"/>
      <c r="E46" s="630"/>
      <c r="F46" s="630"/>
      <c r="G46" s="631"/>
      <c r="L46" s="294"/>
    </row>
    <row r="47" spans="1:256" s="146" customFormat="1" ht="13.5" customHeight="1">
      <c r="A47" s="626" t="s">
        <v>471</v>
      </c>
      <c r="B47" s="627"/>
      <c r="C47" s="627"/>
      <c r="D47" s="627"/>
      <c r="E47" s="627"/>
      <c r="F47" s="627"/>
      <c r="G47" s="628"/>
      <c r="L47" s="294"/>
    </row>
    <row r="48" spans="1:256" s="146" customFormat="1" ht="13.5" customHeight="1">
      <c r="A48" s="629" t="s">
        <v>581</v>
      </c>
      <c r="B48" s="630"/>
      <c r="C48" s="630"/>
      <c r="D48" s="630"/>
      <c r="E48" s="630"/>
      <c r="F48" s="630"/>
      <c r="G48" s="631"/>
      <c r="L48" s="294"/>
    </row>
    <row r="49" spans="1:256" s="146" customFormat="1" ht="13.5" customHeight="1">
      <c r="A49" s="626" t="s">
        <v>472</v>
      </c>
      <c r="B49" s="627"/>
      <c r="C49" s="627"/>
      <c r="D49" s="627"/>
      <c r="E49" s="627"/>
      <c r="F49" s="627"/>
      <c r="G49" s="628"/>
      <c r="L49" s="294"/>
    </row>
    <row r="50" spans="1:256" s="146" customFormat="1" ht="13.5" customHeight="1">
      <c r="A50" s="626" t="s">
        <v>419</v>
      </c>
      <c r="B50" s="627"/>
      <c r="C50" s="627"/>
      <c r="D50" s="627"/>
      <c r="E50" s="627"/>
      <c r="F50" s="627"/>
      <c r="G50" s="628"/>
      <c r="L50" s="294"/>
    </row>
    <row r="51" spans="1:256" s="146" customFormat="1" ht="13.5" customHeight="1">
      <c r="A51" s="626" t="s">
        <v>580</v>
      </c>
      <c r="B51" s="627"/>
      <c r="C51" s="627"/>
      <c r="D51" s="627"/>
      <c r="E51" s="627"/>
      <c r="F51" s="627"/>
      <c r="G51" s="628"/>
      <c r="L51" s="294"/>
    </row>
    <row r="52" spans="1:256" s="146" customFormat="1" ht="13.5" customHeight="1">
      <c r="A52" s="629" t="s">
        <v>473</v>
      </c>
      <c r="B52" s="630"/>
      <c r="C52" s="630"/>
      <c r="D52" s="630"/>
      <c r="E52" s="630"/>
      <c r="F52" s="630"/>
      <c r="G52" s="631"/>
      <c r="L52" s="294"/>
    </row>
    <row r="53" spans="1:256" s="146" customFormat="1" ht="13.5" customHeight="1">
      <c r="A53" s="629" t="s">
        <v>582</v>
      </c>
      <c r="B53" s="630"/>
      <c r="C53" s="630"/>
      <c r="D53" s="630"/>
      <c r="E53" s="630"/>
      <c r="F53" s="630"/>
      <c r="G53" s="631"/>
      <c r="L53" s="294"/>
    </row>
    <row r="54" spans="1:256" s="146" customFormat="1" ht="13.5" customHeight="1">
      <c r="A54" s="626" t="s">
        <v>474</v>
      </c>
      <c r="B54" s="627"/>
      <c r="C54" s="627"/>
      <c r="D54" s="627"/>
      <c r="E54" s="627"/>
      <c r="F54" s="627"/>
      <c r="G54" s="628"/>
      <c r="L54" s="294"/>
    </row>
    <row r="55" spans="1:256" s="146" customFormat="1" ht="13.5" customHeight="1">
      <c r="A55" s="626" t="s">
        <v>475</v>
      </c>
      <c r="B55" s="601"/>
      <c r="C55" s="601"/>
      <c r="D55" s="601"/>
      <c r="E55" s="601"/>
      <c r="F55" s="601"/>
      <c r="G55" s="602"/>
      <c r="L55" s="294"/>
    </row>
    <row r="56" spans="1:256" s="146" customFormat="1" ht="13.5" customHeight="1">
      <c r="A56" s="626" t="s">
        <v>465</v>
      </c>
      <c r="B56" s="601"/>
      <c r="C56" s="601"/>
      <c r="D56" s="601"/>
      <c r="E56" s="601"/>
      <c r="F56" s="601"/>
      <c r="G56" s="602"/>
      <c r="L56" s="294"/>
    </row>
    <row r="57" spans="1:256" s="146" customFormat="1" ht="13.5" customHeight="1">
      <c r="A57" s="626" t="s">
        <v>476</v>
      </c>
      <c r="B57" s="601"/>
      <c r="C57" s="601"/>
      <c r="D57" s="601"/>
      <c r="E57" s="601"/>
      <c r="F57" s="601"/>
      <c r="G57" s="602"/>
      <c r="L57" s="294"/>
    </row>
    <row r="58" spans="1:256" s="146" customFormat="1" ht="13.5" customHeight="1">
      <c r="A58" s="626" t="s">
        <v>583</v>
      </c>
      <c r="B58" s="601"/>
      <c r="C58" s="601"/>
      <c r="D58" s="601"/>
      <c r="E58" s="601"/>
      <c r="F58" s="601"/>
      <c r="G58" s="602"/>
      <c r="L58" s="294"/>
    </row>
    <row r="59" spans="1:256" s="109" customFormat="1" ht="3" customHeight="1">
      <c r="A59" s="629"/>
      <c r="B59" s="630"/>
      <c r="C59" s="630"/>
      <c r="D59" s="630"/>
      <c r="E59" s="630"/>
      <c r="F59" s="630"/>
      <c r="G59" s="631"/>
      <c r="L59" s="110"/>
    </row>
    <row r="60" spans="1:256" ht="21">
      <c r="A60" s="35" t="s">
        <v>116</v>
      </c>
      <c r="B60" s="119">
        <f>$B$1</f>
        <v>7</v>
      </c>
      <c r="C60" s="36" t="s">
        <v>39</v>
      </c>
      <c r="D60" s="37" t="str">
        <f>$E$1</f>
        <v>遭遇毎</v>
      </c>
      <c r="E60" s="714" t="str">
        <f>$B$2</f>
        <v>ゲイルフォース・インフュージョン</v>
      </c>
      <c r="F60" s="728"/>
      <c r="G60" s="715"/>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row>
  </sheetData>
  <mergeCells count="61">
    <mergeCell ref="H4:L4"/>
    <mergeCell ref="A41:G41"/>
    <mergeCell ref="A40:G40"/>
    <mergeCell ref="B6:D6"/>
    <mergeCell ref="B7:D7"/>
    <mergeCell ref="B8:G8"/>
    <mergeCell ref="B12:G12"/>
    <mergeCell ref="B16:G16"/>
    <mergeCell ref="B17:G17"/>
    <mergeCell ref="B19:G19"/>
    <mergeCell ref="B18:G18"/>
    <mergeCell ref="J11:K11"/>
    <mergeCell ref="B13:G13"/>
    <mergeCell ref="A25:A26"/>
    <mergeCell ref="J9:K9"/>
    <mergeCell ref="B11:G11"/>
    <mergeCell ref="B1:C1"/>
    <mergeCell ref="F1:G1"/>
    <mergeCell ref="B2:G2"/>
    <mergeCell ref="B4:G4"/>
    <mergeCell ref="B5:G5"/>
    <mergeCell ref="B9:G9"/>
    <mergeCell ref="B10:G10"/>
    <mergeCell ref="A21:C22"/>
    <mergeCell ref="D21:E21"/>
    <mergeCell ref="F21:G21"/>
    <mergeCell ref="A27:G27"/>
    <mergeCell ref="A30:G30"/>
    <mergeCell ref="A31:G31"/>
    <mergeCell ref="B14:G14"/>
    <mergeCell ref="B15:G15"/>
    <mergeCell ref="A23:A24"/>
    <mergeCell ref="C23:C24"/>
    <mergeCell ref="A28:G28"/>
    <mergeCell ref="A29:G29"/>
    <mergeCell ref="A32:G32"/>
    <mergeCell ref="A46:G46"/>
    <mergeCell ref="A42:G42"/>
    <mergeCell ref="A43:G43"/>
    <mergeCell ref="A44:G44"/>
    <mergeCell ref="A45:G45"/>
    <mergeCell ref="A33:G33"/>
    <mergeCell ref="A34:G34"/>
    <mergeCell ref="A35:G35"/>
    <mergeCell ref="A36:G36"/>
    <mergeCell ref="A37:G37"/>
    <mergeCell ref="A38:G38"/>
    <mergeCell ref="A47:G47"/>
    <mergeCell ref="E60:G60"/>
    <mergeCell ref="A59:G59"/>
    <mergeCell ref="A48:G48"/>
    <mergeCell ref="A49:G49"/>
    <mergeCell ref="A50:G50"/>
    <mergeCell ref="A51:G51"/>
    <mergeCell ref="A52:G52"/>
    <mergeCell ref="A53:G53"/>
    <mergeCell ref="A54:G54"/>
    <mergeCell ref="A57:G57"/>
    <mergeCell ref="A58:G58"/>
    <mergeCell ref="A55:G55"/>
    <mergeCell ref="A56:G56"/>
  </mergeCells>
  <phoneticPr fontId="10"/>
  <pageMargins left="0.70866141732283472" right="0.70866141732283472" top="0.74803149606299213" bottom="0.19685039370078741" header="0.31496062992125984" footer="0.31496062992125984"/>
  <pageSetup paperSize="9" orientation="portrait" horizontalDpi="300" verticalDpi="300" r:id="rId1"/>
  <headerFooter>
    <oddHeader>&amp;Cタンナイズ&amp;R&amp;D</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基本!$B$27:$B$31</xm:f>
          </x14:formula1>
          <xm:sqref>I6</xm:sqref>
        </x14:dataValidation>
        <x14:dataValidation type="list" allowBlank="1" showInputMessage="1" showErrorMessage="1">
          <x14:formula1>
            <xm:f>基本!$A$27:$A$33</xm:f>
          </x14:formula1>
          <xm:sqref>I5</xm:sqref>
        </x14:dataValidation>
        <x14:dataValidation type="list" allowBlank="1" showInputMessage="1" showErrorMessage="1">
          <x14:formula1>
            <xm:f>基本!$D$27:$D$31</xm:f>
          </x14:formula1>
          <xm:sqref>I7</xm:sqref>
        </x14:dataValidation>
        <x14:dataValidation type="list" allowBlank="1" showInputMessage="1" showErrorMessage="1">
          <x14:formula1>
            <xm:f>基本!$C$27:$C$37</xm:f>
          </x14:formula1>
          <xm:sqref>I15</xm:sqref>
        </x14:dataValidation>
        <x14:dataValidation type="list" allowBlank="1" showInputMessage="1" showErrorMessage="1">
          <x14:formula1>
            <xm:f>基本!$A$16:$A$19</xm:f>
          </x14:formula1>
          <xm:sqref>K8</xm:sqref>
        </x14:dataValidation>
        <x14:dataValidation type="list" allowBlank="1" showInputMessage="1" showErrorMessage="1">
          <x14:formula1>
            <xm:f>基本!$A$5:$A$10</xm:f>
          </x14:formula1>
          <xm:sqref>I8 I10 K15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26</vt:i4>
      </vt:variant>
    </vt:vector>
  </HeadingPairs>
  <TitlesOfParts>
    <vt:vector size="54" baseType="lpstr">
      <vt:lpstr>特別</vt:lpstr>
      <vt:lpstr>基本</vt:lpstr>
      <vt:lpstr>技能</vt:lpstr>
      <vt:lpstr>近接基礎</vt:lpstr>
      <vt:lpstr>無01_1</vt:lpstr>
      <vt:lpstr>無01_2</vt:lpstr>
      <vt:lpstr>テーマ遭</vt:lpstr>
      <vt:lpstr>遭03</vt:lpstr>
      <vt:lpstr>遭07</vt:lpstr>
      <vt:lpstr>遭11</vt:lpstr>
      <vt:lpstr>遭17</vt:lpstr>
      <vt:lpstr>遭特_1</vt:lpstr>
      <vt:lpstr>日09</vt:lpstr>
      <vt:lpstr>日15</vt:lpstr>
      <vt:lpstr>アイテム</vt:lpstr>
      <vt:lpstr>召喚一覧</vt:lpstr>
      <vt:lpstr>初01</vt:lpstr>
      <vt:lpstr>日01</vt:lpstr>
      <vt:lpstr>クラス遭_1</vt:lpstr>
      <vt:lpstr>クラス遭_2</vt:lpstr>
      <vt:lpstr>種族遭</vt:lpstr>
      <vt:lpstr>汎02</vt:lpstr>
      <vt:lpstr>汎06</vt:lpstr>
      <vt:lpstr>汎10</vt:lpstr>
      <vt:lpstr>汎12</vt:lpstr>
      <vt:lpstr>汎16</vt:lpstr>
      <vt:lpstr>日20</vt:lpstr>
      <vt:lpstr>汎10予備</vt:lpstr>
      <vt:lpstr>アイテム!Print_Area</vt:lpstr>
      <vt:lpstr>クラス遭_1!Print_Area</vt:lpstr>
      <vt:lpstr>クラス遭_2!Print_Area</vt:lpstr>
      <vt:lpstr>テーマ遭!Print_Area</vt:lpstr>
      <vt:lpstr>基本!Print_Area</vt:lpstr>
      <vt:lpstr>近接基礎!Print_Area</vt:lpstr>
      <vt:lpstr>種族遭!Print_Area</vt:lpstr>
      <vt:lpstr>初01!Print_Area</vt:lpstr>
      <vt:lpstr>召喚一覧!Print_Area</vt:lpstr>
      <vt:lpstr>遭03!Print_Area</vt:lpstr>
      <vt:lpstr>遭07!Print_Area</vt:lpstr>
      <vt:lpstr>遭11!Print_Area</vt:lpstr>
      <vt:lpstr>遭17!Print_Area</vt:lpstr>
      <vt:lpstr>遭特_1!Print_Area</vt:lpstr>
      <vt:lpstr>日01!Print_Area</vt:lpstr>
      <vt:lpstr>日09!Print_Area</vt:lpstr>
      <vt:lpstr>日15!Print_Area</vt:lpstr>
      <vt:lpstr>日20!Print_Area</vt:lpstr>
      <vt:lpstr>汎02!Print_Area</vt:lpstr>
      <vt:lpstr>汎06!Print_Area</vt:lpstr>
      <vt:lpstr>汎10!Print_Area</vt:lpstr>
      <vt:lpstr>汎10予備!Print_Area</vt:lpstr>
      <vt:lpstr>汎12!Print_Area</vt:lpstr>
      <vt:lpstr>汎16!Print_Area</vt:lpstr>
      <vt:lpstr>無01_1!Print_Area</vt:lpstr>
      <vt:lpstr>無01_2!Print_Area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CAMEL</dc:creator>
  <cp:lastModifiedBy>CAMEL</cp:lastModifiedBy>
  <cp:lastPrinted>2016-06-01T15:58:28Z</cp:lastPrinted>
  <dcterms:created xsi:type="dcterms:W3CDTF">2012-08-09T16:34:12Z</dcterms:created>
  <dcterms:modified xsi:type="dcterms:W3CDTF">2016-07-14T09:54:14Z</dcterms:modified>
</cp:coreProperties>
</file>