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5300" windowHeight="8220"/>
  </bookViews>
  <sheets>
    <sheet name="基本" sheetId="2" r:id="rId1"/>
    <sheet name="近接基礎" sheetId="69" r:id="rId2"/>
    <sheet name="無01A" sheetId="55" r:id="rId3"/>
    <sheet name="無01Ｂ" sheetId="93" r:id="rId4"/>
    <sheet name="無01C" sheetId="99" r:id="rId5"/>
    <sheet name="遭01" sheetId="87" r:id="rId6"/>
    <sheet name="遭03" sheetId="88" r:id="rId7"/>
    <sheet name="遭07" sheetId="89" r:id="rId8"/>
    <sheet name="日01" sheetId="76" r:id="rId9"/>
    <sheet name="日05" sheetId="90" r:id="rId10"/>
    <sheet name="日09" sheetId="98" r:id="rId11"/>
    <sheet name="クラスA " sheetId="94" r:id="rId12"/>
    <sheet name="クラスＢ" sheetId="95" r:id="rId13"/>
    <sheet name="種族" sheetId="97" r:id="rId14"/>
    <sheet name="汎02" sheetId="43" r:id="rId15"/>
    <sheet name="汎06" sheetId="73" r:id="rId16"/>
    <sheet name="汎10" sheetId="100" r:id="rId17"/>
    <sheet name="テーマ遭" sheetId="92" r:id="rId18"/>
  </sheets>
  <definedNames>
    <definedName name="_xlnm.Print_Area" localSheetId="11">'クラスA '!$A$1:$G$60</definedName>
    <definedName name="_xlnm.Print_Area" localSheetId="12">クラスＢ!$A$1:$G$53</definedName>
    <definedName name="_xlnm.Print_Area" localSheetId="17">テーマ遭!$A$1:$G$57</definedName>
    <definedName name="_xlnm.Print_Area" localSheetId="0">基本!$A$1:$P$38</definedName>
    <definedName name="_xlnm.Print_Area" localSheetId="1">近接基礎!$A$1:$G$53</definedName>
    <definedName name="_xlnm.Print_Area" localSheetId="13">種族!$A$1:$G$56</definedName>
    <definedName name="_xlnm.Print_Area" localSheetId="5">遭01!$A$1:$G$53</definedName>
    <definedName name="_xlnm.Print_Area" localSheetId="6">遭03!$A$1:$G$54</definedName>
    <definedName name="_xlnm.Print_Area" localSheetId="7">遭07!$A$1:$G$53</definedName>
    <definedName name="_xlnm.Print_Area" localSheetId="8">日01!$A$1:$G$54</definedName>
    <definedName name="_xlnm.Print_Area" localSheetId="9">日05!$A$1:$G$54</definedName>
    <definedName name="_xlnm.Print_Area" localSheetId="10">日09!$A$1:$G$54</definedName>
    <definedName name="_xlnm.Print_Area" localSheetId="14">汎02!$A$1:$G$57</definedName>
    <definedName name="_xlnm.Print_Area" localSheetId="15">汎06!$A$1:$G$57</definedName>
    <definedName name="_xlnm.Print_Area" localSheetId="16">汎10!$A$1:$G$57</definedName>
    <definedName name="_xlnm.Print_Area" localSheetId="2">無01A!$A$1:$G$54</definedName>
    <definedName name="_xlnm.Print_Area" localSheetId="3">無01Ｂ!$A$1:$G$52</definedName>
    <definedName name="_xlnm.Print_Area" localSheetId="4">無01C!$A$1:$G$52</definedName>
  </definedNames>
  <calcPr calcId="145621"/>
</workbook>
</file>

<file path=xl/calcChain.xml><?xml version="1.0" encoding="utf-8"?>
<calcChain xmlns="http://schemas.openxmlformats.org/spreadsheetml/2006/main">
  <c r="E57" i="100" l="1"/>
  <c r="D57" i="100"/>
  <c r="B57" i="100"/>
  <c r="L12" i="100"/>
  <c r="J11" i="100"/>
  <c r="L10" i="100"/>
  <c r="J9" i="100"/>
  <c r="G7" i="100"/>
  <c r="F7" i="100"/>
  <c r="G6" i="100"/>
  <c r="F6" i="100"/>
  <c r="E52" i="99" l="1"/>
  <c r="D52" i="99"/>
  <c r="B52" i="99"/>
  <c r="C25" i="99"/>
  <c r="C24" i="99"/>
  <c r="C23" i="99"/>
  <c r="C22" i="99"/>
  <c r="C21" i="99"/>
  <c r="C20" i="99"/>
  <c r="C19" i="99"/>
  <c r="A18" i="99"/>
  <c r="L12" i="99"/>
  <c r="J11" i="99"/>
  <c r="E25" i="99" s="1"/>
  <c r="L10" i="99"/>
  <c r="J9" i="99"/>
  <c r="D19" i="99" s="1"/>
  <c r="G7" i="99"/>
  <c r="F7" i="99"/>
  <c r="G6" i="99"/>
  <c r="F6" i="99"/>
  <c r="E20" i="99" l="1"/>
  <c r="D23" i="99"/>
  <c r="E23" i="99"/>
  <c r="D21" i="99"/>
  <c r="D24" i="99"/>
  <c r="E19" i="99"/>
  <c r="D22" i="99"/>
  <c r="D20" i="99"/>
  <c r="E21" i="99"/>
  <c r="E24" i="99"/>
  <c r="E22" i="99"/>
  <c r="D25" i="99"/>
  <c r="E54" i="98"/>
  <c r="D54" i="98"/>
  <c r="B54" i="98"/>
  <c r="C32" i="98"/>
  <c r="C31" i="98"/>
  <c r="C30" i="98"/>
  <c r="C29" i="98"/>
  <c r="C28" i="98"/>
  <c r="C27" i="98"/>
  <c r="C26" i="98"/>
  <c r="A25" i="98"/>
  <c r="G7" i="98"/>
  <c r="F7" i="98"/>
  <c r="G6" i="98"/>
  <c r="F6" i="98"/>
  <c r="G6" i="89"/>
  <c r="C25" i="95" l="1"/>
  <c r="C24" i="95"/>
  <c r="C23" i="95"/>
  <c r="C25" i="90"/>
  <c r="C24" i="90"/>
  <c r="C23" i="90"/>
  <c r="C31" i="76"/>
  <c r="C30" i="76"/>
  <c r="C29" i="76"/>
  <c r="C27" i="89"/>
  <c r="C26" i="89"/>
  <c r="C25" i="89"/>
  <c r="C24" i="89"/>
  <c r="C23" i="89"/>
  <c r="C22" i="89"/>
  <c r="C25" i="88"/>
  <c r="C24" i="88"/>
  <c r="C23" i="88"/>
  <c r="C22" i="88"/>
  <c r="C21" i="88"/>
  <c r="C20" i="88"/>
  <c r="C25" i="87"/>
  <c r="C24" i="87"/>
  <c r="C23" i="87"/>
  <c r="C22" i="87"/>
  <c r="C21" i="87"/>
  <c r="C20" i="87"/>
  <c r="C25" i="93"/>
  <c r="C24" i="93"/>
  <c r="C23" i="93"/>
  <c r="C22" i="93"/>
  <c r="C21" i="93"/>
  <c r="C20" i="93"/>
  <c r="C25" i="55"/>
  <c r="C24" i="55"/>
  <c r="C23" i="55"/>
  <c r="C22" i="55"/>
  <c r="C21" i="55"/>
  <c r="C20" i="55"/>
  <c r="C25" i="69"/>
  <c r="C24" i="69"/>
  <c r="C23" i="69"/>
  <c r="A13" i="2"/>
  <c r="G7" i="97" l="1"/>
  <c r="F7" i="97"/>
  <c r="G6" i="97"/>
  <c r="F6" i="97"/>
  <c r="E56" i="97"/>
  <c r="D56" i="97"/>
  <c r="B56" i="97"/>
  <c r="E53" i="95" l="1"/>
  <c r="D53" i="95"/>
  <c r="B53" i="95"/>
  <c r="C22" i="95"/>
  <c r="C21" i="95"/>
  <c r="C20" i="95"/>
  <c r="C19" i="95"/>
  <c r="A18" i="95"/>
  <c r="G7" i="95"/>
  <c r="F7" i="95"/>
  <c r="G6" i="95"/>
  <c r="F6" i="95"/>
  <c r="E60" i="94"/>
  <c r="D60" i="94"/>
  <c r="B60" i="94"/>
  <c r="G7" i="94"/>
  <c r="F7" i="94"/>
  <c r="G6" i="94"/>
  <c r="F6" i="94"/>
  <c r="C22" i="90"/>
  <c r="C21" i="90"/>
  <c r="C20" i="90"/>
  <c r="C19" i="90"/>
  <c r="C28" i="76"/>
  <c r="C27" i="76"/>
  <c r="C26" i="76"/>
  <c r="C25" i="76"/>
  <c r="E52" i="93" l="1"/>
  <c r="D52" i="93"/>
  <c r="B52" i="93"/>
  <c r="C19" i="93"/>
  <c r="A18" i="93"/>
  <c r="G7" i="93"/>
  <c r="F7" i="93"/>
  <c r="G6" i="93"/>
  <c r="F6" i="93"/>
  <c r="C22" i="69" l="1"/>
  <c r="E57" i="92" l="1"/>
  <c r="D57" i="92"/>
  <c r="B57" i="92"/>
  <c r="G7" i="92"/>
  <c r="F7" i="92"/>
  <c r="G6" i="92"/>
  <c r="F6" i="92"/>
  <c r="E54" i="90" l="1"/>
  <c r="D54" i="90"/>
  <c r="B54" i="90"/>
  <c r="A18" i="90"/>
  <c r="G7" i="90"/>
  <c r="F7" i="90"/>
  <c r="G6" i="90"/>
  <c r="F6" i="90"/>
  <c r="E53" i="89"/>
  <c r="D53" i="89"/>
  <c r="B53" i="89"/>
  <c r="C21" i="89"/>
  <c r="A20" i="89"/>
  <c r="G7" i="89"/>
  <c r="F7" i="89"/>
  <c r="F6" i="89"/>
  <c r="E54" i="88"/>
  <c r="D54" i="88"/>
  <c r="B54" i="88"/>
  <c r="C19" i="88"/>
  <c r="A18" i="88"/>
  <c r="G7" i="88"/>
  <c r="F7" i="88"/>
  <c r="G6" i="88"/>
  <c r="F6" i="88"/>
  <c r="E53" i="87" l="1"/>
  <c r="D53" i="87"/>
  <c r="B53" i="87"/>
  <c r="C19" i="87"/>
  <c r="A18" i="87"/>
  <c r="G7" i="87"/>
  <c r="F7" i="87"/>
  <c r="G6" i="87"/>
  <c r="F6" i="87"/>
  <c r="P9" i="2" l="1"/>
  <c r="C23" i="2" l="1"/>
  <c r="C19" i="55" l="1"/>
  <c r="A18" i="55"/>
  <c r="C13" i="2" l="1"/>
  <c r="G6" i="69" l="1"/>
  <c r="G6" i="55"/>
  <c r="G6" i="76"/>
  <c r="E54" i="76"/>
  <c r="D54" i="76"/>
  <c r="B54" i="76"/>
  <c r="A24" i="76"/>
  <c r="G7" i="76"/>
  <c r="F7" i="76"/>
  <c r="F6" i="76"/>
  <c r="E57" i="73" l="1"/>
  <c r="D57" i="73"/>
  <c r="B57" i="73"/>
  <c r="G7" i="73"/>
  <c r="F7" i="73"/>
  <c r="G6" i="73"/>
  <c r="F6" i="73"/>
  <c r="B54" i="55" l="1"/>
  <c r="D54" i="55"/>
  <c r="E53" i="69"/>
  <c r="C21" i="69"/>
  <c r="C20" i="69"/>
  <c r="C19" i="69"/>
  <c r="C18" i="69"/>
  <c r="A17" i="69"/>
  <c r="G7" i="69"/>
  <c r="F7" i="69"/>
  <c r="F6" i="69"/>
  <c r="C5" i="2" l="1"/>
  <c r="C6" i="2"/>
  <c r="D13" i="2" s="1"/>
  <c r="B12" i="98" l="1"/>
  <c r="J11" i="98"/>
  <c r="J9" i="98"/>
  <c r="D5" i="2"/>
  <c r="J11" i="97"/>
  <c r="J9" i="97"/>
  <c r="J9" i="95"/>
  <c r="J11" i="94"/>
  <c r="J9" i="94"/>
  <c r="J11" i="95"/>
  <c r="J11" i="76"/>
  <c r="J11" i="92"/>
  <c r="J9" i="92"/>
  <c r="J11" i="93"/>
  <c r="J9" i="90"/>
  <c r="J11" i="88"/>
  <c r="J9" i="93"/>
  <c r="J9" i="43"/>
  <c r="J9" i="76"/>
  <c r="J11" i="87"/>
  <c r="J11" i="90"/>
  <c r="J11" i="55"/>
  <c r="J9" i="87"/>
  <c r="J9" i="55"/>
  <c r="J11" i="43"/>
  <c r="J9" i="88"/>
  <c r="J11" i="73"/>
  <c r="J9" i="89"/>
  <c r="J9" i="73"/>
  <c r="J11" i="89"/>
  <c r="F6" i="55"/>
  <c r="F7" i="55"/>
  <c r="G7" i="55"/>
  <c r="E54" i="55" l="1"/>
  <c r="D31" i="2" l="1"/>
  <c r="D30" i="2"/>
  <c r="D29" i="2"/>
  <c r="D28" i="2"/>
  <c r="D27" i="2"/>
  <c r="E57" i="43" l="1"/>
  <c r="D57" i="43"/>
  <c r="B57" i="43"/>
  <c r="G7" i="43"/>
  <c r="F7" i="43"/>
  <c r="G6" i="43"/>
  <c r="F6" i="43"/>
  <c r="J34" i="2" l="1"/>
  <c r="C7" i="2"/>
  <c r="C8" i="2"/>
  <c r="C9" i="2"/>
  <c r="C10" i="2"/>
  <c r="B17" i="89" l="1"/>
  <c r="B14" i="93"/>
  <c r="B14" i="88"/>
  <c r="O36" i="2"/>
  <c r="P36" i="2" s="1"/>
  <c r="O27" i="2"/>
  <c r="J11" i="69"/>
  <c r="J9" i="69"/>
  <c r="P18" i="2"/>
  <c r="O45" i="2"/>
  <c r="P45" i="2" s="1"/>
  <c r="P27" i="2"/>
  <c r="L12" i="98" s="1"/>
  <c r="P34" i="2"/>
  <c r="D6" i="2"/>
  <c r="K36" i="2"/>
  <c r="I34" i="2"/>
  <c r="D7" i="2"/>
  <c r="D8" i="2"/>
  <c r="K45" i="2"/>
  <c r="D9" i="2"/>
  <c r="D10" i="2"/>
  <c r="I7" i="2"/>
  <c r="K9" i="2"/>
  <c r="E28" i="98" l="1"/>
  <c r="E32" i="98"/>
  <c r="E27" i="98"/>
  <c r="D31" i="98"/>
  <c r="E30" i="98"/>
  <c r="D28" i="98"/>
  <c r="E29" i="98"/>
  <c r="D29" i="98"/>
  <c r="D30" i="98"/>
  <c r="E31" i="98"/>
  <c r="D32" i="98"/>
  <c r="D27" i="98"/>
  <c r="L12" i="92"/>
  <c r="L12" i="97"/>
  <c r="L12" i="95"/>
  <c r="L12" i="94"/>
  <c r="L12" i="93"/>
  <c r="L12" i="90"/>
  <c r="L12" i="89"/>
  <c r="L12" i="88"/>
  <c r="L12" i="87"/>
  <c r="L12" i="76"/>
  <c r="L12" i="73"/>
  <c r="L12" i="69"/>
  <c r="F25" i="69" s="1"/>
  <c r="H45" i="2"/>
  <c r="H9" i="2"/>
  <c r="G34" i="2"/>
  <c r="H36" i="2"/>
  <c r="F21" i="69" l="1"/>
  <c r="D22" i="95"/>
  <c r="E21" i="95"/>
  <c r="E22" i="95"/>
  <c r="D21" i="95"/>
  <c r="D22" i="69"/>
  <c r="E22" i="87"/>
  <c r="D21" i="87"/>
  <c r="D22" i="87"/>
  <c r="E21" i="87"/>
  <c r="F22" i="69"/>
  <c r="D28" i="76"/>
  <c r="D27" i="76"/>
  <c r="E28" i="76"/>
  <c r="E27" i="76"/>
  <c r="D22" i="88"/>
  <c r="E21" i="88"/>
  <c r="D21" i="88"/>
  <c r="E22" i="88"/>
  <c r="D21" i="69"/>
  <c r="E22" i="93"/>
  <c r="D22" i="93"/>
  <c r="E21" i="93"/>
  <c r="D21" i="93"/>
  <c r="E22" i="69"/>
  <c r="E23" i="89"/>
  <c r="D23" i="89"/>
  <c r="D24" i="89"/>
  <c r="E24" i="89"/>
  <c r="E21" i="69"/>
  <c r="E22" i="90"/>
  <c r="D22" i="90"/>
  <c r="E21" i="90"/>
  <c r="D21" i="90"/>
  <c r="D24" i="93"/>
  <c r="D20" i="93"/>
  <c r="E23" i="93"/>
  <c r="D23" i="93"/>
  <c r="D25" i="93"/>
  <c r="E24" i="93"/>
  <c r="E25" i="93"/>
  <c r="E20" i="93"/>
  <c r="D24" i="95"/>
  <c r="E24" i="95"/>
  <c r="E25" i="95"/>
  <c r="D25" i="95"/>
  <c r="E23" i="95"/>
  <c r="E20" i="95"/>
  <c r="D23" i="95"/>
  <c r="D20" i="95"/>
  <c r="E26" i="76"/>
  <c r="D26" i="76"/>
  <c r="E20" i="90"/>
  <c r="D20" i="90"/>
  <c r="E25" i="90"/>
  <c r="D25" i="90"/>
  <c r="E24" i="90"/>
  <c r="D24" i="90"/>
  <c r="E23" i="90"/>
  <c r="D23" i="90"/>
  <c r="E22" i="89"/>
  <c r="D22" i="89"/>
  <c r="E27" i="89"/>
  <c r="D27" i="89"/>
  <c r="E26" i="89"/>
  <c r="D26" i="89"/>
  <c r="E25" i="89"/>
  <c r="D25" i="89"/>
  <c r="D20" i="69"/>
  <c r="E20" i="69"/>
  <c r="F20" i="69"/>
  <c r="E20" i="87"/>
  <c r="D20" i="87"/>
  <c r="E20" i="88"/>
  <c r="D20" i="88"/>
  <c r="E31" i="76"/>
  <c r="D31" i="76"/>
  <c r="E30" i="76"/>
  <c r="D30" i="76"/>
  <c r="E29" i="76"/>
  <c r="D29" i="76"/>
  <c r="E25" i="88"/>
  <c r="D25" i="88"/>
  <c r="E24" i="88"/>
  <c r="D24" i="88"/>
  <c r="E23" i="88"/>
  <c r="D23" i="88"/>
  <c r="E25" i="87"/>
  <c r="D25" i="87"/>
  <c r="E24" i="87"/>
  <c r="D24" i="87"/>
  <c r="E23" i="87"/>
  <c r="D23" i="87"/>
  <c r="D23" i="69"/>
  <c r="E23" i="69"/>
  <c r="F23" i="69"/>
  <c r="D24" i="69"/>
  <c r="E24" i="69"/>
  <c r="F24" i="69"/>
  <c r="D25" i="69"/>
  <c r="E25" i="69"/>
  <c r="J7" i="2"/>
  <c r="P7" i="2" l="1"/>
  <c r="L10" i="69" s="1"/>
  <c r="G7" i="2" l="1"/>
  <c r="J43" i="2"/>
  <c r="P43" i="2" s="1"/>
  <c r="F18" i="69" l="1"/>
  <c r="D18" i="69"/>
  <c r="F19" i="69"/>
  <c r="E18" i="69"/>
  <c r="E19" i="69"/>
  <c r="D19" i="69"/>
  <c r="L12" i="43"/>
  <c r="L12" i="55"/>
  <c r="E22" i="55" l="1"/>
  <c r="D22" i="55"/>
  <c r="E21" i="55"/>
  <c r="D21" i="55"/>
  <c r="E25" i="55"/>
  <c r="D25" i="55"/>
  <c r="E24" i="55"/>
  <c r="D24" i="55"/>
  <c r="E23" i="55"/>
  <c r="D23" i="55"/>
  <c r="E20" i="55"/>
  <c r="D20" i="55"/>
  <c r="I16" i="2"/>
  <c r="K18" i="2"/>
  <c r="H18" i="2" s="1"/>
  <c r="K27" i="2"/>
  <c r="H27" i="2" s="1"/>
  <c r="I43" i="2"/>
  <c r="G43" i="2" s="1"/>
  <c r="I25" i="2"/>
  <c r="J25" i="2" l="1"/>
  <c r="P25" i="2" s="1"/>
  <c r="L10" i="98" s="1"/>
  <c r="J16" i="2"/>
  <c r="P16" i="2" s="1"/>
  <c r="D26" i="98" l="1"/>
  <c r="E26" i="98"/>
  <c r="L10" i="92"/>
  <c r="L10" i="97"/>
  <c r="L10" i="95"/>
  <c r="L10" i="94"/>
  <c r="L10" i="93"/>
  <c r="L10" i="90"/>
  <c r="L10" i="89"/>
  <c r="L10" i="88"/>
  <c r="L10" i="87"/>
  <c r="G16" i="2"/>
  <c r="L10" i="55"/>
  <c r="L10" i="73"/>
  <c r="G25" i="2"/>
  <c r="L10" i="76"/>
  <c r="L10" i="43"/>
  <c r="E19" i="93" l="1"/>
  <c r="D19" i="93"/>
  <c r="D19" i="88"/>
  <c r="E19" i="88"/>
  <c r="E19" i="90"/>
  <c r="D19" i="90"/>
  <c r="E19" i="95"/>
  <c r="D19" i="95"/>
  <c r="E21" i="89"/>
  <c r="D21" i="89"/>
  <c r="E19" i="87"/>
  <c r="D19" i="87"/>
  <c r="D25" i="76"/>
  <c r="E25" i="76"/>
  <c r="D19" i="55"/>
  <c r="E19" i="55"/>
  <c r="B13" i="2"/>
</calcChain>
</file>

<file path=xl/sharedStrings.xml><?xml version="1.0" encoding="utf-8"?>
<sst xmlns="http://schemas.openxmlformats.org/spreadsheetml/2006/main" count="1341" uniqueCount="405">
  <si>
    <t>パワー名</t>
    <rPh sb="3" eb="4">
      <t>メイ</t>
    </rPh>
    <phoneticPr fontId="1"/>
  </si>
  <si>
    <t>戦術的優位</t>
    <rPh sb="0" eb="3">
      <t>センジュツテキ</t>
    </rPh>
    <rPh sb="3" eb="5">
      <t>ユウイ</t>
    </rPh>
    <phoneticPr fontId="1"/>
  </si>
  <si>
    <t>通常</t>
    <rPh sb="0" eb="2">
      <t>ツウジョウ</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</si>
  <si>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</si>
  <si>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</si>
  <si>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</si>
  <si>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</si>
  <si>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</si>
  <si>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</si>
  <si>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</si>
  <si>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</si>
  <si>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</si>
  <si>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</si>
  <si>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</si>
  <si>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</si>
  <si>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</si>
  <si>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</si>
  <si>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</si>
  <si>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</si>
  <si>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</si>
  <si>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</si>
  <si>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</si>
  <si>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</si>
  <si>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</si>
  <si>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</si>
  <si>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</si>
  <si>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</si>
  <si>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</si>
  <si>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</si>
  <si>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</si>
  <si>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名前</t>
    <rPh sb="0" eb="2">
      <t>ナマエ</t>
    </rPh>
    <phoneticPr fontId="1"/>
  </si>
  <si>
    <t>クラス</t>
    <phoneticPr fontId="1"/>
  </si>
  <si>
    <t>Lv</t>
    <phoneticPr fontId="1"/>
  </si>
  <si>
    <t>ダメージ</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</si>
  <si>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</si>
  <si>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</si>
  <si>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</si>
  <si>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</si>
  <si>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近接基礎</t>
    <rPh sb="0" eb="2">
      <t>キンセツ</t>
    </rPh>
    <rPh sb="2" eb="4">
      <t>キソ</t>
    </rPh>
    <phoneticPr fontId="1"/>
  </si>
  <si>
    <t>キーワード</t>
    <phoneticPr fontId="1"/>
  </si>
  <si>
    <t>種類</t>
    <rPh sb="0" eb="2">
      <t>シュルイ</t>
    </rPh>
    <phoneticPr fontId="1"/>
  </si>
  <si>
    <t>無限回</t>
    <rPh sb="0" eb="2">
      <t>ムゲン</t>
    </rPh>
    <rPh sb="2" eb="3">
      <t>カイ</t>
    </rPh>
    <phoneticPr fontId="1"/>
  </si>
  <si>
    <t>命中
ロール</t>
    <rPh sb="0" eb="2">
      <t>メイチュウ</t>
    </rPh>
    <phoneticPr fontId="1"/>
  </si>
  <si>
    <t>射程</t>
    <rPh sb="0" eb="2">
      <t>シャテイ</t>
    </rPh>
    <phoneticPr fontId="1"/>
  </si>
  <si>
    <t>d</t>
    <phoneticPr fontId="1"/>
  </si>
  <si>
    <t>ｄ</t>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</si>
  <si>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</si>
  <si>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</si>
  <si>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</si>
  <si>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</si>
  <si>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</si>
  <si>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</si>
  <si>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</si>
  <si>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</si>
  <si>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</si>
  <si>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</si>
  <si>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</si>
  <si>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遭遇毎</t>
    <rPh sb="0" eb="2">
      <t>ソウグウ</t>
    </rPh>
    <rPh sb="2" eb="3">
      <t>マイ</t>
    </rPh>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</si>
  <si>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</si>
  <si>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</si>
  <si>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</si>
  <si>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効果</t>
    <rPh sb="0" eb="2">
      <t>コウカ</t>
    </rPh>
    <phoneticPr fontId="1"/>
  </si>
  <si>
    <t>↓能力値修正</t>
    <rPh sb="1" eb="4">
      <t>ノウリョクチ</t>
    </rPh>
    <rPh sb="4" eb="6">
      <t>シュウセイ</t>
    </rPh>
    <phoneticPr fontId="1"/>
  </si>
  <si>
    <t>Ver.</t>
    <phoneticPr fontId="1"/>
  </si>
  <si>
    <t>ｄ</t>
    <phoneticPr fontId="1"/>
  </si>
  <si>
    <t>パワー</t>
    <phoneticPr fontId="1"/>
  </si>
  <si>
    <t>効果範囲</t>
    <rPh sb="0" eb="2">
      <t>コウカ</t>
    </rPh>
    <rPh sb="2" eb="4">
      <t>ハンイ</t>
    </rPh>
    <phoneticPr fontId="1"/>
  </si>
  <si>
    <t>爆発</t>
    <rPh sb="0" eb="2">
      <t>バクハツ</t>
    </rPh>
    <phoneticPr fontId="1"/>
  </si>
  <si>
    <t>火</t>
    <rPh sb="0" eb="1">
      <t>ヒ</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</si>
  <si>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</si>
  <si>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</si>
  <si>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</si>
  <si>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</si>
  <si>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</si>
  <si>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</si>
  <si>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</si>
  <si>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</si>
  <si>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</si>
  <si>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</si>
  <si>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</si>
  <si>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</si>
  <si>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</si>
  <si>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</si>
  <si>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</si>
  <si>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特技</t>
    <rPh sb="0" eb="2">
      <t>トクギ</t>
    </rPh>
    <phoneticPr fontId="1"/>
  </si>
  <si>
    <t>攻撃方法</t>
    <rPh sb="0" eb="2">
      <t>コウゲキ</t>
    </rPh>
    <rPh sb="2" eb="4">
      <t>ホウホウ</t>
    </rPh>
    <phoneticPr fontId="1"/>
  </si>
  <si>
    <t>ダメージダイス</t>
    <phoneticPr fontId="1"/>
  </si>
  <si>
    <t>HP</t>
    <phoneticPr fontId="1"/>
  </si>
  <si>
    <t>使用者</t>
    <rPh sb="0" eb="3">
      <t>シヨウシャ</t>
    </rPh>
    <phoneticPr fontId="1"/>
  </si>
  <si>
    <t>.</t>
    <phoneticPr fontId="1"/>
  </si>
  <si>
    <t>AC</t>
  </si>
  <si>
    <t>クリーチャー１体</t>
    <rPh sb="7" eb="8">
      <t>タイ</t>
    </rPh>
    <phoneticPr fontId="1"/>
  </si>
  <si>
    <t>ＡＣ</t>
    <phoneticPr fontId="1"/>
  </si>
  <si>
    <t>移動力</t>
    <rPh sb="0" eb="2">
      <t>イドウ</t>
    </rPh>
    <rPh sb="2" eb="3">
      <t>リョク</t>
    </rPh>
    <phoneticPr fontId="1"/>
  </si>
  <si>
    <t>重傷値</t>
    <rPh sb="0" eb="2">
      <t>ジュウショウ</t>
    </rPh>
    <rPh sb="2" eb="3">
      <t>チ</t>
    </rPh>
    <phoneticPr fontId="1"/>
  </si>
  <si>
    <t>回復力</t>
    <rPh sb="0" eb="3">
      <t>カイフクリョク</t>
    </rPh>
    <phoneticPr fontId="1"/>
  </si>
  <si>
    <t>遠隔基礎</t>
    <rPh sb="0" eb="2">
      <t>エンカク</t>
    </rPh>
    <rPh sb="2" eb="4">
      <t>キソ</t>
    </rPh>
    <phoneticPr fontId="1"/>
  </si>
  <si>
    <t>パワー</t>
    <phoneticPr fontId="1"/>
  </si>
  <si>
    <t>使用者</t>
    <rPh sb="0" eb="3">
      <t>シヨウシャ</t>
    </rPh>
    <phoneticPr fontId="1"/>
  </si>
  <si>
    <t>精霊</t>
    <rPh sb="0" eb="2">
      <t>セイレイ</t>
    </rPh>
    <phoneticPr fontId="1"/>
  </si>
  <si>
    <t>武器</t>
    <rPh sb="0" eb="2">
      <t>ブキ</t>
    </rPh>
    <phoneticPr fontId="1"/>
  </si>
  <si>
    <t>近接基礎</t>
  </si>
  <si>
    <t>近接or遠隔</t>
    <rPh sb="0" eb="2">
      <t>キンセツ</t>
    </rPh>
    <rPh sb="4" eb="6">
      <t>エンカク</t>
    </rPh>
    <phoneticPr fontId="1"/>
  </si>
  <si>
    <t>近接基礎攻撃</t>
    <rPh sb="0" eb="2">
      <t>キンセツ</t>
    </rPh>
    <rPh sb="2" eb="4">
      <t>キソ</t>
    </rPh>
    <rPh sb="4" eb="6">
      <t>コウゲキ</t>
    </rPh>
    <phoneticPr fontId="1"/>
  </si>
  <si>
    <t>突撃</t>
    <rPh sb="0" eb="2">
      <t>トツゲキ</t>
    </rPh>
    <phoneticPr fontId="1"/>
  </si>
  <si>
    <t>HP初期値</t>
    <rPh sb="2" eb="5">
      <t>ショキチ</t>
    </rPh>
    <phoneticPr fontId="1"/>
  </si>
  <si>
    <t>HP上昇</t>
    <rPh sb="2" eb="4">
      <t>ジョウショウ</t>
    </rPh>
    <phoneticPr fontId="1"/>
  </si>
  <si>
    <t>回数初期値</t>
    <rPh sb="0" eb="2">
      <t>カイスウ</t>
    </rPh>
    <rPh sb="2" eb="5">
      <t>ショキチ</t>
    </rPh>
    <phoneticPr fontId="1"/>
  </si>
  <si>
    <t>ＨＰ修正</t>
    <rPh sb="2" eb="4">
      <t>シュウセイ</t>
    </rPh>
    <phoneticPr fontId="1"/>
  </si>
  <si>
    <t>回数修正</t>
    <rPh sb="0" eb="2">
      <t>カイスウ</t>
    </rPh>
    <rPh sb="2" eb="4">
      <t>シュウセイ</t>
    </rPh>
    <phoneticPr fontId="1"/>
  </si>
  <si>
    <t>回復回数</t>
    <rPh sb="0" eb="2">
      <t>カイフク</t>
    </rPh>
    <rPh sb="2" eb="4">
      <t>カイスウ</t>
    </rPh>
    <phoneticPr fontId="1"/>
  </si>
  <si>
    <t>クラス</t>
    <phoneticPr fontId="1"/>
  </si>
  <si>
    <t>ｄ</t>
    <phoneticPr fontId="1"/>
  </si>
  <si>
    <t>機会攻撃</t>
    <rPh sb="0" eb="2">
      <t>キカイ</t>
    </rPh>
    <rPh sb="2" eb="4">
      <t>コウゲキ</t>
    </rPh>
    <phoneticPr fontId="1"/>
  </si>
  <si>
    <t>1ｄ6</t>
    <phoneticPr fontId="1"/>
  </si>
  <si>
    <t>１ｄ6</t>
    <phoneticPr fontId="1"/>
  </si>
  <si>
    <t>ｄ</t>
    <phoneticPr fontId="1"/>
  </si>
  <si>
    <t>遭遇毎</t>
    <rPh sb="0" eb="2">
      <t>ソウグウ</t>
    </rPh>
    <rPh sb="2" eb="3">
      <t>ゴト</t>
    </rPh>
    <phoneticPr fontId="1"/>
  </si>
  <si>
    <t>パワー</t>
  </si>
  <si>
    <t>　</t>
    <phoneticPr fontId="1"/>
  </si>
  <si>
    <t>基本</t>
    <rPh sb="0" eb="2">
      <t>キホン</t>
    </rPh>
    <phoneticPr fontId="1"/>
  </si>
  <si>
    <t>Lv</t>
  </si>
  <si>
    <t>ＡＣ</t>
  </si>
  <si>
    <t>目標</t>
    <rPh sb="0" eb="2">
      <t>モクヒョウ</t>
    </rPh>
    <phoneticPr fontId="1"/>
  </si>
  <si>
    <t>Lv</t>
    <phoneticPr fontId="1"/>
  </si>
  <si>
    <t>一日毎</t>
    <rPh sb="0" eb="2">
      <t>イチニチ</t>
    </rPh>
    <rPh sb="2" eb="3">
      <t>マイ</t>
    </rPh>
    <phoneticPr fontId="1"/>
  </si>
  <si>
    <t>キーワード</t>
    <phoneticPr fontId="1"/>
  </si>
  <si>
    <t>アクション</t>
    <phoneticPr fontId="1"/>
  </si>
  <si>
    <t>ヒット</t>
    <phoneticPr fontId="1"/>
  </si>
  <si>
    <t>命中ロール</t>
    <rPh sb="0" eb="2">
      <t>メイチュウ</t>
    </rPh>
    <phoneticPr fontId="1"/>
  </si>
  <si>
    <t>ヒット</t>
    <phoneticPr fontId="1"/>
  </si>
  <si>
    <t>一日毎</t>
    <rPh sb="0" eb="2">
      <t>イチニチ</t>
    </rPh>
    <rPh sb="2" eb="3">
      <t>ゴト</t>
    </rPh>
    <phoneticPr fontId="1"/>
  </si>
  <si>
    <t>トリガー</t>
    <phoneticPr fontId="1"/>
  </si>
  <si>
    <t>マイナー・アクション</t>
    <phoneticPr fontId="1"/>
  </si>
  <si>
    <t>Lv</t>
    <phoneticPr fontId="1"/>
  </si>
  <si>
    <t>心衣用アーデント能力値</t>
    <rPh sb="0" eb="1">
      <t>ココロ</t>
    </rPh>
    <rPh sb="1" eb="2">
      <t>コロモ</t>
    </rPh>
    <rPh sb="2" eb="3">
      <t>ヨウ</t>
    </rPh>
    <rPh sb="8" eb="10">
      <t>ノウリョク</t>
    </rPh>
    <rPh sb="10" eb="11">
      <t>チ</t>
    </rPh>
    <phoneticPr fontId="1"/>
  </si>
  <si>
    <t>単純</t>
    <rPh sb="0" eb="2">
      <t>タンジュン</t>
    </rPh>
    <phoneticPr fontId="1"/>
  </si>
  <si>
    <t>即応・割込</t>
    <rPh sb="0" eb="2">
      <t>ソクオウ</t>
    </rPh>
    <rPh sb="3" eb="5">
      <t>ワリコ</t>
    </rPh>
    <phoneticPr fontId="1"/>
  </si>
  <si>
    <t>テーマパワー</t>
    <phoneticPr fontId="1"/>
  </si>
  <si>
    <t>リュカオン</t>
    <phoneticPr fontId="1"/>
  </si>
  <si>
    <t>ウォーデン</t>
    <phoneticPr fontId="1"/>
  </si>
  <si>
    <t>軍用</t>
    <rPh sb="0" eb="2">
      <t>グンヨウ</t>
    </rPh>
    <phoneticPr fontId="1"/>
  </si>
  <si>
    <t>重刀剣類、長柄武器、間合い、銀武器</t>
    <rPh sb="0" eb="1">
      <t>ジュウ</t>
    </rPh>
    <rPh sb="1" eb="3">
      <t>トウケン</t>
    </rPh>
    <rPh sb="3" eb="4">
      <t>ルイ</t>
    </rPh>
    <rPh sb="5" eb="7">
      <t>ナガエ</t>
    </rPh>
    <rPh sb="7" eb="9">
      <t>ブキ</t>
    </rPh>
    <rPh sb="10" eb="12">
      <t>マア</t>
    </rPh>
    <rPh sb="14" eb="15">
      <t>ギン</t>
    </rPh>
    <rPh sb="15" eb="17">
      <t>ブキ</t>
    </rPh>
    <phoneticPr fontId="1"/>
  </si>
  <si>
    <t>変身中</t>
    <rPh sb="0" eb="3">
      <t>ヘンシンチュウ</t>
    </rPh>
    <phoneticPr fontId="1"/>
  </si>
  <si>
    <t>※ハイド･オヴ･ザ･チャージング･ウィンド(モ12)</t>
    <phoneticPr fontId="1"/>
  </si>
  <si>
    <r>
      <t>　　</t>
    </r>
    <r>
      <rPr>
        <b/>
        <sz val="11"/>
        <color theme="1"/>
        <rFont val="ＭＳ Ｐゴシック"/>
        <family val="3"/>
        <charset val="128"/>
        <scheme val="minor"/>
      </rPr>
      <t>汎用パワー◆[遭遇毎】：</t>
    </r>
    <r>
      <rPr>
        <sz val="11"/>
        <color theme="1"/>
        <rFont val="ＭＳ Ｐゴシック"/>
        <family val="2"/>
        <charset val="128"/>
        <scheme val="minor"/>
      </rPr>
      <t>フリー・アクション</t>
    </r>
    <rPh sb="2" eb="4">
      <t>ハンヨウ</t>
    </rPh>
    <rPh sb="9" eb="11">
      <t>ソウグウ</t>
    </rPh>
    <rPh sb="11" eb="12">
      <t>マイ</t>
    </rPh>
    <phoneticPr fontId="1"/>
  </si>
  <si>
    <t>　　　トリガー：使用者が突撃を開始する。</t>
    <rPh sb="8" eb="11">
      <t>シヨウシャ</t>
    </rPh>
    <rPh sb="12" eb="14">
      <t>トツゲキ</t>
    </rPh>
    <rPh sb="15" eb="17">
      <t>カイシ</t>
    </rPh>
    <phoneticPr fontId="1"/>
  </si>
  <si>
    <t>　　　効果：使用者は現在のＴ終まで不可視になる。</t>
    <rPh sb="3" eb="5">
      <t>コウカ</t>
    </rPh>
    <rPh sb="6" eb="9">
      <t>シヨウシャ</t>
    </rPh>
    <rPh sb="10" eb="12">
      <t>ゲンザイ</t>
    </rPh>
    <rPh sb="14" eb="15">
      <t>シュウ</t>
    </rPh>
    <rPh sb="17" eb="20">
      <t>フカシ</t>
    </rPh>
    <phoneticPr fontId="1"/>
  </si>
  <si>
    <t>ウォーデン/攻撃/１　(PHⅡ68)</t>
    <rPh sb="6" eb="8">
      <t>コウゲキ</t>
    </rPh>
    <phoneticPr fontId="1"/>
  </si>
  <si>
    <t>武器</t>
    <rPh sb="0" eb="2">
      <t>ブキ</t>
    </rPh>
    <phoneticPr fontId="1"/>
  </si>
  <si>
    <r>
      <t>目標は使用者の</t>
    </r>
    <r>
      <rPr>
        <b/>
        <sz val="11"/>
        <color rgb="FFFF0000"/>
        <rFont val="ＭＳ Ｐゴシック"/>
        <family val="3"/>
        <charset val="128"/>
        <scheme val="minor"/>
      </rPr>
      <t>次Ｔ終</t>
    </r>
    <r>
      <rPr>
        <sz val="11"/>
        <rFont val="ＭＳ Ｐゴシック"/>
        <family val="3"/>
        <charset val="128"/>
        <scheme val="minor"/>
      </rPr>
      <t>まで</t>
    </r>
    <r>
      <rPr>
        <b/>
        <sz val="11"/>
        <color rgb="FFFF0000"/>
        <rFont val="ＭＳ Ｐゴシック"/>
        <family val="3"/>
        <charset val="128"/>
        <scheme val="minor"/>
      </rPr>
      <t>減速状態</t>
    </r>
    <r>
      <rPr>
        <sz val="11"/>
        <rFont val="ＭＳ Ｐゴシック"/>
        <family val="3"/>
        <charset val="128"/>
        <scheme val="minor"/>
      </rPr>
      <t>となる。</t>
    </r>
    <rPh sb="0" eb="2">
      <t>モクヒョウ</t>
    </rPh>
    <rPh sb="3" eb="6">
      <t>シヨウシャ</t>
    </rPh>
    <rPh sb="7" eb="8">
      <t>ジ</t>
    </rPh>
    <rPh sb="9" eb="10">
      <t>シュウ</t>
    </rPh>
    <rPh sb="12" eb="14">
      <t>ゲンソク</t>
    </rPh>
    <rPh sb="14" eb="16">
      <t>ジョウタイ</t>
    </rPh>
    <phoneticPr fontId="1"/>
  </si>
  <si>
    <t>筋力</t>
    <phoneticPr fontId="1"/>
  </si>
  <si>
    <t>筋力</t>
    <phoneticPr fontId="1"/>
  </si>
  <si>
    <t>&lt;=重傷時</t>
    <rPh sb="2" eb="4">
      <t>ジュウショウ</t>
    </rPh>
    <rPh sb="4" eb="5">
      <t>ジ</t>
    </rPh>
    <phoneticPr fontId="1"/>
  </si>
  <si>
    <t>リジリアンス・オヴ・ライフ</t>
    <phoneticPr fontId="1"/>
  </si>
  <si>
    <t>ウォーデン/攻撃/１　(原10)</t>
    <rPh sb="6" eb="8">
      <t>コウゲキ</t>
    </rPh>
    <rPh sb="12" eb="13">
      <t>ゲン</t>
    </rPh>
    <phoneticPr fontId="1"/>
  </si>
  <si>
    <t>ワイルドブラッド・フレンジー</t>
    <phoneticPr fontId="1"/>
  </si>
  <si>
    <t>ウォーデン/攻撃/１　(ＰＨⅡ69)</t>
    <rPh sb="6" eb="8">
      <t>コウゲキ</t>
    </rPh>
    <phoneticPr fontId="1"/>
  </si>
  <si>
    <t>ＡＣ</t>
    <phoneticPr fontId="1"/>
  </si>
  <si>
    <t>野生の血：この攻撃は使用者の【判断力】に等しい追加ダメ―ジを与える。</t>
    <rPh sb="7" eb="9">
      <t>コウゲキ</t>
    </rPh>
    <rPh sb="10" eb="13">
      <t>シヨウシャ</t>
    </rPh>
    <rPh sb="15" eb="18">
      <t>ハンダンリョク</t>
    </rPh>
    <rPh sb="20" eb="21">
      <t>ヒト</t>
    </rPh>
    <rPh sb="23" eb="25">
      <t>ツイカ</t>
    </rPh>
    <rPh sb="30" eb="31">
      <t>アタ</t>
    </rPh>
    <phoneticPr fontId="1"/>
  </si>
  <si>
    <t>効果</t>
    <rPh sb="0" eb="2">
      <t>コウカ</t>
    </rPh>
    <phoneticPr fontId="1"/>
  </si>
  <si>
    <r>
      <t>同一の、あるいは別の目標に対して、上記と同じ</t>
    </r>
    <r>
      <rPr>
        <b/>
        <sz val="11"/>
        <color rgb="FFFF0000"/>
        <rFont val="ＭＳ Ｐゴシック"/>
        <family val="3"/>
        <charset val="128"/>
        <scheme val="minor"/>
      </rPr>
      <t>攻撃をもう１回行う</t>
    </r>
    <r>
      <rPr>
        <sz val="11"/>
        <rFont val="ＭＳ Ｐゴシック"/>
        <family val="3"/>
        <charset val="128"/>
        <scheme val="minor"/>
      </rPr>
      <t>。</t>
    </r>
    <rPh sb="0" eb="2">
      <t>ドウイツ</t>
    </rPh>
    <rPh sb="8" eb="9">
      <t>ベツ</t>
    </rPh>
    <rPh sb="10" eb="12">
      <t>モクヒョウ</t>
    </rPh>
    <rPh sb="13" eb="14">
      <t>タイ</t>
    </rPh>
    <rPh sb="17" eb="19">
      <t>ジョウキ</t>
    </rPh>
    <rPh sb="20" eb="21">
      <t>オナ</t>
    </rPh>
    <rPh sb="22" eb="24">
      <t>コウゲキ</t>
    </rPh>
    <rPh sb="28" eb="29">
      <t>カイ</t>
    </rPh>
    <rPh sb="29" eb="30">
      <t>オコナ</t>
    </rPh>
    <phoneticPr fontId="1"/>
  </si>
  <si>
    <t>プレシング・アタック</t>
    <phoneticPr fontId="1"/>
  </si>
  <si>
    <t>ウォーデン/攻撃/３　(原13)</t>
    <rPh sb="6" eb="8">
      <t>コウゲキ</t>
    </rPh>
    <rPh sb="12" eb="13">
      <t>ゲン</t>
    </rPh>
    <phoneticPr fontId="1"/>
  </si>
  <si>
    <t>パワー</t>
    <phoneticPr fontId="1"/>
  </si>
  <si>
    <t>この攻撃の前に使用者は４マスのシフトを行う。</t>
    <rPh sb="2" eb="4">
      <t>コウゲキ</t>
    </rPh>
    <rPh sb="5" eb="6">
      <t>マエ</t>
    </rPh>
    <rPh sb="7" eb="9">
      <t>シヨウ</t>
    </rPh>
    <rPh sb="9" eb="10">
      <t>シャ</t>
    </rPh>
    <rPh sb="19" eb="20">
      <t>オコナ</t>
    </rPh>
    <phoneticPr fontId="1"/>
  </si>
  <si>
    <t>野生の血：使用者が移動できる距離に使用者の【判断力】を加える。</t>
    <rPh sb="0" eb="2">
      <t>ヤセイ</t>
    </rPh>
    <rPh sb="3" eb="4">
      <t>チ</t>
    </rPh>
    <rPh sb="5" eb="8">
      <t>シヨウシャ</t>
    </rPh>
    <rPh sb="9" eb="11">
      <t>イドウ</t>
    </rPh>
    <rPh sb="14" eb="16">
      <t>キョリ</t>
    </rPh>
    <rPh sb="17" eb="19">
      <t>シヨウ</t>
    </rPh>
    <rPh sb="19" eb="20">
      <t>シャ</t>
    </rPh>
    <rPh sb="22" eb="24">
      <t>ハンダン</t>
    </rPh>
    <rPh sb="24" eb="25">
      <t>リョク</t>
    </rPh>
    <rPh sb="27" eb="28">
      <t>クワ</t>
    </rPh>
    <phoneticPr fontId="1"/>
  </si>
  <si>
    <t>ガーディアンズ・パウンズ</t>
    <phoneticPr fontId="1"/>
  </si>
  <si>
    <t>ウォーデン/攻撃/７　(原15)</t>
    <rPh sb="6" eb="8">
      <t>コウゲキ</t>
    </rPh>
    <phoneticPr fontId="1"/>
  </si>
  <si>
    <t>即応・対応</t>
    <rPh sb="0" eb="2">
      <t>ソクオウ</t>
    </rPh>
    <rPh sb="3" eb="5">
      <t>タイオウ</t>
    </rPh>
    <phoneticPr fontId="1"/>
  </si>
  <si>
    <t>１体が敵そのもののターンに、使用者から３マス以内にいる味方に隣接するマス目に侵入する。</t>
    <rPh sb="1" eb="2">
      <t>タイ</t>
    </rPh>
    <rPh sb="3" eb="4">
      <t>テキ</t>
    </rPh>
    <rPh sb="14" eb="17">
      <t>シヨウシャ</t>
    </rPh>
    <rPh sb="22" eb="24">
      <t>イナイ</t>
    </rPh>
    <rPh sb="27" eb="29">
      <t>ミカタ</t>
    </rPh>
    <rPh sb="30" eb="32">
      <t>リンセツ</t>
    </rPh>
    <rPh sb="36" eb="37">
      <t>メ</t>
    </rPh>
    <rPh sb="38" eb="40">
      <t>シンニュウ</t>
    </rPh>
    <phoneticPr fontId="1"/>
  </si>
  <si>
    <t>野生の血：”味方が何マスまで離れていてもかまわないかと”いうマスの数に、</t>
    <rPh sb="0" eb="2">
      <t>ヤセイ</t>
    </rPh>
    <rPh sb="3" eb="4">
      <t>チ</t>
    </rPh>
    <rPh sb="6" eb="8">
      <t>ミカタ</t>
    </rPh>
    <rPh sb="9" eb="10">
      <t>ナン</t>
    </rPh>
    <rPh sb="14" eb="15">
      <t>ハナ</t>
    </rPh>
    <rPh sb="33" eb="34">
      <t>カズ</t>
    </rPh>
    <phoneticPr fontId="1"/>
  </si>
  <si>
    <t>　　　　　　　使用者の【判断力】を加える。</t>
    <rPh sb="7" eb="10">
      <t>シヨウシャ</t>
    </rPh>
    <rPh sb="12" eb="15">
      <t>ハンダンリョク</t>
    </rPh>
    <rPh sb="17" eb="18">
      <t>クワ</t>
    </rPh>
    <phoneticPr fontId="1"/>
  </si>
  <si>
    <t>トリガーを発生させた敵</t>
    <rPh sb="5" eb="7">
      <t>ハッセイ</t>
    </rPh>
    <rPh sb="10" eb="11">
      <t>テキ</t>
    </rPh>
    <phoneticPr fontId="1"/>
  </si>
  <si>
    <r>
      <t>目標は</t>
    </r>
    <r>
      <rPr>
        <b/>
        <sz val="11"/>
        <color rgb="FFFF0000"/>
        <rFont val="ＭＳ Ｐゴシック"/>
        <family val="3"/>
        <charset val="128"/>
        <scheme val="minor"/>
      </rPr>
      <t>自身のＴ終</t>
    </r>
    <r>
      <rPr>
        <sz val="11"/>
        <color theme="1"/>
        <rFont val="ＭＳ Ｐゴシック"/>
        <family val="3"/>
        <charset val="128"/>
        <scheme val="minor"/>
      </rPr>
      <t>まで、</t>
    </r>
    <r>
      <rPr>
        <b/>
        <sz val="11"/>
        <color rgb="FFFF0000"/>
        <rFont val="ＭＳ Ｐゴシック"/>
        <family val="3"/>
        <charset val="128"/>
        <scheme val="minor"/>
      </rPr>
      <t>攻撃Ｒに－５</t>
    </r>
    <r>
      <rPr>
        <sz val="11"/>
        <color theme="1"/>
        <rFont val="ＭＳ Ｐゴシック"/>
        <family val="3"/>
        <charset val="128"/>
        <scheme val="minor"/>
      </rPr>
      <t>のペナルティを受ける。</t>
    </r>
    <rPh sb="0" eb="2">
      <t>モクヒョウ</t>
    </rPh>
    <rPh sb="3" eb="5">
      <t>ジシン</t>
    </rPh>
    <rPh sb="7" eb="8">
      <t>シュウ</t>
    </rPh>
    <rPh sb="11" eb="13">
      <t>コウゲキ</t>
    </rPh>
    <rPh sb="24" eb="25">
      <t>ウ</t>
    </rPh>
    <phoneticPr fontId="1"/>
  </si>
  <si>
    <t>フォーム・オヴ・ウィンターズ・ヘラルド</t>
    <phoneticPr fontId="1"/>
  </si>
  <si>
    <t>ウォーデン／攻撃／１　（PHⅡ69）</t>
    <phoneticPr fontId="1"/>
  </si>
  <si>
    <t>攻撃</t>
    <rPh sb="0" eb="2">
      <t>コウゲキ</t>
    </rPh>
    <phoneticPr fontId="1"/>
  </si>
  <si>
    <t>ミス</t>
    <phoneticPr fontId="1"/>
  </si>
  <si>
    <t>半減ダメージ</t>
    <rPh sb="0" eb="2">
      <t>ハンゲン</t>
    </rPh>
    <phoneticPr fontId="1"/>
  </si>
  <si>
    <t>使用者はこの遭遇の終了時まで”冬の使者”の守護者形態をとる。</t>
    <rPh sb="0" eb="2">
      <t>シヨウ</t>
    </rPh>
    <rPh sb="2" eb="3">
      <t>シャ</t>
    </rPh>
    <rPh sb="6" eb="8">
      <t>ソウグウ</t>
    </rPh>
    <rPh sb="9" eb="12">
      <t>シュウリョウジ</t>
    </rPh>
    <rPh sb="15" eb="16">
      <t>フユ</t>
    </rPh>
    <rPh sb="17" eb="19">
      <t>シシャ</t>
    </rPh>
    <rPh sb="21" eb="24">
      <t>シュゴシャ</t>
    </rPh>
    <rPh sb="24" eb="26">
      <t>ケイタイ</t>
    </rPh>
    <phoneticPr fontId="1"/>
  </si>
  <si>
    <t>加えて使用者から２マス以内のすべてのマスは、使用者の敵にとっては移動困難な</t>
    <rPh sb="0" eb="1">
      <t>クワ</t>
    </rPh>
    <rPh sb="3" eb="6">
      <t>シヨウシャ</t>
    </rPh>
    <rPh sb="11" eb="13">
      <t>イナイ</t>
    </rPh>
    <rPh sb="22" eb="25">
      <t>シヨウシャ</t>
    </rPh>
    <rPh sb="26" eb="27">
      <t>テキ</t>
    </rPh>
    <rPh sb="32" eb="34">
      <t>イドウ</t>
    </rPh>
    <rPh sb="34" eb="36">
      <t>コンナン</t>
    </rPh>
    <phoneticPr fontId="1"/>
  </si>
  <si>
    <t>地形である。(効果が最初に発生した時点で範囲が決まるのではなく、使用者の移動にあわせて、</t>
    <rPh sb="0" eb="2">
      <t>チケイ</t>
    </rPh>
    <rPh sb="7" eb="9">
      <t>コウカ</t>
    </rPh>
    <rPh sb="10" eb="12">
      <t>サイショ</t>
    </rPh>
    <rPh sb="13" eb="15">
      <t>ハッセイ</t>
    </rPh>
    <rPh sb="17" eb="19">
      <t>ジテン</t>
    </rPh>
    <rPh sb="20" eb="22">
      <t>ハンイ</t>
    </rPh>
    <rPh sb="23" eb="24">
      <t>キ</t>
    </rPh>
    <rPh sb="32" eb="35">
      <t>シヨウシャ</t>
    </rPh>
    <rPh sb="36" eb="38">
      <t>イドウ</t>
    </rPh>
    <phoneticPr fontId="1"/>
  </si>
  <si>
    <t>常に使用者の周囲２マスが該当することになる。）</t>
    <rPh sb="0" eb="1">
      <t>ツネ</t>
    </rPh>
    <rPh sb="2" eb="4">
      <t>シヨウ</t>
    </rPh>
    <rPh sb="4" eb="5">
      <t>シャ</t>
    </rPh>
    <rPh sb="6" eb="8">
      <t>シュウイ</t>
    </rPh>
    <rPh sb="12" eb="14">
      <t>ガイトウ</t>
    </rPh>
    <phoneticPr fontId="1"/>
  </si>
  <si>
    <t>この遭遇中、使用者はこの形態をとっている間に１回だけ以下の[武器]攻撃を行うことができる。</t>
    <rPh sb="2" eb="4">
      <t>ソウグウ</t>
    </rPh>
    <rPh sb="4" eb="5">
      <t>チュウ</t>
    </rPh>
    <rPh sb="6" eb="9">
      <t>シヨウシャ</t>
    </rPh>
    <rPh sb="12" eb="14">
      <t>ケイタイ</t>
    </rPh>
    <rPh sb="20" eb="21">
      <t>アイダ</t>
    </rPh>
    <rPh sb="23" eb="24">
      <t>カイ</t>
    </rPh>
    <rPh sb="26" eb="28">
      <t>イカ</t>
    </rPh>
    <rPh sb="30" eb="32">
      <t>ブキ</t>
    </rPh>
    <rPh sb="33" eb="35">
      <t>コウゲキ</t>
    </rPh>
    <rPh sb="36" eb="37">
      <t>オコナ</t>
    </rPh>
    <phoneticPr fontId="1"/>
  </si>
  <si>
    <t>爆発１</t>
    <rPh sb="0" eb="2">
      <t>バクハツ</t>
    </rPh>
    <phoneticPr fontId="1"/>
  </si>
  <si>
    <t>爆発の範囲内にいる全ての敵</t>
    <rPh sb="0" eb="2">
      <t>バクハツ</t>
    </rPh>
    <rPh sb="3" eb="6">
      <t>ハンイナイ</t>
    </rPh>
    <rPh sb="9" eb="10">
      <t>スベ</t>
    </rPh>
    <rPh sb="12" eb="13">
      <t>テキ</t>
    </rPh>
    <phoneticPr fontId="1"/>
  </si>
  <si>
    <t>目標は動けない状態となる(ＳＴ終)</t>
    <rPh sb="0" eb="2">
      <t>モクヒョウ</t>
    </rPh>
    <rPh sb="3" eb="4">
      <t>ウゴ</t>
    </rPh>
    <rPh sb="7" eb="9">
      <t>ジョウタイ</t>
    </rPh>
    <rPh sb="15" eb="16">
      <t>シュウ</t>
    </rPh>
    <phoneticPr fontId="1"/>
  </si>
  <si>
    <t>目標は使用者の次Ｔ終まで動けない状態となる。</t>
    <rPh sb="0" eb="2">
      <t>モクヒョウ</t>
    </rPh>
    <rPh sb="3" eb="6">
      <t>シヨウシャ</t>
    </rPh>
    <rPh sb="7" eb="8">
      <t>ジ</t>
    </rPh>
    <rPh sb="9" eb="10">
      <t>シュウ</t>
    </rPh>
    <rPh sb="12" eb="13">
      <t>ウゴ</t>
    </rPh>
    <rPh sb="16" eb="18">
      <t>ジョウタイ</t>
    </rPh>
    <phoneticPr fontId="1"/>
  </si>
  <si>
    <t>サンダー・ステップ</t>
    <phoneticPr fontId="1"/>
  </si>
  <si>
    <t>ウォーデン/攻撃/５　(ＰＨⅡ71)</t>
    <rPh sb="6" eb="8">
      <t>コウゲキ</t>
    </rPh>
    <phoneticPr fontId="1"/>
  </si>
  <si>
    <t>目標は幻惑状態となる(ＳＴ終）</t>
    <rPh sb="0" eb="2">
      <t>モクヒョウ</t>
    </rPh>
    <rPh sb="3" eb="5">
      <t>ゲンワク</t>
    </rPh>
    <rPh sb="5" eb="7">
      <t>ジョウタイ</t>
    </rPh>
    <rPh sb="13" eb="14">
      <t>シュウ</t>
    </rPh>
    <phoneticPr fontId="1"/>
  </si>
  <si>
    <t>半減ダメージ</t>
    <rPh sb="0" eb="1">
      <t>ハンゲン</t>
    </rPh>
    <phoneticPr fontId="1"/>
  </si>
  <si>
    <t>目標は使用者の次Ｔ終まで幻惑状態となる。</t>
    <rPh sb="0" eb="2">
      <t>モクヒョウ</t>
    </rPh>
    <rPh sb="3" eb="6">
      <t>シヨウシャ</t>
    </rPh>
    <rPh sb="7" eb="8">
      <t>ジ</t>
    </rPh>
    <rPh sb="9" eb="10">
      <t>シュウ</t>
    </rPh>
    <rPh sb="12" eb="14">
      <t>ゲンワク</t>
    </rPh>
    <rPh sb="14" eb="16">
      <t>ジョウタイ</t>
    </rPh>
    <phoneticPr fontId="1"/>
  </si>
  <si>
    <t>クラス特徴</t>
    <rPh sb="3" eb="5">
      <t>トクチョウ</t>
    </rPh>
    <phoneticPr fontId="1"/>
  </si>
  <si>
    <t>ウォーデンズ・グラブズ</t>
    <phoneticPr fontId="1"/>
  </si>
  <si>
    <t>ウォーデン/クラス特徴/　(PHⅡ68)</t>
    <rPh sb="9" eb="11">
      <t>トクチョウ</t>
    </rPh>
    <phoneticPr fontId="1"/>
  </si>
  <si>
    <t>範囲内にいるトリガーとなる攻撃を行った敵</t>
    <rPh sb="0" eb="3">
      <t>ハンイナイ</t>
    </rPh>
    <rPh sb="13" eb="15">
      <t>コウゲキ</t>
    </rPh>
    <rPh sb="16" eb="17">
      <t>オコナ</t>
    </rPh>
    <rPh sb="19" eb="20">
      <t>テキ</t>
    </rPh>
    <phoneticPr fontId="1"/>
  </si>
  <si>
    <t>使用者から５マス以内にいて使用者にマークされている１体の敵が、</t>
    <rPh sb="0" eb="2">
      <t>シヨウ</t>
    </rPh>
    <rPh sb="2" eb="3">
      <t>シャ</t>
    </rPh>
    <rPh sb="8" eb="10">
      <t>イナイ</t>
    </rPh>
    <rPh sb="13" eb="16">
      <t>シヨウシャ</t>
    </rPh>
    <rPh sb="26" eb="27">
      <t>タイ</t>
    </rPh>
    <rPh sb="28" eb="29">
      <t>テキ</t>
    </rPh>
    <phoneticPr fontId="1"/>
  </si>
  <si>
    <t>使用者を含まない１回の攻撃を行う。</t>
    <rPh sb="0" eb="2">
      <t>シヨウ</t>
    </rPh>
    <rPh sb="2" eb="3">
      <t>シャ</t>
    </rPh>
    <rPh sb="4" eb="5">
      <t>フク</t>
    </rPh>
    <rPh sb="9" eb="10">
      <t>カイ</t>
    </rPh>
    <rPh sb="11" eb="13">
      <t>コウゲキ</t>
    </rPh>
    <rPh sb="14" eb="15">
      <t>オコナ</t>
    </rPh>
    <phoneticPr fontId="1"/>
  </si>
  <si>
    <t>使用者は目標を１マス横滑りさせる。</t>
    <rPh sb="0" eb="2">
      <t>シヨウ</t>
    </rPh>
    <rPh sb="2" eb="3">
      <t>シャ</t>
    </rPh>
    <rPh sb="4" eb="6">
      <t>モクヒョウ</t>
    </rPh>
    <rPh sb="10" eb="12">
      <t>ヨコスベ</t>
    </rPh>
    <phoneticPr fontId="1"/>
  </si>
  <si>
    <t>トリガーとなる攻撃を行った敵</t>
    <rPh sb="7" eb="9">
      <t>コウゲキ</t>
    </rPh>
    <rPh sb="10" eb="11">
      <t>オコナ</t>
    </rPh>
    <rPh sb="13" eb="14">
      <t>テキ</t>
    </rPh>
    <phoneticPr fontId="1"/>
  </si>
  <si>
    <t>[無限回]◆［原始]［武器]</t>
    <rPh sb="1" eb="3">
      <t>ムゲン</t>
    </rPh>
    <rPh sb="3" eb="4">
      <t>カイ</t>
    </rPh>
    <phoneticPr fontId="1"/>
  </si>
  <si>
    <t>[無限回]◆［原始]</t>
    <rPh sb="1" eb="3">
      <t>ムゲン</t>
    </rPh>
    <rPh sb="3" eb="4">
      <t>カイ</t>
    </rPh>
    <phoneticPr fontId="1"/>
  </si>
  <si>
    <t>[遭遇毎]◆［原始]［瞬間移動]［武器][雷鳴]</t>
    <rPh sb="1" eb="3">
      <t>ソウグウ</t>
    </rPh>
    <rPh sb="3" eb="4">
      <t>マイ</t>
    </rPh>
    <rPh sb="11" eb="13">
      <t>シュンカン</t>
    </rPh>
    <rPh sb="13" eb="15">
      <t>イドウ</t>
    </rPh>
    <rPh sb="21" eb="23">
      <t>ライメイ</t>
    </rPh>
    <phoneticPr fontId="1"/>
  </si>
  <si>
    <t>[遭遇毎]◆［原始][変身][冷気]</t>
    <rPh sb="1" eb="3">
      <t>ソウグウ</t>
    </rPh>
    <rPh sb="3" eb="4">
      <t>マイ</t>
    </rPh>
    <rPh sb="11" eb="13">
      <t>ヘンシン</t>
    </rPh>
    <phoneticPr fontId="1"/>
  </si>
  <si>
    <t>[遭遇毎]◆［原始]［武器]</t>
    <rPh sb="1" eb="3">
      <t>ソウグウ</t>
    </rPh>
    <rPh sb="3" eb="4">
      <t>マイ</t>
    </rPh>
    <phoneticPr fontId="1"/>
  </si>
  <si>
    <t>使用者にマークされている１体の敵が、使用者を含まない１回の攻撃を行う。</t>
    <rPh sb="0" eb="3">
      <t>シヨウシャ</t>
    </rPh>
    <rPh sb="13" eb="14">
      <t>タイ</t>
    </rPh>
    <rPh sb="15" eb="16">
      <t>テキ</t>
    </rPh>
    <phoneticPr fontId="1"/>
  </si>
  <si>
    <t>使用者の次T終まで、目標は使用者および使用者の全ての味方に対して</t>
    <rPh sb="0" eb="3">
      <t>シヨウシャ</t>
    </rPh>
    <rPh sb="4" eb="5">
      <t>ジ</t>
    </rPh>
    <rPh sb="6" eb="7">
      <t>シュウ</t>
    </rPh>
    <rPh sb="10" eb="12">
      <t>モクヒョウ</t>
    </rPh>
    <rPh sb="13" eb="16">
      <t>シヨウシャ</t>
    </rPh>
    <rPh sb="19" eb="22">
      <t>シヨウシャ</t>
    </rPh>
    <rPh sb="23" eb="24">
      <t>スベ</t>
    </rPh>
    <rPh sb="26" eb="28">
      <t>ミカタ</t>
    </rPh>
    <rPh sb="29" eb="30">
      <t>タイ</t>
    </rPh>
    <phoneticPr fontId="1"/>
  </si>
  <si>
    <t>戦術的優位を与える。</t>
    <rPh sb="0" eb="3">
      <t>センジュツテキ</t>
    </rPh>
    <rPh sb="3" eb="5">
      <t>ユウイ</t>
    </rPh>
    <rPh sb="6" eb="7">
      <t>アタ</t>
    </rPh>
    <phoneticPr fontId="1"/>
  </si>
  <si>
    <t>[遭遇毎]</t>
    <rPh sb="1" eb="3">
      <t>ソウグウ</t>
    </rPh>
    <rPh sb="3" eb="4">
      <t>マイ</t>
    </rPh>
    <phoneticPr fontId="1"/>
  </si>
  <si>
    <t>必要条件</t>
    <rPh sb="0" eb="2">
      <t>ヒツヨウ</t>
    </rPh>
    <rPh sb="2" eb="4">
      <t>ジョウケン</t>
    </rPh>
    <phoneticPr fontId="1"/>
  </si>
  <si>
    <t>種族特徴</t>
    <rPh sb="0" eb="2">
      <t>シュゾク</t>
    </rPh>
    <rPh sb="2" eb="4">
      <t>トクチョウ</t>
    </rPh>
    <phoneticPr fontId="1"/>
  </si>
  <si>
    <t>シフター／種族パワー／　（PHⅡ10）</t>
    <rPh sb="5" eb="7">
      <t>シュゾク</t>
    </rPh>
    <phoneticPr fontId="1"/>
  </si>
  <si>
    <r>
      <t>このパワーは</t>
    </r>
    <r>
      <rPr>
        <b/>
        <sz val="11"/>
        <color rgb="FFFF0000"/>
        <rFont val="ＭＳ Ｐゴシック"/>
        <family val="3"/>
        <charset val="128"/>
        <scheme val="minor"/>
      </rPr>
      <t>重傷時</t>
    </r>
    <r>
      <rPr>
        <sz val="11"/>
        <color theme="1"/>
        <rFont val="ＭＳ Ｐゴシック"/>
        <family val="2"/>
        <charset val="128"/>
        <scheme val="minor"/>
      </rPr>
      <t>のみ使用できる。</t>
    </r>
    <rPh sb="6" eb="8">
      <t>ジュウショウ</t>
    </rPh>
    <rPh sb="8" eb="9">
      <t>ジ</t>
    </rPh>
    <rPh sb="11" eb="13">
      <t>シヨウ</t>
    </rPh>
    <phoneticPr fontId="1"/>
  </si>
  <si>
    <t>この遭遇が終了するまで、使用者はダメージRに＋２のボーナスを得る。</t>
    <rPh sb="2" eb="4">
      <t>ソウグウ</t>
    </rPh>
    <rPh sb="5" eb="7">
      <t>シュウリョウ</t>
    </rPh>
    <rPh sb="12" eb="15">
      <t>シヨウシャ</t>
    </rPh>
    <rPh sb="30" eb="31">
      <t>エ</t>
    </rPh>
    <phoneticPr fontId="1"/>
  </si>
  <si>
    <r>
      <t>さらに、使用者は</t>
    </r>
    <r>
      <rPr>
        <b/>
        <sz val="11"/>
        <color rgb="FFFF0000"/>
        <rFont val="ＭＳ Ｐゴシック"/>
        <family val="3"/>
        <charset val="128"/>
        <scheme val="minor"/>
      </rPr>
      <t>重傷</t>
    </r>
    <r>
      <rPr>
        <sz val="11"/>
        <rFont val="ＭＳ Ｐゴシック"/>
        <family val="3"/>
        <charset val="128"/>
        <scheme val="minor"/>
      </rPr>
      <t>である限り”再生２”を得る。</t>
    </r>
    <rPh sb="4" eb="7">
      <t>シヨウシャ</t>
    </rPh>
    <rPh sb="8" eb="10">
      <t>ジュウショウ</t>
    </rPh>
    <rPh sb="13" eb="14">
      <t>カギ</t>
    </rPh>
    <rPh sb="16" eb="18">
      <t>サイセイ</t>
    </rPh>
    <rPh sb="21" eb="22">
      <t>エ</t>
    </rPh>
    <phoneticPr fontId="1"/>
  </si>
  <si>
    <t>　(Lv11:再生４ Lv21:再生６)</t>
    <rPh sb="7" eb="9">
      <t>サイセイ</t>
    </rPh>
    <rPh sb="16" eb="18">
      <t>サイセイ</t>
    </rPh>
    <phoneticPr fontId="1"/>
  </si>
  <si>
    <r>
      <t>　　</t>
    </r>
    <r>
      <rPr>
        <b/>
        <sz val="11"/>
        <color theme="1"/>
        <rFont val="ＭＳ Ｐゴシック"/>
        <family val="3"/>
        <charset val="128"/>
        <scheme val="minor"/>
      </rPr>
      <t>パワー◆[遭遇毎】</t>
    </r>
    <r>
      <rPr>
        <sz val="11"/>
        <color theme="1"/>
        <rFont val="ＭＳ Ｐゴシック"/>
        <family val="2"/>
        <charset val="128"/>
        <scheme val="minor"/>
      </rPr>
      <t>(マイナー・アクション)</t>
    </r>
    <rPh sb="7" eb="9">
      <t>ソウグウ</t>
    </rPh>
    <rPh sb="9" eb="10">
      <t>マイ</t>
    </rPh>
    <phoneticPr fontId="1"/>
  </si>
  <si>
    <r>
      <t>　　　　使用者は次T終まで、あらゆる意味で"</t>
    </r>
    <r>
      <rPr>
        <b/>
        <sz val="11"/>
        <color rgb="FFFF0000"/>
        <rFont val="ＭＳ Ｐゴシック"/>
        <family val="3"/>
        <charset val="128"/>
        <scheme val="minor"/>
      </rPr>
      <t>重傷</t>
    </r>
    <r>
      <rPr>
        <sz val="11"/>
        <color theme="1"/>
        <rFont val="ＭＳ Ｐゴシック"/>
        <family val="2"/>
        <charset val="128"/>
        <scheme val="minor"/>
      </rPr>
      <t>"とみなされる。</t>
    </r>
    <phoneticPr fontId="1"/>
  </si>
  <si>
    <r>
      <t>②マイナーアクションで</t>
    </r>
    <r>
      <rPr>
        <b/>
        <sz val="11"/>
        <color rgb="FFFF0000"/>
        <rFont val="ＭＳ Ｐゴシック"/>
        <family val="3"/>
        <charset val="128"/>
        <scheme val="minor"/>
      </rPr>
      <t>ロングトゥース・シフティング</t>
    </r>
    <r>
      <rPr>
        <b/>
        <sz val="11"/>
        <color theme="1"/>
        <rFont val="ＭＳ Ｐゴシック"/>
        <family val="3"/>
        <charset val="128"/>
        <scheme val="minor"/>
      </rPr>
      <t>を使用</t>
    </r>
    <rPh sb="26" eb="28">
      <t>シヨウ</t>
    </rPh>
    <phoneticPr fontId="1"/>
  </si>
  <si>
    <t>　　本当は重傷になってないけど変身完了！</t>
    <rPh sb="2" eb="4">
      <t>ホントウ</t>
    </rPh>
    <rPh sb="5" eb="7">
      <t>ジュウショウ</t>
    </rPh>
    <rPh sb="15" eb="17">
      <t>ヘンシン</t>
    </rPh>
    <rPh sb="17" eb="19">
      <t>カンリョウ</t>
    </rPh>
    <phoneticPr fontId="1"/>
  </si>
  <si>
    <t>（インチキ）重傷時の再生、忘れがちなので要注意！</t>
    <rPh sb="6" eb="8">
      <t>ジュウショウ</t>
    </rPh>
    <rPh sb="8" eb="9">
      <t>ジ</t>
    </rPh>
    <rPh sb="10" eb="12">
      <t>サイセイ</t>
    </rPh>
    <rPh sb="13" eb="14">
      <t>ワス</t>
    </rPh>
    <rPh sb="20" eb="23">
      <t>ヨウチュウイ</t>
    </rPh>
    <phoneticPr fontId="1"/>
  </si>
  <si>
    <t>※：ブラッド・フューリィ・グレイヴ(宝Ⅱ23)</t>
    <phoneticPr fontId="1"/>
  </si>
  <si>
    <r>
      <t>①マイナーアクションで</t>
    </r>
    <r>
      <rPr>
        <b/>
        <sz val="11"/>
        <color rgb="FFFF0000"/>
        <rFont val="ＭＳ Ｐゴシック"/>
        <family val="3"/>
        <charset val="128"/>
        <scheme val="minor"/>
      </rPr>
      <t>ブラッドフューリィ・グレイヴ</t>
    </r>
    <r>
      <rPr>
        <b/>
        <sz val="11"/>
        <color theme="1"/>
        <rFont val="ＭＳ Ｐゴシック"/>
        <family val="3"/>
        <charset val="128"/>
        <scheme val="minor"/>
      </rPr>
      <t>を使用</t>
    </r>
    <rPh sb="26" eb="28">
      <t>シヨウ</t>
    </rPh>
    <phoneticPr fontId="1"/>
  </si>
  <si>
    <t>※：《精霊のロングトゥース・シフター》(ＰＨⅡ141)</t>
    <rPh sb="3" eb="5">
      <t>セイレイ</t>
    </rPh>
    <phoneticPr fontId="1"/>
  </si>
  <si>
    <t>　　利益：君の種族パワーのロングトゥース・シフティングの効果によって君が得る</t>
    <rPh sb="2" eb="4">
      <t>リエキ</t>
    </rPh>
    <rPh sb="5" eb="6">
      <t>キミ</t>
    </rPh>
    <rPh sb="7" eb="9">
      <t>シュゾク</t>
    </rPh>
    <rPh sb="28" eb="30">
      <t>コウカ</t>
    </rPh>
    <rPh sb="34" eb="35">
      <t>キミ</t>
    </rPh>
    <rPh sb="36" eb="37">
      <t>エ</t>
    </rPh>
    <phoneticPr fontId="1"/>
  </si>
  <si>
    <t>サブレテイニアン･サヴァイヴァル</t>
    <phoneticPr fontId="1"/>
  </si>
  <si>
    <t>ディープ・デルファー／汎用／　（未28）</t>
    <rPh sb="11" eb="13">
      <t>ハンヨウ</t>
    </rPh>
    <rPh sb="16" eb="17">
      <t>ミ</t>
    </rPh>
    <phoneticPr fontId="1"/>
  </si>
  <si>
    <t>フリー・アクション</t>
    <phoneticPr fontId="1"/>
  </si>
  <si>
    <t>[遭遇毎]◆［武勇］</t>
    <rPh sb="1" eb="3">
      <t>ソウグウ</t>
    </rPh>
    <rPh sb="3" eb="4">
      <t>マイ</t>
    </rPh>
    <rPh sb="7" eb="9">
      <t>ブユウ</t>
    </rPh>
    <phoneticPr fontId="1"/>
  </si>
  <si>
    <t>使用者が&lt;地下探検&gt;判定を行い、その結果が気に入らない。</t>
    <rPh sb="0" eb="2">
      <t>シヨウ</t>
    </rPh>
    <rPh sb="2" eb="3">
      <t>シャ</t>
    </rPh>
    <rPh sb="5" eb="7">
      <t>チカ</t>
    </rPh>
    <rPh sb="7" eb="9">
      <t>タンケン</t>
    </rPh>
    <rPh sb="10" eb="12">
      <t>ハンテイ</t>
    </rPh>
    <rPh sb="13" eb="14">
      <t>オコナ</t>
    </rPh>
    <rPh sb="18" eb="20">
      <t>ケッカ</t>
    </rPh>
    <rPh sb="21" eb="22">
      <t>キ</t>
    </rPh>
    <rPh sb="23" eb="24">
      <t>イ</t>
    </rPh>
    <phoneticPr fontId="1"/>
  </si>
  <si>
    <t>使用者はその&lt;地下探検&gt;判定を再ロールする。</t>
    <rPh sb="0" eb="2">
      <t>シヨウ</t>
    </rPh>
    <rPh sb="2" eb="3">
      <t>シャ</t>
    </rPh>
    <rPh sb="7" eb="9">
      <t>チカ</t>
    </rPh>
    <rPh sb="9" eb="11">
      <t>タンケン</t>
    </rPh>
    <rPh sb="12" eb="14">
      <t>ハンテイ</t>
    </rPh>
    <rPh sb="15" eb="16">
      <t>サイ</t>
    </rPh>
    <phoneticPr fontId="1"/>
  </si>
  <si>
    <t>ステイ・バック</t>
    <phoneticPr fontId="1"/>
  </si>
  <si>
    <t>地下探検／汎用／２　（未54）</t>
    <rPh sb="0" eb="2">
      <t>チカ</t>
    </rPh>
    <rPh sb="2" eb="4">
      <t>タンケン</t>
    </rPh>
    <rPh sb="5" eb="7">
      <t>ハンヨウ</t>
    </rPh>
    <rPh sb="11" eb="12">
      <t>ミ</t>
    </rPh>
    <phoneticPr fontId="1"/>
  </si>
  <si>
    <t>使用者は何らかの光源を運搬していなければならない</t>
    <rPh sb="0" eb="3">
      <t>シヨウシャ</t>
    </rPh>
    <rPh sb="4" eb="5">
      <t>ナン</t>
    </rPh>
    <rPh sb="8" eb="10">
      <t>コウゲン</t>
    </rPh>
    <rPh sb="11" eb="13">
      <t>ウンパン</t>
    </rPh>
    <phoneticPr fontId="1"/>
  </si>
  <si>
    <t>ベアズ・エンデュアランス</t>
    <phoneticPr fontId="1"/>
  </si>
  <si>
    <t>ウォーデン／汎用／６　（ＰＨⅡ72）</t>
    <rPh sb="6" eb="8">
      <t>ハンヨウ</t>
    </rPh>
    <phoneticPr fontId="1"/>
  </si>
  <si>
    <t>使用者のＨＰが０以下まで減少する。</t>
    <rPh sb="0" eb="2">
      <t>シヨウ</t>
    </rPh>
    <rPh sb="2" eb="3">
      <t>シャ</t>
    </rPh>
    <rPh sb="8" eb="10">
      <t>イカ</t>
    </rPh>
    <rPh sb="12" eb="14">
      <t>ゲンショウ</t>
    </rPh>
    <phoneticPr fontId="1"/>
  </si>
  <si>
    <t>使用者はまるで１回の回復力を消費したかのように、ＨＰが回復する。</t>
    <rPh sb="0" eb="2">
      <t>シヨウ</t>
    </rPh>
    <rPh sb="2" eb="3">
      <t>シャ</t>
    </rPh>
    <rPh sb="8" eb="9">
      <t>カイ</t>
    </rPh>
    <rPh sb="10" eb="13">
      <t>カイフクリョク</t>
    </rPh>
    <rPh sb="14" eb="16">
      <t>ショウヒ</t>
    </rPh>
    <rPh sb="27" eb="29">
      <t>カイフク</t>
    </rPh>
    <phoneticPr fontId="1"/>
  </si>
  <si>
    <t>ロングトゥース・シフティング</t>
    <phoneticPr fontId="1"/>
  </si>
  <si>
    <t>[遭遇毎]◆[回復]</t>
    <phoneticPr fontId="1"/>
  </si>
  <si>
    <t>マイナー・アクション</t>
    <phoneticPr fontId="1"/>
  </si>
  <si>
    <r>
      <t>　　　　　　</t>
    </r>
    <r>
      <rPr>
        <b/>
        <sz val="11"/>
        <color rgb="FFFF0000"/>
        <rFont val="ＭＳ Ｐゴシック"/>
        <family val="3"/>
        <charset val="128"/>
        <scheme val="minor"/>
      </rPr>
      <t>再生の値は２増加</t>
    </r>
    <r>
      <rPr>
        <sz val="11"/>
        <color theme="1"/>
        <rFont val="ＭＳ Ｐゴシック"/>
        <family val="2"/>
        <charset val="128"/>
        <scheme val="minor"/>
      </rPr>
      <t>する。</t>
    </r>
    <rPh sb="6" eb="8">
      <t>サイセイ</t>
    </rPh>
    <rPh sb="9" eb="10">
      <t>アタイ</t>
    </rPh>
    <rPh sb="12" eb="14">
      <t>ゾウカ</t>
    </rPh>
    <phoneticPr fontId="1"/>
  </si>
  <si>
    <t>クリティカル</t>
    <phoneticPr fontId="1"/>
  </si>
  <si>
    <t>重傷時クリティカル</t>
    <rPh sb="0" eb="2">
      <t>ジュウショウ</t>
    </rPh>
    <rPh sb="2" eb="3">
      <t>ジ</t>
    </rPh>
    <phoneticPr fontId="1"/>
  </si>
  <si>
    <t>ダメージ</t>
    <phoneticPr fontId="1"/>
  </si>
  <si>
    <t>透明突撃中に辻マーク可能なのも重要テクニック。</t>
    <rPh sb="0" eb="2">
      <t>トウメイ</t>
    </rPh>
    <rPh sb="2" eb="4">
      <t>トツゲキ</t>
    </rPh>
    <rPh sb="4" eb="5">
      <t>チュウ</t>
    </rPh>
    <rPh sb="6" eb="7">
      <t>ツジ</t>
    </rPh>
    <rPh sb="10" eb="12">
      <t>カノウ</t>
    </rPh>
    <rPh sb="15" eb="17">
      <t>ジュウヨウ</t>
    </rPh>
    <phoneticPr fontId="1"/>
  </si>
  <si>
    <t>自分が幻惑中には特に有効か？</t>
    <rPh sb="0" eb="2">
      <t>ジブン</t>
    </rPh>
    <rPh sb="3" eb="5">
      <t>ゲンワク</t>
    </rPh>
    <rPh sb="5" eb="6">
      <t>チュウ</t>
    </rPh>
    <rPh sb="8" eb="9">
      <t>トク</t>
    </rPh>
    <rPh sb="10" eb="12">
      <t>ユウコウ</t>
    </rPh>
    <phoneticPr fontId="1"/>
  </si>
  <si>
    <t>余談だが、オテギヌの＋１ハングリーゴージが余ったらお下がりとしてもらえば？</t>
    <rPh sb="0" eb="2">
      <t>ヨダン</t>
    </rPh>
    <rPh sb="21" eb="22">
      <t>アマ</t>
    </rPh>
    <rPh sb="26" eb="27">
      <t>サ</t>
    </rPh>
    <phoneticPr fontId="1"/>
  </si>
  <si>
    <t>習熟が無くても別に投擲は一応可能なので。</t>
    <rPh sb="0" eb="2">
      <t>シュウジュク</t>
    </rPh>
    <rPh sb="3" eb="4">
      <t>ナ</t>
    </rPh>
    <rPh sb="7" eb="8">
      <t>ベツ</t>
    </rPh>
    <rPh sb="9" eb="11">
      <t>トウテキ</t>
    </rPh>
    <rPh sb="12" eb="14">
      <t>イチオウ</t>
    </rPh>
    <rPh sb="14" eb="16">
      <t>カノウ</t>
    </rPh>
    <phoneticPr fontId="1"/>
  </si>
  <si>
    <t>ヒットすればダメージも大きいし。</t>
    <rPh sb="11" eb="12">
      <t>オオ</t>
    </rPh>
    <phoneticPr fontId="1"/>
  </si>
  <si>
    <t>ＲＪの（現在の）機会攻撃と命中値は大差無さそうだし、</t>
    <rPh sb="4" eb="6">
      <t>ゲンザイ</t>
    </rPh>
    <rPh sb="8" eb="10">
      <t>キカイ</t>
    </rPh>
    <rPh sb="10" eb="12">
      <t>コウゲキ</t>
    </rPh>
    <rPh sb="13" eb="15">
      <t>メイチュウ</t>
    </rPh>
    <rPh sb="15" eb="16">
      <t>チ</t>
    </rPh>
    <rPh sb="17" eb="19">
      <t>タイサ</t>
    </rPh>
    <rPh sb="19" eb="20">
      <t>ナ</t>
    </rPh>
    <phoneticPr fontId="1"/>
  </si>
  <si>
    <t>既に敵の接近を許している時点で減速を有効活用するのが難しい・・・。</t>
    <rPh sb="0" eb="1">
      <t>スデ</t>
    </rPh>
    <rPh sb="2" eb="3">
      <t>テキ</t>
    </rPh>
    <rPh sb="4" eb="6">
      <t>セッキン</t>
    </rPh>
    <rPh sb="7" eb="8">
      <t>ユル</t>
    </rPh>
    <rPh sb="12" eb="14">
      <t>ジテン</t>
    </rPh>
    <rPh sb="15" eb="17">
      <t>ゲンソク</t>
    </rPh>
    <rPh sb="18" eb="20">
      <t>ユウコウ</t>
    </rPh>
    <rPh sb="20" eb="22">
      <t>カツヨウ</t>
    </rPh>
    <rPh sb="26" eb="27">
      <t>ムズカ</t>
    </rPh>
    <phoneticPr fontId="1"/>
  </si>
  <si>
    <t>シェリーも含めて前衛ならば誰が貰っても嬉しい効果だろう。</t>
    <rPh sb="5" eb="6">
      <t>フク</t>
    </rPh>
    <rPh sb="8" eb="10">
      <t>ゼンエイ</t>
    </rPh>
    <rPh sb="13" eb="14">
      <t>ダレ</t>
    </rPh>
    <rPh sb="15" eb="16">
      <t>モラ</t>
    </rPh>
    <rPh sb="19" eb="20">
      <t>ウレ</t>
    </rPh>
    <rPh sb="22" eb="24">
      <t>コウカ</t>
    </rPh>
    <phoneticPr fontId="1"/>
  </si>
  <si>
    <t>幻惑中でも機動力が本当に落ちない・・・。</t>
    <rPh sb="0" eb="2">
      <t>ゲンワク</t>
    </rPh>
    <rPh sb="2" eb="3">
      <t>チュウ</t>
    </rPh>
    <rPh sb="5" eb="8">
      <t>キドウリョク</t>
    </rPh>
    <rPh sb="9" eb="11">
      <t>ホントウ</t>
    </rPh>
    <rPh sb="12" eb="13">
      <t>オ</t>
    </rPh>
    <phoneticPr fontId="1"/>
  </si>
  <si>
    <t>遠隔攻撃無しでもなんとかなりそうと思わせる機動力に脱帽。</t>
    <rPh sb="0" eb="2">
      <t>エンカク</t>
    </rPh>
    <rPh sb="2" eb="4">
      <t>コウゲキ</t>
    </rPh>
    <rPh sb="4" eb="5">
      <t>ナ</t>
    </rPh>
    <rPh sb="17" eb="18">
      <t>オモ</t>
    </rPh>
    <rPh sb="21" eb="24">
      <t>キドウリョク</t>
    </rPh>
    <rPh sb="25" eb="27">
      <t>ダツボウ</t>
    </rPh>
    <phoneticPr fontId="1"/>
  </si>
  <si>
    <t>間合い武器＋軽装鎧＋不可視のお陰で、かなり遠くにいる敵でも結構安全に強襲可能！</t>
    <rPh sb="0" eb="2">
      <t>マア</t>
    </rPh>
    <rPh sb="3" eb="5">
      <t>ブキ</t>
    </rPh>
    <rPh sb="6" eb="8">
      <t>ケイソウ</t>
    </rPh>
    <rPh sb="8" eb="9">
      <t>ヨロイ</t>
    </rPh>
    <rPh sb="10" eb="13">
      <t>フカシ</t>
    </rPh>
    <rPh sb="15" eb="16">
      <t>カゲ</t>
    </rPh>
    <rPh sb="21" eb="22">
      <t>トオ</t>
    </rPh>
    <rPh sb="26" eb="27">
      <t>テキ</t>
    </rPh>
    <rPh sb="29" eb="31">
      <t>ケッコウ</t>
    </rPh>
    <rPh sb="31" eb="33">
      <t>アンゼン</t>
    </rPh>
    <rPh sb="34" eb="35">
      <t>ツヨ</t>
    </rPh>
    <rPh sb="35" eb="36">
      <t>オソ</t>
    </rPh>
    <rPh sb="36" eb="38">
      <t>カノウ</t>
    </rPh>
    <phoneticPr fontId="1"/>
  </si>
  <si>
    <t>突撃で接敵すれば確実にマーク可能なクラスが実はあまりいないのでトータルでかなり優秀。</t>
    <rPh sb="0" eb="2">
      <t>トツゲキ</t>
    </rPh>
    <rPh sb="3" eb="4">
      <t>セッ</t>
    </rPh>
    <rPh sb="4" eb="5">
      <t>テキ</t>
    </rPh>
    <rPh sb="8" eb="10">
      <t>カクジツ</t>
    </rPh>
    <rPh sb="14" eb="16">
      <t>カノウ</t>
    </rPh>
    <rPh sb="21" eb="22">
      <t>ジツ</t>
    </rPh>
    <rPh sb="39" eb="41">
      <t>ユウシュウ</t>
    </rPh>
    <phoneticPr fontId="1"/>
  </si>
  <si>
    <t>移動攻撃を多用する遊撃役対策として期待したいが、</t>
    <rPh sb="0" eb="2">
      <t>イドウ</t>
    </rPh>
    <rPh sb="2" eb="4">
      <t>コウゲキ</t>
    </rPh>
    <rPh sb="5" eb="7">
      <t>タヨウ</t>
    </rPh>
    <rPh sb="9" eb="11">
      <t>ユウゲキ</t>
    </rPh>
    <rPh sb="11" eb="12">
      <t>ヤク</t>
    </rPh>
    <rPh sb="12" eb="14">
      <t>タイサク</t>
    </rPh>
    <rPh sb="17" eb="19">
      <t>キタイ</t>
    </rPh>
    <phoneticPr fontId="1"/>
  </si>
  <si>
    <t>かなり先読み気味に使って、なおかつヒットさせる必要まであるのが正直言って苦しい。</t>
    <rPh sb="3" eb="5">
      <t>サキヨ</t>
    </rPh>
    <rPh sb="6" eb="8">
      <t>ギミ</t>
    </rPh>
    <rPh sb="9" eb="10">
      <t>ツカ</t>
    </rPh>
    <rPh sb="23" eb="25">
      <t>ヒツヨウ</t>
    </rPh>
    <rPh sb="31" eb="33">
      <t>ショウジキ</t>
    </rPh>
    <rPh sb="33" eb="34">
      <t>イ</t>
    </rPh>
    <rPh sb="36" eb="37">
      <t>クル</t>
    </rPh>
    <phoneticPr fontId="1"/>
  </si>
  <si>
    <t>逃げる（or逃げ回る）敵の足止めにはかなり有効なのだが、</t>
    <rPh sb="0" eb="1">
      <t>ニ</t>
    </rPh>
    <rPh sb="6" eb="7">
      <t>ニ</t>
    </rPh>
    <rPh sb="8" eb="9">
      <t>マワ</t>
    </rPh>
    <rPh sb="11" eb="12">
      <t>テキ</t>
    </rPh>
    <rPh sb="13" eb="14">
      <t>アシ</t>
    </rPh>
    <rPh sb="14" eb="15">
      <t>ド</t>
    </rPh>
    <rPh sb="21" eb="23">
      <t>ユウコウ</t>
    </rPh>
    <phoneticPr fontId="1"/>
  </si>
  <si>
    <t>機会攻撃で使えない以上、あまり効果は期待しにくいか？</t>
    <rPh sb="0" eb="2">
      <t>キカイ</t>
    </rPh>
    <rPh sb="2" eb="4">
      <t>コウゲキ</t>
    </rPh>
    <rPh sb="5" eb="6">
      <t>ツカ</t>
    </rPh>
    <rPh sb="9" eb="11">
      <t>イジョウ</t>
    </rPh>
    <rPh sb="15" eb="17">
      <t>コウカ</t>
    </rPh>
    <rPh sb="18" eb="20">
      <t>キタイ</t>
    </rPh>
    <phoneticPr fontId="1"/>
  </si>
  <si>
    <t>対ＡＣ以外のパワーがあればな～。</t>
    <rPh sb="0" eb="1">
      <t>タイ</t>
    </rPh>
    <rPh sb="3" eb="5">
      <t>イガイ</t>
    </rPh>
    <phoneticPr fontId="1"/>
  </si>
  <si>
    <t>間合い武器のお陰で使い勝手はかなり良くなっている。</t>
    <rPh sb="0" eb="2">
      <t>マア</t>
    </rPh>
    <rPh sb="3" eb="5">
      <t>ブキ</t>
    </rPh>
    <rPh sb="7" eb="8">
      <t>カゲ</t>
    </rPh>
    <rPh sb="9" eb="10">
      <t>ツカ</t>
    </rPh>
    <rPh sb="11" eb="13">
      <t>カッテ</t>
    </rPh>
    <rPh sb="17" eb="18">
      <t>ヨ</t>
    </rPh>
    <phoneticPr fontId="1"/>
  </si>
  <si>
    <t>トウムハンドのお陰で挟撃を維持する必要性があまり無い点もプラスに働いてグー！</t>
    <rPh sb="8" eb="9">
      <t>カゲ</t>
    </rPh>
    <rPh sb="10" eb="12">
      <t>キョウゲキ</t>
    </rPh>
    <rPh sb="13" eb="15">
      <t>イジ</t>
    </rPh>
    <rPh sb="17" eb="20">
      <t>ヒツヨウセイ</t>
    </rPh>
    <rPh sb="24" eb="25">
      <t>ナ</t>
    </rPh>
    <rPh sb="26" eb="27">
      <t>テン</t>
    </rPh>
    <rPh sb="32" eb="33">
      <t>ハタラ</t>
    </rPh>
    <phoneticPr fontId="1"/>
  </si>
  <si>
    <t>コレと比べるとかなり見劣りしちゃうが、突撃だってかなり強力なんだゾ・・・。</t>
    <rPh sb="3" eb="4">
      <t>クラ</t>
    </rPh>
    <rPh sb="10" eb="12">
      <t>ミオト</t>
    </rPh>
    <rPh sb="19" eb="21">
      <t>トツゲキ</t>
    </rPh>
    <rPh sb="27" eb="29">
      <t>キョウリョク</t>
    </rPh>
    <phoneticPr fontId="1"/>
  </si>
  <si>
    <r>
      <t>目標は</t>
    </r>
    <r>
      <rPr>
        <b/>
        <sz val="11"/>
        <color rgb="FFFF0000"/>
        <rFont val="ＭＳ Ｐゴシック"/>
        <family val="3"/>
        <charset val="128"/>
        <scheme val="minor"/>
      </rPr>
      <t>自身のＴ終まで</t>
    </r>
    <r>
      <rPr>
        <sz val="11"/>
        <rFont val="ＭＳ Ｐゴシック"/>
        <family val="3"/>
        <charset val="128"/>
        <scheme val="minor"/>
      </rPr>
      <t>、減速状態となり、シフトを行うことが出来なくなる。</t>
    </r>
    <rPh sb="0" eb="2">
      <t>モクヒョウ</t>
    </rPh>
    <rPh sb="3" eb="5">
      <t>ジシン</t>
    </rPh>
    <rPh sb="7" eb="8">
      <t>シュウ</t>
    </rPh>
    <rPh sb="11" eb="13">
      <t>ゲンソク</t>
    </rPh>
    <rPh sb="13" eb="15">
      <t>ジョウタイ</t>
    </rPh>
    <rPh sb="23" eb="24">
      <t>オコナ</t>
    </rPh>
    <rPh sb="28" eb="30">
      <t>デキ</t>
    </rPh>
    <phoneticPr fontId="1"/>
  </si>
  <si>
    <r>
      <t>使用者ではなく</t>
    </r>
    <r>
      <rPr>
        <b/>
        <sz val="14"/>
        <color rgb="FFFF0000"/>
        <rFont val="HGP創英角ﾎﾟｯﾌﾟ体"/>
        <family val="3"/>
        <charset val="128"/>
      </rPr>
      <t>目標のターン終了時</t>
    </r>
    <r>
      <rPr>
        <b/>
        <sz val="12"/>
        <color rgb="FFFF0000"/>
        <rFont val="ＭＳ Ｐゴシック"/>
        <family val="3"/>
        <charset val="128"/>
        <scheme val="minor"/>
      </rPr>
      <t>に効果が終わってしまうので注意！</t>
    </r>
    <rPh sb="0" eb="2">
      <t>シヨウ</t>
    </rPh>
    <rPh sb="2" eb="3">
      <t>シャ</t>
    </rPh>
    <rPh sb="7" eb="9">
      <t>モクヒョウ</t>
    </rPh>
    <rPh sb="13" eb="16">
      <t>シュウリョウジ</t>
    </rPh>
    <rPh sb="17" eb="19">
      <t>コウカ</t>
    </rPh>
    <rPh sb="20" eb="21">
      <t>オ</t>
    </rPh>
    <rPh sb="29" eb="31">
      <t>チュウイ</t>
    </rPh>
    <phoneticPr fontId="1"/>
  </si>
  <si>
    <t>①トリガーは普通、目標のターンに引いてしまうので・・・</t>
    <rPh sb="6" eb="8">
      <t>フツウ</t>
    </rPh>
    <rPh sb="9" eb="11">
      <t>モクヒョウ</t>
    </rPh>
    <rPh sb="16" eb="17">
      <t>ヒ</t>
    </rPh>
    <phoneticPr fontId="1"/>
  </si>
  <si>
    <t>　シフト不可も既に敵の移動が終わっている可能性が高く、まず意味が無さそう・・・。</t>
    <rPh sb="4" eb="6">
      <t>フカ</t>
    </rPh>
    <rPh sb="7" eb="8">
      <t>スデ</t>
    </rPh>
    <rPh sb="9" eb="10">
      <t>テキ</t>
    </rPh>
    <rPh sb="11" eb="13">
      <t>イドウ</t>
    </rPh>
    <rPh sb="14" eb="15">
      <t>オ</t>
    </rPh>
    <rPh sb="20" eb="23">
      <t>カノウセイ</t>
    </rPh>
    <rPh sb="24" eb="25">
      <t>タカ</t>
    </rPh>
    <rPh sb="29" eb="31">
      <t>イミ</t>
    </rPh>
    <rPh sb="32" eb="33">
      <t>ナ</t>
    </rPh>
    <phoneticPr fontId="1"/>
  </si>
  <si>
    <t>　減速効果はウェイト・オヴ・アースが有効な相手であっても意味無しと思われる・・・。</t>
    <rPh sb="1" eb="3">
      <t>ゲンソク</t>
    </rPh>
    <rPh sb="3" eb="5">
      <t>コウカ</t>
    </rPh>
    <rPh sb="18" eb="20">
      <t>ユウコウ</t>
    </rPh>
    <rPh sb="21" eb="23">
      <t>アイテ</t>
    </rPh>
    <rPh sb="28" eb="30">
      <t>イミ</t>
    </rPh>
    <rPh sb="30" eb="31">
      <t>ナ</t>
    </rPh>
    <rPh sb="33" eb="34">
      <t>オモ</t>
    </rPh>
    <phoneticPr fontId="1"/>
  </si>
  <si>
    <t>　コレの直後にターンが終わる可能性が高く、範囲攻撃ポイントを作成するという意味では優秀なのか？</t>
    <rPh sb="4" eb="6">
      <t>チョクゴ</t>
    </rPh>
    <rPh sb="11" eb="12">
      <t>オ</t>
    </rPh>
    <rPh sb="14" eb="16">
      <t>カノウ</t>
    </rPh>
    <rPh sb="16" eb="17">
      <t>セイ</t>
    </rPh>
    <rPh sb="18" eb="19">
      <t>タカ</t>
    </rPh>
    <rPh sb="21" eb="23">
      <t>ハンイ</t>
    </rPh>
    <rPh sb="23" eb="25">
      <t>コウゲキ</t>
    </rPh>
    <rPh sb="30" eb="32">
      <t>サクセイ</t>
    </rPh>
    <rPh sb="37" eb="39">
      <t>イミ</t>
    </rPh>
    <rPh sb="41" eb="43">
      <t>ユウシュウ</t>
    </rPh>
    <phoneticPr fontId="1"/>
  </si>
  <si>
    <t>②機会攻撃をトリガーにすると・・・</t>
    <rPh sb="1" eb="3">
      <t>キカイ</t>
    </rPh>
    <rPh sb="3" eb="5">
      <t>コウゲキ</t>
    </rPh>
    <phoneticPr fontId="1"/>
  </si>
  <si>
    <t>　効果の持続時間が伸びる為、シフト不可と強制移動のコンボが生きてくるが、</t>
    <rPh sb="1" eb="3">
      <t>コウカ</t>
    </rPh>
    <rPh sb="4" eb="6">
      <t>ジゾク</t>
    </rPh>
    <rPh sb="6" eb="8">
      <t>ジカン</t>
    </rPh>
    <rPh sb="9" eb="10">
      <t>ノ</t>
    </rPh>
    <rPh sb="12" eb="13">
      <t>タメ</t>
    </rPh>
    <rPh sb="17" eb="19">
      <t>フカ</t>
    </rPh>
    <rPh sb="20" eb="22">
      <t>キョウセイ</t>
    </rPh>
    <rPh sb="22" eb="24">
      <t>イドウ</t>
    </rPh>
    <rPh sb="29" eb="30">
      <t>イ</t>
    </rPh>
    <phoneticPr fontId="1"/>
  </si>
  <si>
    <t>　無理矢理機会攻撃を誘発したくなる程の効果でも無いので正直ビミョー・・・。</t>
    <rPh sb="1" eb="5">
      <t>ムリヤリ</t>
    </rPh>
    <rPh sb="5" eb="9">
      <t>キカイコウゲキ</t>
    </rPh>
    <rPh sb="10" eb="12">
      <t>ユウハツ</t>
    </rPh>
    <rPh sb="17" eb="18">
      <t>ホド</t>
    </rPh>
    <rPh sb="19" eb="21">
      <t>コウカ</t>
    </rPh>
    <rPh sb="23" eb="24">
      <t>ナ</t>
    </rPh>
    <rPh sb="27" eb="29">
      <t>ショウジキ</t>
    </rPh>
    <phoneticPr fontId="1"/>
  </si>
  <si>
    <t>　結局、減速中の敵に対してホニャニャラ系のパワーとのコンボ用なのか？</t>
    <rPh sb="1" eb="3">
      <t>ケッキョク</t>
    </rPh>
    <rPh sb="4" eb="6">
      <t>ゲンソク</t>
    </rPh>
    <rPh sb="6" eb="7">
      <t>チュウ</t>
    </rPh>
    <rPh sb="8" eb="9">
      <t>テキ</t>
    </rPh>
    <rPh sb="10" eb="11">
      <t>タイ</t>
    </rPh>
    <rPh sb="19" eb="20">
      <t>ケイ</t>
    </rPh>
    <rPh sb="29" eb="30">
      <t>ヨウ</t>
    </rPh>
    <phoneticPr fontId="1"/>
  </si>
  <si>
    <t>味方との隣接はデメリットも大きいが、オテギヌのサブとしても期待されている以上</t>
    <rPh sb="0" eb="2">
      <t>ミカタ</t>
    </rPh>
    <rPh sb="4" eb="6">
      <t>リンセツ</t>
    </rPh>
    <rPh sb="13" eb="14">
      <t>オオ</t>
    </rPh>
    <rPh sb="29" eb="31">
      <t>キタイ</t>
    </rPh>
    <rPh sb="36" eb="38">
      <t>イジョウ</t>
    </rPh>
    <phoneticPr fontId="1"/>
  </si>
  <si>
    <t>シェリーと隣接した状態を維持するのは様々なメリットがあるハズ。</t>
    <rPh sb="5" eb="7">
      <t>リンセツ</t>
    </rPh>
    <rPh sb="9" eb="11">
      <t>ジョウタイ</t>
    </rPh>
    <rPh sb="12" eb="14">
      <t>イジ</t>
    </rPh>
    <rPh sb="18" eb="20">
      <t>サマザマ</t>
    </rPh>
    <phoneticPr fontId="1"/>
  </si>
  <si>
    <r>
      <t>使用者の次Ｔ終まで、</t>
    </r>
    <r>
      <rPr>
        <b/>
        <sz val="11"/>
        <color rgb="FFFF0000"/>
        <rFont val="ＭＳ Ｐゴシック"/>
        <family val="3"/>
        <charset val="128"/>
        <scheme val="minor"/>
      </rPr>
      <t>すべての敵</t>
    </r>
    <r>
      <rPr>
        <sz val="11"/>
        <rFont val="ＭＳ Ｐゴシック"/>
        <family val="3"/>
        <charset val="128"/>
        <scheme val="minor"/>
      </rPr>
      <t>は使用者が運搬している光源の光によって</t>
    </r>
    <rPh sb="0" eb="2">
      <t>シヨウ</t>
    </rPh>
    <rPh sb="2" eb="3">
      <t>シャ</t>
    </rPh>
    <rPh sb="4" eb="5">
      <t>ジ</t>
    </rPh>
    <rPh sb="6" eb="7">
      <t>シュウ</t>
    </rPh>
    <rPh sb="14" eb="15">
      <t>テキ</t>
    </rPh>
    <rPh sb="16" eb="19">
      <t>シヨウシャ</t>
    </rPh>
    <rPh sb="20" eb="22">
      <t>ウンパン</t>
    </rPh>
    <rPh sb="26" eb="28">
      <t>コウゲン</t>
    </rPh>
    <rPh sb="29" eb="30">
      <t>ヒカリ</t>
    </rPh>
    <phoneticPr fontId="1"/>
  </si>
  <si>
    <r>
      <t>照らされている範囲にいる限り、</t>
    </r>
    <r>
      <rPr>
        <b/>
        <sz val="11"/>
        <color rgb="FFFF0000"/>
        <rFont val="ＭＳ Ｐゴシック"/>
        <family val="3"/>
        <charset val="128"/>
        <scheme val="minor"/>
      </rPr>
      <t>攻撃Ｒに－２</t>
    </r>
    <r>
      <rPr>
        <sz val="11"/>
        <color theme="1"/>
        <rFont val="ＭＳ Ｐゴシック"/>
        <family val="2"/>
        <charset val="128"/>
        <scheme val="minor"/>
      </rPr>
      <t>のペナルティを受ける。</t>
    </r>
    <rPh sb="0" eb="1">
      <t>テ</t>
    </rPh>
    <rPh sb="7" eb="9">
      <t>ハンイ</t>
    </rPh>
    <rPh sb="12" eb="13">
      <t>カギ</t>
    </rPh>
    <rPh sb="15" eb="17">
      <t>コウゲキ</t>
    </rPh>
    <rPh sb="28" eb="29">
      <t>ウ</t>
    </rPh>
    <phoneticPr fontId="1"/>
  </si>
  <si>
    <t>マイナーアクションの効果としては相当強力。</t>
    <rPh sb="10" eb="12">
      <t>コウカ</t>
    </rPh>
    <rPh sb="16" eb="18">
      <t>ソウトウ</t>
    </rPh>
    <rPh sb="18" eb="20">
      <t>キョウリョク</t>
    </rPh>
    <phoneticPr fontId="1"/>
  </si>
  <si>
    <t>ルール上は視覚的効果でない点が腑に落ちないが（笑）、範囲攻撃にまで効果があるのは本当に凄い。</t>
    <rPh sb="3" eb="4">
      <t>ジョウ</t>
    </rPh>
    <rPh sb="5" eb="7">
      <t>シカク</t>
    </rPh>
    <rPh sb="7" eb="8">
      <t>テキ</t>
    </rPh>
    <rPh sb="8" eb="10">
      <t>コウカ</t>
    </rPh>
    <rPh sb="13" eb="14">
      <t>テン</t>
    </rPh>
    <rPh sb="15" eb="16">
      <t>フ</t>
    </rPh>
    <rPh sb="17" eb="18">
      <t>オ</t>
    </rPh>
    <rPh sb="23" eb="24">
      <t>ワライ</t>
    </rPh>
    <rPh sb="26" eb="28">
      <t>ハンイ</t>
    </rPh>
    <rPh sb="28" eb="30">
      <t>コウゲキ</t>
    </rPh>
    <rPh sb="33" eb="35">
      <t>コウカ</t>
    </rPh>
    <rPh sb="40" eb="42">
      <t>ホントウ</t>
    </rPh>
    <rPh sb="43" eb="44">
      <t>スゴ</t>
    </rPh>
    <phoneticPr fontId="1"/>
  </si>
  <si>
    <t>マークを始め他のいかなるペナルティとも重複するので、かなり使い易いと言えるだろう。</t>
    <rPh sb="4" eb="5">
      <t>ハジ</t>
    </rPh>
    <rPh sb="6" eb="7">
      <t>ホカ</t>
    </rPh>
    <rPh sb="19" eb="21">
      <t>チョウフク</t>
    </rPh>
    <rPh sb="29" eb="30">
      <t>ツカ</t>
    </rPh>
    <rPh sb="31" eb="32">
      <t>ヤス</t>
    </rPh>
    <rPh sb="34" eb="35">
      <t>イ</t>
    </rPh>
    <phoneticPr fontId="1"/>
  </si>
  <si>
    <t>回復力を消費せずに気絶を無理矢理回避できるのはかなり優秀。</t>
    <rPh sb="0" eb="2">
      <t>カイフク</t>
    </rPh>
    <rPh sb="2" eb="3">
      <t>リョク</t>
    </rPh>
    <rPh sb="4" eb="6">
      <t>ショウヒ</t>
    </rPh>
    <rPh sb="9" eb="11">
      <t>キゼツ</t>
    </rPh>
    <rPh sb="12" eb="16">
      <t>ムリヤリ</t>
    </rPh>
    <rPh sb="16" eb="18">
      <t>カイヒ</t>
    </rPh>
    <rPh sb="26" eb="28">
      <t>ユウシュウ</t>
    </rPh>
    <phoneticPr fontId="1"/>
  </si>
  <si>
    <t>ウォーデンのクラス特徴と再生のお陰で重傷中の踏ん張り能力はパーティ中随一である事と合わせて</t>
    <rPh sb="9" eb="11">
      <t>トクチョウ</t>
    </rPh>
    <rPh sb="12" eb="14">
      <t>サイセイ</t>
    </rPh>
    <rPh sb="16" eb="17">
      <t>カゲ</t>
    </rPh>
    <phoneticPr fontId="1"/>
  </si>
  <si>
    <t>ピンチへの耐性は恐ろしく高いと言えるだろう。</t>
    <rPh sb="5" eb="7">
      <t>タイセイ</t>
    </rPh>
    <rPh sb="8" eb="9">
      <t>オソ</t>
    </rPh>
    <rPh sb="12" eb="13">
      <t>タカ</t>
    </rPh>
    <rPh sb="15" eb="16">
      <t>イ</t>
    </rPh>
    <phoneticPr fontId="1"/>
  </si>
  <si>
    <r>
      <t>割り込むのは気絶に対してであって、ＨＰは一旦</t>
    </r>
    <r>
      <rPr>
        <b/>
        <sz val="16"/>
        <color rgb="FFFF0000"/>
        <rFont val="HGP創英角ﾎﾟｯﾌﾟ体"/>
        <family val="3"/>
        <charset val="128"/>
      </rPr>
      <t>０</t>
    </r>
    <r>
      <rPr>
        <b/>
        <sz val="12"/>
        <color rgb="FFFF0000"/>
        <rFont val="ＭＳ Ｐゴシック"/>
        <family val="3"/>
        <charset val="128"/>
        <scheme val="minor"/>
      </rPr>
      <t>以下にはなっている！</t>
    </r>
    <rPh sb="0" eb="1">
      <t>ワ</t>
    </rPh>
    <rPh sb="2" eb="3">
      <t>コ</t>
    </rPh>
    <rPh sb="6" eb="8">
      <t>キゼツ</t>
    </rPh>
    <rPh sb="9" eb="10">
      <t>タイ</t>
    </rPh>
    <rPh sb="20" eb="22">
      <t>イッタン</t>
    </rPh>
    <rPh sb="23" eb="25">
      <t>イカ</t>
    </rPh>
    <phoneticPr fontId="1"/>
  </si>
  <si>
    <t>使える時に使うだけ。</t>
    <rPh sb="0" eb="1">
      <t>ツカ</t>
    </rPh>
    <rPh sb="3" eb="4">
      <t>トキ</t>
    </rPh>
    <rPh sb="5" eb="6">
      <t>ツカ</t>
    </rPh>
    <phoneticPr fontId="1"/>
  </si>
  <si>
    <t>遭遇序盤のターンにおける理想的行動手順</t>
    <rPh sb="0" eb="2">
      <t>ソウグウ</t>
    </rPh>
    <rPh sb="2" eb="4">
      <t>ジョバン</t>
    </rPh>
    <rPh sb="12" eb="15">
      <t>リソウテキ</t>
    </rPh>
    <rPh sb="15" eb="17">
      <t>コウドウ</t>
    </rPh>
    <rPh sb="17" eb="19">
      <t>テジュン</t>
    </rPh>
    <phoneticPr fontId="1"/>
  </si>
  <si>
    <t>回復力消費をトリガーとする効果と併用不可である点は注意！</t>
    <rPh sb="0" eb="3">
      <t>カイフクリョク</t>
    </rPh>
    <rPh sb="3" eb="5">
      <t>ショウヒ</t>
    </rPh>
    <rPh sb="13" eb="15">
      <t>コウカ</t>
    </rPh>
    <rPh sb="16" eb="18">
      <t>ヘイヨウ</t>
    </rPh>
    <rPh sb="18" eb="20">
      <t>フカ</t>
    </rPh>
    <rPh sb="23" eb="24">
      <t>テン</t>
    </rPh>
    <rPh sb="25" eb="27">
      <t>チュウイ</t>
    </rPh>
    <phoneticPr fontId="1"/>
  </si>
  <si>
    <t>幻惑、朦朧にも弱いので万能とは言い難いか？</t>
    <rPh sb="0" eb="2">
      <t>ゲンワク</t>
    </rPh>
    <rPh sb="3" eb="5">
      <t>モウロウ</t>
    </rPh>
    <rPh sb="7" eb="8">
      <t>ヨワ</t>
    </rPh>
    <rPh sb="11" eb="13">
      <t>バンノウ</t>
    </rPh>
    <rPh sb="15" eb="16">
      <t>イ</t>
    </rPh>
    <rPh sb="17" eb="18">
      <t>ガタ</t>
    </rPh>
    <phoneticPr fontId="1"/>
  </si>
  <si>
    <t>　攻撃の後効果にシフトや移動が付いていた場合は問題無く妨害できる訳なのだが。</t>
    <rPh sb="1" eb="3">
      <t>コウゲキ</t>
    </rPh>
    <rPh sb="4" eb="5">
      <t>アト</t>
    </rPh>
    <rPh sb="5" eb="7">
      <t>コウカ</t>
    </rPh>
    <rPh sb="12" eb="14">
      <t>イドウ</t>
    </rPh>
    <rPh sb="15" eb="16">
      <t>ツ</t>
    </rPh>
    <rPh sb="20" eb="22">
      <t>バアイ</t>
    </rPh>
    <rPh sb="23" eb="25">
      <t>モンダイ</t>
    </rPh>
    <rPh sb="25" eb="26">
      <t>ナ</t>
    </rPh>
    <rPh sb="27" eb="29">
      <t>ボウガイ</t>
    </rPh>
    <rPh sb="32" eb="33">
      <t>ワケ</t>
    </rPh>
    <phoneticPr fontId="1"/>
  </si>
  <si>
    <t>　つまり、このパワーを発動しても強制移動しか意味が無さそうって事になってしまう。</t>
    <rPh sb="11" eb="13">
      <t>ハツドウ</t>
    </rPh>
    <rPh sb="16" eb="18">
      <t>キョウセイ</t>
    </rPh>
    <rPh sb="18" eb="20">
      <t>イドウ</t>
    </rPh>
    <rPh sb="22" eb="24">
      <t>イミ</t>
    </rPh>
    <rPh sb="25" eb="26">
      <t>ナ</t>
    </rPh>
    <rPh sb="31" eb="32">
      <t>コト</t>
    </rPh>
    <phoneticPr fontId="1"/>
  </si>
  <si>
    <t>あって良かった間合い武器！　目標と隣接する必要が全く無くてハラショー！</t>
    <rPh sb="3" eb="4">
      <t>ヨ</t>
    </rPh>
    <rPh sb="7" eb="9">
      <t>マア</t>
    </rPh>
    <rPh sb="10" eb="12">
      <t>ブキ</t>
    </rPh>
    <rPh sb="14" eb="16">
      <t>モクヒョウ</t>
    </rPh>
    <rPh sb="17" eb="19">
      <t>リンセツ</t>
    </rPh>
    <rPh sb="21" eb="23">
      <t>ヒツヨウ</t>
    </rPh>
    <rPh sb="24" eb="25">
      <t>マッタ</t>
    </rPh>
    <rPh sb="26" eb="27">
      <t>ナ</t>
    </rPh>
    <phoneticPr fontId="1"/>
  </si>
  <si>
    <t>　　是非やって下さい。</t>
    <rPh sb="2" eb="4">
      <t>ゼヒ</t>
    </rPh>
    <rPh sb="7" eb="8">
      <t>クダ</t>
    </rPh>
    <phoneticPr fontId="1"/>
  </si>
  <si>
    <t>このパワーの為に機会攻撃を無理矢理誘発すべきか否か？</t>
    <rPh sb="6" eb="7">
      <t>タメ</t>
    </rPh>
    <rPh sb="8" eb="10">
      <t>キカイ</t>
    </rPh>
    <rPh sb="10" eb="12">
      <t>コウゲキ</t>
    </rPh>
    <rPh sb="13" eb="17">
      <t>ムリヤリ</t>
    </rPh>
    <rPh sb="17" eb="19">
      <t>ユウハツ</t>
    </rPh>
    <rPh sb="23" eb="24">
      <t>イナ</t>
    </rPh>
    <phoneticPr fontId="1"/>
  </si>
  <si>
    <t>②オテギヌがチョロＱやりたい場合</t>
    <rPh sb="14" eb="16">
      <t>バアイ</t>
    </rPh>
    <phoneticPr fontId="1"/>
  </si>
  <si>
    <t>　　心衣が付いているなら、いいんじゃない？　伏せまであったらなお良し。</t>
    <rPh sb="2" eb="3">
      <t>ココロ</t>
    </rPh>
    <rPh sb="3" eb="4">
      <t>コロモ</t>
    </rPh>
    <rPh sb="5" eb="6">
      <t>ツ</t>
    </rPh>
    <rPh sb="22" eb="23">
      <t>フ</t>
    </rPh>
    <rPh sb="32" eb="33">
      <t>ヨ</t>
    </rPh>
    <phoneticPr fontId="1"/>
  </si>
  <si>
    <t>　　アイアーで脆弱性付いていたり追加ダメージ入ったりするならば、積極的に狙うの全然アリ。</t>
    <rPh sb="7" eb="10">
      <t>ゼイジャクセイ</t>
    </rPh>
    <rPh sb="10" eb="11">
      <t>ツ</t>
    </rPh>
    <rPh sb="16" eb="18">
      <t>ツイカ</t>
    </rPh>
    <rPh sb="22" eb="23">
      <t>ハイ</t>
    </rPh>
    <rPh sb="32" eb="35">
      <t>セッキョクテキ</t>
    </rPh>
    <rPh sb="36" eb="37">
      <t>ネラ</t>
    </rPh>
    <rPh sb="39" eb="41">
      <t>ゼンゼン</t>
    </rPh>
    <phoneticPr fontId="1"/>
  </si>
  <si>
    <t>③アールジェイが誘発したい場合</t>
    <rPh sb="8" eb="10">
      <t>ユウハツ</t>
    </rPh>
    <rPh sb="13" eb="15">
      <t>バアイ</t>
    </rPh>
    <phoneticPr fontId="1"/>
  </si>
  <si>
    <t>①機会攻撃を喰らってでも、どうしてもやりたい事が味方にある場合</t>
    <rPh sb="1" eb="3">
      <t>キカイ</t>
    </rPh>
    <rPh sb="3" eb="5">
      <t>コウゲキ</t>
    </rPh>
    <rPh sb="6" eb="7">
      <t>ク</t>
    </rPh>
    <rPh sb="22" eb="23">
      <t>コト</t>
    </rPh>
    <rPh sb="24" eb="26">
      <t>ミカタ</t>
    </rPh>
    <rPh sb="29" eb="31">
      <t>バアイ</t>
    </rPh>
    <phoneticPr fontId="1"/>
  </si>
  <si>
    <t>　　心衣、重刀剣練達、マイナー底力、伏せ、etc　・・・とボーナスに事欠かないので、</t>
    <rPh sb="5" eb="6">
      <t>オモ</t>
    </rPh>
    <rPh sb="6" eb="8">
      <t>トウケン</t>
    </rPh>
    <rPh sb="8" eb="10">
      <t>レンタツ</t>
    </rPh>
    <rPh sb="15" eb="17">
      <t>ソコヂカラ</t>
    </rPh>
    <rPh sb="18" eb="19">
      <t>フ</t>
    </rPh>
    <rPh sb="34" eb="35">
      <t>コト</t>
    </rPh>
    <rPh sb="35" eb="36">
      <t>カ</t>
    </rPh>
    <phoneticPr fontId="1"/>
  </si>
  <si>
    <t>　　機会攻撃が対ＡＣじゃなかったら無理しない方が良さそうだが・・・。</t>
    <rPh sb="2" eb="6">
      <t>キカイコウゲキ</t>
    </rPh>
    <rPh sb="7" eb="8">
      <t>タイ</t>
    </rPh>
    <rPh sb="17" eb="19">
      <t>ムリ</t>
    </rPh>
    <rPh sb="22" eb="23">
      <t>ホウ</t>
    </rPh>
    <rPh sb="24" eb="25">
      <t>ヨ</t>
    </rPh>
    <phoneticPr fontId="1"/>
  </si>
  <si>
    <t>　　狙える時に狙うのはアリと言える。　マークの分担が難しいのだが。</t>
    <rPh sb="2" eb="3">
      <t>ネラ</t>
    </rPh>
    <rPh sb="5" eb="6">
      <t>トキ</t>
    </rPh>
    <rPh sb="7" eb="8">
      <t>ネラ</t>
    </rPh>
    <rPh sb="14" eb="15">
      <t>イ</t>
    </rPh>
    <rPh sb="23" eb="25">
      <t>ブンタン</t>
    </rPh>
    <rPh sb="26" eb="27">
      <t>ムズカ</t>
    </rPh>
    <phoneticPr fontId="1"/>
  </si>
  <si>
    <r>
      <t>この攻撃の前に使用者は</t>
    </r>
    <r>
      <rPr>
        <b/>
        <sz val="11"/>
        <color rgb="FFFF0000"/>
        <rFont val="ＭＳ Ｐゴシック"/>
        <family val="3"/>
        <charset val="128"/>
        <scheme val="minor"/>
      </rPr>
      <t>５マス瞬間移動</t>
    </r>
    <r>
      <rPr>
        <sz val="11"/>
        <color theme="1"/>
        <rFont val="ＭＳ Ｐゴシック"/>
        <family val="2"/>
        <charset val="128"/>
        <scheme val="minor"/>
      </rPr>
      <t>する。</t>
    </r>
    <rPh sb="2" eb="4">
      <t>コウゲキ</t>
    </rPh>
    <rPh sb="5" eb="6">
      <t>マエ</t>
    </rPh>
    <rPh sb="7" eb="9">
      <t>シヨウ</t>
    </rPh>
    <rPh sb="9" eb="10">
      <t>シャ</t>
    </rPh>
    <rPh sb="14" eb="16">
      <t>シュンカン</t>
    </rPh>
    <rPh sb="16" eb="18">
      <t>イドウ</t>
    </rPh>
    <phoneticPr fontId="1"/>
  </si>
  <si>
    <t>①不動や拘束中でも７マス先の敵を殴れる！</t>
    <rPh sb="1" eb="3">
      <t>フドウ</t>
    </rPh>
    <rPh sb="4" eb="6">
      <t>コウソク</t>
    </rPh>
    <rPh sb="6" eb="7">
      <t>チュウ</t>
    </rPh>
    <rPh sb="12" eb="13">
      <t>サキ</t>
    </rPh>
    <rPh sb="14" eb="15">
      <t>テキ</t>
    </rPh>
    <rPh sb="16" eb="17">
      <t>ナグ</t>
    </rPh>
    <phoneticPr fontId="1"/>
  </si>
  <si>
    <t>②確定で幻惑！</t>
    <rPh sb="1" eb="3">
      <t>カクテイ</t>
    </rPh>
    <rPh sb="4" eb="6">
      <t>ゲンワク</t>
    </rPh>
    <phoneticPr fontId="1"/>
  </si>
  <si>
    <t>③対反応かつ半減ダメージ</t>
    <rPh sb="1" eb="2">
      <t>タイ</t>
    </rPh>
    <rPh sb="2" eb="3">
      <t>ハン</t>
    </rPh>
    <rPh sb="3" eb="4">
      <t>オウ</t>
    </rPh>
    <rPh sb="6" eb="8">
      <t>ハンゲン</t>
    </rPh>
    <phoneticPr fontId="1"/>
  </si>
  <si>
    <t>ウェイト・オヴ・アースが有効な相手に対しては、コレの方が安定しそう。</t>
    <rPh sb="12" eb="14">
      <t>ユウコウ</t>
    </rPh>
    <rPh sb="15" eb="17">
      <t>アイテ</t>
    </rPh>
    <rPh sb="18" eb="19">
      <t>タイ</t>
    </rPh>
    <rPh sb="26" eb="27">
      <t>ホウ</t>
    </rPh>
    <rPh sb="28" eb="30">
      <t>アンテイ</t>
    </rPh>
    <phoneticPr fontId="1"/>
  </si>
  <si>
    <r>
      <t>使用者はこの形態にある間、</t>
    </r>
    <r>
      <rPr>
        <b/>
        <sz val="11"/>
        <color rgb="FFFF0000"/>
        <rFont val="ＭＳ Ｐゴシック"/>
        <family val="3"/>
        <charset val="128"/>
        <scheme val="minor"/>
      </rPr>
      <t>ＡＣに＋１のボーナス</t>
    </r>
    <r>
      <rPr>
        <sz val="11"/>
        <rFont val="ＭＳ Ｐゴシック"/>
        <family val="3"/>
        <charset val="128"/>
        <scheme val="minor"/>
      </rPr>
      <t>と</t>
    </r>
    <r>
      <rPr>
        <b/>
        <sz val="11"/>
        <color rgb="FFFF0000"/>
        <rFont val="ＭＳ Ｐゴシック"/>
        <family val="3"/>
        <charset val="128"/>
        <scheme val="minor"/>
      </rPr>
      <t>[冷気]に対する抵抗５</t>
    </r>
    <r>
      <rPr>
        <sz val="11"/>
        <rFont val="ＭＳ Ｐゴシック"/>
        <family val="3"/>
        <charset val="128"/>
        <scheme val="minor"/>
      </rPr>
      <t>を得る。</t>
    </r>
    <rPh sb="0" eb="2">
      <t>シヨウ</t>
    </rPh>
    <rPh sb="2" eb="3">
      <t>シャ</t>
    </rPh>
    <rPh sb="6" eb="8">
      <t>ケイタイ</t>
    </rPh>
    <rPh sb="11" eb="12">
      <t>アイダ</t>
    </rPh>
    <rPh sb="25" eb="27">
      <t>レイキ</t>
    </rPh>
    <rPh sb="29" eb="30">
      <t>タイ</t>
    </rPh>
    <rPh sb="32" eb="34">
      <t>テイコウ</t>
    </rPh>
    <rPh sb="36" eb="37">
      <t>エ</t>
    </rPh>
    <phoneticPr fontId="1"/>
  </si>
  <si>
    <t>あまり統一感の無いバラバラな効果がオマケとして色々とやってくるが、</t>
    <rPh sb="3" eb="5">
      <t>トウイツ</t>
    </rPh>
    <rPh sb="5" eb="6">
      <t>カン</t>
    </rPh>
    <rPh sb="7" eb="8">
      <t>ナ</t>
    </rPh>
    <rPh sb="14" eb="16">
      <t>コウカ</t>
    </rPh>
    <rPh sb="23" eb="25">
      <t>イロイロ</t>
    </rPh>
    <phoneticPr fontId="1"/>
  </si>
  <si>
    <t>それ故に使用タイミングを誤って大チョンボという事態はまず起こらなそう？</t>
    <rPh sb="2" eb="3">
      <t>ユエ</t>
    </rPh>
    <rPh sb="4" eb="6">
      <t>シヨウ</t>
    </rPh>
    <rPh sb="12" eb="13">
      <t>アヤマ</t>
    </rPh>
    <rPh sb="15" eb="16">
      <t>ダイ</t>
    </rPh>
    <rPh sb="23" eb="25">
      <t>ジタイ</t>
    </rPh>
    <rPh sb="28" eb="29">
      <t>オ</t>
    </rPh>
    <phoneticPr fontId="1"/>
  </si>
  <si>
    <t>①対ＡＣ故に兵士役にはあまり使いたくない</t>
    <rPh sb="1" eb="2">
      <t>タイ</t>
    </rPh>
    <rPh sb="4" eb="5">
      <t>ユエ</t>
    </rPh>
    <rPh sb="6" eb="8">
      <t>ヘイシ</t>
    </rPh>
    <rPh sb="8" eb="9">
      <t>ヤク</t>
    </rPh>
    <rPh sb="14" eb="15">
      <t>ツカ</t>
    </rPh>
    <phoneticPr fontId="1"/>
  </si>
  <si>
    <t>　　機動力を活かして回避し、暴れ役や射撃役を狙うのがベター。</t>
    <rPh sb="2" eb="5">
      <t>キドウリョク</t>
    </rPh>
    <rPh sb="6" eb="7">
      <t>イ</t>
    </rPh>
    <rPh sb="10" eb="12">
      <t>カイヒ</t>
    </rPh>
    <rPh sb="14" eb="15">
      <t>アバ</t>
    </rPh>
    <rPh sb="16" eb="17">
      <t>ヤク</t>
    </rPh>
    <rPh sb="18" eb="20">
      <t>シャゲキ</t>
    </rPh>
    <rPh sb="20" eb="21">
      <t>ヤク</t>
    </rPh>
    <rPh sb="22" eb="23">
      <t>ネラ</t>
    </rPh>
    <phoneticPr fontId="1"/>
  </si>
  <si>
    <t>②味方が既に唾を付けている敵を狙う</t>
    <rPh sb="1" eb="3">
      <t>ミカタ</t>
    </rPh>
    <rPh sb="4" eb="5">
      <t>スデ</t>
    </rPh>
    <rPh sb="6" eb="7">
      <t>ツバ</t>
    </rPh>
    <rPh sb="8" eb="9">
      <t>ツ</t>
    </rPh>
    <rPh sb="13" eb="14">
      <t>テキ</t>
    </rPh>
    <rPh sb="15" eb="16">
      <t>ネラ</t>
    </rPh>
    <phoneticPr fontId="1"/>
  </si>
  <si>
    <t>　　このパワーのお陰で断頭台なんかも魅力的に思えてくる・・・。</t>
    <rPh sb="9" eb="10">
      <t>カゲ</t>
    </rPh>
    <rPh sb="11" eb="12">
      <t>ダン</t>
    </rPh>
    <rPh sb="12" eb="13">
      <t>アタマ</t>
    </rPh>
    <rPh sb="13" eb="14">
      <t>ダイ</t>
    </rPh>
    <rPh sb="18" eb="21">
      <t>ミリョクテキ</t>
    </rPh>
    <rPh sb="22" eb="23">
      <t>オモ</t>
    </rPh>
    <phoneticPr fontId="1"/>
  </si>
  <si>
    <t>③手負いの敵を追い込むのがメインの用途</t>
    <rPh sb="1" eb="3">
      <t>テオ</t>
    </rPh>
    <rPh sb="5" eb="6">
      <t>テキ</t>
    </rPh>
    <rPh sb="7" eb="8">
      <t>オ</t>
    </rPh>
    <rPh sb="9" eb="10">
      <t>コ</t>
    </rPh>
    <rPh sb="17" eb="19">
      <t>ヨウト</t>
    </rPh>
    <phoneticPr fontId="1"/>
  </si>
  <si>
    <t>　　２発とも当たれば敵が落ちるか落ちないか位のタイミングで使うのが理想的で、</t>
    <rPh sb="3" eb="4">
      <t>ハツ</t>
    </rPh>
    <rPh sb="6" eb="7">
      <t>ア</t>
    </rPh>
    <rPh sb="10" eb="11">
      <t>テキ</t>
    </rPh>
    <rPh sb="12" eb="13">
      <t>オ</t>
    </rPh>
    <rPh sb="16" eb="17">
      <t>オ</t>
    </rPh>
    <rPh sb="21" eb="22">
      <t>クライ</t>
    </rPh>
    <rPh sb="29" eb="30">
      <t>ツカ</t>
    </rPh>
    <rPh sb="33" eb="36">
      <t>リソウテキ</t>
    </rPh>
    <phoneticPr fontId="1"/>
  </si>
  <si>
    <t>　　そもそもアールジェイと違って、ＡＣの高い敵とのド突き合いが超苦手・・・。</t>
    <rPh sb="13" eb="14">
      <t>チガ</t>
    </rPh>
    <rPh sb="20" eb="21">
      <t>タカ</t>
    </rPh>
    <rPh sb="22" eb="23">
      <t>テキ</t>
    </rPh>
    <rPh sb="26" eb="27">
      <t>ツ</t>
    </rPh>
    <rPh sb="28" eb="29">
      <t>ア</t>
    </rPh>
    <rPh sb="31" eb="32">
      <t>チョウ</t>
    </rPh>
    <rPh sb="32" eb="34">
      <t>ニガテ</t>
    </rPh>
    <phoneticPr fontId="1"/>
  </si>
  <si>
    <t>　　ＡＣは高く無い事が多い暴れ役のＨＰを遭遇の序盤で素早く削れると嬉しいのだが・・・。</t>
    <rPh sb="5" eb="6">
      <t>タカ</t>
    </rPh>
    <rPh sb="7" eb="8">
      <t>ナ</t>
    </rPh>
    <rPh sb="9" eb="10">
      <t>コト</t>
    </rPh>
    <rPh sb="11" eb="12">
      <t>オオ</t>
    </rPh>
    <rPh sb="13" eb="14">
      <t>アバ</t>
    </rPh>
    <rPh sb="15" eb="16">
      <t>ヤク</t>
    </rPh>
    <rPh sb="20" eb="22">
      <t>ソウグウ</t>
    </rPh>
    <rPh sb="23" eb="25">
      <t>ジョバン</t>
    </rPh>
    <rPh sb="26" eb="28">
      <t>スバヤ</t>
    </rPh>
    <rPh sb="29" eb="30">
      <t>ケズ</t>
    </rPh>
    <rPh sb="33" eb="34">
      <t>ウレ</t>
    </rPh>
    <phoneticPr fontId="1"/>
  </si>
  <si>
    <t>　　味方の効果で追加ダメージが入る時（このパーティならばチャンスが多いハズ）が特に狙い目。</t>
    <rPh sb="2" eb="4">
      <t>ミカタ</t>
    </rPh>
    <rPh sb="5" eb="7">
      <t>コウカ</t>
    </rPh>
    <rPh sb="8" eb="10">
      <t>ツイカ</t>
    </rPh>
    <rPh sb="15" eb="16">
      <t>ハイ</t>
    </rPh>
    <rPh sb="17" eb="18">
      <t>トキ</t>
    </rPh>
    <rPh sb="33" eb="34">
      <t>オオ</t>
    </rPh>
    <rPh sb="39" eb="40">
      <t>トク</t>
    </rPh>
    <rPh sb="41" eb="42">
      <t>ネラ</t>
    </rPh>
    <rPh sb="43" eb="44">
      <t>メ</t>
    </rPh>
    <phoneticPr fontId="1"/>
  </si>
  <si>
    <t>　　指揮役の応援があれば、瞬間最大風速はオテギヌ越えも全然夢じゃない！</t>
    <rPh sb="2" eb="4">
      <t>シキ</t>
    </rPh>
    <rPh sb="4" eb="5">
      <t>ヤク</t>
    </rPh>
    <rPh sb="6" eb="8">
      <t>オウエン</t>
    </rPh>
    <rPh sb="13" eb="15">
      <t>シュンカン</t>
    </rPh>
    <rPh sb="15" eb="17">
      <t>サイダイ</t>
    </rPh>
    <rPh sb="17" eb="19">
      <t>フウソク</t>
    </rPh>
    <rPh sb="24" eb="25">
      <t>コ</t>
    </rPh>
    <rPh sb="27" eb="29">
      <t>ゼンゼン</t>
    </rPh>
    <rPh sb="29" eb="30">
      <t>ユメ</t>
    </rPh>
    <phoneticPr fontId="1"/>
  </si>
  <si>
    <t>　　ピンピンしている敵にはダメージ以外の効果もあるパワーを使った方が良さそう。</t>
    <rPh sb="10" eb="11">
      <t>テキ</t>
    </rPh>
    <rPh sb="17" eb="19">
      <t>イガイ</t>
    </rPh>
    <rPh sb="20" eb="22">
      <t>コウカ</t>
    </rPh>
    <rPh sb="29" eb="30">
      <t>ツカ</t>
    </rPh>
    <rPh sb="32" eb="33">
      <t>ホウ</t>
    </rPh>
    <rPh sb="34" eb="35">
      <t>ヨ</t>
    </rPh>
    <phoneticPr fontId="1"/>
  </si>
  <si>
    <t>シフト中に辻マーク可能（幻惑中でもお構い無し）な点も見逃せない。</t>
    <rPh sb="3" eb="4">
      <t>チュウ</t>
    </rPh>
    <rPh sb="5" eb="6">
      <t>ツジ</t>
    </rPh>
    <rPh sb="9" eb="11">
      <t>カノウ</t>
    </rPh>
    <rPh sb="12" eb="14">
      <t>ゲンワク</t>
    </rPh>
    <rPh sb="14" eb="15">
      <t>チュウ</t>
    </rPh>
    <rPh sb="18" eb="19">
      <t>カマ</t>
    </rPh>
    <rPh sb="20" eb="21">
      <t>ナ</t>
    </rPh>
    <rPh sb="24" eb="25">
      <t>テン</t>
    </rPh>
    <rPh sb="26" eb="28">
      <t>ミノガ</t>
    </rPh>
    <phoneticPr fontId="1"/>
  </si>
  <si>
    <t>地続きならば、ほとんど何処にでも突っ込んで行ける奇跡のパワー。</t>
    <rPh sb="0" eb="2">
      <t>ジツヅ</t>
    </rPh>
    <rPh sb="11" eb="13">
      <t>ドコ</t>
    </rPh>
    <rPh sb="16" eb="17">
      <t>ツ</t>
    </rPh>
    <rPh sb="18" eb="19">
      <t>コ</t>
    </rPh>
    <rPh sb="21" eb="22">
      <t>イ</t>
    </rPh>
    <rPh sb="24" eb="26">
      <t>キセキ</t>
    </rPh>
    <phoneticPr fontId="1"/>
  </si>
  <si>
    <t>１１マス先の敵までも殴れるので、遠隔パワーが無い不便さをほとんど感じさせない・・・。</t>
    <rPh sb="4" eb="5">
      <t>サキ</t>
    </rPh>
    <rPh sb="6" eb="7">
      <t>テキ</t>
    </rPh>
    <rPh sb="10" eb="11">
      <t>ナグ</t>
    </rPh>
    <rPh sb="16" eb="18">
      <t>エンカク</t>
    </rPh>
    <rPh sb="22" eb="23">
      <t>ナ</t>
    </rPh>
    <rPh sb="24" eb="26">
      <t>フベン</t>
    </rPh>
    <rPh sb="32" eb="33">
      <t>カン</t>
    </rPh>
    <phoneticPr fontId="1"/>
  </si>
  <si>
    <t>このパワーを使って狙い通りの敵に纏わり付きたい。</t>
    <rPh sb="6" eb="7">
      <t>ツカ</t>
    </rPh>
    <rPh sb="9" eb="10">
      <t>ネラ</t>
    </rPh>
    <rPh sb="11" eb="12">
      <t>トオ</t>
    </rPh>
    <rPh sb="14" eb="15">
      <t>テキ</t>
    </rPh>
    <rPh sb="16" eb="17">
      <t>マト</t>
    </rPh>
    <rPh sb="19" eb="20">
      <t>ツ</t>
    </rPh>
    <phoneticPr fontId="1"/>
  </si>
  <si>
    <t>③ルール上は敵の移動中に割り込む形となるので、このパワーの後にも機会攻撃のチャンス一応有。</t>
    <rPh sb="4" eb="5">
      <t>ジョウ</t>
    </rPh>
    <rPh sb="6" eb="7">
      <t>テキ</t>
    </rPh>
    <rPh sb="8" eb="10">
      <t>イドウ</t>
    </rPh>
    <rPh sb="10" eb="11">
      <t>チュウ</t>
    </rPh>
    <rPh sb="12" eb="13">
      <t>ワ</t>
    </rPh>
    <rPh sb="14" eb="15">
      <t>コ</t>
    </rPh>
    <rPh sb="16" eb="17">
      <t>カタチ</t>
    </rPh>
    <rPh sb="29" eb="30">
      <t>アト</t>
    </rPh>
    <rPh sb="32" eb="34">
      <t>キカイ</t>
    </rPh>
    <rPh sb="34" eb="36">
      <t>コウゲキ</t>
    </rPh>
    <rPh sb="41" eb="43">
      <t>イチオウ</t>
    </rPh>
    <rPh sb="43" eb="44">
      <t>アリ</t>
    </rPh>
    <phoneticPr fontId="1"/>
  </si>
  <si>
    <t>①敵と隣接しなければ攻撃無し！　つまり間合いの意味全く無し！</t>
    <rPh sb="1" eb="2">
      <t>テキ</t>
    </rPh>
    <rPh sb="3" eb="5">
      <t>リンセツ</t>
    </rPh>
    <rPh sb="10" eb="12">
      <t>コウゲキ</t>
    </rPh>
    <rPh sb="12" eb="13">
      <t>ナ</t>
    </rPh>
    <rPh sb="19" eb="21">
      <t>マア</t>
    </rPh>
    <rPh sb="23" eb="25">
      <t>イミ</t>
    </rPh>
    <rPh sb="25" eb="26">
      <t>マッタ</t>
    </rPh>
    <rPh sb="27" eb="28">
      <t>ナ</t>
    </rPh>
    <phoneticPr fontId="1"/>
  </si>
  <si>
    <t>②移動力が必要！　幻惑だけでなく、減速や不動、伏せでまで無効化されてしまう・・・。</t>
    <rPh sb="1" eb="3">
      <t>イドウ</t>
    </rPh>
    <rPh sb="3" eb="4">
      <t>リョク</t>
    </rPh>
    <rPh sb="5" eb="7">
      <t>ヒツヨウ</t>
    </rPh>
    <rPh sb="9" eb="11">
      <t>ゲンワク</t>
    </rPh>
    <rPh sb="17" eb="19">
      <t>ゲンソク</t>
    </rPh>
    <rPh sb="20" eb="22">
      <t>フドウ</t>
    </rPh>
    <rPh sb="23" eb="24">
      <t>フ</t>
    </rPh>
    <rPh sb="28" eb="31">
      <t>ムコウカ</t>
    </rPh>
    <phoneticPr fontId="1"/>
  </si>
  <si>
    <t>④敵の突撃に割り込むのが解り易い使用法。</t>
    <rPh sb="1" eb="2">
      <t>テキ</t>
    </rPh>
    <rPh sb="3" eb="5">
      <t>トツゲキ</t>
    </rPh>
    <rPh sb="6" eb="7">
      <t>ワ</t>
    </rPh>
    <rPh sb="8" eb="9">
      <t>コ</t>
    </rPh>
    <rPh sb="12" eb="13">
      <t>ワカ</t>
    </rPh>
    <rPh sb="14" eb="15">
      <t>ヤス</t>
    </rPh>
    <rPh sb="16" eb="19">
      <t>シヨウホウ</t>
    </rPh>
    <phoneticPr fontId="1"/>
  </si>
  <si>
    <t>⑤敵が範囲攻撃を放つ直前に使えると効果が非常に大きい！</t>
    <rPh sb="1" eb="2">
      <t>テキ</t>
    </rPh>
    <rPh sb="3" eb="5">
      <t>ハンイ</t>
    </rPh>
    <rPh sb="5" eb="7">
      <t>コウゲキ</t>
    </rPh>
    <rPh sb="8" eb="9">
      <t>ハナ</t>
    </rPh>
    <rPh sb="10" eb="12">
      <t>チョクゼン</t>
    </rPh>
    <rPh sb="13" eb="14">
      <t>ツカ</t>
    </rPh>
    <rPh sb="17" eb="19">
      <t>コウカ</t>
    </rPh>
    <rPh sb="20" eb="22">
      <t>ヒジョウ</t>
    </rPh>
    <rPh sb="23" eb="24">
      <t>オオ</t>
    </rPh>
    <phoneticPr fontId="1"/>
  </si>
  <si>
    <t>⑥ターン終了まで効果が持続する為、敵のＡＰ使用を抑止する効果まである！</t>
    <rPh sb="4" eb="6">
      <t>シュウリョウ</t>
    </rPh>
    <rPh sb="8" eb="10">
      <t>コウカ</t>
    </rPh>
    <rPh sb="11" eb="13">
      <t>ジゾク</t>
    </rPh>
    <rPh sb="15" eb="16">
      <t>タメ</t>
    </rPh>
    <rPh sb="17" eb="18">
      <t>テキ</t>
    </rPh>
    <rPh sb="21" eb="23">
      <t>シヨウ</t>
    </rPh>
    <rPh sb="24" eb="26">
      <t>ヨクシ</t>
    </rPh>
    <rPh sb="28" eb="30">
      <t>コウカ</t>
    </rPh>
    <phoneticPr fontId="1"/>
  </si>
  <si>
    <t>※大自然の怒り(PHⅡ67)</t>
    <rPh sb="1" eb="4">
      <t>ダイシゼン</t>
    </rPh>
    <rPh sb="5" eb="6">
      <t>イカ</t>
    </rPh>
    <phoneticPr fontId="1"/>
  </si>
  <si>
    <t>　　　君の各Tに１回、君は１回のFAとして、隣接するすべての敵をマークする事ができる。</t>
    <rPh sb="3" eb="4">
      <t>キミ</t>
    </rPh>
    <rPh sb="5" eb="6">
      <t>カク</t>
    </rPh>
    <rPh sb="9" eb="10">
      <t>カイ</t>
    </rPh>
    <rPh sb="11" eb="12">
      <t>キミ</t>
    </rPh>
    <rPh sb="14" eb="15">
      <t>カイ</t>
    </rPh>
    <rPh sb="22" eb="24">
      <t>リンセツ</t>
    </rPh>
    <rPh sb="30" eb="31">
      <t>テキ</t>
    </rPh>
    <rPh sb="37" eb="38">
      <t>コト</t>
    </rPh>
    <phoneticPr fontId="1"/>
  </si>
  <si>
    <t>　　　このマークは君の次T終まで継続する。</t>
    <rPh sb="9" eb="10">
      <t>キミ</t>
    </rPh>
    <rPh sb="11" eb="12">
      <t>ジ</t>
    </rPh>
    <rPh sb="13" eb="14">
      <t>シュウ</t>
    </rPh>
    <rPh sb="16" eb="18">
      <t>ケイゾク</t>
    </rPh>
    <phoneticPr fontId="1"/>
  </si>
  <si>
    <t>使用者に隣接する１体の味方は、使用者の【判】に等しい一時的HPを得る。</t>
    <rPh sb="0" eb="2">
      <t>シヨウ</t>
    </rPh>
    <rPh sb="2" eb="3">
      <t>シャ</t>
    </rPh>
    <rPh sb="4" eb="6">
      <t>リンセツ</t>
    </rPh>
    <rPh sb="9" eb="10">
      <t>タイ</t>
    </rPh>
    <rPh sb="11" eb="13">
      <t>ミカタ</t>
    </rPh>
    <rPh sb="15" eb="17">
      <t>シヨウ</t>
    </rPh>
    <rPh sb="17" eb="18">
      <t>シャ</t>
    </rPh>
    <rPh sb="20" eb="21">
      <t>ハン</t>
    </rPh>
    <rPh sb="23" eb="24">
      <t>ヒト</t>
    </rPh>
    <rPh sb="26" eb="29">
      <t>イチジテキ</t>
    </rPh>
    <rPh sb="32" eb="33">
      <t>エ</t>
    </rPh>
    <phoneticPr fontId="1"/>
  </si>
  <si>
    <t>使用者はトリガーを発生させた敵に隣接するマス目へ、自身の移動速度分のシフトを行い</t>
    <rPh sb="0" eb="2">
      <t>シヨウ</t>
    </rPh>
    <rPh sb="2" eb="3">
      <t>シャ</t>
    </rPh>
    <rPh sb="9" eb="11">
      <t>ハッセイ</t>
    </rPh>
    <rPh sb="14" eb="15">
      <t>テキ</t>
    </rPh>
    <rPh sb="16" eb="18">
      <t>リンセツ</t>
    </rPh>
    <rPh sb="22" eb="23">
      <t>メ</t>
    </rPh>
    <rPh sb="25" eb="27">
      <t>ジシン</t>
    </rPh>
    <rPh sb="28" eb="30">
      <t>イドウ</t>
    </rPh>
    <rPh sb="30" eb="32">
      <t>ソクド</t>
    </rPh>
    <rPh sb="32" eb="33">
      <t>ブン</t>
    </rPh>
    <rPh sb="38" eb="39">
      <t>オコナ</t>
    </rPh>
    <phoneticPr fontId="1"/>
  </si>
  <si>
    <t>以下の攻撃を行う。</t>
    <rPh sb="0" eb="2">
      <t>イカ</t>
    </rPh>
    <rPh sb="3" eb="5">
      <t>コウゲキ</t>
    </rPh>
    <rPh sb="6" eb="7">
      <t>オコナ</t>
    </rPh>
    <phoneticPr fontId="1"/>
  </si>
  <si>
    <t>フォーム・オヴ・ジ・オーク・センティネル</t>
    <phoneticPr fontId="1"/>
  </si>
  <si>
    <t>使用者はこの遭遇の終了時まで”オーク樹の守護戦士”の守護者形態をとる。</t>
    <rPh sb="0" eb="2">
      <t>シヨウ</t>
    </rPh>
    <rPh sb="2" eb="3">
      <t>シャ</t>
    </rPh>
    <rPh sb="6" eb="8">
      <t>ソウグウ</t>
    </rPh>
    <rPh sb="9" eb="12">
      <t>シュウリョウジ</t>
    </rPh>
    <rPh sb="18" eb="19">
      <t>キ</t>
    </rPh>
    <rPh sb="20" eb="22">
      <t>シュゴ</t>
    </rPh>
    <rPh sb="22" eb="24">
      <t>センシ</t>
    </rPh>
    <rPh sb="26" eb="29">
      <t>シュゴシャ</t>
    </rPh>
    <rPh sb="29" eb="31">
      <t>ケイタイ</t>
    </rPh>
    <phoneticPr fontId="1"/>
  </si>
  <si>
    <r>
      <t>使用者はこの形態にある間、</t>
    </r>
    <r>
      <rPr>
        <b/>
        <sz val="11"/>
        <color rgb="FFFF0000"/>
        <rFont val="ＭＳ Ｐゴシック"/>
        <family val="3"/>
        <charset val="128"/>
        <scheme val="minor"/>
      </rPr>
      <t>使用者の近接攻撃の間合いは１伸びる</t>
    </r>
    <r>
      <rPr>
        <sz val="11"/>
        <rFont val="ＭＳ Ｐゴシック"/>
        <family val="3"/>
        <charset val="128"/>
        <scheme val="minor"/>
      </rPr>
      <t>。</t>
    </r>
    <rPh sb="0" eb="2">
      <t>シヨウ</t>
    </rPh>
    <rPh sb="2" eb="3">
      <t>シャ</t>
    </rPh>
    <rPh sb="6" eb="8">
      <t>ケイタイ</t>
    </rPh>
    <rPh sb="11" eb="12">
      <t>アイダ</t>
    </rPh>
    <rPh sb="13" eb="15">
      <t>シヨウ</t>
    </rPh>
    <rPh sb="15" eb="16">
      <t>シャ</t>
    </rPh>
    <rPh sb="17" eb="19">
      <t>キンセツ</t>
    </rPh>
    <rPh sb="19" eb="21">
      <t>コウゲキ</t>
    </rPh>
    <rPh sb="22" eb="24">
      <t>マア</t>
    </rPh>
    <rPh sb="27" eb="28">
      <t>ノ</t>
    </rPh>
    <phoneticPr fontId="1"/>
  </si>
  <si>
    <t>加えて使用者に近接攻撃をヒットさせた敵は皆、使用者の【筋】に等しいダメージを受ける。</t>
    <rPh sb="0" eb="1">
      <t>クワ</t>
    </rPh>
    <rPh sb="3" eb="6">
      <t>シヨウシャ</t>
    </rPh>
    <rPh sb="7" eb="9">
      <t>キンセツ</t>
    </rPh>
    <rPh sb="9" eb="11">
      <t>コウゲキ</t>
    </rPh>
    <rPh sb="18" eb="19">
      <t>テキ</t>
    </rPh>
    <rPh sb="20" eb="21">
      <t>ミナ</t>
    </rPh>
    <rPh sb="22" eb="24">
      <t>シヨウ</t>
    </rPh>
    <rPh sb="24" eb="25">
      <t>シャ</t>
    </rPh>
    <rPh sb="27" eb="28">
      <t>キン</t>
    </rPh>
    <rPh sb="30" eb="31">
      <t>ヒト</t>
    </rPh>
    <rPh sb="38" eb="39">
      <t>ウ</t>
    </rPh>
    <phoneticPr fontId="1"/>
  </si>
  <si>
    <t>(Lv21：【筋】の２倍ダメージ)</t>
    <rPh sb="7" eb="8">
      <t>キン</t>
    </rPh>
    <rPh sb="11" eb="12">
      <t>バイ</t>
    </rPh>
    <phoneticPr fontId="1"/>
  </si>
  <si>
    <t>【筋】対"ＡC"</t>
    <rPh sb="3" eb="4">
      <t>タイ</t>
    </rPh>
    <phoneticPr fontId="1"/>
  </si>
  <si>
    <t>(１[Ｗ]＋【筋】)ダメージ</t>
  </si>
  <si>
    <t>【筋】対"頑健"</t>
    <rPh sb="3" eb="4">
      <t>タイ</t>
    </rPh>
    <rPh sb="5" eb="7">
      <t>ガンケン</t>
    </rPh>
    <phoneticPr fontId="1"/>
  </si>
  <si>
    <t>(１[Ｗ]＋【筋】)ダメージ</t>
    <phoneticPr fontId="1"/>
  </si>
  <si>
    <t>Lv21：(２[Ｗ]＋【筋】)ダメージ</t>
    <phoneticPr fontId="1"/>
  </si>
  <si>
    <t>【筋】対"ＡＣ"</t>
    <rPh sb="3" eb="4">
      <t>タイ</t>
    </rPh>
    <phoneticPr fontId="1"/>
  </si>
  <si>
    <t>(１[Ｗ]＋【筋】)の[冷気]ダメージ</t>
    <rPh sb="12" eb="14">
      <t>レイキ</t>
    </rPh>
    <phoneticPr fontId="1"/>
  </si>
  <si>
    <t>【筋】対"ＡＣ"</t>
    <rPh sb="1" eb="2">
      <t>キン</t>
    </rPh>
    <rPh sb="3" eb="4">
      <t>タイ</t>
    </rPh>
    <phoneticPr fontId="1"/>
  </si>
  <si>
    <t>(１[Ｗ]＋【筋】)ダメージ</t>
    <rPh sb="7" eb="8">
      <t>キン</t>
    </rPh>
    <phoneticPr fontId="1"/>
  </si>
  <si>
    <t>Lv21：(２[Ｗ]＋【筋】)ダメージ</t>
    <rPh sb="12" eb="13">
      <t>キン</t>
    </rPh>
    <phoneticPr fontId="1"/>
  </si>
  <si>
    <t>(２[Ｗ]＋【筋】)ダメージ</t>
  </si>
  <si>
    <t>【筋】対"反応"</t>
    <rPh sb="3" eb="4">
      <t>タイ</t>
    </rPh>
    <rPh sb="5" eb="7">
      <t>ハンノウ</t>
    </rPh>
    <phoneticPr fontId="1"/>
  </si>
  <si>
    <t>(２[Ｗ]＋【筋】)ダメージ</t>
    <phoneticPr fontId="1"/>
  </si>
  <si>
    <t>2ｄ4</t>
    <phoneticPr fontId="1"/>
  </si>
  <si>
    <r>
      <t>爆発の範囲内にいる</t>
    </r>
    <r>
      <rPr>
        <b/>
        <sz val="11"/>
        <color rgb="FFFF0000"/>
        <rFont val="ＭＳ Ｐゴシック"/>
        <family val="3"/>
        <charset val="128"/>
        <scheme val="minor"/>
      </rPr>
      <t>全ての敵</t>
    </r>
    <rPh sb="0" eb="2">
      <t>バクハツ</t>
    </rPh>
    <rPh sb="3" eb="6">
      <t>ハンイナイ</t>
    </rPh>
    <rPh sb="9" eb="10">
      <t>スベ</t>
    </rPh>
    <rPh sb="12" eb="13">
      <t>テキ</t>
    </rPh>
    <phoneticPr fontId="1"/>
  </si>
  <si>
    <t>爆発力は特には無いが、効果の安定感がパネ～</t>
    <rPh sb="0" eb="3">
      <t>バクハツリョク</t>
    </rPh>
    <rPh sb="4" eb="5">
      <t>トク</t>
    </rPh>
    <rPh sb="7" eb="8">
      <t>ナ</t>
    </rPh>
    <rPh sb="11" eb="13">
      <t>コウカ</t>
    </rPh>
    <rPh sb="14" eb="17">
      <t>アンテイカン</t>
    </rPh>
    <phoneticPr fontId="1"/>
  </si>
  <si>
    <t>④掴みから脱出！</t>
    <rPh sb="1" eb="2">
      <t>ツカ</t>
    </rPh>
    <rPh sb="5" eb="7">
      <t>ダッシュツ</t>
    </rPh>
    <phoneticPr fontId="1"/>
  </si>
  <si>
    <t>ちなみに、ここまで突撃が高性能だと、</t>
    <rPh sb="9" eb="11">
      <t>トツゲキ</t>
    </rPh>
    <rPh sb="12" eb="15">
      <t>コウセイノウ</t>
    </rPh>
    <phoneticPr fontId="1"/>
  </si>
  <si>
    <t>影の伝説の道、ノクターナルとの相性はかなりのモノと思えるのだが・・・。</t>
    <rPh sb="0" eb="1">
      <t>カゲ</t>
    </rPh>
    <rPh sb="2" eb="4">
      <t>デンセツ</t>
    </rPh>
    <rPh sb="5" eb="6">
      <t>ミチ</t>
    </rPh>
    <rPh sb="15" eb="17">
      <t>アイショウ</t>
    </rPh>
    <rPh sb="25" eb="26">
      <t>オモ</t>
    </rPh>
    <phoneticPr fontId="1"/>
  </si>
  <si>
    <t>不可視＋位相移動で突っ込めない場所はほとんど無いのでは？</t>
    <rPh sb="0" eb="3">
      <t>フカシ</t>
    </rPh>
    <rPh sb="4" eb="6">
      <t>イソウ</t>
    </rPh>
    <rPh sb="6" eb="8">
      <t>イドウ</t>
    </rPh>
    <rPh sb="9" eb="10">
      <t>ツ</t>
    </rPh>
    <rPh sb="11" eb="12">
      <t>コ</t>
    </rPh>
    <rPh sb="15" eb="17">
      <t>バショ</t>
    </rPh>
    <rPh sb="22" eb="23">
      <t>ナ</t>
    </rPh>
    <phoneticPr fontId="1"/>
  </si>
  <si>
    <t>他の無限回パワーと比較すれば、コレを取ったのもハッキリと納得なのだが・・・。</t>
    <rPh sb="0" eb="1">
      <t>ホカ</t>
    </rPh>
    <rPh sb="2" eb="3">
      <t>ム</t>
    </rPh>
    <rPh sb="3" eb="4">
      <t>ゲン</t>
    </rPh>
    <rPh sb="4" eb="5">
      <t>カイ</t>
    </rPh>
    <rPh sb="9" eb="11">
      <t>ヒカク</t>
    </rPh>
    <rPh sb="18" eb="19">
      <t>ト</t>
    </rPh>
    <rPh sb="28" eb="30">
      <t>ナットク</t>
    </rPh>
    <phoneticPr fontId="1"/>
  </si>
  <si>
    <t>まァ一応、他の選択肢も考察</t>
    <rPh sb="2" eb="4">
      <t>イチオウ</t>
    </rPh>
    <rPh sb="5" eb="6">
      <t>ホカ</t>
    </rPh>
    <rPh sb="7" eb="10">
      <t>センタクシ</t>
    </rPh>
    <rPh sb="11" eb="13">
      <t>コウサツ</t>
    </rPh>
    <phoneticPr fontId="1"/>
  </si>
  <si>
    <t>・ソーン・ストライクで敵の位置を微調整or掴み外し</t>
    <rPh sb="11" eb="12">
      <t>テキ</t>
    </rPh>
    <rPh sb="13" eb="15">
      <t>イチ</t>
    </rPh>
    <rPh sb="16" eb="19">
      <t>ビチョウセイ</t>
    </rPh>
    <rPh sb="21" eb="22">
      <t>ツカ</t>
    </rPh>
    <rPh sb="23" eb="24">
      <t>ハズ</t>
    </rPh>
    <phoneticPr fontId="1"/>
  </si>
  <si>
    <t>・ストレンクス・オヴ・ストーンで申し訳にもならない程度の一時的ＨＰをもらう（苦笑）</t>
    <rPh sb="16" eb="17">
      <t>モウ</t>
    </rPh>
    <rPh sb="18" eb="19">
      <t>ワケ</t>
    </rPh>
    <rPh sb="25" eb="27">
      <t>テイド</t>
    </rPh>
    <rPh sb="28" eb="31">
      <t>イチジテキ</t>
    </rPh>
    <rPh sb="38" eb="40">
      <t>ニガワラ</t>
    </rPh>
    <phoneticPr fontId="1"/>
  </si>
  <si>
    <t>ウェイト・オヴ・アース</t>
    <phoneticPr fontId="1"/>
  </si>
  <si>
    <t>リュカオンが孤立した時に効果的な無限回が無い点が難点か？</t>
    <rPh sb="6" eb="8">
      <t>コリツ</t>
    </rPh>
    <rPh sb="10" eb="11">
      <t>トキ</t>
    </rPh>
    <rPh sb="12" eb="15">
      <t>コウカテキ</t>
    </rPh>
    <rPh sb="16" eb="18">
      <t>ムゲン</t>
    </rPh>
    <rPh sb="18" eb="19">
      <t>カイ</t>
    </rPh>
    <rPh sb="20" eb="21">
      <t>ナ</t>
    </rPh>
    <rPh sb="22" eb="23">
      <t>テン</t>
    </rPh>
    <rPh sb="24" eb="26">
      <t>ナンテン</t>
    </rPh>
    <phoneticPr fontId="1"/>
  </si>
  <si>
    <r>
      <t>トリガーが攻撃では無く　</t>
    </r>
    <r>
      <rPr>
        <b/>
        <sz val="14"/>
        <color rgb="FFFF0000"/>
        <rFont val="HGP創英角ﾎﾟｯﾌﾟ体"/>
        <family val="3"/>
        <charset val="128"/>
      </rPr>
      <t>敵自体のターン中の移動</t>
    </r>
    <r>
      <rPr>
        <b/>
        <sz val="12"/>
        <color rgb="FFFF0000"/>
        <rFont val="ＭＳ Ｐゴシック"/>
        <family val="3"/>
        <charset val="128"/>
        <scheme val="minor"/>
      </rPr>
      <t>である点に注意！</t>
    </r>
    <rPh sb="5" eb="7">
      <t>コウゲキ</t>
    </rPh>
    <rPh sb="9" eb="10">
      <t>ナ</t>
    </rPh>
    <rPh sb="12" eb="13">
      <t>テキ</t>
    </rPh>
    <rPh sb="13" eb="15">
      <t>ジタイ</t>
    </rPh>
    <rPh sb="19" eb="20">
      <t>チュウ</t>
    </rPh>
    <rPh sb="21" eb="23">
      <t>イドウ</t>
    </rPh>
    <rPh sb="26" eb="27">
      <t>テン</t>
    </rPh>
    <rPh sb="28" eb="30">
      <t>チュウイ</t>
    </rPh>
    <phoneticPr fontId="1"/>
  </si>
  <si>
    <r>
      <t>⑦敵のターン中にしか発動不可、つまり</t>
    </r>
    <r>
      <rPr>
        <b/>
        <sz val="11"/>
        <color rgb="FFFF0000"/>
        <rFont val="ＭＳ Ｐゴシック"/>
        <family val="3"/>
        <charset val="128"/>
        <scheme val="minor"/>
      </rPr>
      <t>敵の即応パワーに対しては絶対に発動できない！</t>
    </r>
    <rPh sb="1" eb="2">
      <t>テキ</t>
    </rPh>
    <rPh sb="6" eb="7">
      <t>チュウ</t>
    </rPh>
    <rPh sb="10" eb="12">
      <t>ハツドウ</t>
    </rPh>
    <rPh sb="12" eb="14">
      <t>フカ</t>
    </rPh>
    <rPh sb="18" eb="19">
      <t>テキ</t>
    </rPh>
    <rPh sb="20" eb="22">
      <t>ソクオウ</t>
    </rPh>
    <rPh sb="26" eb="27">
      <t>タイ</t>
    </rPh>
    <rPh sb="30" eb="32">
      <t>ゼッタイ</t>
    </rPh>
    <rPh sb="33" eb="35">
      <t>ハツドウ</t>
    </rPh>
    <phoneticPr fontId="1"/>
  </si>
  <si>
    <t>相変わらず、あまり統一感の無いバラバラな効果がオマケとして色々とやってくるなァ。</t>
    <rPh sb="0" eb="2">
      <t>アイカ</t>
    </rPh>
    <rPh sb="9" eb="11">
      <t>トウイツ</t>
    </rPh>
    <rPh sb="11" eb="12">
      <t>カン</t>
    </rPh>
    <rPh sb="13" eb="14">
      <t>ナ</t>
    </rPh>
    <rPh sb="20" eb="22">
      <t>コウカ</t>
    </rPh>
    <rPh sb="29" eb="31">
      <t>イロイロ</t>
    </rPh>
    <phoneticPr fontId="1"/>
  </si>
  <si>
    <t>特に間合いが伸びる効果は全くと言っていい程、他の効果とのシナジーが無いので、</t>
    <rPh sb="0" eb="1">
      <t>トク</t>
    </rPh>
    <rPh sb="2" eb="4">
      <t>マア</t>
    </rPh>
    <rPh sb="6" eb="7">
      <t>ノ</t>
    </rPh>
    <rPh sb="9" eb="11">
      <t>コウカ</t>
    </rPh>
    <rPh sb="12" eb="13">
      <t>マッタ</t>
    </rPh>
    <rPh sb="15" eb="16">
      <t>イ</t>
    </rPh>
    <rPh sb="20" eb="21">
      <t>ホド</t>
    </rPh>
    <rPh sb="22" eb="23">
      <t>ホカ</t>
    </rPh>
    <rPh sb="24" eb="26">
      <t>コウカ</t>
    </rPh>
    <rPh sb="33" eb="34">
      <t>ナ</t>
    </rPh>
    <phoneticPr fontId="1"/>
  </si>
  <si>
    <t>ウォーデンズ・フューリィ</t>
    <phoneticPr fontId="1"/>
  </si>
  <si>
    <t>最も恩恵があるのはウォーデンズ・フューリィであると考えられる。</t>
    <rPh sb="0" eb="1">
      <t>モット</t>
    </rPh>
    <rPh sb="2" eb="4">
      <t>オンケイ</t>
    </rPh>
    <rPh sb="25" eb="26">
      <t>カンガ</t>
    </rPh>
    <phoneticPr fontId="1"/>
  </si>
  <si>
    <t>マーク先を３マス以内にキープしていれば発動可能になるので、</t>
    <rPh sb="3" eb="4">
      <t>サキ</t>
    </rPh>
    <rPh sb="8" eb="10">
      <t>イナイ</t>
    </rPh>
    <rPh sb="19" eb="21">
      <t>ハツドウ</t>
    </rPh>
    <rPh sb="21" eb="23">
      <t>カノウ</t>
    </rPh>
    <phoneticPr fontId="1"/>
  </si>
  <si>
    <t>突撃等を駆使して上手にマークして行きたい。</t>
    <rPh sb="0" eb="2">
      <t>トツゲキ</t>
    </rPh>
    <rPh sb="2" eb="3">
      <t>トウ</t>
    </rPh>
    <rPh sb="4" eb="6">
      <t>クシ</t>
    </rPh>
    <rPh sb="8" eb="10">
      <t>ジョウズ</t>
    </rPh>
    <rPh sb="16" eb="17">
      <t>イ</t>
    </rPh>
    <phoneticPr fontId="1"/>
  </si>
  <si>
    <t>これを活かすには特別なアクションが必要か？</t>
    <rPh sb="3" eb="4">
      <t>イ</t>
    </rPh>
    <rPh sb="8" eb="10">
      <t>トクベツ</t>
    </rPh>
    <rPh sb="17" eb="19">
      <t>ヒツヨウ</t>
    </rPh>
    <phoneticPr fontId="1"/>
  </si>
  <si>
    <t>ま、近接・武器となっているパワーとは基本的に相性はいいハズなのだが。</t>
    <rPh sb="2" eb="4">
      <t>キンセツ</t>
    </rPh>
    <rPh sb="5" eb="7">
      <t>ブキ</t>
    </rPh>
    <rPh sb="18" eb="21">
      <t>キホンテキ</t>
    </rPh>
    <rPh sb="22" eb="24">
      <t>アイショウ</t>
    </rPh>
    <phoneticPr fontId="1"/>
  </si>
  <si>
    <t>敵にポンポン、ダメージが飛ぶ・・・と、それはそれでピンチか？</t>
    <rPh sb="0" eb="1">
      <t>テキ</t>
    </rPh>
    <rPh sb="12" eb="13">
      <t>ト</t>
    </rPh>
    <phoneticPr fontId="1"/>
  </si>
  <si>
    <t>ウェイト・オヴ・アースが有効な相手に対しては、やはりコレも安定しそう。</t>
    <rPh sb="12" eb="14">
      <t>ユウコウ</t>
    </rPh>
    <rPh sb="15" eb="17">
      <t>アイテ</t>
    </rPh>
    <rPh sb="18" eb="19">
      <t>タイ</t>
    </rPh>
    <rPh sb="29" eb="31">
      <t>アンテイ</t>
    </rPh>
    <phoneticPr fontId="1"/>
  </si>
  <si>
    <t>ブラッド・フューリィ・グレイヴ+2</t>
    <phoneticPr fontId="1"/>
  </si>
  <si>
    <t>⑤拘束や不動に対するその場しのぎ</t>
    <rPh sb="1" eb="3">
      <t>コウソク</t>
    </rPh>
    <rPh sb="4" eb="6">
      <t>フドウ</t>
    </rPh>
    <rPh sb="7" eb="8">
      <t>タイ</t>
    </rPh>
    <rPh sb="12" eb="13">
      <t>バ</t>
    </rPh>
    <phoneticPr fontId="1"/>
  </si>
  <si>
    <t>この時、強気にガンガン機会攻撃を誘発すれば、</t>
    <rPh sb="2" eb="3">
      <t>トキ</t>
    </rPh>
    <rPh sb="4" eb="6">
      <t>ツヨキ</t>
    </rPh>
    <rPh sb="11" eb="13">
      <t>キカイ</t>
    </rPh>
    <rPh sb="13" eb="15">
      <t>コウゲキ</t>
    </rPh>
    <rPh sb="16" eb="18">
      <t>ユウハツ</t>
    </rPh>
    <phoneticPr fontId="1"/>
  </si>
  <si>
    <t>Warden's Lunge</t>
    <phoneticPr fontId="1"/>
  </si>
  <si>
    <t>ウォーデン/攻撃/１　(Dr379:46)</t>
    <rPh sb="6" eb="8">
      <t>コウゲキ</t>
    </rPh>
    <phoneticPr fontId="1"/>
  </si>
  <si>
    <t>使用者は(T終)まで目標をマークする。</t>
    <rPh sb="0" eb="2">
      <t>シヨウ</t>
    </rPh>
    <rPh sb="2" eb="3">
      <t>シャ</t>
    </rPh>
    <rPh sb="6" eb="7">
      <t>シュウ</t>
    </rPh>
    <rPh sb="10" eb="12">
      <t>モクヒョウ</t>
    </rPh>
    <phoneticPr fontId="1"/>
  </si>
  <si>
    <t>特殊：使用者が突撃を行った時、近接基礎攻撃の代わりにこのパワーを使用できる。</t>
    <phoneticPr fontId="1"/>
  </si>
  <si>
    <t>※Swayin Branches/揺さぶる枝 (Dr392:29)</t>
    <rPh sb="17" eb="18">
      <t>ユ</t>
    </rPh>
    <rPh sb="21" eb="22">
      <t>エダ</t>
    </rPh>
    <phoneticPr fontId="1"/>
  </si>
  <si>
    <t>　　　君が“ウォーデンズ･フューリィ”を敵にヒットさせた時は常に、ダメージを与える代わりに</t>
    <rPh sb="3" eb="4">
      <t>キミ</t>
    </rPh>
    <rPh sb="20" eb="21">
      <t>テキ</t>
    </rPh>
    <rPh sb="28" eb="29">
      <t>トキ</t>
    </rPh>
    <rPh sb="30" eb="31">
      <t>ツネ</t>
    </rPh>
    <rPh sb="38" eb="39">
      <t>アタ</t>
    </rPh>
    <rPh sb="41" eb="42">
      <t>カ</t>
    </rPh>
    <phoneticPr fontId="1"/>
  </si>
  <si>
    <t>　　　敵を倒して伏せ状態にさせるか1マス横滑りさせることを選べる。</t>
    <phoneticPr fontId="1"/>
  </si>
  <si>
    <t>ダメージを与える代わりに敵を倒して伏せ状態にさせるか1マス横滑りさせることを選べる。</t>
    <phoneticPr fontId="1"/>
  </si>
  <si>
    <t>エンター・ザ・クルーシブル</t>
    <phoneticPr fontId="1"/>
  </si>
  <si>
    <t>持久力／汎用／１０　（未71）</t>
    <rPh sb="0" eb="3">
      <t>ジキュウリョク</t>
    </rPh>
    <rPh sb="4" eb="6">
      <t>ハンヨウ</t>
    </rPh>
    <rPh sb="11" eb="12">
      <t>ミ</t>
    </rPh>
    <phoneticPr fontId="1"/>
  </si>
  <si>
    <t>[一日毎]</t>
    <rPh sb="1" eb="3">
      <t>イチニチ</t>
    </rPh>
    <rPh sb="3" eb="4">
      <t>マイ</t>
    </rPh>
    <phoneticPr fontId="1"/>
  </si>
  <si>
    <t>[一日毎]◆［回復］［原始］</t>
    <rPh sb="1" eb="3">
      <t>イチニチ</t>
    </rPh>
    <rPh sb="3" eb="4">
      <t>マイ</t>
    </rPh>
    <rPh sb="7" eb="9">
      <t>カイフク</t>
    </rPh>
    <rPh sb="11" eb="13">
      <t>ゲンシ</t>
    </rPh>
    <phoneticPr fontId="1"/>
  </si>
  <si>
    <t>マイナー・アクション</t>
    <phoneticPr fontId="1"/>
  </si>
  <si>
    <t>使用者の回復力が少なくとも1回分残っている事。</t>
    <rPh sb="0" eb="2">
      <t>シヨウ</t>
    </rPh>
    <rPh sb="2" eb="3">
      <t>シャ</t>
    </rPh>
    <rPh sb="4" eb="7">
      <t>カイフクリョク</t>
    </rPh>
    <rPh sb="8" eb="9">
      <t>スク</t>
    </rPh>
    <rPh sb="14" eb="16">
      <t>カイブン</t>
    </rPh>
    <rPh sb="16" eb="17">
      <t>ノコ</t>
    </rPh>
    <rPh sb="21" eb="22">
      <t>コト</t>
    </rPh>
    <phoneticPr fontId="1"/>
  </si>
  <si>
    <t>使用者は回復力を1回分失う。</t>
    <rPh sb="0" eb="3">
      <t>シヨウシャ</t>
    </rPh>
    <rPh sb="4" eb="7">
      <t>カイフクリョク</t>
    </rPh>
    <rPh sb="9" eb="11">
      <t>カイブン</t>
    </rPh>
    <rPh sb="11" eb="12">
      <t>ウシナ</t>
    </rPh>
    <phoneticPr fontId="1"/>
  </si>
  <si>
    <r>
      <t>この</t>
    </r>
    <r>
      <rPr>
        <b/>
        <sz val="11"/>
        <color rgb="FFFF0000"/>
        <rFont val="ＭＳ Ｐゴシック"/>
        <family val="3"/>
        <charset val="128"/>
        <scheme val="minor"/>
      </rPr>
      <t>遭終</t>
    </r>
    <r>
      <rPr>
        <sz val="11"/>
        <rFont val="ＭＳ Ｐゴシック"/>
        <family val="3"/>
        <charset val="128"/>
        <scheme val="minor"/>
      </rPr>
      <t>まで使用者は</t>
    </r>
    <r>
      <rPr>
        <b/>
        <sz val="11"/>
        <color rgb="FFFF0000"/>
        <rFont val="ＭＳ Ｐゴシック"/>
        <family val="3"/>
        <charset val="128"/>
        <scheme val="minor"/>
      </rPr>
      <t>弱体化状態にされる事がなく</t>
    </r>
    <r>
      <rPr>
        <sz val="11"/>
        <rFont val="ＭＳ Ｐゴシック"/>
        <family val="3"/>
        <charset val="128"/>
        <scheme val="minor"/>
      </rPr>
      <t>、</t>
    </r>
    <rPh sb="2" eb="3">
      <t>ソウ</t>
    </rPh>
    <rPh sb="3" eb="4">
      <t>シュウ</t>
    </rPh>
    <rPh sb="6" eb="9">
      <t>シヨウシャ</t>
    </rPh>
    <rPh sb="10" eb="13">
      <t>ジャクタイカ</t>
    </rPh>
    <rPh sb="13" eb="15">
      <t>ジョウタイ</t>
    </rPh>
    <rPh sb="19" eb="20">
      <t>コト</t>
    </rPh>
    <phoneticPr fontId="1"/>
  </si>
  <si>
    <r>
      <rPr>
        <b/>
        <sz val="11"/>
        <color rgb="FFFF0000"/>
        <rFont val="ＭＳ Ｐゴシック"/>
        <family val="3"/>
        <charset val="128"/>
        <scheme val="minor"/>
      </rPr>
      <t>”全てのダメージに対する抵抗１０”</t>
    </r>
    <r>
      <rPr>
        <sz val="11"/>
        <rFont val="ＭＳ Ｐゴシック"/>
        <family val="3"/>
        <charset val="128"/>
        <scheme val="minor"/>
      </rPr>
      <t>を得る。</t>
    </r>
    <rPh sb="1" eb="2">
      <t>スベ</t>
    </rPh>
    <rPh sb="9" eb="10">
      <t>タイ</t>
    </rPh>
    <rPh sb="12" eb="14">
      <t>テイコウ</t>
    </rPh>
    <rPh sb="18" eb="19">
      <t>エ</t>
    </rPh>
    <phoneticPr fontId="1"/>
  </si>
  <si>
    <t>無限回で弱体化してくる敵がいるなら迷わず使うとして、</t>
    <rPh sb="0" eb="2">
      <t>ムゲン</t>
    </rPh>
    <rPh sb="2" eb="3">
      <t>カイ</t>
    </rPh>
    <rPh sb="4" eb="7">
      <t>ジャクタイカ</t>
    </rPh>
    <rPh sb="11" eb="12">
      <t>テキ</t>
    </rPh>
    <rPh sb="17" eb="18">
      <t>マヨ</t>
    </rPh>
    <rPh sb="20" eb="21">
      <t>ツカ</t>
    </rPh>
    <phoneticPr fontId="1"/>
  </si>
  <si>
    <t>いつ使うか？この遭遇が終わったら大休憩って時になるんだろうなぁ…。</t>
    <rPh sb="2" eb="3">
      <t>ツカ</t>
    </rPh>
    <rPh sb="8" eb="10">
      <t>ソウグウ</t>
    </rPh>
    <rPh sb="11" eb="12">
      <t>オ</t>
    </rPh>
    <rPh sb="16" eb="19">
      <t>ダイキュウケイ</t>
    </rPh>
    <rPh sb="21" eb="22">
      <t>トキ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</si>
</sst>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0">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4"/>
      <name val="ＭＳ Ｐゴシック"/>
      <family val="3"/>
      <charset val="128"/>
      <scheme val="minor"/>
    </font>
    <font>
      <b/>
      <sz val="9"/>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b/>
      <sz val="10"/>
      <color theme="1"/>
      <name val="ＭＳ Ｐゴシック"/>
      <family val="3"/>
      <charset val="128"/>
      <scheme val="minor"/>
    </font>
    <font>
      <b/>
      <sz val="11"/>
      <color theme="4" tint="-0.249977111117893"/>
      <name val="ＭＳ Ｐゴシック"/>
      <family val="3"/>
      <charset val="128"/>
      <scheme val="minor"/>
    </font>
    <font>
      <b/>
      <sz val="9"/>
      <color theme="0"/>
      <name val="ＭＳ Ｐゴシック"/>
      <family val="3"/>
      <charset val="128"/>
      <scheme val="minor"/>
    </font>
    <font>
      <sz val="12"/>
      <color theme="1"/>
      <name val="HGPｺﾞｼｯｸE"/>
      <family val="3"/>
      <charset val="128"/>
    </font>
    <font>
      <sz val="14"/>
      <color rgb="FFFF0000"/>
      <name val="HGPｺﾞｼｯｸE"/>
      <family val="3"/>
      <charset val="128"/>
    </font>
    <font>
      <b/>
      <sz val="14"/>
      <color rgb="FFFF0000"/>
      <name val="HGP創英角ﾎﾟｯﾌﾟ体"/>
      <family val="3"/>
      <charset val="128"/>
    </font>
    <font>
      <b/>
      <sz val="16"/>
      <color rgb="FFFF0000"/>
      <name val="HGP創英角ﾎﾟｯﾌﾟ体"/>
      <family val="3"/>
      <charset val="128"/>
    </font>
  </fonts>
  <fills count="19">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A61D0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rgb="FFFF0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s>
  <cellStyleXfs count="1">
    <xf numFmtId="0" fontId="0" fillId="0" borderId="0">
      <alignment vertical="center"/>
    </xf>
  </cellStyleXfs>
  <cellXfs count="34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lignment vertical="center"/>
    </xf>
    <xf numFmtId="0" fontId="0" fillId="9" borderId="1" xfId="0" applyFill="1" applyBorder="1">
      <alignment vertical="center"/>
    </xf>
    <xf numFmtId="0" fontId="0" fillId="9" borderId="2" xfId="0" applyFill="1" applyBorder="1">
      <alignment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12" borderId="1" xfId="0" applyFill="1" applyBorder="1">
      <alignment vertical="center"/>
    </xf>
    <xf numFmtId="0" fontId="9" fillId="0" borderId="0" xfId="0" applyFont="1" applyAlignment="1">
      <alignment horizontal="lef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0" fillId="0" borderId="0" xfId="0"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0" fillId="0" borderId="18" xfId="0" applyBorder="1" applyAlignment="1">
      <alignment horizontal="center" vertical="center"/>
    </xf>
    <xf numFmtId="0" fontId="6"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0" fillId="9" borderId="1" xfId="0"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2" xfId="0" applyFont="1" applyFill="1" applyBorder="1" applyAlignment="1">
      <alignment horizontal="center" vertical="center" shrinkToFit="1"/>
    </xf>
    <xf numFmtId="0" fontId="17" fillId="0" borderId="0" xfId="0" applyFont="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4" fillId="3" borderId="22" xfId="0" applyFont="1" applyFill="1" applyBorder="1" applyAlignment="1">
      <alignment horizontal="center" vertical="center" wrapTex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7" fillId="13" borderId="12" xfId="0" applyFont="1" applyFill="1" applyBorder="1" applyAlignment="1">
      <alignment horizontal="center" vertical="center" shrinkToFit="1"/>
    </xf>
    <xf numFmtId="0" fontId="4" fillId="16" borderId="20" xfId="0" applyFont="1" applyFill="1" applyBorder="1" applyAlignment="1">
      <alignment horizontal="center" vertical="center" wrapText="1"/>
    </xf>
    <xf numFmtId="0" fontId="3" fillId="7" borderId="23" xfId="0" applyFont="1" applyFill="1" applyBorder="1" applyAlignment="1">
      <alignment horizontal="center" vertical="center"/>
    </xf>
    <xf numFmtId="0" fontId="3" fillId="7" borderId="2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0" xfId="0"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2" xfId="0" applyFont="1" applyFill="1" applyBorder="1" applyAlignment="1">
      <alignment horizontal="center" vertical="center" wrapText="1" shrinkToFit="1"/>
    </xf>
    <xf numFmtId="0" fontId="10" fillId="10" borderId="28" xfId="0" applyFont="1" applyFill="1" applyBorder="1" applyAlignment="1">
      <alignment horizontal="center" vertical="center" shrinkToFit="1"/>
    </xf>
    <xf numFmtId="0" fontId="10" fillId="10" borderId="34" xfId="0" applyFont="1" applyFill="1" applyBorder="1" applyAlignment="1">
      <alignment horizontal="center" vertical="center" shrinkToFit="1"/>
    </xf>
    <xf numFmtId="0" fontId="4" fillId="0" borderId="35"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11" fillId="9" borderId="11" xfId="0" applyFont="1" applyFill="1" applyBorder="1" applyAlignment="1">
      <alignment horizontal="center" vertical="center" shrinkToFit="1"/>
    </xf>
    <xf numFmtId="0" fontId="11"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1" xfId="0" applyFont="1" applyFill="1" applyBorder="1" applyAlignment="1">
      <alignment horizontal="center" vertical="center" shrinkToFit="1"/>
    </xf>
    <xf numFmtId="0" fontId="9" fillId="9" borderId="18" xfId="0" applyFont="1" applyFill="1" applyBorder="1" applyAlignment="1">
      <alignment horizontal="center" vertical="center" shrinkToFit="1"/>
    </xf>
    <xf numFmtId="0" fontId="9" fillId="9" borderId="2" xfId="0" applyFont="1" applyFill="1" applyBorder="1" applyAlignment="1">
      <alignment horizontal="center" vertical="center" shrinkToFit="1"/>
    </xf>
    <xf numFmtId="0" fontId="0" fillId="0" borderId="0" xfId="0">
      <alignment vertical="center"/>
    </xf>
    <xf numFmtId="0" fontId="9"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2" xfId="0" applyFont="1" applyFill="1" applyBorder="1" applyAlignment="1">
      <alignment horizontal="center" vertical="center" shrinkToFi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0" fillId="0" borderId="18" xfId="0"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9" fillId="0" borderId="0" xfId="0" applyFont="1" applyAlignment="1">
      <alignment horizontal="left" vertical="center"/>
    </xf>
    <xf numFmtId="0" fontId="17" fillId="0" borderId="0" xfId="0" applyFont="1">
      <alignment vertical="center"/>
    </xf>
    <xf numFmtId="0" fontId="17" fillId="9" borderId="18" xfId="0" applyFont="1" applyFill="1" applyBorder="1" applyAlignment="1">
      <alignment horizontal="center" vertical="center" shrinkToFit="1"/>
    </xf>
    <xf numFmtId="0" fontId="10" fillId="10" borderId="36" xfId="0"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4" fillId="14" borderId="33" xfId="0" applyFont="1" applyFill="1" applyBorder="1" applyAlignment="1">
      <alignment horizontal="center" vertical="center" shrinkToFit="1"/>
    </xf>
    <xf numFmtId="0" fontId="3" fillId="14" borderId="30" xfId="0" applyFont="1" applyFill="1" applyBorder="1" applyAlignment="1">
      <alignment horizontal="center" vertical="center"/>
    </xf>
    <xf numFmtId="0" fontId="3" fillId="14" borderId="3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16" fillId="0" borderId="0" xfId="0" applyFont="1" applyAlignment="1">
      <alignment horizontal="center" vertical="center"/>
    </xf>
    <xf numFmtId="0" fontId="16"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9" fillId="0" borderId="0" xfId="0" applyFont="1">
      <alignment vertical="center"/>
    </xf>
    <xf numFmtId="0" fontId="6" fillId="17" borderId="1" xfId="0" applyFont="1" applyFill="1" applyBorder="1" applyAlignment="1">
      <alignment horizontal="center" vertical="center"/>
    </xf>
    <xf numFmtId="0" fontId="8" fillId="17" borderId="1" xfId="0" applyFont="1" applyFill="1" applyBorder="1" applyAlignment="1">
      <alignment horizontal="center" vertical="center"/>
    </xf>
    <xf numFmtId="0" fontId="7" fillId="17" borderId="1"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6" fillId="17" borderId="1" xfId="0" applyFont="1" applyFill="1" applyBorder="1" applyAlignment="1">
      <alignment horizontal="center" vertical="center" shrinkToFit="1"/>
    </xf>
    <xf numFmtId="0" fontId="7" fillId="17" borderId="12" xfId="0" applyFont="1" applyFill="1" applyBorder="1" applyAlignment="1">
      <alignment horizontal="center" vertical="center" shrinkToFit="1"/>
    </xf>
    <xf numFmtId="0" fontId="8" fillId="17" borderId="1" xfId="0" applyFont="1" applyFill="1" applyBorder="1" applyAlignment="1">
      <alignment horizontal="center" vertical="center" shrinkToFit="1"/>
    </xf>
    <xf numFmtId="0" fontId="7" fillId="17" borderId="1" xfId="0" applyFont="1" applyFill="1" applyBorder="1" applyAlignment="1">
      <alignment horizontal="center" vertical="center" shrinkToFit="1"/>
    </xf>
    <xf numFmtId="0" fontId="23" fillId="9" borderId="1" xfId="0" applyFont="1" applyFill="1" applyBorder="1" applyAlignment="1">
      <alignment horizontal="center" vertical="center" shrinkToFit="1"/>
    </xf>
    <xf numFmtId="0" fontId="9" fillId="0" borderId="0" xfId="0" applyFont="1">
      <alignment vertical="center"/>
    </xf>
    <xf numFmtId="0" fontId="0" fillId="0" borderId="0" xfId="0">
      <alignment vertical="center"/>
    </xf>
    <xf numFmtId="0" fontId="0" fillId="9" borderId="1" xfId="0" applyFill="1" applyBorder="1" applyAlignment="1">
      <alignment horizontal="center" vertical="center"/>
    </xf>
    <xf numFmtId="0" fontId="7" fillId="17" borderId="12" xfId="0" applyFont="1" applyFill="1" applyBorder="1" applyAlignment="1">
      <alignment horizontal="center" vertical="center" shrinkToFit="1"/>
    </xf>
    <xf numFmtId="0" fontId="2" fillId="5" borderId="1" xfId="0" applyFont="1" applyFill="1" applyBorder="1" applyAlignment="1">
      <alignment horizontal="center" vertical="center"/>
    </xf>
    <xf numFmtId="0" fontId="4" fillId="3" borderId="38" xfId="0" applyFont="1" applyFill="1" applyBorder="1" applyAlignment="1">
      <alignment horizontal="center" vertical="center" wrapText="1"/>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7" fillId="13" borderId="12" xfId="0"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7" borderId="12" xfId="0" applyFont="1" applyFill="1" applyBorder="1" applyAlignment="1">
      <alignment horizontal="center" vertical="center" shrinkToFit="1"/>
    </xf>
    <xf numFmtId="0" fontId="7" fillId="13" borderId="12" xfId="0" applyFont="1" applyFill="1" applyBorder="1" applyAlignment="1">
      <alignment horizontal="center" vertical="center" shrinkToFit="1"/>
    </xf>
    <xf numFmtId="0" fontId="2" fillId="5" borderId="1" xfId="0" applyFont="1" applyFill="1" applyBorder="1" applyAlignment="1">
      <alignment horizontal="center" vertical="center"/>
    </xf>
    <xf numFmtId="0" fontId="4" fillId="3" borderId="20" xfId="0" applyFont="1" applyFill="1" applyBorder="1" applyAlignment="1">
      <alignment horizontal="center" vertical="center" wrapText="1"/>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2" xfId="0" applyFont="1" applyFill="1" applyBorder="1" applyAlignment="1">
      <alignment horizontal="center" vertical="center" shrinkToFit="1"/>
    </xf>
    <xf numFmtId="0" fontId="7" fillId="13" borderId="12" xfId="0" applyFont="1" applyFill="1" applyBorder="1" applyAlignment="1">
      <alignment horizontal="center" vertical="center" shrinkToFit="1"/>
    </xf>
    <xf numFmtId="0" fontId="5" fillId="4" borderId="40" xfId="0" applyFont="1" applyFill="1" applyBorder="1" applyAlignment="1">
      <alignment horizontal="center" vertical="center" shrinkToFit="1"/>
    </xf>
    <xf numFmtId="0" fontId="10" fillId="7"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3" fillId="9" borderId="11" xfId="0" applyFont="1" applyFill="1" applyBorder="1" applyAlignment="1">
      <alignment horizontal="center" vertical="center" shrinkToFit="1"/>
    </xf>
    <xf numFmtId="0" fontId="23" fillId="9" borderId="2"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7" fillId="13" borderId="12" xfId="0" applyFont="1" applyFill="1" applyBorder="1" applyAlignment="1">
      <alignment horizontal="center" vertical="center" shrinkToFit="1"/>
    </xf>
    <xf numFmtId="0" fontId="10" fillId="8" borderId="41" xfId="0" applyFont="1" applyFill="1" applyBorder="1" applyAlignment="1">
      <alignment horizontal="center" vertical="center" wrapText="1"/>
    </xf>
    <xf numFmtId="0" fontId="3" fillId="8" borderId="42" xfId="0" applyFont="1" applyFill="1" applyBorder="1" applyAlignment="1">
      <alignment horizontal="center" vertical="center"/>
    </xf>
    <xf numFmtId="0" fontId="3" fillId="8" borderId="43" xfId="0" applyFont="1" applyFill="1" applyBorder="1" applyAlignment="1">
      <alignment horizontal="center" vertical="center"/>
    </xf>
    <xf numFmtId="0" fontId="5" fillId="2" borderId="45" xfId="0" applyFont="1" applyFill="1" applyBorder="1" applyAlignment="1">
      <alignment horizontal="center" vertical="center" shrinkToFit="1"/>
    </xf>
    <xf numFmtId="0" fontId="10" fillId="8" borderId="46"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47" xfId="0" applyFont="1" applyFill="1" applyBorder="1" applyAlignment="1">
      <alignment horizontal="center" vertical="center"/>
    </xf>
    <xf numFmtId="0" fontId="5" fillId="18"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7" fillId="17" borderId="12"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7" fillId="6" borderId="12" xfId="0" applyFont="1" applyFill="1" applyBorder="1" applyAlignment="1">
      <alignment horizontal="center" vertical="center" shrinkToFit="1"/>
    </xf>
    <xf numFmtId="176" fontId="9" fillId="0" borderId="0" xfId="0" applyNumberFormat="1" applyFont="1" applyAlignment="1">
      <alignment horizontal="center" vertical="center"/>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7" borderId="12" xfId="0" applyFont="1" applyFill="1" applyBorder="1" applyAlignment="1">
      <alignment horizontal="center" vertical="center" shrinkToFit="1"/>
    </xf>
    <xf numFmtId="0" fontId="0" fillId="9" borderId="11" xfId="0" applyFill="1" applyBorder="1" applyAlignment="1">
      <alignment horizontal="center" vertical="center"/>
    </xf>
    <xf numFmtId="0" fontId="0" fillId="9" borderId="2" xfId="0"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0" fillId="9" borderId="14" xfId="0" applyFill="1" applyBorder="1" applyAlignment="1">
      <alignment horizontal="center" vertical="center"/>
    </xf>
    <xf numFmtId="56" fontId="20" fillId="5" borderId="1" xfId="0" quotePrefix="1" applyNumberFormat="1" applyFont="1" applyFill="1" applyBorder="1" applyAlignment="1">
      <alignment horizontal="center" vertical="center"/>
    </xf>
    <xf numFmtId="0" fontId="20"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5" borderId="1"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7" xfId="0" applyFont="1" applyFill="1" applyBorder="1" applyAlignment="1">
      <alignment horizontal="center" vertical="center"/>
    </xf>
    <xf numFmtId="0" fontId="7" fillId="6" borderId="12" xfId="0" applyFont="1" applyFill="1" applyBorder="1" applyAlignment="1">
      <alignment horizontal="center" vertical="center" shrinkToFit="1"/>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13" fillId="0" borderId="0" xfId="0" applyFont="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3" fillId="0" borderId="9" xfId="0" applyFont="1" applyBorder="1" applyAlignment="1">
      <alignment horizontal="left" vertical="center"/>
    </xf>
    <xf numFmtId="0" fontId="5" fillId="6" borderId="15" xfId="0" applyFont="1" applyFill="1" applyBorder="1" applyAlignment="1">
      <alignment horizontal="center" vertical="center" shrinkToFit="1"/>
    </xf>
    <xf numFmtId="0" fontId="5" fillId="6" borderId="16" xfId="0" applyFont="1" applyFill="1" applyBorder="1" applyAlignment="1">
      <alignment horizontal="center" vertical="center" shrinkToFit="1"/>
    </xf>
    <xf numFmtId="0" fontId="4" fillId="0" borderId="25" xfId="0" applyFont="1" applyFill="1" applyBorder="1" applyAlignment="1">
      <alignment horizontal="center" vertical="center" wrapText="1" shrinkToFit="1"/>
    </xf>
    <xf numFmtId="0" fontId="4" fillId="0" borderId="29" xfId="0" applyFont="1" applyFill="1" applyBorder="1" applyAlignment="1">
      <alignment horizontal="center" vertical="center" shrinkToFit="1"/>
    </xf>
    <xf numFmtId="0" fontId="19" fillId="11" borderId="50" xfId="0" applyFont="1" applyFill="1" applyBorder="1" applyAlignment="1">
      <alignment horizontal="center" vertical="center" wrapText="1"/>
    </xf>
    <xf numFmtId="0" fontId="19" fillId="11" borderId="51" xfId="0" applyFont="1" applyFill="1" applyBorder="1" applyAlignment="1">
      <alignment horizontal="center" vertical="center" wrapText="1"/>
    </xf>
    <xf numFmtId="0" fontId="13" fillId="0" borderId="0" xfId="0" applyFont="1" applyBorder="1" applyAlignment="1">
      <alignment horizontal="left" vertical="center"/>
    </xf>
    <xf numFmtId="0" fontId="0" fillId="0" borderId="0" xfId="0" applyAlignment="1">
      <alignment horizontal="left" vertical="center"/>
    </xf>
    <xf numFmtId="0" fontId="25" fillId="13" borderId="29" xfId="0" applyFont="1" applyFill="1" applyBorder="1" applyAlignment="1">
      <alignment horizontal="center" vertical="center" wrapText="1"/>
    </xf>
    <xf numFmtId="0" fontId="25" fillId="13" borderId="49" xfId="0" applyFont="1" applyFill="1" applyBorder="1" applyAlignment="1">
      <alignment horizontal="center" vertical="center"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19" fillId="14" borderId="39" xfId="0" applyFont="1" applyFill="1" applyBorder="1" applyAlignment="1">
      <alignment horizontal="center" vertical="center" wrapText="1"/>
    </xf>
    <xf numFmtId="0" fontId="19" fillId="14" borderId="44" xfId="0" applyFont="1" applyFill="1" applyBorder="1" applyAlignment="1">
      <alignment horizontal="center" vertical="center" wrapText="1"/>
    </xf>
    <xf numFmtId="0" fontId="25" fillId="13" borderId="48"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7" fillId="6" borderId="12" xfId="0" applyFont="1" applyFill="1" applyBorder="1" applyAlignment="1">
      <alignment horizontal="center" vertical="center"/>
    </xf>
    <xf numFmtId="0" fontId="7" fillId="6" borderId="1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4" xfId="0" applyFont="1" applyFill="1" applyBorder="1" applyAlignment="1">
      <alignment horizontal="center" vertical="center"/>
    </xf>
    <xf numFmtId="0" fontId="7" fillId="6" borderId="1" xfId="0"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7"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4" fillId="0" borderId="15" xfId="0" applyFont="1" applyFill="1" applyBorder="1" applyAlignment="1">
      <alignment horizontal="center" vertical="center" wrapText="1" shrinkToFit="1"/>
    </xf>
    <xf numFmtId="0" fontId="4" fillId="0" borderId="37" xfId="0" applyFont="1" applyFill="1" applyBorder="1" applyAlignment="1">
      <alignment horizontal="center" vertical="center" wrapText="1" shrinkToFit="1"/>
    </xf>
    <xf numFmtId="0" fontId="7" fillId="13" borderId="12" xfId="0" applyFont="1" applyFill="1" applyBorder="1" applyAlignment="1">
      <alignment horizontal="center" vertical="center"/>
    </xf>
    <xf numFmtId="0" fontId="7" fillId="13" borderId="14"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4" xfId="0" applyFont="1" applyFill="1" applyBorder="1" applyAlignment="1">
      <alignment horizontal="center" vertical="center"/>
    </xf>
    <xf numFmtId="0" fontId="7" fillId="13" borderId="1" xfId="0" applyFont="1" applyFill="1" applyBorder="1" applyAlignment="1">
      <alignment horizontal="left" vertical="center"/>
    </xf>
    <xf numFmtId="0" fontId="5" fillId="13" borderId="15" xfId="0" applyFont="1" applyFill="1" applyBorder="1" applyAlignment="1">
      <alignment horizontal="center" vertical="center" shrinkToFit="1"/>
    </xf>
    <xf numFmtId="0" fontId="5" fillId="13" borderId="16" xfId="0" applyFont="1" applyFill="1" applyBorder="1" applyAlignment="1">
      <alignment horizontal="center" vertical="center" shrinkToFit="1"/>
    </xf>
    <xf numFmtId="0" fontId="7" fillId="13" borderId="12" xfId="0" applyFont="1" applyFill="1" applyBorder="1" applyAlignment="1">
      <alignment horizontal="center" vertical="center" shrinkToFit="1"/>
    </xf>
    <xf numFmtId="0" fontId="7" fillId="13" borderId="13" xfId="0" applyFont="1" applyFill="1" applyBorder="1" applyAlignment="1">
      <alignment horizontal="center" vertical="center" shrinkToFit="1"/>
    </xf>
    <xf numFmtId="0" fontId="7" fillId="13" borderId="14" xfId="0" applyFont="1" applyFill="1" applyBorder="1" applyAlignment="1">
      <alignment horizontal="center" vertical="center" shrinkToFi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7" fillId="17" borderId="12" xfId="0" applyFont="1" applyFill="1" applyBorder="1" applyAlignment="1">
      <alignment horizontal="center" vertical="center" shrinkToFit="1"/>
    </xf>
    <xf numFmtId="0" fontId="7" fillId="17" borderId="13" xfId="0" applyFont="1" applyFill="1" applyBorder="1" applyAlignment="1">
      <alignment horizontal="center" vertical="center" shrinkToFit="1"/>
    </xf>
    <xf numFmtId="0" fontId="7" fillId="17" borderId="14" xfId="0" applyFont="1" applyFill="1" applyBorder="1" applyAlignment="1">
      <alignment horizontal="center" vertical="center" shrinkToFit="1"/>
    </xf>
    <xf numFmtId="0" fontId="7" fillId="17" borderId="12" xfId="0" applyFont="1" applyFill="1" applyBorder="1" applyAlignment="1">
      <alignment horizontal="center" vertical="center"/>
    </xf>
    <xf numFmtId="0" fontId="7" fillId="17" borderId="14" xfId="0" applyFont="1" applyFill="1" applyBorder="1" applyAlignment="1">
      <alignment horizontal="center" vertical="center"/>
    </xf>
    <xf numFmtId="0" fontId="8" fillId="17" borderId="12" xfId="0" applyFont="1" applyFill="1" applyBorder="1" applyAlignment="1">
      <alignment horizontal="center" vertical="center"/>
    </xf>
    <xf numFmtId="0" fontId="8" fillId="17" borderId="14" xfId="0" applyFont="1" applyFill="1" applyBorder="1" applyAlignment="1">
      <alignment horizontal="center" vertical="center"/>
    </xf>
    <xf numFmtId="0" fontId="7" fillId="17" borderId="1" xfId="0" applyFont="1" applyFill="1" applyBorder="1" applyAlignment="1">
      <alignment horizontal="left" vertical="center"/>
    </xf>
    <xf numFmtId="0" fontId="5" fillId="17" borderId="15" xfId="0" applyFont="1" applyFill="1" applyBorder="1" applyAlignment="1">
      <alignment horizontal="center" vertical="center" shrinkToFit="1"/>
    </xf>
    <xf numFmtId="0" fontId="5" fillId="17" borderId="16" xfId="0" applyFont="1" applyFill="1" applyBorder="1" applyAlignment="1">
      <alignment horizontal="center" vertical="center" shrinkToFit="1"/>
    </xf>
    <xf numFmtId="0" fontId="16" fillId="0" borderId="6" xfId="0" quotePrefix="1" applyFont="1" applyBorder="1" applyAlignment="1">
      <alignment horizontal="left"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0" fillId="0" borderId="9" xfId="0"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6" fillId="0" borderId="6" xfId="0" applyFont="1" applyBorder="1" applyAlignment="1">
      <alignment horizontal="left"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7" fillId="0" borderId="6" xfId="0" applyFont="1" applyBorder="1" applyAlignment="1">
      <alignment horizontal="left" vertical="center"/>
    </xf>
    <xf numFmtId="0" fontId="27" fillId="0" borderId="0" xfId="0" applyFont="1" applyBorder="1" applyAlignment="1">
      <alignment horizontal="left" vertical="center"/>
    </xf>
    <xf numFmtId="0" fontId="27" fillId="0" borderId="7"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13" fillId="0" borderId="6" xfId="0" applyFont="1" applyFill="1" applyBorder="1" applyAlignment="1">
      <alignment horizontal="left" vertical="center"/>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A61D02"/>
      <color rgb="FF006699"/>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workbookViewId="0">
      <selection activeCell="N1" sqref="N1"/>
    </sheetView>
  </sheetViews>
  <sheetFormatPr defaultRowHeight="13.5"/>
  <cols>
    <col min="1" max="1" width="8" customWidth="1"/>
    <col min="3" max="3" width="9.75" customWidth="1"/>
    <col min="5" max="5" width="9.5" bestFit="1" customWidth="1"/>
    <col min="15" max="15" width="9" style="48"/>
    <col min="16" max="16" width="7.375" customWidth="1"/>
  </cols>
  <sheetData>
    <row r="1" spans="1:16">
      <c r="A1" s="8" t="s">
        <v>30</v>
      </c>
      <c r="B1" s="219" t="s">
        <v>139</v>
      </c>
      <c r="C1" s="219"/>
      <c r="D1" s="219"/>
      <c r="E1" s="65" t="s">
        <v>105</v>
      </c>
      <c r="F1" s="65" t="s">
        <v>106</v>
      </c>
      <c r="G1" s="65" t="s">
        <v>108</v>
      </c>
      <c r="H1" s="65" t="s">
        <v>107</v>
      </c>
      <c r="I1" s="65" t="s">
        <v>109</v>
      </c>
      <c r="J1" s="83"/>
      <c r="M1" s="15" t="s">
        <v>63</v>
      </c>
      <c r="N1" s="202">
        <v>2</v>
      </c>
      <c r="O1" s="16"/>
    </row>
    <row r="2" spans="1:16">
      <c r="A2" s="8" t="s">
        <v>31</v>
      </c>
      <c r="B2" s="219" t="s">
        <v>140</v>
      </c>
      <c r="C2" s="219"/>
      <c r="D2" s="219"/>
      <c r="E2" s="66">
        <v>17</v>
      </c>
      <c r="F2" s="66">
        <v>7</v>
      </c>
      <c r="G2" s="66">
        <v>0</v>
      </c>
      <c r="H2" s="66">
        <v>9</v>
      </c>
      <c r="I2" s="66">
        <v>0</v>
      </c>
      <c r="J2" s="83"/>
      <c r="N2" t="s">
        <v>89</v>
      </c>
    </row>
    <row r="3" spans="1:16" ht="14.25" thickBot="1">
      <c r="A3" s="9" t="s">
        <v>32</v>
      </c>
      <c r="B3" s="46">
        <v>10</v>
      </c>
    </row>
    <row r="4" spans="1:16" ht="14.25" thickBot="1">
      <c r="A4" s="7"/>
      <c r="B4" s="6" t="s">
        <v>10</v>
      </c>
      <c r="C4" s="6" t="s">
        <v>11</v>
      </c>
      <c r="D4" s="6"/>
      <c r="F4" s="220" t="s">
        <v>38</v>
      </c>
      <c r="G4" s="221"/>
    </row>
    <row r="5" spans="1:16">
      <c r="A5" s="8" t="s">
        <v>12</v>
      </c>
      <c r="B5" s="5">
        <v>20</v>
      </c>
      <c r="C5" s="14">
        <f>INT(($B$5-10)/2)</f>
        <v>5</v>
      </c>
      <c r="D5" s="4">
        <f>INT($B$3/2)+$C5</f>
        <v>10</v>
      </c>
      <c r="F5" s="218" t="s">
        <v>383</v>
      </c>
      <c r="G5" s="218"/>
      <c r="H5" s="217"/>
      <c r="I5" s="217"/>
      <c r="J5" s="217"/>
      <c r="K5" s="217"/>
      <c r="L5" s="217"/>
      <c r="M5" s="217"/>
      <c r="N5" s="217"/>
      <c r="O5" s="69"/>
    </row>
    <row r="6" spans="1:16">
      <c r="A6" s="8" t="s">
        <v>13</v>
      </c>
      <c r="B6" s="5">
        <v>13</v>
      </c>
      <c r="C6" s="14">
        <f>INT(($B$6-10)/2)</f>
        <v>1</v>
      </c>
      <c r="D6" s="25">
        <f t="shared" ref="D6:D10" si="0">INT($B$3/2)+$C6</f>
        <v>6</v>
      </c>
      <c r="F6" s="47" t="s">
        <v>22</v>
      </c>
      <c r="G6" s="6" t="s">
        <v>23</v>
      </c>
      <c r="H6" s="6" t="s">
        <v>24</v>
      </c>
      <c r="I6" s="6" t="s">
        <v>25</v>
      </c>
      <c r="J6" s="6" t="s">
        <v>26</v>
      </c>
      <c r="K6" s="6" t="s">
        <v>27</v>
      </c>
      <c r="L6" s="6" t="s">
        <v>84</v>
      </c>
      <c r="M6" s="6" t="s">
        <v>28</v>
      </c>
      <c r="N6" s="6" t="s">
        <v>29</v>
      </c>
      <c r="O6" s="65" t="s">
        <v>111</v>
      </c>
      <c r="P6" s="18" t="s">
        <v>34</v>
      </c>
    </row>
    <row r="7" spans="1:16">
      <c r="A7" s="8" t="s">
        <v>14</v>
      </c>
      <c r="B7" s="5">
        <v>11</v>
      </c>
      <c r="C7" s="14">
        <f>INT(($B$7-10)/2)</f>
        <v>0</v>
      </c>
      <c r="D7" s="25">
        <f t="shared" si="0"/>
        <v>5</v>
      </c>
      <c r="F7" s="147" t="s">
        <v>141</v>
      </c>
      <c r="G7" s="2">
        <f>I7+P7</f>
        <v>15</v>
      </c>
      <c r="H7" s="19" t="s">
        <v>12</v>
      </c>
      <c r="I7" s="21">
        <f>IF($H7 = "筋力",基本!$C$5,IF($H7 = "耐久力",基本!$C$6,IF($H7 = "敏捷力",基本!$C$7,IF($H7 = "知力",基本!$C$8,IF($H7 = "判断力",基本!$C$9,IF($H7 = "魅力",基本!$C$10,""))))))</f>
        <v>5</v>
      </c>
      <c r="J7" s="25">
        <f>INT($B$3/2)</f>
        <v>5</v>
      </c>
      <c r="K7" s="5">
        <v>2</v>
      </c>
      <c r="L7" s="5">
        <v>1</v>
      </c>
      <c r="M7" s="5">
        <v>2</v>
      </c>
      <c r="N7" s="5">
        <v>0</v>
      </c>
      <c r="O7" s="66">
        <v>0</v>
      </c>
      <c r="P7" s="17">
        <f>SUM(J7:O7)</f>
        <v>10</v>
      </c>
    </row>
    <row r="8" spans="1:16">
      <c r="A8" s="8" t="s">
        <v>15</v>
      </c>
      <c r="B8" s="5">
        <v>8</v>
      </c>
      <c r="C8" s="14">
        <f>INT(($B$8-10)/2)</f>
        <v>-1</v>
      </c>
      <c r="D8" s="25">
        <f t="shared" si="0"/>
        <v>4</v>
      </c>
      <c r="F8" s="216" t="s">
        <v>33</v>
      </c>
      <c r="G8" s="216"/>
      <c r="H8" s="216" t="s">
        <v>34</v>
      </c>
      <c r="I8" s="216"/>
      <c r="J8" s="6" t="s">
        <v>24</v>
      </c>
      <c r="K8" s="6" t="s">
        <v>25</v>
      </c>
      <c r="L8" s="20" t="s">
        <v>84</v>
      </c>
      <c r="M8" s="6" t="s">
        <v>28</v>
      </c>
      <c r="N8" s="6" t="s">
        <v>29</v>
      </c>
      <c r="O8" s="65" t="s">
        <v>111</v>
      </c>
      <c r="P8" s="18" t="s">
        <v>34</v>
      </c>
    </row>
    <row r="9" spans="1:16">
      <c r="A9" s="8" t="s">
        <v>16</v>
      </c>
      <c r="B9" s="5">
        <v>20</v>
      </c>
      <c r="C9" s="14">
        <f>INT(($B$9-10)/2)</f>
        <v>5</v>
      </c>
      <c r="D9" s="25">
        <f t="shared" si="0"/>
        <v>10</v>
      </c>
      <c r="F9" s="219" t="s">
        <v>358</v>
      </c>
      <c r="G9" s="215"/>
      <c r="H9" s="217">
        <f>K9+P9</f>
        <v>11</v>
      </c>
      <c r="I9" s="217"/>
      <c r="J9" s="45" t="s">
        <v>12</v>
      </c>
      <c r="K9" s="21">
        <f>IF($J9 = "筋力",基本!$C$5,IF($J9 = "耐久力",基本!$C$6,IF($J9 = "敏捷力",基本!$C$7,IF($J9 = "知力",基本!$C$8,IF($J9 = "判断力",基本!$C$9,IF($J9 = "魅力",基本!$C$10,""))))))</f>
        <v>5</v>
      </c>
      <c r="L9" s="5">
        <v>0</v>
      </c>
      <c r="M9" s="5">
        <v>2</v>
      </c>
      <c r="N9" s="5">
        <v>4</v>
      </c>
      <c r="O9" s="44">
        <v>0</v>
      </c>
      <c r="P9" s="17">
        <f>SUM(L9:O9)</f>
        <v>6</v>
      </c>
    </row>
    <row r="10" spans="1:16">
      <c r="A10" s="8" t="s">
        <v>17</v>
      </c>
      <c r="B10" s="5">
        <v>10</v>
      </c>
      <c r="C10" s="14">
        <f>INT(($B$10-10)/2)</f>
        <v>0</v>
      </c>
      <c r="D10" s="25">
        <f t="shared" si="0"/>
        <v>5</v>
      </c>
      <c r="F10" s="216" t="s">
        <v>35</v>
      </c>
      <c r="G10" s="216"/>
      <c r="H10" s="216" t="s">
        <v>36</v>
      </c>
      <c r="I10" s="216"/>
      <c r="J10" s="216"/>
      <c r="K10" s="216"/>
      <c r="L10" s="216" t="s">
        <v>37</v>
      </c>
      <c r="M10" s="216"/>
      <c r="N10" s="216"/>
      <c r="O10"/>
    </row>
    <row r="11" spans="1:16">
      <c r="A11" s="48"/>
      <c r="B11" s="48"/>
      <c r="C11" s="48"/>
      <c r="D11" s="48"/>
      <c r="F11" s="219" t="s">
        <v>18</v>
      </c>
      <c r="G11" s="215"/>
      <c r="H11" s="219" t="s">
        <v>142</v>
      </c>
      <c r="I11" s="215"/>
      <c r="J11" s="215"/>
      <c r="K11" s="215"/>
      <c r="L11" s="5">
        <v>2</v>
      </c>
      <c r="M11" s="4" t="s">
        <v>64</v>
      </c>
      <c r="N11" s="139">
        <v>8</v>
      </c>
      <c r="O11"/>
    </row>
    <row r="12" spans="1:16" ht="14.25" thickBot="1">
      <c r="A12" s="65" t="s">
        <v>87</v>
      </c>
      <c r="B12" s="31" t="s">
        <v>94</v>
      </c>
      <c r="C12" s="31" t="s">
        <v>95</v>
      </c>
      <c r="D12" s="65" t="s">
        <v>110</v>
      </c>
      <c r="F12" s="1"/>
      <c r="G12" s="1"/>
      <c r="H12" s="1"/>
      <c r="I12" s="1"/>
      <c r="J12" s="1"/>
      <c r="K12" s="1"/>
      <c r="L12" s="1"/>
      <c r="M12" s="1"/>
      <c r="N12" s="1"/>
      <c r="O12" s="29"/>
    </row>
    <row r="13" spans="1:16" ht="14.25" thickBot="1">
      <c r="A13" s="44">
        <f>$E$2+$B$9+($F$2*($B$3-1))</f>
        <v>100</v>
      </c>
      <c r="B13" s="34">
        <f>INT($A$13/2)</f>
        <v>50</v>
      </c>
      <c r="C13" s="34">
        <f>INT($A$13/4)</f>
        <v>25</v>
      </c>
      <c r="D13" s="34">
        <f>H2+C6</f>
        <v>10</v>
      </c>
      <c r="F13" s="220" t="s">
        <v>96</v>
      </c>
      <c r="G13" s="221"/>
      <c r="H13" s="1"/>
      <c r="I13" s="1"/>
      <c r="J13" s="1"/>
      <c r="K13" s="1"/>
      <c r="L13" s="1"/>
      <c r="M13" s="1"/>
      <c r="N13" s="1"/>
      <c r="O13" s="29"/>
    </row>
    <row r="14" spans="1:16">
      <c r="F14" s="218"/>
      <c r="G14" s="218"/>
      <c r="H14" s="217"/>
      <c r="I14" s="217"/>
      <c r="J14" s="217"/>
      <c r="K14" s="217"/>
      <c r="L14" s="217"/>
      <c r="M14" s="217"/>
      <c r="N14" s="217"/>
      <c r="O14" s="69"/>
    </row>
    <row r="15" spans="1:16">
      <c r="A15" s="65" t="s">
        <v>93</v>
      </c>
      <c r="B15" s="30">
        <v>6</v>
      </c>
      <c r="F15" s="6" t="s">
        <v>22</v>
      </c>
      <c r="G15" s="6" t="s">
        <v>23</v>
      </c>
      <c r="H15" s="6" t="s">
        <v>24</v>
      </c>
      <c r="I15" s="6" t="s">
        <v>25</v>
      </c>
      <c r="J15" s="6" t="s">
        <v>26</v>
      </c>
      <c r="K15" s="6" t="s">
        <v>27</v>
      </c>
      <c r="L15" s="20" t="s">
        <v>84</v>
      </c>
      <c r="M15" s="6" t="s">
        <v>28</v>
      </c>
      <c r="N15" s="6" t="s">
        <v>29</v>
      </c>
      <c r="O15" s="65" t="s">
        <v>111</v>
      </c>
      <c r="P15" s="18" t="s">
        <v>34</v>
      </c>
    </row>
    <row r="16" spans="1:16">
      <c r="A16" s="65" t="s">
        <v>92</v>
      </c>
      <c r="B16" s="24">
        <v>26</v>
      </c>
      <c r="F16" s="66" t="s">
        <v>136</v>
      </c>
      <c r="G16" s="64">
        <f>I16+P16</f>
        <v>5</v>
      </c>
      <c r="H16" s="19" t="s">
        <v>14</v>
      </c>
      <c r="I16" s="21">
        <f>IF($H16 = "筋力",基本!$C$5,IF($H16 = "耐久力",基本!$C$6,IF($H16 = "敏捷力",基本!$C$7,IF($H16 = "知力",基本!$C$8,IF($H16 = "判断力",基本!$C$9,IF($H16 = "魅力",基本!$C$10,""))))))</f>
        <v>0</v>
      </c>
      <c r="J16" s="2">
        <f>INT($B$3/2)</f>
        <v>5</v>
      </c>
      <c r="K16" s="5">
        <v>0</v>
      </c>
      <c r="L16" s="5">
        <v>0</v>
      </c>
      <c r="M16" s="5">
        <v>0</v>
      </c>
      <c r="N16" s="5">
        <v>0</v>
      </c>
      <c r="O16" s="66">
        <v>0</v>
      </c>
      <c r="P16" s="17">
        <f>SUM(J16:O16)</f>
        <v>5</v>
      </c>
    </row>
    <row r="17" spans="1:16">
      <c r="A17" s="65" t="s">
        <v>19</v>
      </c>
      <c r="B17" s="24">
        <v>23</v>
      </c>
      <c r="F17" s="216" t="s">
        <v>33</v>
      </c>
      <c r="G17" s="216"/>
      <c r="H17" s="216" t="s">
        <v>34</v>
      </c>
      <c r="I17" s="216"/>
      <c r="J17" s="6" t="s">
        <v>24</v>
      </c>
      <c r="K17" s="6" t="s">
        <v>25</v>
      </c>
      <c r="L17" s="20" t="s">
        <v>84</v>
      </c>
      <c r="M17" s="6" t="s">
        <v>28</v>
      </c>
      <c r="N17" s="6" t="s">
        <v>29</v>
      </c>
      <c r="O17" s="65" t="s">
        <v>111</v>
      </c>
      <c r="P17" s="18" t="s">
        <v>34</v>
      </c>
    </row>
    <row r="18" spans="1:16">
      <c r="A18" s="65" t="s">
        <v>20</v>
      </c>
      <c r="B18" s="24">
        <v>17</v>
      </c>
      <c r="F18" s="215"/>
      <c r="G18" s="215"/>
      <c r="H18" s="217">
        <f>K18+P18</f>
        <v>0</v>
      </c>
      <c r="I18" s="217"/>
      <c r="J18" s="19" t="s">
        <v>14</v>
      </c>
      <c r="K18" s="21">
        <f>IF($J18 = "筋力",基本!$C$5,IF($J18 = "耐久力",基本!$C$6,IF($J18 = "敏捷力",基本!$C$7,IF($J18 = "知力",基本!$C$8,IF($J18 = "判断力",基本!$C$9,IF($J18 = "魅力",基本!$C$10,""))))))</f>
        <v>0</v>
      </c>
      <c r="L18" s="5">
        <v>0</v>
      </c>
      <c r="M18" s="5">
        <v>0</v>
      </c>
      <c r="N18" s="5">
        <v>0</v>
      </c>
      <c r="O18" s="44">
        <v>0</v>
      </c>
      <c r="P18" s="64">
        <f>SUM(L18:O18)</f>
        <v>0</v>
      </c>
    </row>
    <row r="19" spans="1:16">
      <c r="A19" s="65" t="s">
        <v>21</v>
      </c>
      <c r="B19" s="24">
        <v>25</v>
      </c>
      <c r="F19" s="216" t="s">
        <v>35</v>
      </c>
      <c r="G19" s="216"/>
      <c r="H19" s="216" t="s">
        <v>36</v>
      </c>
      <c r="I19" s="216"/>
      <c r="J19" s="216"/>
      <c r="K19" s="216"/>
      <c r="L19" s="216" t="s">
        <v>37</v>
      </c>
      <c r="M19" s="216"/>
      <c r="N19" s="216"/>
    </row>
    <row r="20" spans="1:16">
      <c r="F20" s="215" t="s">
        <v>18</v>
      </c>
      <c r="G20" s="215"/>
      <c r="H20" s="214"/>
      <c r="I20" s="215"/>
      <c r="J20" s="215"/>
      <c r="K20" s="215"/>
      <c r="L20" s="5">
        <v>2</v>
      </c>
      <c r="M20" s="4" t="s">
        <v>45</v>
      </c>
      <c r="N20" s="5">
        <v>6</v>
      </c>
    </row>
    <row r="21" spans="1:16" ht="14.25" thickBot="1">
      <c r="A21" s="211" t="s">
        <v>135</v>
      </c>
      <c r="B21" s="212"/>
      <c r="C21" s="213"/>
      <c r="F21" s="1"/>
      <c r="G21" s="1"/>
      <c r="H21" s="1"/>
      <c r="I21" s="1"/>
      <c r="J21" s="1"/>
      <c r="K21" s="1"/>
      <c r="L21" s="1"/>
      <c r="M21" s="1"/>
      <c r="N21" s="1"/>
      <c r="O21" s="29"/>
    </row>
    <row r="22" spans="1:16" ht="14.25" thickBot="1">
      <c r="A22" s="209" t="s">
        <v>16</v>
      </c>
      <c r="B22" s="141" t="s">
        <v>10</v>
      </c>
      <c r="C22" s="141" t="s">
        <v>11</v>
      </c>
      <c r="D22" s="48"/>
      <c r="F22" s="220" t="s">
        <v>65</v>
      </c>
      <c r="G22" s="221"/>
      <c r="H22" s="1"/>
      <c r="I22" s="1"/>
      <c r="J22" s="1"/>
      <c r="K22" s="1"/>
      <c r="L22" s="1"/>
      <c r="M22" s="1"/>
      <c r="N22" s="1"/>
      <c r="O22" s="29"/>
    </row>
    <row r="23" spans="1:16">
      <c r="A23" s="210"/>
      <c r="B23" s="142">
        <v>15</v>
      </c>
      <c r="C23" s="34">
        <f>INT((B23-10)/2)</f>
        <v>2</v>
      </c>
      <c r="D23" s="48"/>
      <c r="F23" s="218" t="s">
        <v>383</v>
      </c>
      <c r="G23" s="218"/>
      <c r="H23" s="217"/>
      <c r="I23" s="217"/>
      <c r="J23" s="217"/>
      <c r="K23" s="217"/>
      <c r="L23" s="217"/>
      <c r="M23" s="217"/>
      <c r="N23" s="217"/>
      <c r="O23" s="69"/>
    </row>
    <row r="24" spans="1:16">
      <c r="B24" s="48"/>
      <c r="C24" s="48"/>
      <c r="D24" s="48"/>
      <c r="F24" s="6" t="s">
        <v>22</v>
      </c>
      <c r="G24" s="6" t="s">
        <v>23</v>
      </c>
      <c r="H24" s="6" t="s">
        <v>24</v>
      </c>
      <c r="I24" s="6" t="s">
        <v>25</v>
      </c>
      <c r="J24" s="6" t="s">
        <v>26</v>
      </c>
      <c r="K24" s="6" t="s">
        <v>27</v>
      </c>
      <c r="L24" s="20" t="s">
        <v>84</v>
      </c>
      <c r="M24" s="6" t="s">
        <v>28</v>
      </c>
      <c r="N24" s="6" t="s">
        <v>29</v>
      </c>
      <c r="O24" s="65" t="s">
        <v>111</v>
      </c>
      <c r="P24" s="18" t="s">
        <v>34</v>
      </c>
    </row>
    <row r="25" spans="1:16">
      <c r="B25" s="48"/>
      <c r="C25" s="48"/>
      <c r="D25" s="48"/>
      <c r="F25" s="144" t="s">
        <v>65</v>
      </c>
      <c r="G25" s="64">
        <f>I25+P25</f>
        <v>15</v>
      </c>
      <c r="H25" s="19" t="s">
        <v>12</v>
      </c>
      <c r="I25" s="21">
        <f>IF($H25 = "筋力",基本!$C$5,IF($H25 = "耐久力",基本!$C$6,IF($H25 = "敏捷力",基本!$C$7,IF($H25 = "知力",基本!$C$8,IF($H25 = "判断力",基本!$C$9,IF($H25 = "魅力",基本!$C$10,""))))))</f>
        <v>5</v>
      </c>
      <c r="J25" s="2">
        <f>INT($B$3/2)</f>
        <v>5</v>
      </c>
      <c r="K25" s="5">
        <v>2</v>
      </c>
      <c r="L25" s="5">
        <v>1</v>
      </c>
      <c r="M25" s="5">
        <v>2</v>
      </c>
      <c r="N25" s="5">
        <v>0</v>
      </c>
      <c r="O25" s="66">
        <v>0</v>
      </c>
      <c r="P25" s="64">
        <f>SUM(J25:O25)</f>
        <v>10</v>
      </c>
    </row>
    <row r="26" spans="1:16">
      <c r="F26" s="216" t="s">
        <v>33</v>
      </c>
      <c r="G26" s="216"/>
      <c r="H26" s="216" t="s">
        <v>34</v>
      </c>
      <c r="I26" s="216"/>
      <c r="J26" s="6" t="s">
        <v>24</v>
      </c>
      <c r="K26" s="6" t="s">
        <v>25</v>
      </c>
      <c r="L26" s="20" t="s">
        <v>84</v>
      </c>
      <c r="M26" s="6" t="s">
        <v>28</v>
      </c>
      <c r="N26" s="6" t="s">
        <v>29</v>
      </c>
      <c r="O26" s="65" t="s">
        <v>111</v>
      </c>
      <c r="P26" s="18" t="s">
        <v>34</v>
      </c>
    </row>
    <row r="27" spans="1:16">
      <c r="A27" s="22" t="s">
        <v>69</v>
      </c>
      <c r="B27" s="22" t="s">
        <v>67</v>
      </c>
      <c r="C27" s="22" t="s">
        <v>74</v>
      </c>
      <c r="D27" s="22" t="str">
        <f>IF($F$4="","",$F$4)</f>
        <v>近接基礎</v>
      </c>
      <c r="F27" s="215" t="s">
        <v>114</v>
      </c>
      <c r="G27" s="215"/>
      <c r="H27" s="217">
        <f>K27+P27</f>
        <v>11</v>
      </c>
      <c r="I27" s="217"/>
      <c r="J27" s="19" t="s">
        <v>12</v>
      </c>
      <c r="K27" s="21">
        <f>IF($J27 = "筋力",基本!$C$5,IF($J27 = "耐久力",基本!$C$6,IF($J27 = "敏捷力",基本!$C$7,IF($J27 = "知力",基本!$C$8,IF($J27 = "判断力",基本!$C$9,IF($J27 = "魅力",基本!$C$10,""))))))</f>
        <v>5</v>
      </c>
      <c r="L27" s="45">
        <v>0</v>
      </c>
      <c r="M27" s="45">
        <v>2</v>
      </c>
      <c r="N27" s="45">
        <v>4</v>
      </c>
      <c r="O27" s="44">
        <f>$C$7</f>
        <v>0</v>
      </c>
      <c r="P27" s="64">
        <f>SUM(L27:O27)</f>
        <v>6</v>
      </c>
    </row>
    <row r="28" spans="1:16">
      <c r="A28" s="22" t="s">
        <v>70</v>
      </c>
      <c r="B28" s="22" t="s">
        <v>72</v>
      </c>
      <c r="C28" s="22" t="s">
        <v>75</v>
      </c>
      <c r="D28" s="22" t="str">
        <f>IF($F$13="","",$F$13)</f>
        <v>遠隔基礎</v>
      </c>
      <c r="F28" s="216" t="s">
        <v>35</v>
      </c>
      <c r="G28" s="216"/>
      <c r="H28" s="216" t="s">
        <v>36</v>
      </c>
      <c r="I28" s="216"/>
      <c r="J28" s="216"/>
      <c r="K28" s="216"/>
      <c r="L28" s="216" t="s">
        <v>37</v>
      </c>
      <c r="M28" s="216"/>
      <c r="N28" s="216"/>
    </row>
    <row r="29" spans="1:16">
      <c r="A29" s="22" t="s">
        <v>71</v>
      </c>
      <c r="B29" s="22" t="s">
        <v>73</v>
      </c>
      <c r="C29" s="22" t="s">
        <v>76</v>
      </c>
      <c r="D29" s="22" t="str">
        <f>IF($F$22="","",$F$22)</f>
        <v>パワー</v>
      </c>
      <c r="F29" s="215" t="s">
        <v>18</v>
      </c>
      <c r="G29" s="215"/>
      <c r="H29" s="219" t="s">
        <v>142</v>
      </c>
      <c r="I29" s="215"/>
      <c r="J29" s="215"/>
      <c r="K29" s="215"/>
      <c r="L29" s="5">
        <v>2</v>
      </c>
      <c r="M29" s="4" t="s">
        <v>45</v>
      </c>
      <c r="N29" s="139">
        <v>8</v>
      </c>
    </row>
    <row r="30" spans="1:16" ht="14.25" thickBot="1">
      <c r="A30" s="22" t="s">
        <v>83</v>
      </c>
      <c r="B30" s="22" t="s">
        <v>99</v>
      </c>
      <c r="C30" s="22" t="s">
        <v>77</v>
      </c>
      <c r="D30" s="22" t="str">
        <f>IF($F$31="","",$F$31)</f>
        <v>パワー</v>
      </c>
    </row>
    <row r="31" spans="1:16" ht="14.25" thickBot="1">
      <c r="A31" s="22" t="s">
        <v>98</v>
      </c>
      <c r="B31" s="22"/>
      <c r="C31" s="22" t="s">
        <v>78</v>
      </c>
      <c r="D31" s="22" t="str">
        <f>IF($F$40="","",$F$40)</f>
        <v>　</v>
      </c>
      <c r="F31" s="220" t="s">
        <v>65</v>
      </c>
      <c r="G31" s="221"/>
      <c r="H31" s="1"/>
      <c r="I31" s="1"/>
      <c r="J31" s="1"/>
      <c r="K31" s="1"/>
      <c r="L31" s="1"/>
      <c r="M31" s="1"/>
      <c r="N31" s="1"/>
      <c r="O31" s="29"/>
    </row>
    <row r="32" spans="1:16">
      <c r="A32" s="22" t="s">
        <v>102</v>
      </c>
      <c r="C32" s="22" t="s">
        <v>79</v>
      </c>
      <c r="F32" s="218"/>
      <c r="G32" s="218"/>
      <c r="H32" s="217"/>
      <c r="I32" s="217"/>
      <c r="J32" s="217"/>
      <c r="K32" s="217"/>
      <c r="L32" s="217"/>
      <c r="M32" s="217"/>
      <c r="N32" s="217"/>
      <c r="O32" s="69"/>
    </row>
    <row r="33" spans="1:16">
      <c r="A33" s="22"/>
      <c r="C33" s="22" t="s">
        <v>68</v>
      </c>
      <c r="F33" s="6" t="s">
        <v>22</v>
      </c>
      <c r="G33" s="6" t="s">
        <v>23</v>
      </c>
      <c r="H33" s="6" t="s">
        <v>24</v>
      </c>
      <c r="I33" s="6" t="s">
        <v>25</v>
      </c>
      <c r="J33" s="6" t="s">
        <v>26</v>
      </c>
      <c r="K33" s="6" t="s">
        <v>27</v>
      </c>
      <c r="L33" s="20" t="s">
        <v>84</v>
      </c>
      <c r="M33" s="6" t="s">
        <v>28</v>
      </c>
      <c r="N33" s="6" t="s">
        <v>29</v>
      </c>
      <c r="O33" s="65" t="s">
        <v>111</v>
      </c>
      <c r="P33" s="18" t="s">
        <v>34</v>
      </c>
    </row>
    <row r="34" spans="1:16">
      <c r="C34" s="22" t="s">
        <v>80</v>
      </c>
      <c r="F34" s="66" t="s">
        <v>97</v>
      </c>
      <c r="G34" s="64">
        <f>I34+P34</f>
        <v>13</v>
      </c>
      <c r="H34" s="19" t="s">
        <v>12</v>
      </c>
      <c r="I34" s="21">
        <f>IF($H34 = "筋力",基本!$C$5,IF($H34 = "耐久力",基本!$C$6,IF($H34 = "敏捷力",基本!$C$7,IF($H34 = "知力",基本!$C$8,IF($H34 = "判断力",基本!$C$9,IF($H34 = "魅力",基本!$C$10,""))))))</f>
        <v>5</v>
      </c>
      <c r="J34" s="4">
        <f>INT($B$3/2)</f>
        <v>5</v>
      </c>
      <c r="K34" s="5">
        <v>0</v>
      </c>
      <c r="L34" s="5">
        <v>1</v>
      </c>
      <c r="M34" s="5">
        <v>2</v>
      </c>
      <c r="N34" s="5">
        <v>0</v>
      </c>
      <c r="O34" s="66">
        <v>0</v>
      </c>
      <c r="P34" s="64">
        <f>SUM(J34:O34)</f>
        <v>8</v>
      </c>
    </row>
    <row r="35" spans="1:16">
      <c r="C35" s="22" t="s">
        <v>81</v>
      </c>
      <c r="F35" s="216" t="s">
        <v>4</v>
      </c>
      <c r="G35" s="216"/>
      <c r="H35" s="216" t="s">
        <v>34</v>
      </c>
      <c r="I35" s="216"/>
      <c r="J35" s="6" t="s">
        <v>24</v>
      </c>
      <c r="K35" s="6" t="s">
        <v>25</v>
      </c>
      <c r="L35" s="20" t="s">
        <v>84</v>
      </c>
      <c r="M35" s="6" t="s">
        <v>28</v>
      </c>
      <c r="N35" s="6" t="s">
        <v>29</v>
      </c>
      <c r="O35" s="65" t="s">
        <v>111</v>
      </c>
      <c r="P35" s="18" t="s">
        <v>34</v>
      </c>
    </row>
    <row r="36" spans="1:16">
      <c r="C36" s="22" t="s">
        <v>82</v>
      </c>
      <c r="F36" s="215" t="s">
        <v>115</v>
      </c>
      <c r="G36" s="215"/>
      <c r="H36" s="217">
        <f>K36+P36</f>
        <v>13</v>
      </c>
      <c r="I36" s="217"/>
      <c r="J36" s="19" t="s">
        <v>12</v>
      </c>
      <c r="K36" s="21">
        <f>IF($J36 = "筋力",基本!$C$5,IF($J36 = "耐久力",基本!$C$6,IF($J36 = "敏捷力",基本!$C$7,IF($J36 = "知力",基本!$C$8,IF($J36 = "判断力",基本!$C$9,IF($J36 = "魅力",基本!$C$10,""))))))</f>
        <v>5</v>
      </c>
      <c r="L36" s="5">
        <v>0</v>
      </c>
      <c r="M36" s="5">
        <v>4</v>
      </c>
      <c r="N36" s="5">
        <v>4</v>
      </c>
      <c r="O36" s="44">
        <f>$C$7</f>
        <v>0</v>
      </c>
      <c r="P36" s="64">
        <f>SUM(L36:O36)</f>
        <v>8</v>
      </c>
    </row>
    <row r="37" spans="1:16">
      <c r="C37" s="22"/>
      <c r="F37" s="216" t="s">
        <v>35</v>
      </c>
      <c r="G37" s="216"/>
      <c r="H37" s="216" t="s">
        <v>36</v>
      </c>
      <c r="I37" s="216"/>
      <c r="J37" s="216"/>
      <c r="K37" s="216"/>
      <c r="L37" s="216" t="s">
        <v>3</v>
      </c>
      <c r="M37" s="216"/>
      <c r="N37" s="216"/>
    </row>
    <row r="38" spans="1:16">
      <c r="F38" s="215" t="s">
        <v>18</v>
      </c>
      <c r="G38" s="215"/>
      <c r="H38" s="215"/>
      <c r="I38" s="215"/>
      <c r="J38" s="215"/>
      <c r="K38" s="215"/>
      <c r="L38" s="5">
        <v>2</v>
      </c>
      <c r="M38" s="4" t="s">
        <v>112</v>
      </c>
      <c r="N38" s="5">
        <v>6</v>
      </c>
    </row>
    <row r="39" spans="1:16" ht="14.25" thickBot="1"/>
    <row r="40" spans="1:16" ht="14.25" thickBot="1">
      <c r="F40" s="220" t="s">
        <v>119</v>
      </c>
      <c r="G40" s="221"/>
      <c r="H40" s="1"/>
      <c r="I40" s="1"/>
      <c r="J40" s="1"/>
      <c r="K40" s="1"/>
      <c r="L40" s="1"/>
      <c r="M40" s="1"/>
      <c r="N40" s="1"/>
      <c r="O40" s="29"/>
    </row>
    <row r="41" spans="1:16">
      <c r="F41" s="218"/>
      <c r="G41" s="218"/>
      <c r="H41" s="217"/>
      <c r="I41" s="217"/>
      <c r="J41" s="217"/>
      <c r="K41" s="217"/>
      <c r="L41" s="217"/>
      <c r="M41" s="217"/>
      <c r="N41" s="217"/>
      <c r="O41" s="69"/>
    </row>
    <row r="42" spans="1:16">
      <c r="F42" s="20" t="s">
        <v>22</v>
      </c>
      <c r="G42" s="20" t="s">
        <v>23</v>
      </c>
      <c r="H42" s="20" t="s">
        <v>24</v>
      </c>
      <c r="I42" s="20" t="s">
        <v>25</v>
      </c>
      <c r="J42" s="20" t="s">
        <v>26</v>
      </c>
      <c r="K42" s="20" t="s">
        <v>27</v>
      </c>
      <c r="L42" s="20" t="s">
        <v>84</v>
      </c>
      <c r="M42" s="20" t="s">
        <v>28</v>
      </c>
      <c r="N42" s="20" t="s">
        <v>29</v>
      </c>
      <c r="O42" s="65" t="s">
        <v>111</v>
      </c>
      <c r="P42" s="20" t="s">
        <v>34</v>
      </c>
    </row>
    <row r="43" spans="1:16">
      <c r="F43" s="66" t="s">
        <v>65</v>
      </c>
      <c r="G43" s="64">
        <f>I43+P43</f>
        <v>13</v>
      </c>
      <c r="H43" s="51" t="s">
        <v>12</v>
      </c>
      <c r="I43" s="21">
        <f>IF($H43 = "筋力",基本!$C$5,IF($H43 = "耐久力",基本!$C$6,IF($H43 = "敏捷力",基本!$C$7,IF($H43 = "知力",基本!$C$8,IF($H43 = "判断力",基本!$C$9,IF($H43 = "魅力",基本!$C$10,""))))))</f>
        <v>5</v>
      </c>
      <c r="J43" s="21">
        <f>INT($B$3/2)</f>
        <v>5</v>
      </c>
      <c r="K43" s="19">
        <v>0</v>
      </c>
      <c r="L43" s="19">
        <v>1</v>
      </c>
      <c r="M43" s="19">
        <v>2</v>
      </c>
      <c r="N43" s="19">
        <v>0</v>
      </c>
      <c r="O43" s="66">
        <v>0</v>
      </c>
      <c r="P43" s="64">
        <f>SUM(J43:O43)</f>
        <v>8</v>
      </c>
    </row>
    <row r="44" spans="1:16">
      <c r="F44" s="211" t="s">
        <v>4</v>
      </c>
      <c r="G44" s="213"/>
      <c r="H44" s="211" t="s">
        <v>34</v>
      </c>
      <c r="I44" s="213"/>
      <c r="J44" s="20" t="s">
        <v>24</v>
      </c>
      <c r="K44" s="20" t="s">
        <v>25</v>
      </c>
      <c r="L44" s="20" t="s">
        <v>84</v>
      </c>
      <c r="M44" s="20" t="s">
        <v>28</v>
      </c>
      <c r="N44" s="20" t="s">
        <v>29</v>
      </c>
      <c r="O44" s="65" t="s">
        <v>111</v>
      </c>
      <c r="P44" s="20" t="s">
        <v>34</v>
      </c>
    </row>
    <row r="45" spans="1:16">
      <c r="F45" s="215"/>
      <c r="G45" s="215"/>
      <c r="H45" s="217">
        <f>K45+P45</f>
        <v>13</v>
      </c>
      <c r="I45" s="217"/>
      <c r="J45" s="51" t="s">
        <v>12</v>
      </c>
      <c r="K45" s="21">
        <f>IF($J45 = "筋力",基本!$C$5,IF($J45 = "耐久力",基本!$C$6,IF($J45 = "敏捷力",基本!$C$7,IF($J45 = "知力",基本!$C$8,IF($J45 = "判断力",基本!$C$9,IF($J45 = "魅力",基本!$C$10,""))))))</f>
        <v>5</v>
      </c>
      <c r="L45" s="19">
        <v>0</v>
      </c>
      <c r="M45" s="19">
        <v>4</v>
      </c>
      <c r="N45" s="19">
        <v>4</v>
      </c>
      <c r="O45" s="44">
        <f>$J$2+$C$7</f>
        <v>0</v>
      </c>
      <c r="P45" s="64">
        <f>SUM(L45:O45)</f>
        <v>8</v>
      </c>
    </row>
    <row r="46" spans="1:16">
      <c r="F46" s="211" t="s">
        <v>35</v>
      </c>
      <c r="G46" s="213"/>
      <c r="H46" s="211" t="s">
        <v>36</v>
      </c>
      <c r="I46" s="212"/>
      <c r="J46" s="212"/>
      <c r="K46" s="213"/>
      <c r="L46" s="211" t="s">
        <v>3</v>
      </c>
      <c r="M46" s="212"/>
      <c r="N46" s="213"/>
    </row>
    <row r="47" spans="1:16">
      <c r="F47" s="215"/>
      <c r="G47" s="215"/>
      <c r="H47" s="215"/>
      <c r="I47" s="215"/>
      <c r="J47" s="215"/>
      <c r="K47" s="215"/>
      <c r="L47" s="19">
        <v>2</v>
      </c>
      <c r="M47" s="21" t="s">
        <v>116</v>
      </c>
      <c r="N47" s="19">
        <v>6</v>
      </c>
    </row>
  </sheetData>
  <mergeCells count="59">
    <mergeCell ref="F32:N32"/>
    <mergeCell ref="F35:G35"/>
    <mergeCell ref="H35:I35"/>
    <mergeCell ref="F36:G36"/>
    <mergeCell ref="H36:I36"/>
    <mergeCell ref="F47:G47"/>
    <mergeCell ref="H47:K47"/>
    <mergeCell ref="H45:I45"/>
    <mergeCell ref="F45:G45"/>
    <mergeCell ref="H44:I44"/>
    <mergeCell ref="F44:G44"/>
    <mergeCell ref="F4:G4"/>
    <mergeCell ref="F41:N41"/>
    <mergeCell ref="F46:G46"/>
    <mergeCell ref="H46:K46"/>
    <mergeCell ref="L46:N46"/>
    <mergeCell ref="F22:G22"/>
    <mergeCell ref="F31:G31"/>
    <mergeCell ref="F40:G40"/>
    <mergeCell ref="F5:N5"/>
    <mergeCell ref="F8:G8"/>
    <mergeCell ref="F9:G9"/>
    <mergeCell ref="H8:I8"/>
    <mergeCell ref="H9:I9"/>
    <mergeCell ref="L37:N37"/>
    <mergeCell ref="F38:G38"/>
    <mergeCell ref="H38:K38"/>
    <mergeCell ref="F13:G13"/>
    <mergeCell ref="B1:D1"/>
    <mergeCell ref="B2:D2"/>
    <mergeCell ref="F37:G37"/>
    <mergeCell ref="H37:K37"/>
    <mergeCell ref="F29:G29"/>
    <mergeCell ref="H29:K29"/>
    <mergeCell ref="F23:N23"/>
    <mergeCell ref="F26:G26"/>
    <mergeCell ref="H26:I26"/>
    <mergeCell ref="F27:G27"/>
    <mergeCell ref="H27:I27"/>
    <mergeCell ref="F28:G28"/>
    <mergeCell ref="H28:K28"/>
    <mergeCell ref="L28:N28"/>
    <mergeCell ref="F20:G20"/>
    <mergeCell ref="A22:A23"/>
    <mergeCell ref="A21:C21"/>
    <mergeCell ref="H20:K20"/>
    <mergeCell ref="L10:N10"/>
    <mergeCell ref="F18:G18"/>
    <mergeCell ref="H18:I18"/>
    <mergeCell ref="F19:G19"/>
    <mergeCell ref="H19:K19"/>
    <mergeCell ref="L19:N19"/>
    <mergeCell ref="F14:N14"/>
    <mergeCell ref="F17:G17"/>
    <mergeCell ref="H17:I17"/>
    <mergeCell ref="F10:G10"/>
    <mergeCell ref="F11:G11"/>
    <mergeCell ref="H10:K10"/>
    <mergeCell ref="H11:K11"/>
  </mergeCells>
  <phoneticPr fontId="1"/>
  <dataValidations count="1">
    <dataValidation type="list" allowBlank="1" showInputMessage="1" showErrorMessage="1" sqref="H7 J45 H43 H34 J36 J27 H25 H16 J18 J9">
      <formula1>$A$5:$A$10</formula1>
    </dataValidation>
  </dataValidations>
  <pageMargins left="0.23622047244094491" right="0.23622047244094491" top="0.74803149606299213" bottom="0.74803149606299213" header="0.31496062992125984" footer="0.31496062992125984"/>
  <pageSetup paperSize="9" orientation="landscape" horizontalDpi="300" verticalDpi="300" r:id="rId1"/>
  <headerFooter>
    <oddHeader>&amp;Cリュカオン</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4"/>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125" t="s">
        <v>121</v>
      </c>
      <c r="B1" s="303">
        <v>5</v>
      </c>
      <c r="C1" s="304"/>
      <c r="D1" s="126" t="s">
        <v>40</v>
      </c>
      <c r="E1" s="127" t="s">
        <v>131</v>
      </c>
      <c r="F1" s="305"/>
      <c r="G1" s="306"/>
      <c r="H1" s="98" t="s">
        <v>55</v>
      </c>
    </row>
    <row r="2" spans="1:13" ht="24.75" customHeight="1">
      <c r="A2" s="126" t="s">
        <v>0</v>
      </c>
      <c r="B2" s="307" t="s">
        <v>189</v>
      </c>
      <c r="C2" s="307"/>
      <c r="D2" s="307"/>
      <c r="E2" s="307"/>
      <c r="F2" s="307"/>
      <c r="G2" s="307"/>
      <c r="H2" s="98" t="s">
        <v>56</v>
      </c>
    </row>
    <row r="3" spans="1:13" ht="19.5" customHeight="1">
      <c r="A3" s="105" t="s">
        <v>48</v>
      </c>
      <c r="B3" s="93"/>
      <c r="C3" s="93"/>
      <c r="D3" s="93"/>
      <c r="I3" s="98"/>
    </row>
    <row r="4" spans="1:13">
      <c r="A4" s="77" t="s">
        <v>46</v>
      </c>
      <c r="B4" s="264" t="s">
        <v>190</v>
      </c>
      <c r="C4" s="265"/>
      <c r="D4" s="265"/>
      <c r="E4" s="265"/>
      <c r="F4" s="265"/>
      <c r="G4" s="266"/>
    </row>
    <row r="5" spans="1:13">
      <c r="A5" s="78" t="s">
        <v>39</v>
      </c>
      <c r="B5" s="264" t="s">
        <v>204</v>
      </c>
      <c r="C5" s="265"/>
      <c r="D5" s="265"/>
      <c r="E5" s="265"/>
      <c r="F5" s="265"/>
      <c r="G5" s="266"/>
    </row>
    <row r="6" spans="1:13">
      <c r="A6" s="78" t="s">
        <v>7</v>
      </c>
      <c r="B6" s="264" t="s">
        <v>5</v>
      </c>
      <c r="C6" s="265"/>
      <c r="D6" s="266"/>
      <c r="E6" s="157" t="s">
        <v>43</v>
      </c>
      <c r="F6" s="158" t="str">
        <f>$I$6</f>
        <v>近接</v>
      </c>
      <c r="G6" s="158" t="str">
        <f>IF($J$6 = 0,"", $J$6)</f>
        <v>武器</v>
      </c>
      <c r="H6" s="157" t="s">
        <v>43</v>
      </c>
      <c r="I6" s="159" t="s">
        <v>69</v>
      </c>
      <c r="J6" s="159" t="s">
        <v>149</v>
      </c>
    </row>
    <row r="7" spans="1:13">
      <c r="A7" s="79" t="s">
        <v>6</v>
      </c>
      <c r="B7" s="264" t="s">
        <v>91</v>
      </c>
      <c r="C7" s="265"/>
      <c r="D7" s="266"/>
      <c r="E7" s="157" t="s">
        <v>66</v>
      </c>
      <c r="F7" s="158" t="str">
        <f>IF($I$7 = 0,"", $I$7)</f>
        <v/>
      </c>
      <c r="G7" s="158" t="str">
        <f>IF($J$7 = 0,"", $J$7)</f>
        <v/>
      </c>
      <c r="H7" s="157" t="s">
        <v>66</v>
      </c>
      <c r="I7" s="159"/>
      <c r="J7" s="159"/>
    </row>
    <row r="8" spans="1:13">
      <c r="A8" s="79" t="s">
        <v>61</v>
      </c>
      <c r="B8" s="264" t="s">
        <v>305</v>
      </c>
      <c r="C8" s="265"/>
      <c r="D8" s="265"/>
      <c r="E8" s="265"/>
      <c r="F8" s="265"/>
      <c r="G8" s="266"/>
      <c r="H8" s="157" t="s">
        <v>85</v>
      </c>
      <c r="I8" s="159" t="s">
        <v>118</v>
      </c>
      <c r="J8" s="98" t="s">
        <v>62</v>
      </c>
    </row>
    <row r="9" spans="1:13" ht="14.25" customHeight="1">
      <c r="A9" s="79" t="s">
        <v>8</v>
      </c>
      <c r="B9" s="264" t="s">
        <v>356</v>
      </c>
      <c r="C9" s="265"/>
      <c r="D9" s="265"/>
      <c r="E9" s="265"/>
      <c r="F9" s="265"/>
      <c r="G9" s="266"/>
      <c r="H9" s="157" t="s">
        <v>51</v>
      </c>
      <c r="I9" s="159" t="s">
        <v>152</v>
      </c>
      <c r="J9" s="158">
        <f>IF($I$9 = "筋力",基本!$C$5,IF($I$9 = "耐久力",基本!$C$6,IF($I$9 = "敏捷力",基本!$C$7,IF($I$9 = "知力",基本!$C$8,IF($I$9 = "判断力",基本!$C$9,IF($I$9 = "筋力",基本!$C$10,""))))))</f>
        <v>5</v>
      </c>
      <c r="K9" s="159" t="s">
        <v>20</v>
      </c>
    </row>
    <row r="10" spans="1:13" ht="14.25" customHeight="1">
      <c r="A10" s="80" t="s">
        <v>9</v>
      </c>
      <c r="B10" s="267" t="s">
        <v>357</v>
      </c>
      <c r="C10" s="268"/>
      <c r="D10" s="268"/>
      <c r="E10" s="268"/>
      <c r="F10" s="268"/>
      <c r="G10" s="269"/>
      <c r="H10" s="157" t="s">
        <v>58</v>
      </c>
      <c r="I10" s="159">
        <v>0</v>
      </c>
      <c r="J10" s="211" t="s">
        <v>53</v>
      </c>
      <c r="K10" s="213"/>
      <c r="L10" s="158">
        <f>IF($I$8=基本!$F$4,基本!$P$7,IF($I$8=基本!$F$13,基本!$P$16,IF($I$8=基本!$F$22,基本!$P$25,IF($I$8=基本!$F$31,基本!$P$34,IF($I$8=基本!$F$40,基本!$P$43,0)))))</f>
        <v>10</v>
      </c>
    </row>
    <row r="11" spans="1:13" ht="14.25" customHeight="1">
      <c r="A11" s="82"/>
      <c r="B11" s="294" t="s">
        <v>191</v>
      </c>
      <c r="C11" s="295"/>
      <c r="D11" s="295"/>
      <c r="E11" s="295"/>
      <c r="F11" s="295"/>
      <c r="G11" s="296"/>
      <c r="H11" s="155" t="s">
        <v>52</v>
      </c>
      <c r="I11" s="159" t="s">
        <v>151</v>
      </c>
      <c r="J11" s="102">
        <f>IF($I$11 = "筋力",基本!$C$5,IF($I$11 = "耐久力",基本!$C$6,IF($I$11 = "敏捷力",基本!$C$7,IF($I$11 = "知力",基本!$C$8,IF($I$11 = "判断力",基本!$C$9,IF($I$11 = "筋力",基本!$C$10,""))))))</f>
        <v>5</v>
      </c>
      <c r="L11" s="93"/>
    </row>
    <row r="12" spans="1:13">
      <c r="A12" s="81" t="s">
        <v>178</v>
      </c>
      <c r="B12" s="310" t="s">
        <v>192</v>
      </c>
      <c r="C12" s="236"/>
      <c r="D12" s="236"/>
      <c r="E12" s="236"/>
      <c r="F12" s="236"/>
      <c r="G12" s="237"/>
      <c r="H12" s="157" t="s">
        <v>59</v>
      </c>
      <c r="I12" s="159">
        <v>0</v>
      </c>
      <c r="J12" s="211" t="s">
        <v>54</v>
      </c>
      <c r="K12" s="213"/>
      <c r="L12" s="158">
        <f>IF($I$8=基本!$F$4,基本!$P$9,IF($I$8=基本!$F$13,基本!$P$18,IF($I$8=基本!$F$22,基本!$P$27,IF($I$8=基本!$F$31,基本!$P$36,IF($I$8=基本!$F$40,基本!$P$45,0)))))</f>
        <v>6</v>
      </c>
    </row>
    <row r="13" spans="1:13" ht="14.25" customHeight="1">
      <c r="A13" s="81"/>
      <c r="B13" s="235" t="s">
        <v>193</v>
      </c>
      <c r="C13" s="236"/>
      <c r="D13" s="236"/>
      <c r="E13" s="236"/>
      <c r="F13" s="236"/>
      <c r="G13" s="237"/>
      <c r="H13" s="156" t="s">
        <v>86</v>
      </c>
      <c r="I13" s="159">
        <v>4</v>
      </c>
      <c r="J13" s="157" t="s">
        <v>44</v>
      </c>
      <c r="K13" s="159">
        <v>4</v>
      </c>
      <c r="L13" s="106"/>
      <c r="M13" s="106"/>
    </row>
    <row r="14" spans="1:13">
      <c r="A14" s="107"/>
      <c r="B14" s="235"/>
      <c r="C14" s="236"/>
      <c r="D14" s="236"/>
      <c r="E14" s="236"/>
      <c r="F14" s="236"/>
      <c r="G14" s="237"/>
      <c r="H14" s="157" t="s">
        <v>50</v>
      </c>
      <c r="I14" s="159">
        <v>2</v>
      </c>
      <c r="J14" s="157" t="s">
        <v>44</v>
      </c>
      <c r="K14" s="159">
        <v>8</v>
      </c>
      <c r="L14" s="168">
        <v>12</v>
      </c>
      <c r="M14" s="106" t="s">
        <v>153</v>
      </c>
    </row>
    <row r="15" spans="1:13" ht="13.5" customHeight="1">
      <c r="A15" s="81"/>
      <c r="B15" s="235"/>
      <c r="C15" s="236"/>
      <c r="D15" s="236"/>
      <c r="E15" s="236"/>
      <c r="F15" s="236"/>
      <c r="G15" s="237"/>
      <c r="H15" s="157" t="s">
        <v>60</v>
      </c>
      <c r="I15" s="159" t="s">
        <v>80</v>
      </c>
      <c r="J15" s="143"/>
      <c r="K15" s="143"/>
    </row>
    <row r="16" spans="1:13" ht="8.25" customHeight="1">
      <c r="A16" s="82"/>
      <c r="B16" s="257"/>
      <c r="C16" s="238"/>
      <c r="D16" s="238"/>
      <c r="E16" s="238"/>
      <c r="F16" s="238"/>
      <c r="G16" s="258"/>
      <c r="H16" s="143"/>
      <c r="I16" s="143"/>
      <c r="J16" s="143"/>
      <c r="K16" s="143"/>
    </row>
    <row r="17" spans="1:12" ht="14.25" thickBot="1">
      <c r="A17" s="135" t="s">
        <v>47</v>
      </c>
      <c r="E17" s="94"/>
      <c r="H17" s="143"/>
      <c r="I17" s="143"/>
      <c r="J17" s="143"/>
      <c r="K17" s="143"/>
    </row>
    <row r="18" spans="1:12" ht="18.75" customHeight="1" thickBot="1">
      <c r="A18" s="308" t="str">
        <f>$B$2</f>
        <v>サンダー・ステップ</v>
      </c>
      <c r="B18" s="309"/>
      <c r="C18" s="309"/>
      <c r="D18" s="75" t="s">
        <v>2</v>
      </c>
      <c r="E18" s="140" t="s">
        <v>1</v>
      </c>
      <c r="F18" s="151"/>
      <c r="G18" s="152"/>
      <c r="H18" s="143"/>
      <c r="I18" s="143"/>
      <c r="J18" s="143"/>
      <c r="K18" s="143"/>
    </row>
    <row r="19" spans="1:12" ht="37.5" customHeight="1" thickBot="1">
      <c r="A19" s="279" t="s">
        <v>129</v>
      </c>
      <c r="B19" s="280"/>
      <c r="C19" s="108" t="str">
        <f>$K$9</f>
        <v>反応</v>
      </c>
      <c r="D19" s="109" t="str">
        <f>$J$9+$L$10+$I$10 &amp; "+1d20"</f>
        <v>15+1d20</v>
      </c>
      <c r="E19" s="110" t="str">
        <f>$J$9+$L$10+$I$10+2 &amp; "+1d20"</f>
        <v>17+1d20</v>
      </c>
      <c r="F19" s="153"/>
      <c r="G19" s="154"/>
      <c r="H19" s="143"/>
      <c r="I19" s="143"/>
      <c r="J19" s="143"/>
      <c r="K19" s="143"/>
    </row>
    <row r="20" spans="1:12" ht="23.25" customHeight="1">
      <c r="A20" s="243" t="s">
        <v>120</v>
      </c>
      <c r="B20" s="171" t="s">
        <v>246</v>
      </c>
      <c r="C20" s="172" t="str">
        <f>IF($I$15 = 0,"", $I$15)</f>
        <v>雷鳴</v>
      </c>
      <c r="D20" s="62" t="str">
        <f>-2+$J$11+$L$12+$I$12 &amp; "+" &amp; $I$13 &amp; "d" &amp; $K$13</f>
        <v>9+4d4</v>
      </c>
      <c r="E20" s="63" t="str">
        <f>-2+$J$11+$L$12+$I$12 &amp; "+" &amp; $I$13 &amp; "d" &amp; $K$13</f>
        <v>9+4d4</v>
      </c>
      <c r="F20" s="153"/>
      <c r="G20" s="154"/>
      <c r="H20" s="143"/>
      <c r="I20" s="143"/>
      <c r="J20" s="143"/>
      <c r="K20" s="143"/>
    </row>
    <row r="21" spans="1:12" ht="23.25" customHeight="1">
      <c r="A21" s="244"/>
      <c r="B21" s="185" t="s">
        <v>244</v>
      </c>
      <c r="C21" s="186" t="str">
        <f>IF($I$15 = 0,"", $I$15)</f>
        <v>雷鳴</v>
      </c>
      <c r="D21" s="187" t="str">
        <f>-2+$J$11+$L$12+$I$12+($I$13*$K$13) &amp; IF($I$14 =0,"","+" &amp; $I$14 &amp; "d" &amp; $K$14)</f>
        <v>25+2d8</v>
      </c>
      <c r="E21" s="188" t="str">
        <f>-2+$J$11+$L$12+$I$12+($I$13*$K$13) &amp; IF($I$14 =0,"","+" &amp; $I$14 &amp; "d" &amp; $K$14)</f>
        <v>25+2d8</v>
      </c>
      <c r="F21" s="153"/>
      <c r="G21" s="154"/>
      <c r="H21" s="143"/>
      <c r="I21" s="143"/>
      <c r="J21" s="143"/>
      <c r="K21" s="143"/>
    </row>
    <row r="22" spans="1:12" ht="23.25" customHeight="1" thickBot="1">
      <c r="A22" s="247" t="s">
        <v>245</v>
      </c>
      <c r="B22" s="248"/>
      <c r="C22" s="182" t="str">
        <f t="shared" ref="C22" si="0">IF($I$15 = 0,"", $I$15)</f>
        <v>雷鳴</v>
      </c>
      <c r="D22" s="183" t="str">
        <f>-2+$J$11+$L$12+$I$12+($I$13*$K$13) &amp; IF($I$14 =0,"","+" &amp; $I$14 &amp; "d" &amp; $L$14)</f>
        <v>25+2d12</v>
      </c>
      <c r="E22" s="184" t="str">
        <f>-2+$J$11+$L$12+$I$12+($I$13*$K$13) &amp; IF($I$14 =0,"","+" &amp; $I$14 &amp; "d" &amp; $L$14)</f>
        <v>25+2d12</v>
      </c>
      <c r="F22" s="143"/>
      <c r="G22" s="143"/>
      <c r="H22" s="143"/>
      <c r="I22" s="143"/>
      <c r="J22" s="143"/>
      <c r="K22" s="143"/>
    </row>
    <row r="23" spans="1:12" ht="23.25" customHeight="1">
      <c r="A23" s="254" t="s">
        <v>143</v>
      </c>
      <c r="B23" s="171" t="s">
        <v>246</v>
      </c>
      <c r="C23" s="172" t="str">
        <f>IF($I$15 = 0,"", $I$15)</f>
        <v>雷鳴</v>
      </c>
      <c r="D23" s="62" t="str">
        <f>$J$11+$L$12+$I$12 &amp; "+" &amp; $I$13 &amp; "d" &amp; $K$13</f>
        <v>11+4d4</v>
      </c>
      <c r="E23" s="63" t="str">
        <f>$J$11+$L$12+$I$12 &amp; "+" &amp; $I$13 &amp; "d" &amp; $K$13</f>
        <v>11+4d4</v>
      </c>
      <c r="F23" s="153"/>
      <c r="G23" s="154"/>
      <c r="H23" s="143"/>
      <c r="I23" s="143"/>
      <c r="J23" s="143"/>
      <c r="K23" s="143"/>
    </row>
    <row r="24" spans="1:12" ht="23.25" customHeight="1">
      <c r="A24" s="255"/>
      <c r="B24" s="185" t="s">
        <v>244</v>
      </c>
      <c r="C24" s="186" t="str">
        <f>IF($I$15 = 0,"", $I$15)</f>
        <v>雷鳴</v>
      </c>
      <c r="D24" s="187" t="str">
        <f>$J$11+$L$12+$I$12+($I$13*$K$13) &amp; IF($I$14 = 0,"","+" &amp; $I$14 &amp; "d" &amp; $K$14)</f>
        <v>27+2d8</v>
      </c>
      <c r="E24" s="188" t="str">
        <f>$J$11+$L$12+$I$12+($I$13*$K$13) &amp; IF($I$14 = 0,"","+" &amp; $I$14 &amp; "d" &amp; $K$14)</f>
        <v>27+2d8</v>
      </c>
      <c r="F24" s="153"/>
      <c r="G24" s="154"/>
      <c r="H24" s="143"/>
      <c r="I24" s="143"/>
      <c r="J24" s="143"/>
      <c r="K24" s="143"/>
    </row>
    <row r="25" spans="1:12" ht="23.25" customHeight="1" thickBot="1">
      <c r="A25" s="256" t="s">
        <v>245</v>
      </c>
      <c r="B25" s="248"/>
      <c r="C25" s="182" t="str">
        <f t="shared" ref="C25" si="1">IF($I$15 = 0,"", $I$15)</f>
        <v>雷鳴</v>
      </c>
      <c r="D25" s="183" t="str">
        <f>$J$11+$L$12+$I$12+($I$13*$K$13) &amp; IF($I$14 = 0,"","+" &amp; $I$14 &amp; "d" &amp; $L$14)</f>
        <v>27+2d12</v>
      </c>
      <c r="E25" s="184" t="str">
        <f>$J$11+$L$12+$I$12+($I$13*$K$13) &amp; IF($I$14 = 0,"","+" &amp; $I$14 &amp; "d" &amp; $L$14)</f>
        <v>27+2d12</v>
      </c>
      <c r="F25" s="143"/>
      <c r="G25" s="143"/>
      <c r="H25" s="143"/>
      <c r="I25" s="143"/>
      <c r="J25" s="143"/>
      <c r="K25" s="143"/>
    </row>
    <row r="26" spans="1:12" ht="18.75" customHeight="1">
      <c r="A26" s="233"/>
      <c r="B26" s="233"/>
      <c r="C26" s="233"/>
      <c r="D26" s="233"/>
      <c r="E26" s="233"/>
      <c r="F26" s="233"/>
      <c r="G26" s="233"/>
    </row>
    <row r="27" spans="1:12" ht="13.5" customHeight="1">
      <c r="A27" s="246"/>
      <c r="B27" s="246"/>
      <c r="C27" s="246"/>
      <c r="D27" s="246"/>
      <c r="E27" s="246"/>
      <c r="F27" s="246"/>
      <c r="G27" s="246"/>
    </row>
    <row r="28" spans="1:12" ht="13.5" customHeight="1">
      <c r="A28" s="246"/>
      <c r="B28" s="246"/>
      <c r="C28" s="246"/>
      <c r="D28" s="246"/>
      <c r="E28" s="246"/>
      <c r="F28" s="246"/>
      <c r="G28" s="246"/>
    </row>
    <row r="29" spans="1:12" ht="13.5" customHeight="1">
      <c r="A29" s="246"/>
      <c r="B29" s="246"/>
      <c r="C29" s="246"/>
      <c r="D29" s="246"/>
      <c r="E29" s="246"/>
      <c r="F29" s="246"/>
      <c r="G29" s="246"/>
    </row>
    <row r="30" spans="1:12" ht="8.25" customHeight="1">
      <c r="A30" s="238"/>
      <c r="B30" s="238"/>
      <c r="C30" s="238"/>
      <c r="D30" s="238"/>
      <c r="E30" s="238"/>
      <c r="F30" s="238"/>
      <c r="G30" s="238"/>
    </row>
    <row r="31" spans="1:12">
      <c r="A31" s="229" t="s">
        <v>49</v>
      </c>
      <c r="B31" s="230"/>
      <c r="C31" s="230"/>
      <c r="D31" s="230"/>
      <c r="E31" s="230"/>
      <c r="F31" s="230"/>
      <c r="G31" s="231"/>
    </row>
    <row r="32" spans="1:12" s="93" customFormat="1" ht="5.25" customHeight="1">
      <c r="A32" s="232"/>
      <c r="B32" s="233"/>
      <c r="C32" s="233"/>
      <c r="D32" s="233"/>
      <c r="E32" s="233"/>
      <c r="F32" s="233"/>
      <c r="G32" s="234"/>
      <c r="L32" s="143"/>
    </row>
    <row r="33" spans="1:12" s="93" customFormat="1" ht="15.75" customHeight="1">
      <c r="A33" s="251" t="s">
        <v>294</v>
      </c>
      <c r="B33" s="252"/>
      <c r="C33" s="252"/>
      <c r="D33" s="252"/>
      <c r="E33" s="252"/>
      <c r="F33" s="252"/>
      <c r="G33" s="253"/>
      <c r="L33" s="143"/>
    </row>
    <row r="34" spans="1:12" s="93" customFormat="1" ht="13.5" customHeight="1">
      <c r="A34" s="270"/>
      <c r="B34" s="271"/>
      <c r="C34" s="271"/>
      <c r="D34" s="271"/>
      <c r="E34" s="271"/>
      <c r="F34" s="271"/>
      <c r="G34" s="272"/>
      <c r="L34" s="143"/>
    </row>
    <row r="35" spans="1:12" s="93" customFormat="1" ht="13.5" customHeight="1">
      <c r="A35" s="235" t="s">
        <v>306</v>
      </c>
      <c r="B35" s="236"/>
      <c r="C35" s="236"/>
      <c r="D35" s="236"/>
      <c r="E35" s="236"/>
      <c r="F35" s="236"/>
      <c r="G35" s="237"/>
      <c r="L35" s="143"/>
    </row>
    <row r="36" spans="1:12" s="93" customFormat="1" ht="13.5" customHeight="1">
      <c r="A36" s="225" t="s">
        <v>307</v>
      </c>
      <c r="B36" s="226"/>
      <c r="C36" s="226"/>
      <c r="D36" s="226"/>
      <c r="E36" s="226"/>
      <c r="F36" s="226"/>
      <c r="G36" s="227"/>
      <c r="L36" s="143"/>
    </row>
    <row r="37" spans="1:12" s="93" customFormat="1" ht="13.5" customHeight="1">
      <c r="A37" s="225" t="s">
        <v>308</v>
      </c>
      <c r="B37" s="226"/>
      <c r="C37" s="226"/>
      <c r="D37" s="226"/>
      <c r="E37" s="226"/>
      <c r="F37" s="226"/>
      <c r="G37" s="227"/>
      <c r="L37" s="143"/>
    </row>
    <row r="38" spans="1:12" s="93" customFormat="1" ht="13.5" customHeight="1">
      <c r="A38" s="225" t="s">
        <v>361</v>
      </c>
      <c r="B38" s="226"/>
      <c r="C38" s="226"/>
      <c r="D38" s="226"/>
      <c r="E38" s="226"/>
      <c r="F38" s="226"/>
      <c r="G38" s="227"/>
      <c r="L38" s="143"/>
    </row>
    <row r="39" spans="1:12" s="93" customFormat="1" ht="13.5" customHeight="1">
      <c r="A39" s="225" t="s">
        <v>384</v>
      </c>
      <c r="B39" s="226"/>
      <c r="C39" s="226"/>
      <c r="D39" s="226"/>
      <c r="E39" s="226"/>
      <c r="F39" s="226"/>
      <c r="G39" s="227"/>
      <c r="L39" s="143"/>
    </row>
    <row r="40" spans="1:12" s="93" customFormat="1" ht="13.5" customHeight="1">
      <c r="A40" s="225"/>
      <c r="B40" s="226"/>
      <c r="C40" s="226"/>
      <c r="D40" s="226"/>
      <c r="E40" s="226"/>
      <c r="F40" s="226"/>
      <c r="G40" s="227"/>
      <c r="L40" s="143"/>
    </row>
    <row r="41" spans="1:12" s="93" customFormat="1" ht="13.5" customHeight="1">
      <c r="A41" s="270" t="s">
        <v>360</v>
      </c>
      <c r="B41" s="271"/>
      <c r="C41" s="271"/>
      <c r="D41" s="271"/>
      <c r="E41" s="271"/>
      <c r="F41" s="271"/>
      <c r="G41" s="272"/>
      <c r="L41" s="143"/>
    </row>
    <row r="42" spans="1:12" s="93" customFormat="1" ht="13.5" customHeight="1">
      <c r="A42" s="225"/>
      <c r="B42" s="226"/>
      <c r="C42" s="226"/>
      <c r="D42" s="226"/>
      <c r="E42" s="226"/>
      <c r="F42" s="226"/>
      <c r="G42" s="227"/>
      <c r="L42" s="143"/>
    </row>
    <row r="43" spans="1:12" s="93" customFormat="1" ht="13.5" customHeight="1">
      <c r="A43" s="225"/>
      <c r="B43" s="226"/>
      <c r="C43" s="226"/>
      <c r="D43" s="226"/>
      <c r="E43" s="226"/>
      <c r="F43" s="226"/>
      <c r="G43" s="227"/>
      <c r="L43" s="143"/>
    </row>
    <row r="44" spans="1:12" s="93" customFormat="1" ht="13.5" customHeight="1">
      <c r="A44" s="225"/>
      <c r="B44" s="226"/>
      <c r="C44" s="226"/>
      <c r="D44" s="226"/>
      <c r="E44" s="226"/>
      <c r="F44" s="226"/>
      <c r="G44" s="227"/>
      <c r="L44" s="143"/>
    </row>
    <row r="45" spans="1:12" s="93" customFormat="1" ht="13.5" customHeight="1">
      <c r="A45" s="225"/>
      <c r="B45" s="226"/>
      <c r="C45" s="226"/>
      <c r="D45" s="226"/>
      <c r="E45" s="226"/>
      <c r="F45" s="226"/>
      <c r="G45" s="227"/>
      <c r="L45" s="143"/>
    </row>
    <row r="46" spans="1:12" s="93" customFormat="1" ht="13.5" customHeight="1">
      <c r="A46" s="270"/>
      <c r="B46" s="271"/>
      <c r="C46" s="271"/>
      <c r="D46" s="271"/>
      <c r="E46" s="271"/>
      <c r="F46" s="271"/>
      <c r="G46" s="272"/>
      <c r="L46" s="143"/>
    </row>
    <row r="47" spans="1:12" s="93" customFormat="1" ht="13.5" customHeight="1">
      <c r="A47" s="225"/>
      <c r="B47" s="226"/>
      <c r="C47" s="226"/>
      <c r="D47" s="226"/>
      <c r="E47" s="226"/>
      <c r="F47" s="226"/>
      <c r="G47" s="227"/>
      <c r="L47" s="143"/>
    </row>
    <row r="48" spans="1:12" s="93" customFormat="1" ht="13.5" customHeight="1">
      <c r="A48" s="225"/>
      <c r="B48" s="226"/>
      <c r="C48" s="226"/>
      <c r="D48" s="226"/>
      <c r="E48" s="226"/>
      <c r="F48" s="226"/>
      <c r="G48" s="227"/>
      <c r="L48" s="143"/>
    </row>
    <row r="49" spans="1:12" s="93" customFormat="1" ht="13.5" customHeight="1">
      <c r="A49" s="225"/>
      <c r="B49" s="226"/>
      <c r="C49" s="226"/>
      <c r="D49" s="226"/>
      <c r="E49" s="226"/>
      <c r="F49" s="226"/>
      <c r="G49" s="227"/>
      <c r="L49" s="143"/>
    </row>
    <row r="50" spans="1:12" s="93" customFormat="1" ht="13.5" customHeight="1">
      <c r="A50" s="270"/>
      <c r="B50" s="271"/>
      <c r="C50" s="271"/>
      <c r="D50" s="271"/>
      <c r="E50" s="271"/>
      <c r="F50" s="271"/>
      <c r="G50" s="272"/>
      <c r="L50" s="143"/>
    </row>
    <row r="51" spans="1:12" s="93" customFormat="1" ht="13.5" customHeight="1">
      <c r="A51" s="225"/>
      <c r="B51" s="226"/>
      <c r="C51" s="226"/>
      <c r="D51" s="226"/>
      <c r="E51" s="226"/>
      <c r="F51" s="226"/>
      <c r="G51" s="227"/>
      <c r="L51" s="143"/>
    </row>
    <row r="52" spans="1:12" s="93" customFormat="1" ht="13.5" customHeight="1">
      <c r="A52" s="225"/>
      <c r="B52" s="226"/>
      <c r="C52" s="226"/>
      <c r="D52" s="226"/>
      <c r="E52" s="226"/>
      <c r="F52" s="226"/>
      <c r="G52" s="227"/>
      <c r="L52" s="143"/>
    </row>
    <row r="53" spans="1:12" s="93" customFormat="1" ht="6" customHeight="1">
      <c r="A53" s="225"/>
      <c r="B53" s="226"/>
      <c r="C53" s="226"/>
      <c r="D53" s="226"/>
      <c r="E53" s="226"/>
      <c r="F53" s="226"/>
      <c r="G53" s="227"/>
      <c r="L53" s="143"/>
    </row>
    <row r="54" spans="1:12" s="93" customFormat="1" ht="21">
      <c r="A54" s="130" t="s">
        <v>121</v>
      </c>
      <c r="B54" s="160">
        <f>$B$1</f>
        <v>5</v>
      </c>
      <c r="C54" s="132" t="s">
        <v>40</v>
      </c>
      <c r="D54" s="133" t="str">
        <f>$E$1</f>
        <v>一日毎</v>
      </c>
      <c r="E54" s="300" t="str">
        <f>$B$2</f>
        <v>サンダー・ステップ</v>
      </c>
      <c r="F54" s="301"/>
      <c r="G54" s="302"/>
      <c r="L54" s="143"/>
    </row>
  </sheetData>
  <mergeCells count="53">
    <mergeCell ref="B6:D6"/>
    <mergeCell ref="B7:D7"/>
    <mergeCell ref="B8:G8"/>
    <mergeCell ref="B9:G9"/>
    <mergeCell ref="B10:G10"/>
    <mergeCell ref="B1:C1"/>
    <mergeCell ref="F1:G1"/>
    <mergeCell ref="B2:G2"/>
    <mergeCell ref="B4:G4"/>
    <mergeCell ref="B5:G5"/>
    <mergeCell ref="J10:K10"/>
    <mergeCell ref="B12:G12"/>
    <mergeCell ref="J12:K12"/>
    <mergeCell ref="B13:G13"/>
    <mergeCell ref="B14:G14"/>
    <mergeCell ref="A18:C18"/>
    <mergeCell ref="A19:B19"/>
    <mergeCell ref="A20:A21"/>
    <mergeCell ref="B11:G11"/>
    <mergeCell ref="A23:A24"/>
    <mergeCell ref="A22:B22"/>
    <mergeCell ref="A25:B25"/>
    <mergeCell ref="B15:G15"/>
    <mergeCell ref="B16:G16"/>
    <mergeCell ref="A26:G26"/>
    <mergeCell ref="A40:G40"/>
    <mergeCell ref="A28:G28"/>
    <mergeCell ref="A29:G29"/>
    <mergeCell ref="A30:G30"/>
    <mergeCell ref="A31:G31"/>
    <mergeCell ref="A32:G32"/>
    <mergeCell ref="A33:G33"/>
    <mergeCell ref="A34:G34"/>
    <mergeCell ref="A35:G35"/>
    <mergeCell ref="A36:G36"/>
    <mergeCell ref="A37:G37"/>
    <mergeCell ref="A27:G27"/>
    <mergeCell ref="A38:G38"/>
    <mergeCell ref="E54:G54"/>
    <mergeCell ref="A41:G41"/>
    <mergeCell ref="A49:G49"/>
    <mergeCell ref="A50:G50"/>
    <mergeCell ref="A51:G51"/>
    <mergeCell ref="A52:G52"/>
    <mergeCell ref="A53:G53"/>
    <mergeCell ref="A45:G45"/>
    <mergeCell ref="A46:G46"/>
    <mergeCell ref="A47:G47"/>
    <mergeCell ref="A48:G48"/>
    <mergeCell ref="A42:G42"/>
    <mergeCell ref="A39:G39"/>
    <mergeCell ref="A43:G43"/>
    <mergeCell ref="A44:G44"/>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4"/>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125" t="s">
        <v>32</v>
      </c>
      <c r="B1" s="303">
        <v>9</v>
      </c>
      <c r="C1" s="304"/>
      <c r="D1" s="126" t="s">
        <v>40</v>
      </c>
      <c r="E1" s="127" t="s">
        <v>125</v>
      </c>
      <c r="F1" s="305"/>
      <c r="G1" s="306"/>
      <c r="H1" s="98" t="s">
        <v>55</v>
      </c>
    </row>
    <row r="2" spans="1:13" ht="24.75" customHeight="1">
      <c r="A2" s="126" t="s">
        <v>0</v>
      </c>
      <c r="B2" s="307" t="s">
        <v>340</v>
      </c>
      <c r="C2" s="307"/>
      <c r="D2" s="307"/>
      <c r="E2" s="307"/>
      <c r="F2" s="307"/>
      <c r="G2" s="307"/>
      <c r="H2" s="98" t="s">
        <v>56</v>
      </c>
    </row>
    <row r="3" spans="1:13" ht="19.5" customHeight="1">
      <c r="A3" s="105" t="s">
        <v>48</v>
      </c>
      <c r="B3" s="93"/>
      <c r="C3" s="93"/>
      <c r="D3" s="93"/>
      <c r="I3" s="98"/>
    </row>
    <row r="4" spans="1:13">
      <c r="A4" s="77" t="s">
        <v>46</v>
      </c>
      <c r="B4" s="264" t="s">
        <v>176</v>
      </c>
      <c r="C4" s="265"/>
      <c r="D4" s="265"/>
      <c r="E4" s="265"/>
      <c r="F4" s="265"/>
      <c r="G4" s="266"/>
    </row>
    <row r="5" spans="1:13">
      <c r="A5" s="78" t="s">
        <v>39</v>
      </c>
      <c r="B5" s="264" t="s">
        <v>205</v>
      </c>
      <c r="C5" s="265"/>
      <c r="D5" s="265"/>
      <c r="E5" s="265"/>
      <c r="F5" s="265"/>
      <c r="G5" s="266"/>
    </row>
    <row r="6" spans="1:13">
      <c r="A6" s="78" t="s">
        <v>7</v>
      </c>
      <c r="B6" s="264" t="s">
        <v>133</v>
      </c>
      <c r="C6" s="265"/>
      <c r="D6" s="266"/>
      <c r="E6" s="191" t="s">
        <v>43</v>
      </c>
      <c r="F6" s="190" t="str">
        <f>$I$6</f>
        <v>使用者</v>
      </c>
      <c r="G6" s="190" t="str">
        <f>IF($J$6 = 0,"", $J$6)</f>
        <v/>
      </c>
      <c r="H6" s="191" t="s">
        <v>43</v>
      </c>
      <c r="I6" s="192" t="s">
        <v>88</v>
      </c>
      <c r="J6" s="192"/>
    </row>
    <row r="7" spans="1:13">
      <c r="A7" s="134" t="s">
        <v>6</v>
      </c>
      <c r="B7" s="264"/>
      <c r="C7" s="265"/>
      <c r="D7" s="266"/>
      <c r="E7" s="191" t="s">
        <v>66</v>
      </c>
      <c r="F7" s="190" t="str">
        <f>IF($I$7 = 0,"", $I$7)</f>
        <v/>
      </c>
      <c r="G7" s="190" t="str">
        <f>IF($J$7 = 0,"", $J$7)</f>
        <v/>
      </c>
      <c r="H7" s="191" t="s">
        <v>66</v>
      </c>
      <c r="I7" s="192"/>
      <c r="J7" s="192"/>
    </row>
    <row r="8" spans="1:13">
      <c r="A8" s="174" t="s">
        <v>61</v>
      </c>
      <c r="B8" s="291" t="s">
        <v>341</v>
      </c>
      <c r="C8" s="292"/>
      <c r="D8" s="292"/>
      <c r="E8" s="292"/>
      <c r="F8" s="292"/>
      <c r="G8" s="293"/>
      <c r="H8" s="191" t="s">
        <v>85</v>
      </c>
      <c r="I8" s="192" t="s">
        <v>118</v>
      </c>
      <c r="J8" s="98" t="s">
        <v>62</v>
      </c>
    </row>
    <row r="9" spans="1:13">
      <c r="A9" s="81" t="s">
        <v>9</v>
      </c>
      <c r="B9" s="235" t="s">
        <v>342</v>
      </c>
      <c r="C9" s="236"/>
      <c r="D9" s="236"/>
      <c r="E9" s="236"/>
      <c r="F9" s="236"/>
      <c r="G9" s="237"/>
      <c r="H9" s="191" t="s">
        <v>51</v>
      </c>
      <c r="I9" s="192" t="s">
        <v>151</v>
      </c>
      <c r="J9" s="190">
        <f>IF($I$9 = "筋力",基本!$C$5,IF($I$9 = "耐久力",基本!$C$6,IF($I$9 = "敏捷力",基本!$C$7,IF($I$9 = "知力",基本!$C$8,IF($I$9 = "判断力",基本!$C$9,IF($I$9 = "筋力",基本!$C$10,""))))))</f>
        <v>5</v>
      </c>
      <c r="K9" s="192" t="s">
        <v>92</v>
      </c>
    </row>
    <row r="10" spans="1:13">
      <c r="A10" s="81"/>
      <c r="B10" s="235" t="s">
        <v>343</v>
      </c>
      <c r="C10" s="236"/>
      <c r="D10" s="236"/>
      <c r="E10" s="236"/>
      <c r="F10" s="236"/>
      <c r="G10" s="237"/>
      <c r="H10" s="191" t="s">
        <v>58</v>
      </c>
      <c r="I10" s="192">
        <v>0</v>
      </c>
      <c r="J10" s="211" t="s">
        <v>53</v>
      </c>
      <c r="K10" s="213"/>
      <c r="L10" s="190">
        <f>IF($I$8=基本!$F$4,基本!$P$7,IF($I$8=基本!$F$13,基本!$P$16,IF($I$8=基本!$F$22,基本!$P$25,IF($I$8=基本!$F$31,基本!$P$34,IF($I$8=基本!$F$40,基本!$P$43,0)))))</f>
        <v>10</v>
      </c>
    </row>
    <row r="11" spans="1:13">
      <c r="A11" s="81"/>
      <c r="B11" s="235" t="s">
        <v>344</v>
      </c>
      <c r="C11" s="236"/>
      <c r="D11" s="236"/>
      <c r="E11" s="236"/>
      <c r="F11" s="236"/>
      <c r="G11" s="237"/>
      <c r="H11" s="193" t="s">
        <v>52</v>
      </c>
      <c r="I11" s="192" t="s">
        <v>151</v>
      </c>
      <c r="J11" s="102">
        <f>IF($I$11 = "筋力",基本!$C$5,IF($I$11 = "耐久力",基本!$C$6,IF($I$11 = "敏捷力",基本!$C$7,IF($I$11 = "知力",基本!$C$8,IF($I$11 = "判断力",基本!$C$9,IF($I$11 = "筋力",基本!$C$10,""))))))</f>
        <v>5</v>
      </c>
      <c r="L11" s="93"/>
    </row>
    <row r="12" spans="1:13" ht="17.25">
      <c r="A12" s="81"/>
      <c r="B12" s="276" t="str">
        <f>"　　　　使用者に近接攻撃をヒットさせた敵 "&amp;基本!$C$5&amp;" ダメージ"</f>
        <v>　　　　使用者に近接攻撃をヒットさせた敵 5 ダメージ</v>
      </c>
      <c r="C12" s="277"/>
      <c r="D12" s="277"/>
      <c r="E12" s="277"/>
      <c r="F12" s="277"/>
      <c r="G12" s="278"/>
      <c r="H12" s="191" t="s">
        <v>59</v>
      </c>
      <c r="I12" s="192">
        <v>0</v>
      </c>
      <c r="J12" s="211" t="s">
        <v>54</v>
      </c>
      <c r="K12" s="213"/>
      <c r="L12" s="190">
        <f>IF($I$8=基本!$F$4,基本!$P$9,IF($I$8=基本!$F$13,基本!$P$18,IF($I$8=基本!$F$22,基本!$P$27,IF($I$8=基本!$F$31,基本!$P$36,IF($I$8=基本!$F$40,基本!$P$45,0)))))</f>
        <v>6</v>
      </c>
    </row>
    <row r="13" spans="1:13" ht="7.5" customHeight="1">
      <c r="A13" s="81"/>
      <c r="B13" s="235"/>
      <c r="C13" s="236"/>
      <c r="D13" s="236"/>
      <c r="E13" s="236"/>
      <c r="F13" s="236"/>
      <c r="G13" s="237"/>
      <c r="H13" s="194" t="s">
        <v>86</v>
      </c>
      <c r="I13" s="192">
        <v>2</v>
      </c>
      <c r="J13" s="191" t="s">
        <v>44</v>
      </c>
      <c r="K13" s="192">
        <v>4</v>
      </c>
      <c r="L13" s="106"/>
    </row>
    <row r="14" spans="1:13" ht="13.5" customHeight="1">
      <c r="A14" s="81"/>
      <c r="B14" s="235" t="s">
        <v>184</v>
      </c>
      <c r="C14" s="236"/>
      <c r="D14" s="236"/>
      <c r="E14" s="236"/>
      <c r="F14" s="236"/>
      <c r="G14" s="237"/>
      <c r="H14" s="191" t="s">
        <v>50</v>
      </c>
      <c r="I14" s="192">
        <v>2</v>
      </c>
      <c r="J14" s="191" t="s">
        <v>44</v>
      </c>
      <c r="K14" s="192">
        <v>8</v>
      </c>
      <c r="L14" s="192">
        <v>12</v>
      </c>
      <c r="M14" s="106" t="s">
        <v>153</v>
      </c>
    </row>
    <row r="15" spans="1:13" ht="7.5" customHeight="1">
      <c r="A15" s="81"/>
      <c r="B15" s="235"/>
      <c r="C15" s="236"/>
      <c r="D15" s="236"/>
      <c r="E15" s="236"/>
      <c r="F15" s="236"/>
      <c r="G15" s="237"/>
      <c r="H15" s="191" t="s">
        <v>60</v>
      </c>
      <c r="I15" s="192" t="s">
        <v>82</v>
      </c>
      <c r="J15" s="143"/>
      <c r="K15" s="143"/>
    </row>
    <row r="16" spans="1:13" ht="13.5" customHeight="1">
      <c r="A16" s="78" t="s">
        <v>7</v>
      </c>
      <c r="B16" s="264" t="s">
        <v>5</v>
      </c>
      <c r="C16" s="265"/>
      <c r="D16" s="266"/>
      <c r="E16" s="191" t="s">
        <v>43</v>
      </c>
      <c r="F16" s="189" t="s">
        <v>70</v>
      </c>
      <c r="G16" s="189" t="s">
        <v>185</v>
      </c>
    </row>
    <row r="17" spans="1:11" ht="13.5" customHeight="1">
      <c r="A17" s="175" t="s">
        <v>6</v>
      </c>
      <c r="B17" s="235" t="s">
        <v>359</v>
      </c>
      <c r="C17" s="236"/>
      <c r="D17" s="236"/>
      <c r="E17" s="236"/>
      <c r="F17" s="236"/>
      <c r="G17" s="237"/>
    </row>
    <row r="18" spans="1:11" ht="13.5" customHeight="1">
      <c r="A18" s="81" t="s">
        <v>8</v>
      </c>
      <c r="B18" s="264" t="s">
        <v>350</v>
      </c>
      <c r="C18" s="265"/>
      <c r="D18" s="265"/>
      <c r="E18" s="265"/>
      <c r="F18" s="265"/>
      <c r="G18" s="266"/>
    </row>
    <row r="19" spans="1:11" ht="13.5" customHeight="1">
      <c r="A19" s="80" t="s">
        <v>9</v>
      </c>
      <c r="B19" s="267" t="s">
        <v>351</v>
      </c>
      <c r="C19" s="268"/>
      <c r="D19" s="268"/>
      <c r="E19" s="268"/>
      <c r="F19" s="268"/>
      <c r="G19" s="269"/>
    </row>
    <row r="20" spans="1:11" ht="13.5" customHeight="1">
      <c r="A20" s="82"/>
      <c r="B20" s="294" t="s">
        <v>187</v>
      </c>
      <c r="C20" s="295"/>
      <c r="D20" s="295"/>
      <c r="E20" s="295"/>
      <c r="F20" s="295"/>
      <c r="G20" s="296"/>
    </row>
    <row r="21" spans="1:11" ht="13.5" customHeight="1">
      <c r="A21" s="81" t="s">
        <v>178</v>
      </c>
      <c r="B21" s="235" t="s">
        <v>179</v>
      </c>
      <c r="C21" s="236"/>
      <c r="D21" s="236"/>
      <c r="E21" s="236"/>
      <c r="F21" s="236"/>
      <c r="G21" s="237"/>
    </row>
    <row r="22" spans="1:11" ht="13.5" customHeight="1">
      <c r="A22" s="81"/>
      <c r="B22" s="235" t="s">
        <v>188</v>
      </c>
      <c r="C22" s="236"/>
      <c r="D22" s="236"/>
      <c r="E22" s="236"/>
      <c r="F22" s="236"/>
      <c r="G22" s="237"/>
    </row>
    <row r="23" spans="1:11" ht="13.5" customHeight="1">
      <c r="A23" s="82"/>
      <c r="B23" s="294"/>
      <c r="C23" s="295"/>
      <c r="D23" s="295"/>
      <c r="E23" s="295"/>
      <c r="F23" s="295"/>
      <c r="G23" s="296"/>
    </row>
    <row r="24" spans="1:11" ht="14.25" thickBot="1">
      <c r="A24" s="135" t="s">
        <v>47</v>
      </c>
      <c r="E24" s="94"/>
    </row>
    <row r="25" spans="1:11" ht="18.75" customHeight="1" thickBot="1">
      <c r="A25" s="308" t="str">
        <f>$B$2</f>
        <v>フォーム・オヴ・ジ・オーク・センティネル</v>
      </c>
      <c r="B25" s="309"/>
      <c r="C25" s="309"/>
      <c r="D25" s="128" t="s">
        <v>2</v>
      </c>
      <c r="E25" s="129" t="s">
        <v>1</v>
      </c>
      <c r="F25" s="143"/>
      <c r="K25" s="143"/>
    </row>
    <row r="26" spans="1:11" ht="37.5" customHeight="1" thickBot="1">
      <c r="A26" s="279" t="s">
        <v>129</v>
      </c>
      <c r="B26" s="280"/>
      <c r="C26" s="108" t="str">
        <f>$K$9</f>
        <v>ＡＣ</v>
      </c>
      <c r="D26" s="109" t="str">
        <f>$J$9+$L$10+$I$10 &amp; "+1d20"</f>
        <v>15+1d20</v>
      </c>
      <c r="E26" s="110" t="str">
        <f>$J$9+$L$10+$I$10+2 &amp; "+1d20"</f>
        <v>17+1d20</v>
      </c>
      <c r="F26" s="153"/>
      <c r="G26" s="154"/>
      <c r="H26" s="143"/>
      <c r="I26" s="143"/>
      <c r="J26" s="143"/>
      <c r="K26" s="143"/>
    </row>
    <row r="27" spans="1:11" ht="23.25" customHeight="1">
      <c r="A27" s="243" t="s">
        <v>120</v>
      </c>
      <c r="B27" s="171" t="s">
        <v>4</v>
      </c>
      <c r="C27" s="172" t="str">
        <f>IF($I$15 = 0,"", $I$15)</f>
        <v>冷気</v>
      </c>
      <c r="D27" s="62" t="str">
        <f>-2+$J$11+$L$12+$I$12 &amp; "+" &amp; $I$13 &amp; "d" &amp; $K$13</f>
        <v>9+2d4</v>
      </c>
      <c r="E27" s="63" t="str">
        <f>-2+$J$11+$L$12+$I$12 &amp; "+" &amp; $I$13 &amp; "d" &amp; $K$13</f>
        <v>9+2d4</v>
      </c>
      <c r="F27" s="153"/>
      <c r="G27" s="154"/>
      <c r="H27" s="143"/>
      <c r="I27" s="143"/>
      <c r="J27" s="143"/>
      <c r="K27" s="143"/>
    </row>
    <row r="28" spans="1:11" ht="23.25" customHeight="1">
      <c r="A28" s="244"/>
      <c r="B28" s="185" t="s">
        <v>3</v>
      </c>
      <c r="C28" s="186" t="str">
        <f>IF($I$15 = 0,"", $I$15)</f>
        <v>冷気</v>
      </c>
      <c r="D28" s="187" t="str">
        <f>-2+$J$11+$L$12+$I$12+($I$13*$K$13) &amp; IF($I$14 =0,"","+" &amp; $I$14 &amp; "d" &amp; $K$14)</f>
        <v>17+2d8</v>
      </c>
      <c r="E28" s="188" t="str">
        <f>-2+$J$11+$L$12+$I$12+($I$13*$K$13) &amp; IF($I$14 =0,"","+" &amp; $I$14 &amp; "d" &amp; $K$14)</f>
        <v>17+2d8</v>
      </c>
      <c r="F28" s="153"/>
      <c r="G28" s="154"/>
      <c r="H28" s="143"/>
      <c r="I28" s="143"/>
      <c r="J28" s="143"/>
      <c r="K28" s="143"/>
    </row>
    <row r="29" spans="1:11" ht="23.25" customHeight="1" thickBot="1">
      <c r="A29" s="247" t="s">
        <v>245</v>
      </c>
      <c r="B29" s="248"/>
      <c r="C29" s="182" t="str">
        <f t="shared" ref="C29" si="0">IF($I$15 = 0,"", $I$15)</f>
        <v>冷気</v>
      </c>
      <c r="D29" s="183" t="str">
        <f>-2+$J$11+$L$12+$I$12+($I$13*$K$13) &amp; IF($I$14 =0,"","+" &amp; $I$14 &amp; "d" &amp; $L$14)</f>
        <v>17+2d12</v>
      </c>
      <c r="E29" s="184" t="str">
        <f>-2+$J$11+$L$12+$I$12+($I$13*$K$13) &amp; IF($I$14 =0,"","+" &amp; $I$14 &amp; "d" &amp; $L$14)</f>
        <v>17+2d12</v>
      </c>
      <c r="F29" s="143"/>
      <c r="G29" s="143"/>
      <c r="H29" s="143"/>
      <c r="I29" s="143"/>
      <c r="J29" s="143"/>
      <c r="K29" s="143"/>
    </row>
    <row r="30" spans="1:11" ht="23.25" customHeight="1">
      <c r="A30" s="254" t="s">
        <v>143</v>
      </c>
      <c r="B30" s="171" t="s">
        <v>4</v>
      </c>
      <c r="C30" s="172" t="str">
        <f>IF($I$15 = 0,"", $I$15)</f>
        <v>冷気</v>
      </c>
      <c r="D30" s="62" t="str">
        <f>$J$11+$L$12+$I$12 &amp; "+" &amp; $I$13 &amp; "d" &amp; $K$13</f>
        <v>11+2d4</v>
      </c>
      <c r="E30" s="63" t="str">
        <f>$J$11+$L$12+$I$12 &amp; "+" &amp; $I$13 &amp; "d" &amp; $K$13</f>
        <v>11+2d4</v>
      </c>
      <c r="F30" s="153"/>
      <c r="G30" s="154"/>
      <c r="H30" s="143"/>
      <c r="I30" s="143"/>
      <c r="J30" s="143"/>
      <c r="K30" s="143"/>
    </row>
    <row r="31" spans="1:11" ht="23.25" customHeight="1">
      <c r="A31" s="255"/>
      <c r="B31" s="185" t="s">
        <v>3</v>
      </c>
      <c r="C31" s="186" t="str">
        <f>IF($I$15 = 0,"", $I$15)</f>
        <v>冷気</v>
      </c>
      <c r="D31" s="187" t="str">
        <f>$J$11+$L$12+$I$12+($I$13*$K$13) &amp; IF($I$14 = 0,"","+" &amp; $I$14 &amp; "d" &amp; $K$14)</f>
        <v>19+2d8</v>
      </c>
      <c r="E31" s="188" t="str">
        <f>$J$11+$L$12+$I$12+($I$13*$K$13) &amp; IF($I$14 = 0,"","+" &amp; $I$14 &amp; "d" &amp; $K$14)</f>
        <v>19+2d8</v>
      </c>
      <c r="F31" s="153"/>
      <c r="G31" s="154"/>
      <c r="H31" s="143"/>
      <c r="I31" s="143"/>
      <c r="J31" s="143"/>
      <c r="K31" s="143"/>
    </row>
    <row r="32" spans="1:11" ht="23.25" customHeight="1" thickBot="1">
      <c r="A32" s="256" t="s">
        <v>245</v>
      </c>
      <c r="B32" s="248"/>
      <c r="C32" s="182" t="str">
        <f t="shared" ref="C32" si="1">IF($I$15 = 0,"", $I$15)</f>
        <v>冷気</v>
      </c>
      <c r="D32" s="183" t="str">
        <f>$J$11+$L$12+$I$12+($I$13*$K$13) &amp; IF($I$14 = 0,"","+" &amp; $I$14 &amp; "d" &amp; $L$14)</f>
        <v>19+2d12</v>
      </c>
      <c r="E32" s="184" t="str">
        <f>$J$11+$L$12+$I$12+($I$13*$K$13) &amp; IF($I$14 = 0,"","+" &amp; $I$14 &amp; "d" &amp; $L$14)</f>
        <v>19+2d12</v>
      </c>
      <c r="F32" s="143"/>
      <c r="G32" s="143"/>
      <c r="H32" s="143"/>
      <c r="I32" s="143"/>
      <c r="J32" s="143"/>
      <c r="K32" s="143"/>
    </row>
    <row r="33" spans="1:11" ht="8.25" customHeight="1">
      <c r="A33" s="245"/>
      <c r="B33" s="245"/>
      <c r="C33" s="245"/>
      <c r="D33" s="245"/>
      <c r="E33" s="245"/>
      <c r="F33" s="245"/>
      <c r="G33" s="245"/>
    </row>
    <row r="34" spans="1:11" ht="18.75" customHeight="1">
      <c r="A34" s="233"/>
      <c r="B34" s="233"/>
      <c r="C34" s="233"/>
      <c r="D34" s="233"/>
      <c r="E34" s="233"/>
      <c r="F34" s="233"/>
      <c r="G34" s="233"/>
      <c r="I34" s="143"/>
      <c r="J34" s="143"/>
      <c r="K34" s="143"/>
    </row>
    <row r="35" spans="1:11" ht="13.5" customHeight="1">
      <c r="A35" s="228"/>
      <c r="B35" s="228"/>
      <c r="C35" s="228"/>
      <c r="D35" s="228"/>
      <c r="E35" s="228"/>
      <c r="F35" s="228"/>
      <c r="G35" s="228"/>
    </row>
    <row r="36" spans="1:11" ht="8.25" customHeight="1">
      <c r="A36" s="238"/>
      <c r="B36" s="238"/>
      <c r="C36" s="238"/>
      <c r="D36" s="238"/>
      <c r="E36" s="238"/>
      <c r="F36" s="238"/>
      <c r="G36" s="238"/>
    </row>
    <row r="37" spans="1:11" ht="13.5" customHeight="1">
      <c r="A37" s="229" t="s">
        <v>49</v>
      </c>
      <c r="B37" s="230"/>
      <c r="C37" s="230"/>
      <c r="D37" s="230"/>
      <c r="E37" s="230"/>
      <c r="F37" s="230"/>
      <c r="G37" s="231"/>
    </row>
    <row r="38" spans="1:11" s="119" customFormat="1" ht="3.75" customHeight="1">
      <c r="A38" s="235"/>
      <c r="B38" s="236"/>
      <c r="C38" s="236"/>
      <c r="D38" s="236"/>
      <c r="E38" s="236"/>
      <c r="F38" s="236"/>
      <c r="G38" s="237"/>
      <c r="H38" s="118"/>
      <c r="I38" s="118"/>
      <c r="J38" s="118"/>
      <c r="K38" s="118"/>
    </row>
    <row r="39" spans="1:11" s="119" customFormat="1" ht="13.5" customHeight="1">
      <c r="A39" s="235" t="s">
        <v>382</v>
      </c>
      <c r="B39" s="236"/>
      <c r="C39" s="236"/>
      <c r="D39" s="236"/>
      <c r="E39" s="236"/>
      <c r="F39" s="236"/>
      <c r="G39" s="237"/>
      <c r="H39" s="118"/>
      <c r="I39" s="118"/>
      <c r="J39" s="118"/>
      <c r="K39" s="118"/>
    </row>
    <row r="40" spans="1:11" s="119" customFormat="1" ht="13.5" customHeight="1">
      <c r="A40" s="235" t="s">
        <v>373</v>
      </c>
      <c r="B40" s="236"/>
      <c r="C40" s="236"/>
      <c r="D40" s="236"/>
      <c r="E40" s="236"/>
      <c r="F40" s="236"/>
      <c r="G40" s="237"/>
      <c r="H40" s="118"/>
      <c r="I40" s="118"/>
      <c r="J40" s="118"/>
      <c r="K40" s="118"/>
    </row>
    <row r="41" spans="1:11" s="119" customFormat="1" ht="13.5" customHeight="1">
      <c r="A41" s="235"/>
      <c r="B41" s="236"/>
      <c r="C41" s="236"/>
      <c r="D41" s="236"/>
      <c r="E41" s="236"/>
      <c r="F41" s="236"/>
      <c r="G41" s="237"/>
      <c r="H41" s="118"/>
      <c r="I41" s="118"/>
      <c r="J41" s="118"/>
      <c r="K41" s="118"/>
    </row>
    <row r="42" spans="1:11" s="119" customFormat="1" ht="13.5" customHeight="1">
      <c r="A42" s="235" t="s">
        <v>374</v>
      </c>
      <c r="B42" s="236"/>
      <c r="C42" s="236"/>
      <c r="D42" s="236"/>
      <c r="E42" s="236"/>
      <c r="F42" s="236"/>
      <c r="G42" s="237"/>
      <c r="H42" s="118"/>
      <c r="I42" s="118"/>
      <c r="J42" s="118"/>
      <c r="K42" s="118"/>
    </row>
    <row r="43" spans="1:11" s="119" customFormat="1" ht="13.5" customHeight="1">
      <c r="A43" s="235" t="s">
        <v>379</v>
      </c>
      <c r="B43" s="236"/>
      <c r="C43" s="236"/>
      <c r="D43" s="236"/>
      <c r="E43" s="236"/>
      <c r="F43" s="236"/>
      <c r="G43" s="237"/>
      <c r="H43" s="118"/>
      <c r="I43" s="118"/>
      <c r="J43" s="118"/>
      <c r="K43" s="118"/>
    </row>
    <row r="44" spans="1:11" s="119" customFormat="1" ht="13.5" customHeight="1">
      <c r="A44" s="235" t="s">
        <v>376</v>
      </c>
      <c r="B44" s="236"/>
      <c r="C44" s="236"/>
      <c r="D44" s="236"/>
      <c r="E44" s="236"/>
      <c r="F44" s="236"/>
      <c r="G44" s="237"/>
      <c r="H44" s="118"/>
      <c r="I44" s="118"/>
      <c r="J44" s="118"/>
      <c r="K44" s="118"/>
    </row>
    <row r="45" spans="1:11" s="119" customFormat="1" ht="13.5" customHeight="1">
      <c r="A45" s="235" t="s">
        <v>377</v>
      </c>
      <c r="B45" s="236"/>
      <c r="C45" s="236"/>
      <c r="D45" s="236"/>
      <c r="E45" s="236"/>
      <c r="F45" s="236"/>
      <c r="G45" s="237"/>
      <c r="H45" s="118"/>
      <c r="I45" s="118"/>
      <c r="J45" s="118"/>
      <c r="K45" s="118"/>
    </row>
    <row r="46" spans="1:11" s="119" customFormat="1" ht="13.5" customHeight="1">
      <c r="A46" s="235" t="s">
        <v>378</v>
      </c>
      <c r="B46" s="236"/>
      <c r="C46" s="236"/>
      <c r="D46" s="236"/>
      <c r="E46" s="236"/>
      <c r="F46" s="236"/>
      <c r="G46" s="237"/>
      <c r="H46" s="118"/>
      <c r="I46" s="118"/>
      <c r="J46" s="118"/>
      <c r="K46" s="118"/>
    </row>
    <row r="47" spans="1:11" s="119" customFormat="1" ht="13.5" customHeight="1">
      <c r="A47" s="235" t="s">
        <v>385</v>
      </c>
      <c r="B47" s="236"/>
      <c r="C47" s="236"/>
      <c r="D47" s="236"/>
      <c r="E47" s="236"/>
      <c r="F47" s="236"/>
      <c r="G47" s="237"/>
      <c r="H47" s="118"/>
      <c r="I47" s="118"/>
      <c r="J47" s="118"/>
      <c r="K47" s="118"/>
    </row>
    <row r="48" spans="1:11" s="119" customFormat="1" ht="13.5" customHeight="1">
      <c r="A48" s="235" t="s">
        <v>381</v>
      </c>
      <c r="B48" s="236"/>
      <c r="C48" s="236"/>
      <c r="D48" s="236"/>
      <c r="E48" s="236"/>
      <c r="F48" s="236"/>
      <c r="G48" s="237"/>
      <c r="H48" s="118"/>
      <c r="I48" s="118"/>
      <c r="J48" s="118"/>
      <c r="K48" s="118"/>
    </row>
    <row r="49" spans="1:12" s="119" customFormat="1" ht="13.5" customHeight="1">
      <c r="A49" s="235"/>
      <c r="B49" s="236"/>
      <c r="C49" s="236"/>
      <c r="D49" s="236"/>
      <c r="E49" s="236"/>
      <c r="F49" s="236"/>
      <c r="G49" s="237"/>
      <c r="H49" s="118"/>
      <c r="I49" s="118"/>
      <c r="J49" s="118"/>
      <c r="K49" s="118"/>
    </row>
    <row r="50" spans="1:12" s="119" customFormat="1" ht="13.5" customHeight="1">
      <c r="A50" s="235" t="s">
        <v>380</v>
      </c>
      <c r="B50" s="236"/>
      <c r="C50" s="236"/>
      <c r="D50" s="236"/>
      <c r="E50" s="236"/>
      <c r="F50" s="236"/>
      <c r="G50" s="237"/>
      <c r="H50" s="118"/>
      <c r="I50" s="118"/>
      <c r="J50" s="118"/>
      <c r="K50" s="118"/>
    </row>
    <row r="51" spans="1:12" s="119" customFormat="1" ht="13.5" customHeight="1">
      <c r="A51" s="235"/>
      <c r="B51" s="236"/>
      <c r="C51" s="236"/>
      <c r="D51" s="236"/>
      <c r="E51" s="236"/>
      <c r="F51" s="236"/>
      <c r="G51" s="237"/>
      <c r="H51" s="118"/>
      <c r="I51" s="118"/>
      <c r="J51" s="118"/>
      <c r="K51" s="118"/>
    </row>
    <row r="52" spans="1:12" s="119" customFormat="1" ht="13.5" customHeight="1">
      <c r="A52" s="235"/>
      <c r="B52" s="236"/>
      <c r="C52" s="236"/>
      <c r="D52" s="236"/>
      <c r="E52" s="236"/>
      <c r="F52" s="236"/>
      <c r="G52" s="237"/>
      <c r="H52" s="118"/>
      <c r="I52" s="118"/>
      <c r="J52" s="118"/>
      <c r="K52" s="118"/>
    </row>
    <row r="53" spans="1:12" s="118" customFormat="1" ht="13.5" customHeight="1">
      <c r="A53" s="294"/>
      <c r="B53" s="295"/>
      <c r="C53" s="295"/>
      <c r="D53" s="295"/>
      <c r="E53" s="295"/>
      <c r="F53" s="295"/>
      <c r="G53" s="296"/>
      <c r="L53" s="119"/>
    </row>
    <row r="54" spans="1:12" s="93" customFormat="1" ht="21">
      <c r="A54" s="130" t="s">
        <v>32</v>
      </c>
      <c r="B54" s="195">
        <f>$B$1</f>
        <v>9</v>
      </c>
      <c r="C54" s="132" t="s">
        <v>40</v>
      </c>
      <c r="D54" s="133" t="str">
        <f>$E$1</f>
        <v>一日毎</v>
      </c>
      <c r="E54" s="300" t="str">
        <f>$B$2</f>
        <v>フォーム・オヴ・ジ・オーク・センティネル</v>
      </c>
      <c r="F54" s="301"/>
      <c r="G54" s="302"/>
      <c r="L54" s="143"/>
    </row>
  </sheetData>
  <mergeCells count="53">
    <mergeCell ref="A51:G51"/>
    <mergeCell ref="A52:G52"/>
    <mergeCell ref="A53:G53"/>
    <mergeCell ref="E54:G54"/>
    <mergeCell ref="B22:G22"/>
    <mergeCell ref="A45:G45"/>
    <mergeCell ref="A46:G46"/>
    <mergeCell ref="A47:G47"/>
    <mergeCell ref="A48:G48"/>
    <mergeCell ref="A49:G49"/>
    <mergeCell ref="A50:G50"/>
    <mergeCell ref="A39:G39"/>
    <mergeCell ref="A40:G40"/>
    <mergeCell ref="A41:G41"/>
    <mergeCell ref="A42:G42"/>
    <mergeCell ref="A43:G43"/>
    <mergeCell ref="A44:G44"/>
    <mergeCell ref="A33:G33"/>
    <mergeCell ref="A34:G34"/>
    <mergeCell ref="A35:G35"/>
    <mergeCell ref="A36:G36"/>
    <mergeCell ref="A37:G37"/>
    <mergeCell ref="A38:G38"/>
    <mergeCell ref="B16:D16"/>
    <mergeCell ref="B15:G15"/>
    <mergeCell ref="A32:B32"/>
    <mergeCell ref="B17:G17"/>
    <mergeCell ref="B18:G18"/>
    <mergeCell ref="B19:G19"/>
    <mergeCell ref="B20:G20"/>
    <mergeCell ref="B21:G21"/>
    <mergeCell ref="B23:G23"/>
    <mergeCell ref="A25:C25"/>
    <mergeCell ref="A26:B26"/>
    <mergeCell ref="A27:A28"/>
    <mergeCell ref="A29:B29"/>
    <mergeCell ref="A30:A31"/>
    <mergeCell ref="J10:K10"/>
    <mergeCell ref="B12:G12"/>
    <mergeCell ref="J12:K12"/>
    <mergeCell ref="B13:G13"/>
    <mergeCell ref="B14:G14"/>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基本!$C$27:$C$37</xm:f>
          </x14:formula1>
          <xm:sqref>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60"/>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95" t="s">
        <v>121</v>
      </c>
      <c r="B1" s="259" t="s">
        <v>194</v>
      </c>
      <c r="C1" s="260"/>
      <c r="D1" s="97" t="s">
        <v>40</v>
      </c>
      <c r="E1" s="96" t="s">
        <v>41</v>
      </c>
      <c r="F1" s="261"/>
      <c r="G1" s="262"/>
      <c r="H1" s="98" t="s">
        <v>55</v>
      </c>
    </row>
    <row r="2" spans="1:13" ht="24.75" customHeight="1">
      <c r="A2" s="97" t="s">
        <v>0</v>
      </c>
      <c r="B2" s="263" t="s">
        <v>195</v>
      </c>
      <c r="C2" s="263"/>
      <c r="D2" s="263"/>
      <c r="E2" s="263"/>
      <c r="F2" s="263"/>
      <c r="G2" s="263"/>
      <c r="H2" s="98" t="s">
        <v>56</v>
      </c>
    </row>
    <row r="3" spans="1:13" ht="19.5" customHeight="1">
      <c r="A3" s="105" t="s">
        <v>48</v>
      </c>
      <c r="B3" s="93"/>
      <c r="C3" s="93"/>
      <c r="D3" s="93"/>
      <c r="I3" s="98"/>
    </row>
    <row r="4" spans="1:13">
      <c r="A4" s="77" t="s">
        <v>46</v>
      </c>
      <c r="B4" s="264" t="s">
        <v>196</v>
      </c>
      <c r="C4" s="265"/>
      <c r="D4" s="265"/>
      <c r="E4" s="265"/>
      <c r="F4" s="265"/>
      <c r="G4" s="266"/>
    </row>
    <row r="5" spans="1:13">
      <c r="A5" s="78" t="s">
        <v>39</v>
      </c>
      <c r="B5" s="264" t="s">
        <v>203</v>
      </c>
      <c r="C5" s="265"/>
      <c r="D5" s="265"/>
      <c r="E5" s="265"/>
      <c r="F5" s="265"/>
      <c r="G5" s="266"/>
    </row>
    <row r="6" spans="1:13">
      <c r="A6" s="78" t="s">
        <v>7</v>
      </c>
      <c r="B6" s="264" t="s">
        <v>169</v>
      </c>
      <c r="C6" s="265"/>
      <c r="D6" s="266"/>
      <c r="E6" s="166" t="s">
        <v>43</v>
      </c>
      <c r="F6" s="167" t="str">
        <f>$I$6</f>
        <v>近接範囲</v>
      </c>
      <c r="G6" s="167" t="str">
        <f>IF($J$6 = 0,"", $J$6)</f>
        <v/>
      </c>
      <c r="H6" s="166" t="s">
        <v>43</v>
      </c>
      <c r="I6" s="168" t="s">
        <v>70</v>
      </c>
      <c r="J6" s="168"/>
    </row>
    <row r="7" spans="1:13">
      <c r="A7" s="79" t="s">
        <v>6</v>
      </c>
      <c r="B7" s="311" t="s">
        <v>197</v>
      </c>
      <c r="C7" s="312"/>
      <c r="D7" s="313"/>
      <c r="E7" s="166" t="s">
        <v>66</v>
      </c>
      <c r="F7" s="189" t="str">
        <f>IF($I$7 = 0,"", $I$7)</f>
        <v>爆発</v>
      </c>
      <c r="G7" s="189">
        <f>IF($J$7 = 0,"", $J$7)</f>
        <v>5</v>
      </c>
      <c r="H7" s="166" t="s">
        <v>66</v>
      </c>
      <c r="I7" s="168" t="s">
        <v>67</v>
      </c>
      <c r="J7" s="168">
        <v>5</v>
      </c>
    </row>
    <row r="8" spans="1:13">
      <c r="A8" s="80" t="s">
        <v>132</v>
      </c>
      <c r="B8" s="267" t="s">
        <v>198</v>
      </c>
      <c r="C8" s="268"/>
      <c r="D8" s="268"/>
      <c r="E8" s="268"/>
      <c r="F8" s="268"/>
      <c r="G8" s="269"/>
      <c r="H8" s="166" t="s">
        <v>85</v>
      </c>
      <c r="I8" s="168" t="s">
        <v>118</v>
      </c>
      <c r="J8" s="98" t="s">
        <v>62</v>
      </c>
    </row>
    <row r="9" spans="1:13" ht="14.25" customHeight="1">
      <c r="A9" s="82"/>
      <c r="B9" s="294" t="s">
        <v>199</v>
      </c>
      <c r="C9" s="295"/>
      <c r="D9" s="295"/>
      <c r="E9" s="295"/>
      <c r="F9" s="295"/>
      <c r="G9" s="296"/>
      <c r="H9" s="166" t="s">
        <v>51</v>
      </c>
      <c r="I9" s="168" t="s">
        <v>12</v>
      </c>
      <c r="J9" s="167">
        <f>IF($I$9 = "筋力",基本!$C$5,IF($I$9 = "耐久力",基本!$C$6,IF($I$9 = "敏捷力",基本!$C$7,IF($I$9 = "知力",基本!$C$8,IF($I$9 = "判断力",基本!$C$9,IF($I$9 = "筋力",基本!$C$10,""))))))</f>
        <v>5</v>
      </c>
      <c r="K9" s="168" t="s">
        <v>122</v>
      </c>
    </row>
    <row r="10" spans="1:13" ht="14.25" customHeight="1">
      <c r="A10" s="81" t="s">
        <v>61</v>
      </c>
      <c r="B10" s="235" t="s">
        <v>200</v>
      </c>
      <c r="C10" s="236"/>
      <c r="D10" s="236"/>
      <c r="E10" s="236"/>
      <c r="F10" s="236"/>
      <c r="G10" s="237"/>
      <c r="H10" s="166" t="s">
        <v>58</v>
      </c>
      <c r="I10" s="168">
        <v>0</v>
      </c>
      <c r="J10" s="211" t="s">
        <v>53</v>
      </c>
      <c r="K10" s="213"/>
      <c r="L10" s="167">
        <f>IF($I$8=基本!$F$4,基本!$P$7,IF($I$8=基本!$F$13,基本!$P$16,IF($I$8=基本!$F$22,基本!$P$25,IF($I$8=基本!$F$31,基本!$P$34,IF($I$8=基本!$F$40,基本!$P$43,0)))))</f>
        <v>10</v>
      </c>
    </row>
    <row r="11" spans="1:13" ht="14.25" customHeight="1">
      <c r="A11" s="81"/>
      <c r="B11" s="235" t="s">
        <v>267</v>
      </c>
      <c r="C11" s="236"/>
      <c r="D11" s="236"/>
      <c r="E11" s="236"/>
      <c r="F11" s="236"/>
      <c r="G11" s="237"/>
      <c r="H11" s="164" t="s">
        <v>52</v>
      </c>
      <c r="I11" s="168" t="s">
        <v>12</v>
      </c>
      <c r="J11" s="102">
        <f>IF($I$11 = "筋力",基本!$C$5,IF($I$11 = "耐久力",基本!$C$6,IF($I$11 = "敏捷力",基本!$C$7,IF($I$11 = "知力",基本!$C$8,IF($I$11 = "判断力",基本!$C$9,IF($I$11 = "筋力",基本!$C$10,""))))))</f>
        <v>5</v>
      </c>
      <c r="L11" s="93"/>
    </row>
    <row r="12" spans="1:13">
      <c r="A12" s="81"/>
      <c r="B12" s="235"/>
      <c r="C12" s="236"/>
      <c r="D12" s="236"/>
      <c r="E12" s="236"/>
      <c r="F12" s="236"/>
      <c r="G12" s="237"/>
      <c r="H12" s="166" t="s">
        <v>59</v>
      </c>
      <c r="I12" s="168">
        <v>0</v>
      </c>
      <c r="J12" s="211" t="s">
        <v>54</v>
      </c>
      <c r="K12" s="213"/>
      <c r="L12" s="167">
        <f>IF($I$8=基本!$F$4,基本!$P$9,IF($I$8=基本!$F$13,基本!$P$18,IF($I$8=基本!$F$22,基本!$P$27,IF($I$8=基本!$F$31,基本!$P$36,IF($I$8=基本!$F$40,基本!$P$45,0)))))</f>
        <v>6</v>
      </c>
    </row>
    <row r="13" spans="1:13" ht="14.25" customHeight="1">
      <c r="A13" s="81"/>
      <c r="B13" s="249"/>
      <c r="C13" s="245"/>
      <c r="D13" s="245"/>
      <c r="E13" s="245"/>
      <c r="F13" s="245"/>
      <c r="G13" s="250"/>
      <c r="H13" s="165" t="s">
        <v>86</v>
      </c>
      <c r="I13" s="168">
        <v>2</v>
      </c>
      <c r="J13" s="166" t="s">
        <v>44</v>
      </c>
      <c r="K13" s="168">
        <v>4</v>
      </c>
      <c r="L13" s="106"/>
      <c r="M13" s="106"/>
    </row>
    <row r="14" spans="1:13" ht="17.25">
      <c r="A14" s="107"/>
      <c r="B14" s="276"/>
      <c r="C14" s="277"/>
      <c r="D14" s="277"/>
      <c r="E14" s="277"/>
      <c r="F14" s="277"/>
      <c r="G14" s="278"/>
      <c r="H14" s="166" t="s">
        <v>50</v>
      </c>
      <c r="I14" s="168">
        <v>2</v>
      </c>
      <c r="J14" s="166" t="s">
        <v>44</v>
      </c>
      <c r="K14" s="168">
        <v>8</v>
      </c>
      <c r="L14" s="168">
        <v>12</v>
      </c>
      <c r="M14" s="106" t="s">
        <v>153</v>
      </c>
    </row>
    <row r="15" spans="1:13" ht="14.25" customHeight="1">
      <c r="A15" s="81"/>
      <c r="B15" s="235"/>
      <c r="C15" s="236"/>
      <c r="D15" s="236"/>
      <c r="E15" s="236"/>
      <c r="F15" s="236"/>
      <c r="G15" s="237"/>
      <c r="H15" s="166" t="s">
        <v>60</v>
      </c>
      <c r="I15" s="168"/>
      <c r="J15" s="143"/>
      <c r="K15" s="143"/>
    </row>
    <row r="16" spans="1:13" ht="8.25" customHeight="1">
      <c r="A16" s="82"/>
      <c r="B16" s="257"/>
      <c r="C16" s="238"/>
      <c r="D16" s="238"/>
      <c r="E16" s="238"/>
      <c r="F16" s="238"/>
      <c r="G16" s="258"/>
      <c r="H16" s="143"/>
      <c r="I16" s="143"/>
      <c r="J16" s="143"/>
      <c r="K16" s="143"/>
    </row>
    <row r="17" spans="1:12" ht="8.25" customHeight="1">
      <c r="A17" s="245"/>
      <c r="B17" s="245"/>
      <c r="C17" s="245"/>
      <c r="D17" s="245"/>
      <c r="E17" s="245"/>
      <c r="F17" s="245"/>
      <c r="G17" s="245"/>
    </row>
    <row r="18" spans="1:12" ht="18.75" customHeight="1">
      <c r="A18" s="233" t="s">
        <v>334</v>
      </c>
      <c r="B18" s="233"/>
      <c r="C18" s="233"/>
      <c r="D18" s="233"/>
      <c r="E18" s="233"/>
      <c r="F18" s="233"/>
      <c r="G18" s="233"/>
      <c r="I18" s="143"/>
      <c r="J18" s="143"/>
      <c r="K18" s="143"/>
    </row>
    <row r="19" spans="1:12" ht="13.5" customHeight="1">
      <c r="A19" s="246" t="s">
        <v>335</v>
      </c>
      <c r="B19" s="246"/>
      <c r="C19" s="246"/>
      <c r="D19" s="246"/>
      <c r="E19" s="246"/>
      <c r="F19" s="246"/>
      <c r="G19" s="246"/>
    </row>
    <row r="20" spans="1:12" ht="13.5" customHeight="1">
      <c r="A20" s="246" t="s">
        <v>336</v>
      </c>
      <c r="B20" s="246"/>
      <c r="C20" s="246"/>
      <c r="D20" s="246"/>
      <c r="E20" s="246"/>
      <c r="F20" s="246"/>
      <c r="G20" s="246"/>
    </row>
    <row r="21" spans="1:12" ht="8.25" customHeight="1">
      <c r="A21" s="238"/>
      <c r="B21" s="238"/>
      <c r="C21" s="238"/>
      <c r="D21" s="238"/>
      <c r="E21" s="238"/>
      <c r="F21" s="238"/>
      <c r="G21" s="238"/>
    </row>
    <row r="22" spans="1:12">
      <c r="A22" s="229" t="s">
        <v>49</v>
      </c>
      <c r="B22" s="230"/>
      <c r="C22" s="230"/>
      <c r="D22" s="230"/>
      <c r="E22" s="230"/>
      <c r="F22" s="230"/>
      <c r="G22" s="231"/>
    </row>
    <row r="23" spans="1:12" s="93" customFormat="1" ht="5.25" customHeight="1">
      <c r="A23" s="232"/>
      <c r="B23" s="233"/>
      <c r="C23" s="233"/>
      <c r="D23" s="233"/>
      <c r="E23" s="233"/>
      <c r="F23" s="233"/>
      <c r="G23" s="234"/>
      <c r="L23" s="143"/>
    </row>
    <row r="24" spans="1:12" s="93" customFormat="1" ht="18.75" customHeight="1">
      <c r="A24" s="251" t="s">
        <v>268</v>
      </c>
      <c r="B24" s="252"/>
      <c r="C24" s="252"/>
      <c r="D24" s="252"/>
      <c r="E24" s="252"/>
      <c r="F24" s="252"/>
      <c r="G24" s="253"/>
      <c r="L24" s="143"/>
    </row>
    <row r="25" spans="1:12" s="93" customFormat="1" ht="13.5" customHeight="1">
      <c r="A25" s="270"/>
      <c r="B25" s="271"/>
      <c r="C25" s="271"/>
      <c r="D25" s="271"/>
      <c r="E25" s="271"/>
      <c r="F25" s="271"/>
      <c r="G25" s="272"/>
      <c r="L25" s="143"/>
    </row>
    <row r="26" spans="1:12" s="93" customFormat="1" ht="13.5" customHeight="1">
      <c r="A26" s="270" t="s">
        <v>269</v>
      </c>
      <c r="B26" s="271"/>
      <c r="C26" s="271"/>
      <c r="D26" s="271"/>
      <c r="E26" s="271"/>
      <c r="F26" s="271"/>
      <c r="G26" s="272"/>
      <c r="L26" s="143"/>
    </row>
    <row r="27" spans="1:12" s="93" customFormat="1" ht="13.5" customHeight="1">
      <c r="A27" s="235" t="s">
        <v>271</v>
      </c>
      <c r="B27" s="236"/>
      <c r="C27" s="236"/>
      <c r="D27" s="236"/>
      <c r="E27" s="236"/>
      <c r="F27" s="236"/>
      <c r="G27" s="237"/>
      <c r="L27" s="143"/>
    </row>
    <row r="28" spans="1:12" s="93" customFormat="1" ht="13.5" customHeight="1">
      <c r="A28" s="225" t="s">
        <v>270</v>
      </c>
      <c r="B28" s="226"/>
      <c r="C28" s="226"/>
      <c r="D28" s="226"/>
      <c r="E28" s="226"/>
      <c r="F28" s="226"/>
      <c r="G28" s="227"/>
      <c r="L28" s="143"/>
    </row>
    <row r="29" spans="1:12" s="93" customFormat="1" ht="13.5" customHeight="1">
      <c r="A29" s="225" t="s">
        <v>292</v>
      </c>
      <c r="B29" s="226"/>
      <c r="C29" s="226"/>
      <c r="D29" s="226"/>
      <c r="E29" s="226"/>
      <c r="F29" s="226"/>
      <c r="G29" s="227"/>
      <c r="L29" s="143"/>
    </row>
    <row r="30" spans="1:12" s="93" customFormat="1" ht="13.5" customHeight="1">
      <c r="A30" s="225" t="s">
        <v>293</v>
      </c>
      <c r="B30" s="226"/>
      <c r="C30" s="226"/>
      <c r="D30" s="226"/>
      <c r="E30" s="226"/>
      <c r="F30" s="226"/>
      <c r="G30" s="227"/>
      <c r="L30" s="143"/>
    </row>
    <row r="31" spans="1:12" s="93" customFormat="1" ht="13.5" customHeight="1">
      <c r="A31" s="225" t="s">
        <v>272</v>
      </c>
      <c r="B31" s="226"/>
      <c r="C31" s="226"/>
      <c r="D31" s="226"/>
      <c r="E31" s="226"/>
      <c r="F31" s="226"/>
      <c r="G31" s="227"/>
      <c r="L31" s="143"/>
    </row>
    <row r="32" spans="1:12" s="93" customFormat="1" ht="13.5" customHeight="1">
      <c r="A32" s="270"/>
      <c r="B32" s="271"/>
      <c r="C32" s="271"/>
      <c r="D32" s="271"/>
      <c r="E32" s="271"/>
      <c r="F32" s="271"/>
      <c r="G32" s="272"/>
      <c r="L32" s="143"/>
    </row>
    <row r="33" spans="1:12" s="93" customFormat="1" ht="13.5" customHeight="1">
      <c r="A33" s="270" t="s">
        <v>273</v>
      </c>
      <c r="B33" s="271"/>
      <c r="C33" s="271"/>
      <c r="D33" s="271"/>
      <c r="E33" s="271"/>
      <c r="F33" s="271"/>
      <c r="G33" s="272"/>
      <c r="L33" s="143"/>
    </row>
    <row r="34" spans="1:12" s="93" customFormat="1" ht="13.5" customHeight="1">
      <c r="A34" s="225" t="s">
        <v>274</v>
      </c>
      <c r="B34" s="226"/>
      <c r="C34" s="226"/>
      <c r="D34" s="226"/>
      <c r="E34" s="226"/>
      <c r="F34" s="226"/>
      <c r="G34" s="227"/>
      <c r="L34" s="143"/>
    </row>
    <row r="35" spans="1:12" s="93" customFormat="1" ht="13.5" customHeight="1">
      <c r="A35" s="225" t="s">
        <v>275</v>
      </c>
      <c r="B35" s="226"/>
      <c r="C35" s="226"/>
      <c r="D35" s="226"/>
      <c r="E35" s="226"/>
      <c r="F35" s="226"/>
      <c r="G35" s="227"/>
      <c r="L35" s="143"/>
    </row>
    <row r="36" spans="1:12" s="93" customFormat="1" ht="13.5" customHeight="1">
      <c r="A36" s="225" t="s">
        <v>276</v>
      </c>
      <c r="B36" s="226"/>
      <c r="C36" s="226"/>
      <c r="D36" s="226"/>
      <c r="E36" s="226"/>
      <c r="F36" s="226"/>
      <c r="G36" s="227"/>
      <c r="L36" s="143"/>
    </row>
    <row r="37" spans="1:12" s="93" customFormat="1" ht="13.5" customHeight="1">
      <c r="A37" s="270"/>
      <c r="B37" s="271"/>
      <c r="C37" s="271"/>
      <c r="D37" s="271"/>
      <c r="E37" s="271"/>
      <c r="F37" s="271"/>
      <c r="G37" s="272"/>
      <c r="L37" s="143"/>
    </row>
    <row r="38" spans="1:12" s="93" customFormat="1" ht="13.5" customHeight="1">
      <c r="A38" s="270"/>
      <c r="B38" s="271"/>
      <c r="C38" s="271"/>
      <c r="D38" s="271"/>
      <c r="E38" s="271"/>
      <c r="F38" s="271"/>
      <c r="G38" s="272"/>
      <c r="L38" s="143"/>
    </row>
    <row r="39" spans="1:12" s="93" customFormat="1" ht="13.5" customHeight="1">
      <c r="A39" s="270"/>
      <c r="B39" s="271"/>
      <c r="C39" s="271"/>
      <c r="D39" s="271"/>
      <c r="E39" s="271"/>
      <c r="F39" s="271"/>
      <c r="G39" s="272"/>
      <c r="L39" s="143"/>
    </row>
    <row r="40" spans="1:12" s="93" customFormat="1" ht="13.5" customHeight="1">
      <c r="A40" s="270"/>
      <c r="B40" s="271"/>
      <c r="C40" s="271"/>
      <c r="D40" s="271"/>
      <c r="E40" s="271"/>
      <c r="F40" s="271"/>
      <c r="G40" s="272"/>
      <c r="L40" s="143"/>
    </row>
    <row r="41" spans="1:12" s="93" customFormat="1" ht="13.5" customHeight="1">
      <c r="A41" s="270"/>
      <c r="B41" s="271"/>
      <c r="C41" s="271"/>
      <c r="D41" s="271"/>
      <c r="E41" s="271"/>
      <c r="F41" s="271"/>
      <c r="G41" s="272"/>
      <c r="L41" s="143"/>
    </row>
    <row r="42" spans="1:12" s="93" customFormat="1" ht="13.5" customHeight="1">
      <c r="A42" s="270"/>
      <c r="B42" s="271"/>
      <c r="C42" s="271"/>
      <c r="D42" s="271"/>
      <c r="E42" s="271"/>
      <c r="F42" s="271"/>
      <c r="G42" s="272"/>
      <c r="L42" s="143"/>
    </row>
    <row r="43" spans="1:12" s="93" customFormat="1" ht="13.5" customHeight="1">
      <c r="A43" s="270"/>
      <c r="B43" s="271"/>
      <c r="C43" s="271"/>
      <c r="D43" s="271"/>
      <c r="E43" s="271"/>
      <c r="F43" s="271"/>
      <c r="G43" s="272"/>
      <c r="L43" s="143"/>
    </row>
    <row r="44" spans="1:12" s="93" customFormat="1" ht="13.5" customHeight="1">
      <c r="A44" s="270"/>
      <c r="B44" s="271"/>
      <c r="C44" s="271"/>
      <c r="D44" s="271"/>
      <c r="E44" s="271"/>
      <c r="F44" s="271"/>
      <c r="G44" s="272"/>
      <c r="L44" s="143"/>
    </row>
    <row r="45" spans="1:12" s="93" customFormat="1" ht="13.5" customHeight="1">
      <c r="A45" s="270"/>
      <c r="B45" s="271"/>
      <c r="C45" s="271"/>
      <c r="D45" s="271"/>
      <c r="E45" s="271"/>
      <c r="F45" s="271"/>
      <c r="G45" s="272"/>
      <c r="L45" s="143"/>
    </row>
    <row r="46" spans="1:12" s="93" customFormat="1" ht="13.5" customHeight="1">
      <c r="A46" s="270"/>
      <c r="B46" s="271"/>
      <c r="C46" s="271"/>
      <c r="D46" s="271"/>
      <c r="E46" s="271"/>
      <c r="F46" s="271"/>
      <c r="G46" s="272"/>
      <c r="L46" s="143"/>
    </row>
    <row r="47" spans="1:12" s="93" customFormat="1" ht="13.5" customHeight="1">
      <c r="A47" s="270"/>
      <c r="B47" s="271"/>
      <c r="C47" s="271"/>
      <c r="D47" s="271"/>
      <c r="E47" s="271"/>
      <c r="F47" s="271"/>
      <c r="G47" s="272"/>
      <c r="L47" s="143"/>
    </row>
    <row r="48" spans="1:12" s="93" customFormat="1" ht="13.5" customHeight="1">
      <c r="A48" s="270"/>
      <c r="B48" s="271"/>
      <c r="C48" s="271"/>
      <c r="D48" s="271"/>
      <c r="E48" s="271"/>
      <c r="F48" s="271"/>
      <c r="G48" s="272"/>
      <c r="L48" s="143"/>
    </row>
    <row r="49" spans="1:12" s="93" customFormat="1" ht="13.5" customHeight="1">
      <c r="A49" s="270"/>
      <c r="B49" s="271"/>
      <c r="C49" s="271"/>
      <c r="D49" s="271"/>
      <c r="E49" s="271"/>
      <c r="F49" s="271"/>
      <c r="G49" s="272"/>
      <c r="L49" s="143"/>
    </row>
    <row r="50" spans="1:12" s="93" customFormat="1" ht="13.5" customHeight="1">
      <c r="A50" s="270"/>
      <c r="B50" s="271"/>
      <c r="C50" s="271"/>
      <c r="D50" s="271"/>
      <c r="E50" s="271"/>
      <c r="F50" s="271"/>
      <c r="G50" s="272"/>
      <c r="L50" s="143"/>
    </row>
    <row r="51" spans="1:12" s="93" customFormat="1" ht="13.5" customHeight="1">
      <c r="A51" s="270"/>
      <c r="B51" s="271"/>
      <c r="C51" s="271"/>
      <c r="D51" s="271"/>
      <c r="E51" s="271"/>
      <c r="F51" s="271"/>
      <c r="G51" s="272"/>
      <c r="L51" s="143"/>
    </row>
    <row r="52" spans="1:12" s="93" customFormat="1" ht="13.5" customHeight="1">
      <c r="A52" s="270"/>
      <c r="B52" s="271"/>
      <c r="C52" s="271"/>
      <c r="D52" s="271"/>
      <c r="E52" s="271"/>
      <c r="F52" s="271"/>
      <c r="G52" s="272"/>
      <c r="L52" s="143"/>
    </row>
    <row r="53" spans="1:12" s="93" customFormat="1" ht="13.5" customHeight="1">
      <c r="A53" s="270"/>
      <c r="B53" s="271"/>
      <c r="C53" s="271"/>
      <c r="D53" s="271"/>
      <c r="E53" s="271"/>
      <c r="F53" s="271"/>
      <c r="G53" s="272"/>
      <c r="L53" s="143"/>
    </row>
    <row r="54" spans="1:12" s="93" customFormat="1" ht="13.5" customHeight="1">
      <c r="A54" s="270"/>
      <c r="B54" s="271"/>
      <c r="C54" s="271"/>
      <c r="D54" s="271"/>
      <c r="E54" s="271"/>
      <c r="F54" s="271"/>
      <c r="G54" s="272"/>
      <c r="L54" s="143"/>
    </row>
    <row r="55" spans="1:12" s="93" customFormat="1" ht="13.5" customHeight="1">
      <c r="A55" s="270"/>
      <c r="B55" s="271"/>
      <c r="C55" s="271"/>
      <c r="D55" s="271"/>
      <c r="E55" s="271"/>
      <c r="F55" s="271"/>
      <c r="G55" s="272"/>
      <c r="L55" s="143"/>
    </row>
    <row r="56" spans="1:12" s="93" customFormat="1" ht="13.5" customHeight="1">
      <c r="A56" s="270"/>
      <c r="B56" s="271"/>
      <c r="C56" s="271"/>
      <c r="D56" s="271"/>
      <c r="E56" s="271"/>
      <c r="F56" s="271"/>
      <c r="G56" s="272"/>
      <c r="L56" s="143"/>
    </row>
    <row r="57" spans="1:12" s="93" customFormat="1" ht="13.5" customHeight="1">
      <c r="A57" s="270"/>
      <c r="B57" s="271"/>
      <c r="C57" s="271"/>
      <c r="D57" s="271"/>
      <c r="E57" s="271"/>
      <c r="F57" s="271"/>
      <c r="G57" s="272"/>
      <c r="L57" s="143"/>
    </row>
    <row r="58" spans="1:12" s="93" customFormat="1" ht="13.5" customHeight="1">
      <c r="A58" s="270"/>
      <c r="B58" s="271"/>
      <c r="C58" s="271"/>
      <c r="D58" s="271"/>
      <c r="E58" s="271"/>
      <c r="F58" s="271"/>
      <c r="G58" s="272"/>
      <c r="L58" s="143"/>
    </row>
    <row r="59" spans="1:12" s="93" customFormat="1" ht="6" customHeight="1">
      <c r="A59" s="225"/>
      <c r="B59" s="226"/>
      <c r="C59" s="226"/>
      <c r="D59" s="226"/>
      <c r="E59" s="226"/>
      <c r="F59" s="226"/>
      <c r="G59" s="227"/>
      <c r="L59" s="143"/>
    </row>
    <row r="60" spans="1:12" s="93" customFormat="1" ht="21">
      <c r="A60" s="99" t="s">
        <v>121</v>
      </c>
      <c r="B60" s="169" t="str">
        <f>$B$1</f>
        <v>クラス特徴</v>
      </c>
      <c r="C60" s="100" t="s">
        <v>40</v>
      </c>
      <c r="D60" s="101" t="str">
        <f>$E$1</f>
        <v>無限回</v>
      </c>
      <c r="E60" s="222" t="str">
        <f>$B$2</f>
        <v>ウォーデンズ・グラブズ</v>
      </c>
      <c r="F60" s="223"/>
      <c r="G60" s="224"/>
      <c r="L60" s="143"/>
    </row>
  </sheetData>
  <mergeCells count="62">
    <mergeCell ref="A21:G21"/>
    <mergeCell ref="A22:G22"/>
    <mergeCell ref="A23:G23"/>
    <mergeCell ref="A24:G24"/>
    <mergeCell ref="A53:G53"/>
    <mergeCell ref="A37:G37"/>
    <mergeCell ref="A38:G38"/>
    <mergeCell ref="A39:G39"/>
    <mergeCell ref="A40:G40"/>
    <mergeCell ref="A41:G41"/>
    <mergeCell ref="A42:G42"/>
    <mergeCell ref="A43:G43"/>
    <mergeCell ref="A44:G44"/>
    <mergeCell ref="A45:G45"/>
    <mergeCell ref="A46:G46"/>
    <mergeCell ref="A52:G52"/>
    <mergeCell ref="B16:G16"/>
    <mergeCell ref="A17:G17"/>
    <mergeCell ref="A18:G18"/>
    <mergeCell ref="A19:G19"/>
    <mergeCell ref="A20:G20"/>
    <mergeCell ref="B6:D6"/>
    <mergeCell ref="B7:D7"/>
    <mergeCell ref="B8:G8"/>
    <mergeCell ref="B9:G9"/>
    <mergeCell ref="B10:G10"/>
    <mergeCell ref="B1:C1"/>
    <mergeCell ref="F1:G1"/>
    <mergeCell ref="B2:G2"/>
    <mergeCell ref="B4:G4"/>
    <mergeCell ref="B5:G5"/>
    <mergeCell ref="J10:K10"/>
    <mergeCell ref="J12:K12"/>
    <mergeCell ref="B13:G13"/>
    <mergeCell ref="B14:G14"/>
    <mergeCell ref="B15:G15"/>
    <mergeCell ref="B12:G12"/>
    <mergeCell ref="B11:G11"/>
    <mergeCell ref="A26:G26"/>
    <mergeCell ref="A25:G25"/>
    <mergeCell ref="A35:G35"/>
    <mergeCell ref="A36:G36"/>
    <mergeCell ref="A59:G59"/>
    <mergeCell ref="A58:G58"/>
    <mergeCell ref="A27:G27"/>
    <mergeCell ref="A54:G54"/>
    <mergeCell ref="A55:G55"/>
    <mergeCell ref="A56:G56"/>
    <mergeCell ref="A57:G57"/>
    <mergeCell ref="A47:G47"/>
    <mergeCell ref="A48:G48"/>
    <mergeCell ref="A49:G49"/>
    <mergeCell ref="A50:G50"/>
    <mergeCell ref="A51:G51"/>
    <mergeCell ref="E60:G60"/>
    <mergeCell ref="A28:G28"/>
    <mergeCell ref="A30:G30"/>
    <mergeCell ref="A31:G31"/>
    <mergeCell ref="A32:G32"/>
    <mergeCell ref="A33:G33"/>
    <mergeCell ref="A34:G34"/>
    <mergeCell ref="A29:G29"/>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3"/>
  <sheetViews>
    <sheetView workbookViewId="0">
      <selection activeCell="B12" sqref="B12:G12"/>
    </sheetView>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95" t="s">
        <v>121</v>
      </c>
      <c r="B1" s="259" t="s">
        <v>194</v>
      </c>
      <c r="C1" s="260"/>
      <c r="D1" s="97" t="s">
        <v>40</v>
      </c>
      <c r="E1" s="96" t="s">
        <v>41</v>
      </c>
      <c r="F1" s="261"/>
      <c r="G1" s="262"/>
      <c r="H1" s="98" t="s">
        <v>55</v>
      </c>
    </row>
    <row r="2" spans="1:13" ht="24.75" customHeight="1">
      <c r="A2" s="97" t="s">
        <v>0</v>
      </c>
      <c r="B2" s="263" t="s">
        <v>375</v>
      </c>
      <c r="C2" s="263"/>
      <c r="D2" s="263"/>
      <c r="E2" s="263"/>
      <c r="F2" s="263"/>
      <c r="G2" s="263"/>
      <c r="H2" s="98" t="s">
        <v>56</v>
      </c>
    </row>
    <row r="3" spans="1:13" ht="19.5" customHeight="1">
      <c r="A3" s="105" t="s">
        <v>48</v>
      </c>
      <c r="B3" s="93"/>
      <c r="C3" s="93"/>
      <c r="D3" s="93"/>
      <c r="I3" s="98"/>
    </row>
    <row r="4" spans="1:13">
      <c r="A4" s="77" t="s">
        <v>46</v>
      </c>
      <c r="B4" s="264" t="s">
        <v>196</v>
      </c>
      <c r="C4" s="265"/>
      <c r="D4" s="265"/>
      <c r="E4" s="265"/>
      <c r="F4" s="265"/>
      <c r="G4" s="266"/>
    </row>
    <row r="5" spans="1:13">
      <c r="A5" s="78" t="s">
        <v>39</v>
      </c>
      <c r="B5" s="264" t="s">
        <v>202</v>
      </c>
      <c r="C5" s="265"/>
      <c r="D5" s="265"/>
      <c r="E5" s="265"/>
      <c r="F5" s="265"/>
      <c r="G5" s="266"/>
    </row>
    <row r="6" spans="1:13">
      <c r="A6" s="78" t="s">
        <v>7</v>
      </c>
      <c r="B6" s="264" t="s">
        <v>137</v>
      </c>
      <c r="C6" s="265"/>
      <c r="D6" s="266"/>
      <c r="E6" s="166" t="s">
        <v>43</v>
      </c>
      <c r="F6" s="189" t="str">
        <f>$I$6</f>
        <v>近接</v>
      </c>
      <c r="G6" s="189" t="str">
        <f>IF($J$6 = 0,"", $J$6)</f>
        <v>武器</v>
      </c>
      <c r="H6" s="166" t="s">
        <v>43</v>
      </c>
      <c r="I6" s="168" t="s">
        <v>69</v>
      </c>
      <c r="J6" s="168" t="s">
        <v>149</v>
      </c>
    </row>
    <row r="7" spans="1:13">
      <c r="A7" s="79" t="s">
        <v>6</v>
      </c>
      <c r="B7" s="264" t="s">
        <v>201</v>
      </c>
      <c r="C7" s="265"/>
      <c r="D7" s="266"/>
      <c r="E7" s="166" t="s">
        <v>66</v>
      </c>
      <c r="F7" s="167" t="str">
        <f>IF($I$7 = 0,"", $I$7)</f>
        <v/>
      </c>
      <c r="G7" s="167" t="str">
        <f>IF($J$7 = 0,"", $J$7)</f>
        <v/>
      </c>
      <c r="H7" s="166" t="s">
        <v>66</v>
      </c>
      <c r="I7" s="168"/>
      <c r="J7" s="168"/>
    </row>
    <row r="8" spans="1:13">
      <c r="A8" s="80" t="s">
        <v>132</v>
      </c>
      <c r="B8" s="267" t="s">
        <v>207</v>
      </c>
      <c r="C8" s="268"/>
      <c r="D8" s="268"/>
      <c r="E8" s="268"/>
      <c r="F8" s="268"/>
      <c r="G8" s="269"/>
      <c r="H8" s="166" t="s">
        <v>85</v>
      </c>
      <c r="I8" s="168" t="s">
        <v>118</v>
      </c>
      <c r="J8" s="98" t="s">
        <v>62</v>
      </c>
    </row>
    <row r="9" spans="1:13" ht="14.25" customHeight="1">
      <c r="A9" s="82"/>
      <c r="B9" s="294"/>
      <c r="C9" s="295"/>
      <c r="D9" s="295"/>
      <c r="E9" s="295"/>
      <c r="F9" s="295"/>
      <c r="G9" s="296"/>
      <c r="H9" s="166" t="s">
        <v>51</v>
      </c>
      <c r="I9" s="168" t="s">
        <v>12</v>
      </c>
      <c r="J9" s="167">
        <f>IF($I$9 = "筋力",基本!$C$5,IF($I$9 = "耐久力",基本!$C$6,IF($I$9 = "敏捷力",基本!$C$7,IF($I$9 = "知力",基本!$C$8,IF($I$9 = "判断力",基本!$C$9,IF($I$9 = "筋力",基本!$C$10,""))))))</f>
        <v>5</v>
      </c>
      <c r="K9" s="168" t="s">
        <v>19</v>
      </c>
    </row>
    <row r="10" spans="1:13" ht="14.25" customHeight="1">
      <c r="A10" s="79" t="s">
        <v>8</v>
      </c>
      <c r="B10" s="273" t="s">
        <v>347</v>
      </c>
      <c r="C10" s="274"/>
      <c r="D10" s="274"/>
      <c r="E10" s="274"/>
      <c r="F10" s="274"/>
      <c r="G10" s="275"/>
      <c r="H10" s="166" t="s">
        <v>58</v>
      </c>
      <c r="I10" s="168">
        <v>0</v>
      </c>
      <c r="J10" s="211" t="s">
        <v>53</v>
      </c>
      <c r="K10" s="213"/>
      <c r="L10" s="167">
        <f>IF($I$8=基本!$F$4,基本!$P$7,IF($I$8=基本!$F$13,基本!$P$16,IF($I$8=基本!$F$22,基本!$P$25,IF($I$8=基本!$F$31,基本!$P$34,IF($I$8=基本!$F$40,基本!$P$43,0)))))</f>
        <v>10</v>
      </c>
    </row>
    <row r="11" spans="1:13" ht="14.25" customHeight="1">
      <c r="A11" s="81" t="s">
        <v>9</v>
      </c>
      <c r="B11" s="267" t="s">
        <v>348</v>
      </c>
      <c r="C11" s="268"/>
      <c r="D11" s="268"/>
      <c r="E11" s="268"/>
      <c r="F11" s="268"/>
      <c r="G11" s="269"/>
      <c r="H11" s="164" t="s">
        <v>52</v>
      </c>
      <c r="I11" s="168" t="s">
        <v>12</v>
      </c>
      <c r="J11" s="102">
        <f>IF($I$11 = "筋力",基本!$C$5,IF($I$11 = "耐久力",基本!$C$6,IF($I$11 = "敏捷力",基本!$C$7,IF($I$11 = "知力",基本!$C$8,IF($I$11 = "判断力",基本!$C$9,IF($I$11 = "筋力",基本!$C$10,""))))))</f>
        <v>5</v>
      </c>
      <c r="L11" s="93"/>
    </row>
    <row r="12" spans="1:13">
      <c r="A12" s="81"/>
      <c r="B12" s="235" t="s">
        <v>349</v>
      </c>
      <c r="C12" s="236"/>
      <c r="D12" s="236"/>
      <c r="E12" s="236"/>
      <c r="F12" s="236"/>
      <c r="G12" s="237"/>
      <c r="H12" s="166" t="s">
        <v>59</v>
      </c>
      <c r="I12" s="168">
        <v>0</v>
      </c>
      <c r="J12" s="211" t="s">
        <v>54</v>
      </c>
      <c r="K12" s="213"/>
      <c r="L12" s="167">
        <f>IF($I$8=基本!$F$4,基本!$P$9,IF($I$8=基本!$F$13,基本!$P$18,IF($I$8=基本!$F$22,基本!$P$27,IF($I$8=基本!$F$31,基本!$P$36,IF($I$8=基本!$F$40,基本!$P$45,0)))))</f>
        <v>6</v>
      </c>
    </row>
    <row r="13" spans="1:13" ht="14.25" customHeight="1">
      <c r="A13" s="81"/>
      <c r="B13" s="235" t="s">
        <v>208</v>
      </c>
      <c r="C13" s="236"/>
      <c r="D13" s="236"/>
      <c r="E13" s="236"/>
      <c r="F13" s="236"/>
      <c r="G13" s="237"/>
      <c r="H13" s="165" t="s">
        <v>86</v>
      </c>
      <c r="I13" s="168">
        <v>2</v>
      </c>
      <c r="J13" s="166" t="s">
        <v>44</v>
      </c>
      <c r="K13" s="168">
        <v>4</v>
      </c>
      <c r="L13" s="106"/>
      <c r="M13" s="106"/>
    </row>
    <row r="14" spans="1:13" ht="17.25">
      <c r="A14" s="107"/>
      <c r="B14" s="276" t="s">
        <v>209</v>
      </c>
      <c r="C14" s="277"/>
      <c r="D14" s="277"/>
      <c r="E14" s="277"/>
      <c r="F14" s="277"/>
      <c r="G14" s="278"/>
      <c r="H14" s="166" t="s">
        <v>50</v>
      </c>
      <c r="I14" s="168">
        <v>2</v>
      </c>
      <c r="J14" s="166" t="s">
        <v>44</v>
      </c>
      <c r="K14" s="168">
        <v>8</v>
      </c>
      <c r="L14" s="168">
        <v>12</v>
      </c>
      <c r="M14" s="106" t="s">
        <v>153</v>
      </c>
    </row>
    <row r="15" spans="1:13" ht="14.25" customHeight="1">
      <c r="A15" s="81"/>
      <c r="B15" s="235" t="s">
        <v>393</v>
      </c>
      <c r="C15" s="236"/>
      <c r="D15" s="236"/>
      <c r="E15" s="236"/>
      <c r="F15" s="236"/>
      <c r="G15" s="237"/>
      <c r="H15" s="166" t="s">
        <v>60</v>
      </c>
      <c r="I15" s="168"/>
      <c r="J15" s="143"/>
      <c r="K15" s="143"/>
    </row>
    <row r="16" spans="1:13" ht="14.25" customHeight="1">
      <c r="A16" s="82"/>
      <c r="B16" s="257"/>
      <c r="C16" s="238"/>
      <c r="D16" s="238"/>
      <c r="E16" s="238"/>
      <c r="F16" s="238"/>
      <c r="G16" s="258"/>
      <c r="H16" s="143"/>
      <c r="I16" s="143"/>
      <c r="J16" s="143"/>
      <c r="K16" s="143"/>
    </row>
    <row r="17" spans="1:11" ht="14.25" thickBot="1">
      <c r="A17" s="135" t="s">
        <v>47</v>
      </c>
      <c r="E17" s="94"/>
      <c r="H17" s="143"/>
      <c r="I17" s="143"/>
      <c r="J17" s="143"/>
      <c r="K17" s="143"/>
    </row>
    <row r="18" spans="1:11" ht="18.75" customHeight="1" thickBot="1">
      <c r="A18" s="239" t="str">
        <f>$B$2</f>
        <v>ウォーデンズ・フューリィ</v>
      </c>
      <c r="B18" s="240"/>
      <c r="C18" s="240"/>
      <c r="D18" s="75" t="s">
        <v>2</v>
      </c>
      <c r="E18" s="163" t="s">
        <v>1</v>
      </c>
      <c r="F18" s="173"/>
      <c r="G18" s="152"/>
      <c r="H18" s="143"/>
      <c r="I18" s="143"/>
      <c r="J18" s="143"/>
      <c r="K18" s="143"/>
    </row>
    <row r="19" spans="1:11" ht="37.5" customHeight="1" thickBot="1">
      <c r="A19" s="279" t="s">
        <v>129</v>
      </c>
      <c r="B19" s="280"/>
      <c r="C19" s="108" t="str">
        <f>$K$9</f>
        <v>頑健</v>
      </c>
      <c r="D19" s="109" t="str">
        <f>$J$9+$L$10+$I$10 &amp; "+1d20"</f>
        <v>15+1d20</v>
      </c>
      <c r="E19" s="110" t="str">
        <f>$J$9+$L$10+$I$10+2 &amp; "+1d20"</f>
        <v>17+1d20</v>
      </c>
      <c r="F19" s="154"/>
      <c r="G19" s="154"/>
      <c r="H19" s="143"/>
      <c r="I19" s="143"/>
      <c r="J19" s="143"/>
      <c r="K19" s="143"/>
    </row>
    <row r="20" spans="1:11" ht="23.25" customHeight="1">
      <c r="A20" s="243" t="s">
        <v>120</v>
      </c>
      <c r="B20" s="171" t="s">
        <v>4</v>
      </c>
      <c r="C20" s="172" t="str">
        <f t="shared" ref="C20:C25" si="0">IF($I$15 = 0,"", $I$15)</f>
        <v/>
      </c>
      <c r="D20" s="62" t="str">
        <f>-2+$J$11+$L$12+$I$12 &amp; "+" &amp; $I$13 &amp; "d" &amp; $K$13</f>
        <v>9+2d4</v>
      </c>
      <c r="E20" s="63" t="str">
        <f>-2+$J$11+$L$12+$I$12 &amp; "+" &amp; $I$13 &amp; "d" &amp; $K$13</f>
        <v>9+2d4</v>
      </c>
      <c r="F20" s="143"/>
      <c r="G20" s="143"/>
      <c r="H20" s="143"/>
      <c r="I20" s="143"/>
      <c r="J20" s="143"/>
      <c r="K20" s="143"/>
    </row>
    <row r="21" spans="1:11" ht="23.25" customHeight="1">
      <c r="A21" s="244"/>
      <c r="B21" s="185" t="s">
        <v>3</v>
      </c>
      <c r="C21" s="186" t="str">
        <f t="shared" si="0"/>
        <v/>
      </c>
      <c r="D21" s="187" t="str">
        <f>-2+$J$11+$L$12+$I$12+($I$13*$K$13) &amp; IF($I$14 =0,"","+" &amp; $I$14 &amp; "d" &amp; $K$14)</f>
        <v>17+2d8</v>
      </c>
      <c r="E21" s="188" t="str">
        <f>-2+$J$11+$L$12+$I$12+($I$13*$K$13) &amp; IF($I$14 =0,"","+" &amp; $I$14 &amp; "d" &amp; $K$14)</f>
        <v>17+2d8</v>
      </c>
      <c r="F21" s="143"/>
      <c r="G21" s="143"/>
      <c r="H21" s="143"/>
      <c r="I21" s="143"/>
      <c r="J21" s="143"/>
      <c r="K21" s="143"/>
    </row>
    <row r="22" spans="1:11" ht="23.25" customHeight="1" thickBot="1">
      <c r="A22" s="247" t="s">
        <v>245</v>
      </c>
      <c r="B22" s="248"/>
      <c r="C22" s="182" t="str">
        <f t="shared" si="0"/>
        <v/>
      </c>
      <c r="D22" s="183" t="str">
        <f>-2+$J$11+$L$12+$I$12+($I$13*$K$13) &amp; IF($I$14 =0,"","+" &amp; $I$14 &amp; "d" &amp; $L$14)</f>
        <v>17+2d12</v>
      </c>
      <c r="E22" s="184" t="str">
        <f>-2+$J$11+$L$12+$I$12+($I$13*$K$13) &amp; IF($I$14 =0,"","+" &amp; $I$14 &amp; "d" &amp; $L$14)</f>
        <v>17+2d12</v>
      </c>
      <c r="F22" s="143"/>
      <c r="G22" s="143"/>
      <c r="H22" s="143"/>
      <c r="I22" s="143"/>
      <c r="J22" s="143"/>
      <c r="K22" s="143"/>
    </row>
    <row r="23" spans="1:11" ht="23.25" customHeight="1">
      <c r="A23" s="254" t="s">
        <v>143</v>
      </c>
      <c r="B23" s="171" t="s">
        <v>4</v>
      </c>
      <c r="C23" s="172" t="str">
        <f t="shared" si="0"/>
        <v/>
      </c>
      <c r="D23" s="62" t="str">
        <f>$J$11+$L$12+$I$12 &amp; "+" &amp; $I$13 &amp; "d" &amp; $K$13</f>
        <v>11+2d4</v>
      </c>
      <c r="E23" s="63" t="str">
        <f>$J$11+$L$12+$I$12 &amp; "+" &amp; $I$13 &amp; "d" &amp; $K$13</f>
        <v>11+2d4</v>
      </c>
      <c r="F23" s="143"/>
      <c r="G23" s="143"/>
      <c r="H23" s="143"/>
      <c r="I23" s="143"/>
      <c r="J23" s="143"/>
      <c r="K23" s="143"/>
    </row>
    <row r="24" spans="1:11" ht="23.25" customHeight="1">
      <c r="A24" s="255"/>
      <c r="B24" s="185" t="s">
        <v>3</v>
      </c>
      <c r="C24" s="186" t="str">
        <f t="shared" si="0"/>
        <v/>
      </c>
      <c r="D24" s="187" t="str">
        <f>$J$11+$L$12+$I$12+($I$13*$K$13) &amp; IF($I$14 = 0,"","+" &amp; $I$14 &amp; "d" &amp; $K$14)</f>
        <v>19+2d8</v>
      </c>
      <c r="E24" s="188" t="str">
        <f>$J$11+$L$12+$I$12+($I$13*$K$13) &amp; IF($I$14 = 0,"","+" &amp; $I$14 &amp; "d" &amp; $K$14)</f>
        <v>19+2d8</v>
      </c>
      <c r="F24" s="143"/>
      <c r="G24" s="143"/>
      <c r="H24" s="143"/>
      <c r="I24" s="143"/>
      <c r="J24" s="143"/>
      <c r="K24" s="143"/>
    </row>
    <row r="25" spans="1:11" ht="23.25" customHeight="1" thickBot="1">
      <c r="A25" s="256" t="s">
        <v>245</v>
      </c>
      <c r="B25" s="248"/>
      <c r="C25" s="182" t="str">
        <f t="shared" si="0"/>
        <v/>
      </c>
      <c r="D25" s="183" t="str">
        <f>$J$11+$L$12+$I$12+($I$13*$K$13) &amp; IF($I$14 = 0,"","+" &amp; $I$14 &amp; "d" &amp; $L$14)</f>
        <v>19+2d12</v>
      </c>
      <c r="E25" s="184" t="str">
        <f>$J$11+$L$12+$I$12+($I$13*$K$13) &amp; IF($I$14 = 0,"","+" &amp; $I$14 &amp; "d" &amp; $L$14)</f>
        <v>19+2d12</v>
      </c>
      <c r="F25" s="143"/>
      <c r="G25" s="143"/>
      <c r="H25" s="143"/>
      <c r="I25" s="143"/>
      <c r="J25" s="143"/>
      <c r="K25" s="143"/>
    </row>
    <row r="26" spans="1:11" ht="8.25" customHeight="1">
      <c r="A26" s="245"/>
      <c r="B26" s="245"/>
      <c r="C26" s="245"/>
      <c r="D26" s="245"/>
      <c r="E26" s="245"/>
      <c r="F26" s="245"/>
      <c r="G26" s="245"/>
    </row>
    <row r="27" spans="1:11" ht="18.75" customHeight="1">
      <c r="A27" s="233" t="s">
        <v>334</v>
      </c>
      <c r="B27" s="233"/>
      <c r="C27" s="233"/>
      <c r="D27" s="233"/>
      <c r="E27" s="233"/>
      <c r="F27" s="233"/>
      <c r="G27" s="233"/>
      <c r="I27" s="143"/>
      <c r="J27" s="143"/>
      <c r="K27" s="143"/>
    </row>
    <row r="28" spans="1:11" ht="13.5" customHeight="1">
      <c r="A28" s="246" t="s">
        <v>335</v>
      </c>
      <c r="B28" s="246"/>
      <c r="C28" s="246"/>
      <c r="D28" s="246"/>
      <c r="E28" s="246"/>
      <c r="F28" s="246"/>
      <c r="G28" s="246"/>
    </row>
    <row r="29" spans="1:11" ht="13.5" customHeight="1">
      <c r="A29" s="246" t="s">
        <v>336</v>
      </c>
      <c r="B29" s="246"/>
      <c r="C29" s="246"/>
      <c r="D29" s="246"/>
      <c r="E29" s="246"/>
      <c r="F29" s="246"/>
      <c r="G29" s="246"/>
    </row>
    <row r="30" spans="1:11" ht="18.75" customHeight="1">
      <c r="A30" s="233" t="s">
        <v>390</v>
      </c>
      <c r="B30" s="233"/>
      <c r="C30" s="233"/>
      <c r="D30" s="233"/>
      <c r="E30" s="233"/>
      <c r="F30" s="233"/>
      <c r="G30" s="233"/>
      <c r="I30" s="143"/>
      <c r="J30" s="143"/>
      <c r="K30" s="143"/>
    </row>
    <row r="31" spans="1:11" ht="13.5" customHeight="1">
      <c r="A31" s="246" t="s">
        <v>391</v>
      </c>
      <c r="B31" s="246"/>
      <c r="C31" s="246"/>
      <c r="D31" s="246"/>
      <c r="E31" s="246"/>
      <c r="F31" s="246"/>
      <c r="G31" s="246"/>
    </row>
    <row r="32" spans="1:11" ht="13.5" customHeight="1">
      <c r="A32" s="246" t="s">
        <v>392</v>
      </c>
      <c r="B32" s="246"/>
      <c r="C32" s="246"/>
      <c r="D32" s="246"/>
      <c r="E32" s="246"/>
      <c r="F32" s="246"/>
      <c r="G32" s="246"/>
    </row>
    <row r="33" spans="1:12" ht="8.25" customHeight="1">
      <c r="A33" s="238"/>
      <c r="B33" s="238"/>
      <c r="C33" s="238"/>
      <c r="D33" s="238"/>
      <c r="E33" s="238"/>
      <c r="F33" s="238"/>
      <c r="G33" s="238"/>
    </row>
    <row r="34" spans="1:12">
      <c r="A34" s="229" t="s">
        <v>49</v>
      </c>
      <c r="B34" s="230"/>
      <c r="C34" s="230"/>
      <c r="D34" s="230"/>
      <c r="E34" s="230"/>
      <c r="F34" s="230"/>
      <c r="G34" s="231"/>
    </row>
    <row r="35" spans="1:12" s="93" customFormat="1" ht="5.25" customHeight="1">
      <c r="A35" s="232"/>
      <c r="B35" s="233"/>
      <c r="C35" s="233"/>
      <c r="D35" s="233"/>
      <c r="E35" s="233"/>
      <c r="F35" s="233"/>
      <c r="G35" s="234"/>
      <c r="L35" s="143"/>
    </row>
    <row r="36" spans="1:12" s="93" customFormat="1" ht="15.75" customHeight="1">
      <c r="A36" s="251" t="s">
        <v>294</v>
      </c>
      <c r="B36" s="252"/>
      <c r="C36" s="252"/>
      <c r="D36" s="252"/>
      <c r="E36" s="252"/>
      <c r="F36" s="252"/>
      <c r="G36" s="253"/>
      <c r="L36" s="143"/>
    </row>
    <row r="37" spans="1:12" s="93" customFormat="1" ht="13.5" customHeight="1">
      <c r="A37" s="235"/>
      <c r="B37" s="236"/>
      <c r="C37" s="236"/>
      <c r="D37" s="236"/>
      <c r="E37" s="236"/>
      <c r="F37" s="236"/>
      <c r="G37" s="237"/>
      <c r="L37" s="143"/>
    </row>
    <row r="38" spans="1:12" s="93" customFormat="1" ht="13.5" customHeight="1">
      <c r="A38" s="270" t="s">
        <v>296</v>
      </c>
      <c r="B38" s="271"/>
      <c r="C38" s="271"/>
      <c r="D38" s="271"/>
      <c r="E38" s="271"/>
      <c r="F38" s="271"/>
      <c r="G38" s="272"/>
      <c r="L38" s="143"/>
    </row>
    <row r="39" spans="1:12" s="93" customFormat="1" ht="13.5" customHeight="1">
      <c r="A39" s="235"/>
      <c r="B39" s="236"/>
      <c r="C39" s="236"/>
      <c r="D39" s="236"/>
      <c r="E39" s="236"/>
      <c r="F39" s="236"/>
      <c r="G39" s="237"/>
      <c r="L39" s="143"/>
    </row>
    <row r="40" spans="1:12" s="93" customFormat="1" ht="13.5" customHeight="1">
      <c r="A40" s="225" t="s">
        <v>301</v>
      </c>
      <c r="B40" s="226"/>
      <c r="C40" s="226"/>
      <c r="D40" s="226"/>
      <c r="E40" s="226"/>
      <c r="F40" s="226"/>
      <c r="G40" s="227"/>
      <c r="L40" s="143"/>
    </row>
    <row r="41" spans="1:12" s="93" customFormat="1" ht="13.5" customHeight="1">
      <c r="A41" s="225" t="s">
        <v>295</v>
      </c>
      <c r="B41" s="226"/>
      <c r="C41" s="226"/>
      <c r="D41" s="226"/>
      <c r="E41" s="226"/>
      <c r="F41" s="226"/>
      <c r="G41" s="227"/>
      <c r="L41" s="143"/>
    </row>
    <row r="42" spans="1:12" s="93" customFormat="1" ht="13.5" customHeight="1">
      <c r="A42" s="225"/>
      <c r="B42" s="226"/>
      <c r="C42" s="226"/>
      <c r="D42" s="226"/>
      <c r="E42" s="226"/>
      <c r="F42" s="226"/>
      <c r="G42" s="227"/>
      <c r="L42" s="143"/>
    </row>
    <row r="43" spans="1:12" s="93" customFormat="1" ht="13.5" customHeight="1">
      <c r="A43" s="225" t="s">
        <v>297</v>
      </c>
      <c r="B43" s="226"/>
      <c r="C43" s="226"/>
      <c r="D43" s="226"/>
      <c r="E43" s="226"/>
      <c r="F43" s="226"/>
      <c r="G43" s="227"/>
      <c r="L43" s="143"/>
    </row>
    <row r="44" spans="1:12" s="93" customFormat="1" ht="13.5" customHeight="1">
      <c r="A44" s="225" t="s">
        <v>298</v>
      </c>
      <c r="B44" s="226"/>
      <c r="C44" s="226"/>
      <c r="D44" s="226"/>
      <c r="E44" s="226"/>
      <c r="F44" s="226"/>
      <c r="G44" s="227"/>
      <c r="L44" s="143"/>
    </row>
    <row r="45" spans="1:12" s="93" customFormat="1" ht="13.5" customHeight="1">
      <c r="A45" s="225" t="s">
        <v>299</v>
      </c>
      <c r="B45" s="226"/>
      <c r="C45" s="226"/>
      <c r="D45" s="226"/>
      <c r="E45" s="226"/>
      <c r="F45" s="226"/>
      <c r="G45" s="227"/>
      <c r="L45" s="143"/>
    </row>
    <row r="46" spans="1:12" s="93" customFormat="1" ht="13.5" customHeight="1">
      <c r="A46" s="225"/>
      <c r="B46" s="226"/>
      <c r="C46" s="226"/>
      <c r="D46" s="226"/>
      <c r="E46" s="226"/>
      <c r="F46" s="226"/>
      <c r="G46" s="227"/>
      <c r="L46" s="143"/>
    </row>
    <row r="47" spans="1:12" s="93" customFormat="1" ht="13.5" customHeight="1">
      <c r="A47" s="225" t="s">
        <v>300</v>
      </c>
      <c r="B47" s="226"/>
      <c r="C47" s="226"/>
      <c r="D47" s="226"/>
      <c r="E47" s="226"/>
      <c r="F47" s="226"/>
      <c r="G47" s="227"/>
      <c r="L47" s="143"/>
    </row>
    <row r="48" spans="1:12" s="93" customFormat="1" ht="13.5" customHeight="1">
      <c r="A48" s="225" t="s">
        <v>302</v>
      </c>
      <c r="B48" s="226"/>
      <c r="C48" s="226"/>
      <c r="D48" s="226"/>
      <c r="E48" s="226"/>
      <c r="F48" s="226"/>
      <c r="G48" s="227"/>
      <c r="L48" s="143"/>
    </row>
    <row r="49" spans="1:12" s="93" customFormat="1" ht="13.5" customHeight="1">
      <c r="A49" s="225" t="s">
        <v>304</v>
      </c>
      <c r="B49" s="226"/>
      <c r="C49" s="226"/>
      <c r="D49" s="226"/>
      <c r="E49" s="226"/>
      <c r="F49" s="226"/>
      <c r="G49" s="227"/>
      <c r="L49" s="143"/>
    </row>
    <row r="50" spans="1:12" s="93" customFormat="1" ht="13.5" customHeight="1">
      <c r="A50" s="225" t="s">
        <v>303</v>
      </c>
      <c r="B50" s="226"/>
      <c r="C50" s="226"/>
      <c r="D50" s="226"/>
      <c r="E50" s="226"/>
      <c r="F50" s="226"/>
      <c r="G50" s="227"/>
      <c r="L50" s="143"/>
    </row>
    <row r="51" spans="1:12" s="93" customFormat="1" ht="13.5" customHeight="1">
      <c r="A51" s="270"/>
      <c r="B51" s="271"/>
      <c r="C51" s="271"/>
      <c r="D51" s="271"/>
      <c r="E51" s="271"/>
      <c r="F51" s="271"/>
      <c r="G51" s="272"/>
      <c r="L51" s="143"/>
    </row>
    <row r="52" spans="1:12" s="93" customFormat="1" ht="6" customHeight="1">
      <c r="A52" s="225"/>
      <c r="B52" s="226"/>
      <c r="C52" s="226"/>
      <c r="D52" s="226"/>
      <c r="E52" s="226"/>
      <c r="F52" s="226"/>
      <c r="G52" s="227"/>
      <c r="L52" s="143"/>
    </row>
    <row r="53" spans="1:12" s="93" customFormat="1" ht="21">
      <c r="A53" s="99" t="s">
        <v>121</v>
      </c>
      <c r="B53" s="169" t="str">
        <f>$B$1</f>
        <v>クラス特徴</v>
      </c>
      <c r="C53" s="100" t="s">
        <v>40</v>
      </c>
      <c r="D53" s="101" t="str">
        <f>$E$1</f>
        <v>無限回</v>
      </c>
      <c r="E53" s="222" t="str">
        <f>$B$2</f>
        <v>ウォーデンズ・フューリィ</v>
      </c>
      <c r="F53" s="223"/>
      <c r="G53" s="224"/>
      <c r="L53" s="143"/>
    </row>
  </sheetData>
  <mergeCells count="52">
    <mergeCell ref="A32:G32"/>
    <mergeCell ref="A27:G27"/>
    <mergeCell ref="A28:G28"/>
    <mergeCell ref="A29:G29"/>
    <mergeCell ref="A51:G51"/>
    <mergeCell ref="A36:G36"/>
    <mergeCell ref="A38:G38"/>
    <mergeCell ref="A41:G41"/>
    <mergeCell ref="A42:G42"/>
    <mergeCell ref="A43:G43"/>
    <mergeCell ref="A44:G44"/>
    <mergeCell ref="A45:G45"/>
    <mergeCell ref="A30:G30"/>
    <mergeCell ref="A31:G31"/>
    <mergeCell ref="J10:K10"/>
    <mergeCell ref="B11:G11"/>
    <mergeCell ref="J12:K12"/>
    <mergeCell ref="A37:G37"/>
    <mergeCell ref="A40:G40"/>
    <mergeCell ref="A18:C18"/>
    <mergeCell ref="A19:B19"/>
    <mergeCell ref="A20:A21"/>
    <mergeCell ref="A26:G26"/>
    <mergeCell ref="A23:A24"/>
    <mergeCell ref="A22:B22"/>
    <mergeCell ref="A25:B25"/>
    <mergeCell ref="A39:G39"/>
    <mergeCell ref="A33:G33"/>
    <mergeCell ref="A34:G34"/>
    <mergeCell ref="A35:G35"/>
    <mergeCell ref="B1:C1"/>
    <mergeCell ref="F1:G1"/>
    <mergeCell ref="B2:G2"/>
    <mergeCell ref="B4:G4"/>
    <mergeCell ref="B5:G5"/>
    <mergeCell ref="B6:D6"/>
    <mergeCell ref="B16:G16"/>
    <mergeCell ref="B7:D7"/>
    <mergeCell ref="B8:G8"/>
    <mergeCell ref="B9:G9"/>
    <mergeCell ref="B10:G10"/>
    <mergeCell ref="B12:G12"/>
    <mergeCell ref="B13:G13"/>
    <mergeCell ref="B14:G14"/>
    <mergeCell ref="B15:G15"/>
    <mergeCell ref="E53:G53"/>
    <mergeCell ref="A46:G46"/>
    <mergeCell ref="A47:G47"/>
    <mergeCell ref="A48:G48"/>
    <mergeCell ref="A49:G49"/>
    <mergeCell ref="A50:G50"/>
    <mergeCell ref="A52:G52"/>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6"/>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41" t="s">
        <v>32</v>
      </c>
      <c r="B1" s="281" t="s">
        <v>212</v>
      </c>
      <c r="C1" s="282"/>
      <c r="D1" s="42" t="s">
        <v>40</v>
      </c>
      <c r="E1" s="43" t="s">
        <v>57</v>
      </c>
      <c r="F1" s="283"/>
      <c r="G1" s="284"/>
      <c r="H1" s="98" t="s">
        <v>55</v>
      </c>
    </row>
    <row r="2" spans="1:13" ht="24.75" customHeight="1">
      <c r="A2" s="42" t="s">
        <v>0</v>
      </c>
      <c r="B2" s="285" t="s">
        <v>240</v>
      </c>
      <c r="C2" s="285"/>
      <c r="D2" s="285"/>
      <c r="E2" s="285"/>
      <c r="F2" s="285"/>
      <c r="G2" s="285"/>
      <c r="H2" s="98" t="s">
        <v>56</v>
      </c>
    </row>
    <row r="3" spans="1:13" ht="19.5" customHeight="1">
      <c r="A3" s="105" t="s">
        <v>48</v>
      </c>
      <c r="B3" s="93"/>
      <c r="C3" s="93"/>
      <c r="D3" s="93"/>
      <c r="I3" s="98"/>
    </row>
    <row r="4" spans="1:13">
      <c r="A4" s="77" t="s">
        <v>46</v>
      </c>
      <c r="B4" s="264" t="s">
        <v>213</v>
      </c>
      <c r="C4" s="265"/>
      <c r="D4" s="265"/>
      <c r="E4" s="265"/>
      <c r="F4" s="265"/>
      <c r="G4" s="266"/>
    </row>
    <row r="5" spans="1:13">
      <c r="A5" s="78" t="s">
        <v>39</v>
      </c>
      <c r="B5" s="264" t="s">
        <v>241</v>
      </c>
      <c r="C5" s="265"/>
      <c r="D5" s="265"/>
      <c r="E5" s="265"/>
      <c r="F5" s="265"/>
      <c r="G5" s="266"/>
    </row>
    <row r="6" spans="1:13">
      <c r="A6" s="78" t="s">
        <v>7</v>
      </c>
      <c r="B6" s="314" t="s">
        <v>242</v>
      </c>
      <c r="C6" s="315"/>
      <c r="D6" s="316"/>
      <c r="E6" s="177" t="s">
        <v>43</v>
      </c>
      <c r="F6" s="176" t="str">
        <f>$I$6</f>
        <v>使用者</v>
      </c>
      <c r="G6" s="176" t="str">
        <f>IF($J$6 = 0,"", $J$6)</f>
        <v/>
      </c>
      <c r="H6" s="177" t="s">
        <v>43</v>
      </c>
      <c r="I6" s="178" t="s">
        <v>88</v>
      </c>
      <c r="J6" s="178"/>
    </row>
    <row r="7" spans="1:13">
      <c r="A7" s="79" t="s">
        <v>6</v>
      </c>
      <c r="B7" s="311"/>
      <c r="C7" s="312"/>
      <c r="D7" s="313"/>
      <c r="E7" s="177" t="s">
        <v>66</v>
      </c>
      <c r="F7" s="176" t="str">
        <f>IF($I$7 = 0,"", $I$7)</f>
        <v/>
      </c>
      <c r="G7" s="176" t="str">
        <f>IF($J$7 = 0,"", $J$7)</f>
        <v/>
      </c>
      <c r="H7" s="177" t="s">
        <v>66</v>
      </c>
      <c r="I7" s="178"/>
      <c r="J7" s="178"/>
    </row>
    <row r="8" spans="1:13" ht="13.5" customHeight="1">
      <c r="A8" s="80" t="s">
        <v>211</v>
      </c>
      <c r="B8" s="264" t="s">
        <v>214</v>
      </c>
      <c r="C8" s="265"/>
      <c r="D8" s="265"/>
      <c r="E8" s="265"/>
      <c r="F8" s="265"/>
      <c r="G8" s="266"/>
      <c r="H8" s="177" t="s">
        <v>85</v>
      </c>
      <c r="I8" s="178" t="s">
        <v>118</v>
      </c>
      <c r="J8" s="98" t="s">
        <v>62</v>
      </c>
    </row>
    <row r="9" spans="1:13" ht="13.5" customHeight="1">
      <c r="A9" s="80" t="s">
        <v>61</v>
      </c>
      <c r="B9" s="291" t="s">
        <v>215</v>
      </c>
      <c r="C9" s="292"/>
      <c r="D9" s="292"/>
      <c r="E9" s="292"/>
      <c r="F9" s="292"/>
      <c r="G9" s="293"/>
      <c r="H9" s="177" t="s">
        <v>51</v>
      </c>
      <c r="I9" s="178" t="s">
        <v>151</v>
      </c>
      <c r="J9" s="176">
        <f>IF($I$9 = "筋力",基本!$C$5,IF($I$9 = "耐久力",基本!$C$6,IF($I$9 = "敏捷力",基本!$C$7,IF($I$9 = "知力",基本!$C$8,IF($I$9 = "判断力",基本!$C$9,IF($I$9 = "筋力",基本!$C$10,""))))))</f>
        <v>5</v>
      </c>
      <c r="K9" s="178" t="s">
        <v>90</v>
      </c>
    </row>
    <row r="10" spans="1:13" ht="13.5" customHeight="1">
      <c r="A10" s="81"/>
      <c r="B10" s="235" t="s">
        <v>216</v>
      </c>
      <c r="C10" s="236"/>
      <c r="D10" s="236"/>
      <c r="E10" s="236"/>
      <c r="F10" s="236"/>
      <c r="G10" s="237"/>
      <c r="H10" s="177" t="s">
        <v>58</v>
      </c>
      <c r="I10" s="178">
        <v>1</v>
      </c>
      <c r="J10" s="211" t="s">
        <v>53</v>
      </c>
      <c r="K10" s="213"/>
      <c r="L10" s="176">
        <f>IF($I$8=基本!$F$4,基本!$P$7,IF($I$8=基本!$F$13,基本!$P$16,IF($I$8=基本!$F$22,基本!$P$25,IF($I$8=基本!$F$31,基本!$P$34,IF($I$8=基本!$F$40,基本!$P$43,0)))))</f>
        <v>10</v>
      </c>
    </row>
    <row r="11" spans="1:13" ht="13.5" customHeight="1">
      <c r="A11" s="81"/>
      <c r="B11" s="235" t="s">
        <v>217</v>
      </c>
      <c r="C11" s="236"/>
      <c r="D11" s="236"/>
      <c r="E11" s="236"/>
      <c r="F11" s="236"/>
      <c r="G11" s="237"/>
      <c r="H11" s="179" t="s">
        <v>52</v>
      </c>
      <c r="I11" s="178" t="s">
        <v>151</v>
      </c>
      <c r="J11" s="102">
        <f>IF($I$9 = "筋力",基本!$C$5,IF($I$11 = "耐久力",基本!$C$6,IF($I$11 = "敏捷力",基本!$C$7,IF($I$11 = "知力",基本!$C$8,IF($I$11 = "判断力",基本!$C$9,IF($I$11 = "筋力",基本!$C$10,""))))))</f>
        <v>5</v>
      </c>
      <c r="L11" s="93"/>
    </row>
    <row r="12" spans="1:13" ht="13.5" customHeight="1">
      <c r="A12" s="81"/>
      <c r="B12" s="235"/>
      <c r="C12" s="236"/>
      <c r="D12" s="236"/>
      <c r="E12" s="236"/>
      <c r="F12" s="236"/>
      <c r="G12" s="237"/>
      <c r="H12" s="177" t="s">
        <v>59</v>
      </c>
      <c r="I12" s="178">
        <v>0</v>
      </c>
      <c r="J12" s="211" t="s">
        <v>54</v>
      </c>
      <c r="K12" s="213"/>
      <c r="L12" s="176">
        <f>IF($I$8=基本!$F$4,基本!$P$9,IF($I$8=基本!$F$13,基本!$P$18,IF($I$8=基本!$F$22,基本!$P$27,IF($I$8=基本!$F$31,基本!$P$36,IF($I$8=基本!$F$40,基本!$P$45,0)))))</f>
        <v>6</v>
      </c>
    </row>
    <row r="13" spans="1:13" ht="13.5" customHeight="1">
      <c r="A13" s="81"/>
      <c r="B13" s="235"/>
      <c r="C13" s="236"/>
      <c r="D13" s="236"/>
      <c r="E13" s="236"/>
      <c r="F13" s="236"/>
      <c r="G13" s="237"/>
      <c r="H13" s="180" t="s">
        <v>86</v>
      </c>
      <c r="I13" s="178">
        <v>1</v>
      </c>
      <c r="J13" s="177" t="s">
        <v>44</v>
      </c>
      <c r="K13" s="178">
        <v>10</v>
      </c>
    </row>
    <row r="14" spans="1:13" ht="13.5" customHeight="1">
      <c r="A14" s="81"/>
      <c r="B14" s="235"/>
      <c r="C14" s="236"/>
      <c r="D14" s="236"/>
      <c r="E14" s="236"/>
      <c r="F14" s="236"/>
      <c r="G14" s="237"/>
      <c r="H14" s="177" t="s">
        <v>50</v>
      </c>
      <c r="I14" s="178">
        <v>2</v>
      </c>
      <c r="J14" s="177" t="s">
        <v>44</v>
      </c>
      <c r="K14" s="178">
        <v>8</v>
      </c>
      <c r="L14" s="178">
        <v>12</v>
      </c>
      <c r="M14" s="106" t="s">
        <v>153</v>
      </c>
    </row>
    <row r="15" spans="1:13" ht="13.5" customHeight="1">
      <c r="A15" s="82"/>
      <c r="B15" s="294"/>
      <c r="C15" s="295"/>
      <c r="D15" s="295"/>
      <c r="E15" s="295"/>
      <c r="F15" s="295"/>
      <c r="G15" s="296"/>
      <c r="H15" s="177" t="s">
        <v>60</v>
      </c>
      <c r="I15" s="178"/>
    </row>
    <row r="16" spans="1:13" ht="17.25" customHeight="1">
      <c r="A16" s="233" t="s">
        <v>223</v>
      </c>
      <c r="B16" s="233"/>
      <c r="C16" s="233"/>
      <c r="D16" s="233"/>
      <c r="E16" s="233"/>
      <c r="F16" s="233"/>
      <c r="G16" s="233"/>
      <c r="I16" s="143"/>
      <c r="J16" s="143"/>
      <c r="K16" s="143"/>
    </row>
    <row r="17" spans="1:12" ht="13.5" customHeight="1">
      <c r="A17" s="246" t="s">
        <v>218</v>
      </c>
      <c r="B17" s="246"/>
      <c r="C17" s="246"/>
      <c r="D17" s="246"/>
      <c r="E17" s="246"/>
      <c r="F17" s="246"/>
      <c r="G17" s="246"/>
    </row>
    <row r="18" spans="1:12" ht="13.5" customHeight="1">
      <c r="A18" s="246" t="s">
        <v>219</v>
      </c>
      <c r="B18" s="246"/>
      <c r="C18" s="246"/>
      <c r="D18" s="246"/>
      <c r="E18" s="246"/>
      <c r="F18" s="246"/>
      <c r="G18" s="246"/>
    </row>
    <row r="19" spans="1:12" ht="17.25" customHeight="1">
      <c r="A19" s="233" t="s">
        <v>225</v>
      </c>
      <c r="B19" s="233"/>
      <c r="C19" s="233"/>
      <c r="D19" s="233"/>
      <c r="E19" s="233"/>
      <c r="F19" s="233"/>
      <c r="G19" s="233"/>
      <c r="I19" s="143"/>
      <c r="J19" s="143"/>
      <c r="K19" s="143"/>
    </row>
    <row r="20" spans="1:12" ht="13.5" customHeight="1">
      <c r="A20" s="246" t="s">
        <v>226</v>
      </c>
      <c r="B20" s="246"/>
      <c r="C20" s="246"/>
      <c r="D20" s="246"/>
      <c r="E20" s="246"/>
      <c r="F20" s="246"/>
      <c r="G20" s="246"/>
    </row>
    <row r="21" spans="1:12" ht="13.5" customHeight="1">
      <c r="A21" s="246" t="s">
        <v>243</v>
      </c>
      <c r="B21" s="246"/>
      <c r="C21" s="246"/>
      <c r="D21" s="246"/>
      <c r="E21" s="246"/>
      <c r="F21" s="246"/>
      <c r="G21" s="246"/>
    </row>
    <row r="22" spans="1:12">
      <c r="A22" s="317"/>
      <c r="B22" s="317"/>
      <c r="C22" s="317"/>
      <c r="D22" s="317"/>
      <c r="E22" s="317"/>
      <c r="F22" s="317"/>
      <c r="G22" s="317"/>
    </row>
    <row r="23" spans="1:12" ht="13.5" customHeight="1">
      <c r="A23" s="229" t="s">
        <v>49</v>
      </c>
      <c r="B23" s="230"/>
      <c r="C23" s="230"/>
      <c r="D23" s="230"/>
      <c r="E23" s="230"/>
      <c r="F23" s="230"/>
      <c r="G23" s="231"/>
    </row>
    <row r="24" spans="1:12" s="93" customFormat="1" ht="13.5" customHeight="1">
      <c r="A24" s="225"/>
      <c r="B24" s="226"/>
      <c r="C24" s="226"/>
      <c r="D24" s="226"/>
      <c r="E24" s="226"/>
      <c r="F24" s="226"/>
      <c r="G24" s="227"/>
      <c r="L24" s="143"/>
    </row>
    <row r="25" spans="1:12" ht="17.25" customHeight="1">
      <c r="A25" s="327" t="s">
        <v>289</v>
      </c>
      <c r="B25" s="328"/>
      <c r="C25" s="328"/>
      <c r="D25" s="328"/>
      <c r="E25" s="328"/>
      <c r="F25" s="328"/>
      <c r="G25" s="329"/>
      <c r="H25" s="143"/>
      <c r="I25" s="143"/>
      <c r="J25" s="143"/>
      <c r="K25" s="143"/>
    </row>
    <row r="26" spans="1:12">
      <c r="A26" s="333" t="s">
        <v>224</v>
      </c>
      <c r="B26" s="334"/>
      <c r="C26" s="334"/>
      <c r="D26" s="334"/>
      <c r="E26" s="334"/>
      <c r="F26" s="334"/>
      <c r="G26" s="335"/>
      <c r="H26" s="143"/>
      <c r="I26" s="143"/>
      <c r="J26" s="143"/>
      <c r="K26" s="143"/>
    </row>
    <row r="27" spans="1:12">
      <c r="A27" s="330" t="s">
        <v>220</v>
      </c>
      <c r="B27" s="331"/>
      <c r="C27" s="331"/>
      <c r="D27" s="331"/>
      <c r="E27" s="331"/>
      <c r="F27" s="331"/>
      <c r="G27" s="332"/>
      <c r="H27" s="143"/>
      <c r="I27" s="143"/>
      <c r="J27" s="143"/>
      <c r="K27" s="143"/>
    </row>
    <row r="28" spans="1:12">
      <c r="A28" s="336" t="s">
        <v>221</v>
      </c>
      <c r="B28" s="337"/>
      <c r="C28" s="337"/>
      <c r="D28" s="337"/>
      <c r="E28" s="337"/>
      <c r="F28" s="337"/>
      <c r="G28" s="338"/>
      <c r="H28" s="143"/>
      <c r="I28" s="143"/>
      <c r="J28" s="143"/>
      <c r="K28" s="143"/>
    </row>
    <row r="29" spans="1:12" s="93" customFormat="1" ht="13.5" customHeight="1">
      <c r="A29" s="321"/>
      <c r="B29" s="322"/>
      <c r="C29" s="322"/>
      <c r="D29" s="322"/>
      <c r="E29" s="322"/>
      <c r="F29" s="322"/>
      <c r="G29" s="323"/>
      <c r="L29" s="143"/>
    </row>
    <row r="30" spans="1:12" s="93" customFormat="1" ht="13.5" customHeight="1">
      <c r="A30" s="321"/>
      <c r="B30" s="322"/>
      <c r="C30" s="322"/>
      <c r="D30" s="322"/>
      <c r="E30" s="322"/>
      <c r="F30" s="322"/>
      <c r="G30" s="323"/>
      <c r="L30" s="143"/>
    </row>
    <row r="31" spans="1:12" s="93" customFormat="1" ht="13.5" customHeight="1">
      <c r="A31" s="321"/>
      <c r="B31" s="322"/>
      <c r="C31" s="322"/>
      <c r="D31" s="322"/>
      <c r="E31" s="322"/>
      <c r="F31" s="322"/>
      <c r="G31" s="323"/>
      <c r="L31" s="143"/>
    </row>
    <row r="32" spans="1:12" s="93" customFormat="1" ht="13.5" customHeight="1">
      <c r="A32" s="321"/>
      <c r="B32" s="322"/>
      <c r="C32" s="322"/>
      <c r="D32" s="322"/>
      <c r="E32" s="322"/>
      <c r="F32" s="322"/>
      <c r="G32" s="323"/>
      <c r="L32" s="143"/>
    </row>
    <row r="33" spans="1:12" s="93" customFormat="1" ht="18" customHeight="1">
      <c r="A33" s="324" t="s">
        <v>222</v>
      </c>
      <c r="B33" s="325"/>
      <c r="C33" s="325"/>
      <c r="D33" s="325"/>
      <c r="E33" s="325"/>
      <c r="F33" s="325"/>
      <c r="G33" s="326"/>
      <c r="L33" s="143"/>
    </row>
    <row r="34" spans="1:12" s="118" customFormat="1" ht="13.5" customHeight="1">
      <c r="A34" s="318"/>
      <c r="B34" s="319"/>
      <c r="C34" s="319"/>
      <c r="D34" s="319"/>
      <c r="E34" s="319"/>
      <c r="F34" s="319"/>
      <c r="G34" s="320"/>
      <c r="L34" s="119"/>
    </row>
    <row r="35" spans="1:12" s="118" customFormat="1" ht="13.5" customHeight="1">
      <c r="A35" s="235"/>
      <c r="B35" s="236"/>
      <c r="C35" s="236"/>
      <c r="D35" s="236"/>
      <c r="E35" s="236"/>
      <c r="F35" s="236"/>
      <c r="G35" s="237"/>
      <c r="L35" s="119"/>
    </row>
    <row r="36" spans="1:12" s="118" customFormat="1" ht="13.5" customHeight="1">
      <c r="A36" s="235"/>
      <c r="B36" s="236"/>
      <c r="C36" s="236"/>
      <c r="D36" s="236"/>
      <c r="E36" s="236"/>
      <c r="F36" s="236"/>
      <c r="G36" s="237"/>
      <c r="L36" s="119"/>
    </row>
    <row r="37" spans="1:12" s="118" customFormat="1" ht="13.5" customHeight="1">
      <c r="A37" s="235"/>
      <c r="B37" s="236"/>
      <c r="C37" s="236"/>
      <c r="D37" s="236"/>
      <c r="E37" s="236"/>
      <c r="F37" s="236"/>
      <c r="G37" s="237"/>
      <c r="L37" s="119"/>
    </row>
    <row r="38" spans="1:12" s="119" customFormat="1" ht="13.5" customHeight="1">
      <c r="A38" s="235"/>
      <c r="B38" s="236"/>
      <c r="C38" s="236"/>
      <c r="D38" s="236"/>
      <c r="E38" s="236"/>
      <c r="F38" s="236"/>
      <c r="G38" s="237"/>
      <c r="H38" s="118"/>
      <c r="I38" s="118"/>
      <c r="J38" s="118"/>
      <c r="K38" s="118"/>
    </row>
    <row r="39" spans="1:12" s="118" customFormat="1" ht="13.5" customHeight="1">
      <c r="A39" s="235"/>
      <c r="B39" s="236"/>
      <c r="C39" s="236"/>
      <c r="D39" s="236"/>
      <c r="E39" s="236"/>
      <c r="F39" s="236"/>
      <c r="G39" s="237"/>
      <c r="L39" s="119"/>
    </row>
    <row r="40" spans="1:12" s="118" customFormat="1" ht="13.5" customHeight="1">
      <c r="A40" s="235"/>
      <c r="B40" s="236"/>
      <c r="C40" s="236"/>
      <c r="D40" s="236"/>
      <c r="E40" s="236"/>
      <c r="F40" s="236"/>
      <c r="G40" s="237"/>
      <c r="L40" s="119"/>
    </row>
    <row r="41" spans="1:12" s="118" customFormat="1" ht="13.5" customHeight="1">
      <c r="A41" s="235"/>
      <c r="B41" s="236"/>
      <c r="C41" s="236"/>
      <c r="D41" s="236"/>
      <c r="E41" s="236"/>
      <c r="F41" s="236"/>
      <c r="G41" s="237"/>
      <c r="L41" s="119"/>
    </row>
    <row r="42" spans="1:12" s="118" customFormat="1" ht="13.5" customHeight="1">
      <c r="A42" s="235"/>
      <c r="B42" s="236"/>
      <c r="C42" s="236"/>
      <c r="D42" s="236"/>
      <c r="E42" s="236"/>
      <c r="F42" s="236"/>
      <c r="G42" s="237"/>
      <c r="L42" s="119"/>
    </row>
    <row r="43" spans="1:12" s="119" customFormat="1" ht="13.5" customHeight="1">
      <c r="A43" s="235"/>
      <c r="B43" s="236"/>
      <c r="C43" s="236"/>
      <c r="D43" s="236"/>
      <c r="E43" s="236"/>
      <c r="F43" s="236"/>
      <c r="G43" s="237"/>
      <c r="H43" s="118"/>
      <c r="I43" s="118"/>
      <c r="J43" s="118"/>
      <c r="K43" s="118"/>
    </row>
    <row r="44" spans="1:12" s="118" customFormat="1" ht="13.5" customHeight="1">
      <c r="A44" s="235"/>
      <c r="B44" s="236"/>
      <c r="C44" s="236"/>
      <c r="D44" s="236"/>
      <c r="E44" s="236"/>
      <c r="F44" s="236"/>
      <c r="G44" s="237"/>
      <c r="L44" s="119"/>
    </row>
    <row r="45" spans="1:12" s="118" customFormat="1" ht="13.5" customHeight="1">
      <c r="A45" s="235"/>
      <c r="B45" s="236"/>
      <c r="C45" s="236"/>
      <c r="D45" s="236"/>
      <c r="E45" s="236"/>
      <c r="F45" s="236"/>
      <c r="G45" s="237"/>
      <c r="L45" s="119"/>
    </row>
    <row r="46" spans="1:12" s="118" customFormat="1" ht="13.5" customHeight="1">
      <c r="A46" s="235"/>
      <c r="B46" s="236"/>
      <c r="C46" s="236"/>
      <c r="D46" s="236"/>
      <c r="E46" s="236"/>
      <c r="F46" s="236"/>
      <c r="G46" s="237"/>
      <c r="L46" s="119"/>
    </row>
    <row r="47" spans="1:12" s="118" customFormat="1" ht="13.5" customHeight="1">
      <c r="A47" s="235"/>
      <c r="B47" s="236"/>
      <c r="C47" s="236"/>
      <c r="D47" s="236"/>
      <c r="E47" s="236"/>
      <c r="F47" s="236"/>
      <c r="G47" s="237"/>
      <c r="L47" s="119"/>
    </row>
    <row r="48" spans="1:12" s="118" customFormat="1" ht="13.5" customHeight="1">
      <c r="A48" s="235"/>
      <c r="B48" s="236"/>
      <c r="C48" s="236"/>
      <c r="D48" s="236"/>
      <c r="E48" s="236"/>
      <c r="F48" s="236"/>
      <c r="G48" s="237"/>
      <c r="L48" s="119"/>
    </row>
    <row r="49" spans="1:12" s="118" customFormat="1" ht="13.5" customHeight="1">
      <c r="A49" s="235"/>
      <c r="B49" s="236"/>
      <c r="C49" s="236"/>
      <c r="D49" s="236"/>
      <c r="E49" s="236"/>
      <c r="F49" s="236"/>
      <c r="G49" s="237"/>
      <c r="L49" s="119"/>
    </row>
    <row r="50" spans="1:12" s="118" customFormat="1" ht="13.5" customHeight="1">
      <c r="A50" s="235"/>
      <c r="B50" s="236"/>
      <c r="C50" s="236"/>
      <c r="D50" s="236"/>
      <c r="E50" s="236"/>
      <c r="F50" s="236"/>
      <c r="G50" s="237"/>
      <c r="L50" s="119"/>
    </row>
    <row r="51" spans="1:12" s="118" customFormat="1" ht="13.5" customHeight="1">
      <c r="A51" s="235"/>
      <c r="B51" s="236"/>
      <c r="C51" s="236"/>
      <c r="D51" s="236"/>
      <c r="E51" s="236"/>
      <c r="F51" s="236"/>
      <c r="G51" s="237"/>
      <c r="L51" s="119"/>
    </row>
    <row r="52" spans="1:12" s="118" customFormat="1" ht="13.5" customHeight="1">
      <c r="A52" s="235"/>
      <c r="B52" s="236"/>
      <c r="C52" s="236"/>
      <c r="D52" s="236"/>
      <c r="E52" s="236"/>
      <c r="F52" s="236"/>
      <c r="G52" s="237"/>
      <c r="L52" s="119"/>
    </row>
    <row r="53" spans="1:12" s="118" customFormat="1" ht="13.5" customHeight="1">
      <c r="A53" s="235"/>
      <c r="B53" s="236"/>
      <c r="C53" s="236"/>
      <c r="D53" s="236"/>
      <c r="E53" s="236"/>
      <c r="F53" s="236"/>
      <c r="G53" s="237"/>
      <c r="L53" s="119"/>
    </row>
    <row r="54" spans="1:12" s="118" customFormat="1" ht="13.5" customHeight="1">
      <c r="A54" s="235"/>
      <c r="B54" s="236"/>
      <c r="C54" s="236"/>
      <c r="D54" s="236"/>
      <c r="E54" s="236"/>
      <c r="F54" s="236"/>
      <c r="G54" s="237"/>
      <c r="L54" s="119"/>
    </row>
    <row r="55" spans="1:12" s="119" customFormat="1" ht="13.5" customHeight="1">
      <c r="A55" s="235"/>
      <c r="B55" s="236"/>
      <c r="C55" s="236"/>
      <c r="D55" s="236"/>
      <c r="E55" s="236"/>
      <c r="F55" s="236"/>
      <c r="G55" s="237"/>
      <c r="H55" s="118"/>
      <c r="I55" s="118"/>
      <c r="J55" s="118"/>
      <c r="K55" s="118"/>
    </row>
    <row r="56" spans="1:12" s="93" customFormat="1" ht="21">
      <c r="A56" s="38" t="s">
        <v>32</v>
      </c>
      <c r="B56" s="181" t="str">
        <f>$B$1</f>
        <v>種族特徴</v>
      </c>
      <c r="C56" s="39" t="s">
        <v>40</v>
      </c>
      <c r="D56" s="40" t="str">
        <f>$E$1</f>
        <v>遭遇毎</v>
      </c>
      <c r="E56" s="288" t="str">
        <f>$B$2</f>
        <v>ロングトゥース・シフティング</v>
      </c>
      <c r="F56" s="289"/>
      <c r="G56" s="290"/>
      <c r="L56" s="143"/>
    </row>
  </sheetData>
  <mergeCells count="58">
    <mergeCell ref="A55:G55"/>
    <mergeCell ref="E56:G56"/>
    <mergeCell ref="A16:G16"/>
    <mergeCell ref="A17:G17"/>
    <mergeCell ref="A18:G18"/>
    <mergeCell ref="A19:G19"/>
    <mergeCell ref="A20:G20"/>
    <mergeCell ref="A54:G54"/>
    <mergeCell ref="A48:G48"/>
    <mergeCell ref="A49:G49"/>
    <mergeCell ref="A50:G50"/>
    <mergeCell ref="A51:G51"/>
    <mergeCell ref="A52:G52"/>
    <mergeCell ref="A53:G53"/>
    <mergeCell ref="A42:G42"/>
    <mergeCell ref="A43:G43"/>
    <mergeCell ref="A44:G44"/>
    <mergeCell ref="A45:G45"/>
    <mergeCell ref="A46:G46"/>
    <mergeCell ref="A47:G47"/>
    <mergeCell ref="A36:G36"/>
    <mergeCell ref="A37:G37"/>
    <mergeCell ref="A38:G38"/>
    <mergeCell ref="A39:G39"/>
    <mergeCell ref="A40:G40"/>
    <mergeCell ref="A41:G41"/>
    <mergeCell ref="B15:G15"/>
    <mergeCell ref="A22:G22"/>
    <mergeCell ref="A23:G23"/>
    <mergeCell ref="A34:G34"/>
    <mergeCell ref="A35:G35"/>
    <mergeCell ref="A21:G21"/>
    <mergeCell ref="A24:G24"/>
    <mergeCell ref="A32:G32"/>
    <mergeCell ref="A33:G33"/>
    <mergeCell ref="A31:G31"/>
    <mergeCell ref="A30:G30"/>
    <mergeCell ref="A25:G25"/>
    <mergeCell ref="A27:G27"/>
    <mergeCell ref="A26:G26"/>
    <mergeCell ref="A28:G28"/>
    <mergeCell ref="A29:G29"/>
    <mergeCell ref="J10:K10"/>
    <mergeCell ref="B12:G12"/>
    <mergeCell ref="J12:K12"/>
    <mergeCell ref="B13:G13"/>
    <mergeCell ref="B14:G14"/>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7"/>
  <sheetViews>
    <sheetView workbookViewId="0">
      <selection activeCell="A49" sqref="A49:G49"/>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41" t="s">
        <v>134</v>
      </c>
      <c r="B1" s="281">
        <v>2</v>
      </c>
      <c r="C1" s="282"/>
      <c r="D1" s="42" t="s">
        <v>40</v>
      </c>
      <c r="E1" s="43" t="s">
        <v>57</v>
      </c>
      <c r="F1" s="283"/>
      <c r="G1" s="284"/>
      <c r="H1" s="13" t="s">
        <v>55</v>
      </c>
    </row>
    <row r="2" spans="1:13" ht="24.75" customHeight="1">
      <c r="A2" s="42" t="s">
        <v>0</v>
      </c>
      <c r="B2" s="285" t="s">
        <v>233</v>
      </c>
      <c r="C2" s="285"/>
      <c r="D2" s="285"/>
      <c r="E2" s="285"/>
      <c r="F2" s="285"/>
      <c r="G2" s="285"/>
      <c r="H2" s="13" t="s">
        <v>56</v>
      </c>
    </row>
    <row r="3" spans="1:13" ht="19.5" customHeight="1">
      <c r="A3" s="23" t="s">
        <v>48</v>
      </c>
      <c r="B3" s="1"/>
      <c r="C3" s="1"/>
      <c r="D3" s="1"/>
      <c r="I3" s="13"/>
    </row>
    <row r="4" spans="1:13">
      <c r="A4" s="77" t="s">
        <v>46</v>
      </c>
      <c r="B4" s="264" t="s">
        <v>234</v>
      </c>
      <c r="C4" s="265"/>
      <c r="D4" s="265"/>
      <c r="E4" s="265"/>
      <c r="F4" s="265"/>
      <c r="G4" s="266"/>
    </row>
    <row r="5" spans="1:13">
      <c r="A5" s="78" t="s">
        <v>39</v>
      </c>
      <c r="B5" s="264" t="s">
        <v>210</v>
      </c>
      <c r="C5" s="265"/>
      <c r="D5" s="265"/>
      <c r="E5" s="265"/>
      <c r="F5" s="265"/>
      <c r="G5" s="266"/>
    </row>
    <row r="6" spans="1:13">
      <c r="A6" s="78" t="s">
        <v>7</v>
      </c>
      <c r="B6" s="314" t="s">
        <v>133</v>
      </c>
      <c r="C6" s="315"/>
      <c r="D6" s="316"/>
      <c r="E6" s="55" t="s">
        <v>43</v>
      </c>
      <c r="F6" s="54" t="str">
        <f>IF($I$6 = 0,"", $I$6)</f>
        <v>使用者</v>
      </c>
      <c r="G6" s="54" t="str">
        <f>IF($J$6 = 0,"", $J$6)</f>
        <v/>
      </c>
      <c r="H6" s="58" t="s">
        <v>43</v>
      </c>
      <c r="I6" s="59" t="s">
        <v>88</v>
      </c>
      <c r="J6" s="59"/>
      <c r="K6" s="29"/>
      <c r="L6" s="48"/>
    </row>
    <row r="7" spans="1:13">
      <c r="A7" s="79" t="s">
        <v>123</v>
      </c>
      <c r="B7" s="264"/>
      <c r="C7" s="265"/>
      <c r="D7" s="266"/>
      <c r="E7" s="55" t="s">
        <v>66</v>
      </c>
      <c r="F7" s="54" t="str">
        <f>IF($I$7 = 0,"", $I$7)</f>
        <v/>
      </c>
      <c r="G7" s="54" t="str">
        <f>IF($J$7 = 0,"", $J$7)</f>
        <v/>
      </c>
      <c r="H7" s="58" t="s">
        <v>66</v>
      </c>
      <c r="I7" s="59"/>
      <c r="J7" s="59"/>
      <c r="K7" s="29"/>
      <c r="L7" s="48"/>
    </row>
    <row r="8" spans="1:13" ht="13.5" customHeight="1">
      <c r="A8" s="80" t="s">
        <v>211</v>
      </c>
      <c r="B8" s="267" t="s">
        <v>235</v>
      </c>
      <c r="C8" s="268"/>
      <c r="D8" s="268"/>
      <c r="E8" s="268"/>
      <c r="F8" s="268"/>
      <c r="G8" s="269"/>
      <c r="H8" s="137" t="s">
        <v>85</v>
      </c>
      <c r="I8" s="59" t="s">
        <v>118</v>
      </c>
      <c r="J8" s="33" t="s">
        <v>62</v>
      </c>
      <c r="K8" s="29"/>
      <c r="L8" s="48"/>
    </row>
    <row r="9" spans="1:13" ht="13.5" customHeight="1">
      <c r="A9" s="82"/>
      <c r="B9" s="294"/>
      <c r="C9" s="295"/>
      <c r="D9" s="295"/>
      <c r="E9" s="295"/>
      <c r="F9" s="295"/>
      <c r="G9" s="296"/>
      <c r="H9" s="137" t="s">
        <v>51</v>
      </c>
      <c r="I9" s="59" t="s">
        <v>151</v>
      </c>
      <c r="J9" s="57">
        <f>IF($I$9 = "筋力",基本!$C$5,IF($I$9 = "耐久力",基本!$C$6,IF($I$9 = "敏捷力",基本!$C$7,IF($I$9 = "知力",基本!$C$8,IF($I$9 = "判断力",基本!$C$9,IF($I$9 = "筋力",基本!$C$10,""))))))</f>
        <v>5</v>
      </c>
      <c r="K9" s="59" t="s">
        <v>90</v>
      </c>
      <c r="L9" s="48"/>
    </row>
    <row r="10" spans="1:13" ht="13.5" customHeight="1">
      <c r="A10" s="80" t="s">
        <v>61</v>
      </c>
      <c r="B10" s="267" t="s">
        <v>279</v>
      </c>
      <c r="C10" s="268"/>
      <c r="D10" s="268"/>
      <c r="E10" s="268"/>
      <c r="F10" s="268"/>
      <c r="G10" s="269"/>
      <c r="H10" s="137" t="s">
        <v>58</v>
      </c>
      <c r="I10" s="59">
        <v>1</v>
      </c>
      <c r="J10" s="211" t="s">
        <v>53</v>
      </c>
      <c r="K10" s="213"/>
      <c r="L10" s="57">
        <f>IF($I$8=基本!$F$4,基本!$P$7,IF($I$8=基本!$F$13,基本!$P$16,IF($I$8=基本!$F$22,基本!$P$25,IF($I$8=基本!$F$31,基本!$P$34,IF($I$8=基本!$F$40,基本!$P$43,0)))))</f>
        <v>10</v>
      </c>
    </row>
    <row r="11" spans="1:13" ht="13.5" customHeight="1">
      <c r="A11" s="81"/>
      <c r="B11" s="225" t="s">
        <v>280</v>
      </c>
      <c r="C11" s="226"/>
      <c r="D11" s="226"/>
      <c r="E11" s="226"/>
      <c r="F11" s="226"/>
      <c r="G11" s="227"/>
      <c r="H11" s="103" t="s">
        <v>52</v>
      </c>
      <c r="I11" s="59" t="s">
        <v>152</v>
      </c>
      <c r="J11" s="37">
        <f>IF($I$9 = "筋力",基本!$C$5,IF($I$11 = "耐久力",基本!$C$6,IF($I$11 = "敏捷力",基本!$C$7,IF($I$11 = "知力",基本!$C$8,IF($I$11 = "判断力",基本!$C$9,IF($I$11 = "筋力",基本!$C$10,""))))))</f>
        <v>5</v>
      </c>
      <c r="K11" s="29"/>
      <c r="L11" s="29"/>
    </row>
    <row r="12" spans="1:13" ht="13.5" customHeight="1">
      <c r="A12" s="81"/>
      <c r="B12" s="297"/>
      <c r="C12" s="298"/>
      <c r="D12" s="298"/>
      <c r="E12" s="298"/>
      <c r="F12" s="298"/>
      <c r="G12" s="299"/>
      <c r="H12" s="58" t="s">
        <v>59</v>
      </c>
      <c r="I12" s="59">
        <v>0</v>
      </c>
      <c r="J12" s="211" t="s">
        <v>54</v>
      </c>
      <c r="K12" s="213"/>
      <c r="L12" s="57">
        <f>IF($I$8=基本!$F$4,基本!$P$9,IF($I$8=基本!$F$13,基本!$P$18,IF($I$8=基本!$F$22,基本!$P$27,IF($I$8=基本!$F$31,基本!$P$36,IF($I$8=基本!$F$40,基本!$P$45,0)))))</f>
        <v>6</v>
      </c>
    </row>
    <row r="13" spans="1:13" ht="13.5" customHeight="1">
      <c r="A13" s="81"/>
      <c r="B13" s="339"/>
      <c r="C13" s="340"/>
      <c r="D13" s="340"/>
      <c r="E13" s="340"/>
      <c r="F13" s="340"/>
      <c r="G13" s="341"/>
      <c r="H13" s="36" t="s">
        <v>86</v>
      </c>
      <c r="I13" s="59">
        <v>1</v>
      </c>
      <c r="J13" s="58" t="s">
        <v>44</v>
      </c>
      <c r="K13" s="59">
        <v>10</v>
      </c>
    </row>
    <row r="14" spans="1:13" ht="13.5" customHeight="1">
      <c r="A14" s="81"/>
      <c r="B14" s="225"/>
      <c r="C14" s="226"/>
      <c r="D14" s="226"/>
      <c r="E14" s="226"/>
      <c r="F14" s="226"/>
      <c r="G14" s="227"/>
      <c r="H14" s="58" t="s">
        <v>50</v>
      </c>
      <c r="I14" s="59">
        <v>2</v>
      </c>
      <c r="J14" s="58" t="s">
        <v>44</v>
      </c>
      <c r="K14" s="59">
        <v>8</v>
      </c>
      <c r="L14" s="168">
        <v>12</v>
      </c>
      <c r="M14" s="106" t="s">
        <v>153</v>
      </c>
    </row>
    <row r="15" spans="1:13" ht="13.5" customHeight="1">
      <c r="A15" s="81"/>
      <c r="B15" s="225"/>
      <c r="C15" s="226"/>
      <c r="D15" s="226"/>
      <c r="E15" s="226"/>
      <c r="F15" s="226"/>
      <c r="G15" s="227"/>
      <c r="H15" s="58" t="s">
        <v>60</v>
      </c>
      <c r="I15" s="59"/>
      <c r="J15" s="29"/>
      <c r="K15" s="29"/>
      <c r="L15" s="48"/>
    </row>
    <row r="16" spans="1:13" ht="13.5" customHeight="1">
      <c r="A16" s="81"/>
      <c r="B16" s="225"/>
      <c r="C16" s="226"/>
      <c r="D16" s="226"/>
      <c r="E16" s="226"/>
      <c r="F16" s="226"/>
      <c r="G16" s="227"/>
      <c r="H16" s="29"/>
      <c r="I16" s="29"/>
      <c r="J16" s="29"/>
      <c r="K16" s="29"/>
      <c r="L16" s="48"/>
    </row>
    <row r="17" spans="1:12" ht="13.5" customHeight="1">
      <c r="A17" s="81"/>
      <c r="B17" s="225"/>
      <c r="C17" s="226"/>
      <c r="D17" s="226"/>
      <c r="E17" s="226"/>
      <c r="F17" s="226"/>
      <c r="G17" s="227"/>
      <c r="J17"/>
      <c r="K17"/>
    </row>
    <row r="18" spans="1:12" ht="13.5" customHeight="1">
      <c r="A18" s="82"/>
      <c r="B18" s="342"/>
      <c r="C18" s="317"/>
      <c r="D18" s="317"/>
      <c r="E18" s="317"/>
      <c r="F18" s="317"/>
      <c r="G18" s="343"/>
      <c r="J18"/>
      <c r="K18"/>
    </row>
    <row r="19" spans="1:12">
      <c r="A19" s="317"/>
      <c r="B19" s="317"/>
      <c r="C19" s="317"/>
      <c r="D19" s="317"/>
      <c r="E19" s="317"/>
      <c r="F19" s="317"/>
      <c r="G19" s="317"/>
    </row>
    <row r="20" spans="1:12" ht="13.5" customHeight="1">
      <c r="A20" s="229" t="s">
        <v>49</v>
      </c>
      <c r="B20" s="230"/>
      <c r="C20" s="230"/>
      <c r="D20" s="230"/>
      <c r="E20" s="230"/>
      <c r="F20" s="230"/>
      <c r="G20" s="231"/>
    </row>
    <row r="21" spans="1:12" s="118" customFormat="1" ht="13.5" customHeight="1">
      <c r="A21" s="318"/>
      <c r="B21" s="319"/>
      <c r="C21" s="319"/>
      <c r="D21" s="319"/>
      <c r="E21" s="319"/>
      <c r="F21" s="319"/>
      <c r="G21" s="320"/>
      <c r="L21" s="119"/>
    </row>
    <row r="22" spans="1:12" s="118" customFormat="1" ht="13.5" customHeight="1">
      <c r="A22" s="235" t="s">
        <v>281</v>
      </c>
      <c r="B22" s="236"/>
      <c r="C22" s="236"/>
      <c r="D22" s="236"/>
      <c r="E22" s="236"/>
      <c r="F22" s="236"/>
      <c r="G22" s="237"/>
      <c r="L22" s="119"/>
    </row>
    <row r="23" spans="1:12" s="118" customFormat="1" ht="13.5" customHeight="1">
      <c r="A23" s="235" t="s">
        <v>282</v>
      </c>
      <c r="B23" s="236"/>
      <c r="C23" s="236"/>
      <c r="D23" s="236"/>
      <c r="E23" s="236"/>
      <c r="F23" s="236"/>
      <c r="G23" s="237"/>
      <c r="L23" s="119"/>
    </row>
    <row r="24" spans="1:12" s="118" customFormat="1" ht="13.5" customHeight="1">
      <c r="A24" s="235" t="s">
        <v>283</v>
      </c>
      <c r="B24" s="236"/>
      <c r="C24" s="236"/>
      <c r="D24" s="236"/>
      <c r="E24" s="236"/>
      <c r="F24" s="236"/>
      <c r="G24" s="237"/>
      <c r="L24" s="119"/>
    </row>
    <row r="25" spans="1:12" s="119" customFormat="1" ht="13.5" customHeight="1">
      <c r="A25" s="235"/>
      <c r="B25" s="236"/>
      <c r="C25" s="236"/>
      <c r="D25" s="236"/>
      <c r="E25" s="236"/>
      <c r="F25" s="236"/>
      <c r="G25" s="237"/>
      <c r="H25" s="118"/>
      <c r="I25" s="118"/>
      <c r="J25" s="118"/>
      <c r="K25" s="118"/>
    </row>
    <row r="26" spans="1:12" s="118" customFormat="1" ht="13.5" customHeight="1">
      <c r="A26" s="235"/>
      <c r="B26" s="236"/>
      <c r="C26" s="236"/>
      <c r="D26" s="236"/>
      <c r="E26" s="236"/>
      <c r="F26" s="236"/>
      <c r="G26" s="237"/>
      <c r="L26" s="119"/>
    </row>
    <row r="27" spans="1:12" s="118" customFormat="1" ht="13.5" customHeight="1">
      <c r="A27" s="235"/>
      <c r="B27" s="236"/>
      <c r="C27" s="236"/>
      <c r="D27" s="236"/>
      <c r="E27" s="236"/>
      <c r="F27" s="236"/>
      <c r="G27" s="237"/>
      <c r="L27" s="119"/>
    </row>
    <row r="28" spans="1:12" s="118" customFormat="1" ht="13.5" customHeight="1">
      <c r="A28" s="235"/>
      <c r="B28" s="236"/>
      <c r="C28" s="236"/>
      <c r="D28" s="236"/>
      <c r="E28" s="236"/>
      <c r="F28" s="236"/>
      <c r="G28" s="237"/>
      <c r="L28" s="119"/>
    </row>
    <row r="29" spans="1:12" s="118" customFormat="1" ht="13.5" customHeight="1">
      <c r="A29" s="235"/>
      <c r="B29" s="236"/>
      <c r="C29" s="236"/>
      <c r="D29" s="236"/>
      <c r="E29" s="236"/>
      <c r="F29" s="236"/>
      <c r="G29" s="237"/>
      <c r="L29" s="119"/>
    </row>
    <row r="30" spans="1:12" s="119" customFormat="1" ht="13.5" customHeight="1">
      <c r="A30" s="235"/>
      <c r="B30" s="236"/>
      <c r="C30" s="236"/>
      <c r="D30" s="236"/>
      <c r="E30" s="236"/>
      <c r="F30" s="236"/>
      <c r="G30" s="237"/>
      <c r="H30" s="118"/>
      <c r="I30" s="118"/>
      <c r="J30" s="118"/>
      <c r="K30" s="118"/>
    </row>
    <row r="31" spans="1:12" s="118" customFormat="1" ht="13.5" customHeight="1">
      <c r="A31" s="235"/>
      <c r="B31" s="236"/>
      <c r="C31" s="236"/>
      <c r="D31" s="236"/>
      <c r="E31" s="236"/>
      <c r="F31" s="236"/>
      <c r="G31" s="237"/>
      <c r="L31" s="119"/>
    </row>
    <row r="32" spans="1:12" s="118" customFormat="1" ht="13.5" customHeight="1">
      <c r="A32" s="235"/>
      <c r="B32" s="236"/>
      <c r="C32" s="236"/>
      <c r="D32" s="236"/>
      <c r="E32" s="236"/>
      <c r="F32" s="236"/>
      <c r="G32" s="237"/>
      <c r="L32" s="119"/>
    </row>
    <row r="33" spans="1:12" s="118" customFormat="1" ht="13.5" customHeight="1">
      <c r="A33" s="235"/>
      <c r="B33" s="236"/>
      <c r="C33" s="236"/>
      <c r="D33" s="236"/>
      <c r="E33" s="236"/>
      <c r="F33" s="236"/>
      <c r="G33" s="237"/>
      <c r="L33" s="119"/>
    </row>
    <row r="34" spans="1:12" s="118" customFormat="1" ht="13.5" customHeight="1">
      <c r="A34" s="235"/>
      <c r="B34" s="236"/>
      <c r="C34" s="236"/>
      <c r="D34" s="236"/>
      <c r="E34" s="236"/>
      <c r="F34" s="236"/>
      <c r="G34" s="237"/>
      <c r="L34" s="119"/>
    </row>
    <row r="35" spans="1:12" s="118" customFormat="1" ht="13.5" customHeight="1">
      <c r="A35" s="235"/>
      <c r="B35" s="236"/>
      <c r="C35" s="236"/>
      <c r="D35" s="236"/>
      <c r="E35" s="236"/>
      <c r="F35" s="236"/>
      <c r="G35" s="237"/>
      <c r="L35" s="119"/>
    </row>
    <row r="36" spans="1:12" s="118" customFormat="1" ht="13.5" customHeight="1">
      <c r="A36" s="235"/>
      <c r="B36" s="236"/>
      <c r="C36" s="236"/>
      <c r="D36" s="236"/>
      <c r="E36" s="236"/>
      <c r="F36" s="236"/>
      <c r="G36" s="237"/>
      <c r="L36" s="119"/>
    </row>
    <row r="37" spans="1:12" s="118" customFormat="1" ht="13.5" customHeight="1">
      <c r="A37" s="235"/>
      <c r="B37" s="236"/>
      <c r="C37" s="236"/>
      <c r="D37" s="236"/>
      <c r="E37" s="236"/>
      <c r="F37" s="236"/>
      <c r="G37" s="237"/>
      <c r="L37" s="119"/>
    </row>
    <row r="38" spans="1:12" s="118" customFormat="1" ht="13.5" customHeight="1">
      <c r="A38" s="235"/>
      <c r="B38" s="236"/>
      <c r="C38" s="236"/>
      <c r="D38" s="236"/>
      <c r="E38" s="236"/>
      <c r="F38" s="236"/>
      <c r="G38" s="237"/>
      <c r="L38" s="119"/>
    </row>
    <row r="39" spans="1:12" s="118" customFormat="1" ht="13.5" customHeight="1">
      <c r="A39" s="235"/>
      <c r="B39" s="236"/>
      <c r="C39" s="236"/>
      <c r="D39" s="236"/>
      <c r="E39" s="236"/>
      <c r="F39" s="236"/>
      <c r="G39" s="237"/>
      <c r="L39" s="119"/>
    </row>
    <row r="40" spans="1:12" s="118" customFormat="1" ht="13.5" customHeight="1">
      <c r="A40" s="235"/>
      <c r="B40" s="236"/>
      <c r="C40" s="236"/>
      <c r="D40" s="236"/>
      <c r="E40" s="236"/>
      <c r="F40" s="236"/>
      <c r="G40" s="237"/>
      <c r="L40" s="119"/>
    </row>
    <row r="41" spans="1:12" s="118" customFormat="1" ht="13.5" customHeight="1">
      <c r="A41" s="235"/>
      <c r="B41" s="236"/>
      <c r="C41" s="236"/>
      <c r="D41" s="236"/>
      <c r="E41" s="236"/>
      <c r="F41" s="236"/>
      <c r="G41" s="237"/>
      <c r="L41" s="119"/>
    </row>
    <row r="42" spans="1:12" s="118" customFormat="1" ht="13.5" customHeight="1">
      <c r="A42" s="235"/>
      <c r="B42" s="236"/>
      <c r="C42" s="236"/>
      <c r="D42" s="236"/>
      <c r="E42" s="236"/>
      <c r="F42" s="236"/>
      <c r="G42" s="237"/>
      <c r="L42" s="119"/>
    </row>
    <row r="43" spans="1:12" s="118" customFormat="1" ht="13.5" customHeight="1">
      <c r="A43" s="235"/>
      <c r="B43" s="236"/>
      <c r="C43" s="236"/>
      <c r="D43" s="236"/>
      <c r="E43" s="236"/>
      <c r="F43" s="236"/>
      <c r="G43" s="237"/>
      <c r="L43" s="119"/>
    </row>
    <row r="44" spans="1:12" s="118" customFormat="1" ht="13.5" customHeight="1">
      <c r="A44" s="235"/>
      <c r="B44" s="236"/>
      <c r="C44" s="236"/>
      <c r="D44" s="236"/>
      <c r="E44" s="236"/>
      <c r="F44" s="236"/>
      <c r="G44" s="237"/>
      <c r="L44" s="119"/>
    </row>
    <row r="45" spans="1:12" s="118" customFormat="1" ht="13.5" customHeight="1">
      <c r="A45" s="235"/>
      <c r="B45" s="236"/>
      <c r="C45" s="236"/>
      <c r="D45" s="236"/>
      <c r="E45" s="236"/>
      <c r="F45" s="236"/>
      <c r="G45" s="237"/>
      <c r="L45" s="119"/>
    </row>
    <row r="46" spans="1:12" s="118" customFormat="1" ht="13.5" customHeight="1">
      <c r="A46" s="235"/>
      <c r="B46" s="236"/>
      <c r="C46" s="236"/>
      <c r="D46" s="236"/>
      <c r="E46" s="236"/>
      <c r="F46" s="236"/>
      <c r="G46" s="237"/>
      <c r="L46" s="119"/>
    </row>
    <row r="47" spans="1:12" s="118" customFormat="1" ht="13.5" customHeight="1">
      <c r="A47" s="235"/>
      <c r="B47" s="236"/>
      <c r="C47" s="236"/>
      <c r="D47" s="236"/>
      <c r="E47" s="236"/>
      <c r="F47" s="236"/>
      <c r="G47" s="237"/>
      <c r="L47" s="119"/>
    </row>
    <row r="48" spans="1:12" s="118" customFormat="1" ht="13.5" customHeight="1">
      <c r="A48" s="235"/>
      <c r="B48" s="236"/>
      <c r="C48" s="236"/>
      <c r="D48" s="236"/>
      <c r="E48" s="236"/>
      <c r="F48" s="236"/>
      <c r="G48" s="237"/>
      <c r="L48" s="119"/>
    </row>
    <row r="49" spans="1:12" s="118" customFormat="1" ht="13.5" customHeight="1">
      <c r="A49" s="235"/>
      <c r="B49" s="236"/>
      <c r="C49" s="236"/>
      <c r="D49" s="236"/>
      <c r="E49" s="236"/>
      <c r="F49" s="236"/>
      <c r="G49" s="237"/>
      <c r="L49" s="119"/>
    </row>
    <row r="50" spans="1:12" s="118" customFormat="1" ht="13.5" customHeight="1">
      <c r="A50" s="235"/>
      <c r="B50" s="236"/>
      <c r="C50" s="236"/>
      <c r="D50" s="236"/>
      <c r="E50" s="236"/>
      <c r="F50" s="236"/>
      <c r="G50" s="237"/>
      <c r="L50" s="119"/>
    </row>
    <row r="51" spans="1:12" s="118" customFormat="1" ht="13.5" customHeight="1">
      <c r="A51" s="235"/>
      <c r="B51" s="236"/>
      <c r="C51" s="236"/>
      <c r="D51" s="236"/>
      <c r="E51" s="236"/>
      <c r="F51" s="236"/>
      <c r="G51" s="237"/>
      <c r="L51" s="119"/>
    </row>
    <row r="52" spans="1:12" s="118" customFormat="1" ht="13.5" customHeight="1">
      <c r="A52" s="235"/>
      <c r="B52" s="236"/>
      <c r="C52" s="236"/>
      <c r="D52" s="236"/>
      <c r="E52" s="236"/>
      <c r="F52" s="236"/>
      <c r="G52" s="237"/>
      <c r="L52" s="119"/>
    </row>
    <row r="53" spans="1:12" s="118" customFormat="1" ht="13.5" customHeight="1">
      <c r="A53" s="235"/>
      <c r="B53" s="236"/>
      <c r="C53" s="236"/>
      <c r="D53" s="236"/>
      <c r="E53" s="236"/>
      <c r="F53" s="236"/>
      <c r="G53" s="237"/>
      <c r="L53" s="119"/>
    </row>
    <row r="54" spans="1:12" s="118" customFormat="1" ht="13.5" customHeight="1">
      <c r="A54" s="235"/>
      <c r="B54" s="236"/>
      <c r="C54" s="236"/>
      <c r="D54" s="236"/>
      <c r="E54" s="236"/>
      <c r="F54" s="236"/>
      <c r="G54" s="237"/>
      <c r="L54" s="119"/>
    </row>
    <row r="55" spans="1:12" s="118" customFormat="1" ht="13.5" customHeight="1">
      <c r="A55" s="235"/>
      <c r="B55" s="236"/>
      <c r="C55" s="236"/>
      <c r="D55" s="236"/>
      <c r="E55" s="236"/>
      <c r="F55" s="236"/>
      <c r="G55" s="237"/>
      <c r="L55" s="119"/>
    </row>
    <row r="56" spans="1:12" s="119" customFormat="1" ht="13.5" customHeight="1">
      <c r="A56" s="235"/>
      <c r="B56" s="236"/>
      <c r="C56" s="236"/>
      <c r="D56" s="236"/>
      <c r="E56" s="236"/>
      <c r="F56" s="236"/>
      <c r="G56" s="237"/>
      <c r="H56" s="118"/>
      <c r="I56" s="118"/>
      <c r="J56" s="118"/>
      <c r="K56" s="118"/>
    </row>
    <row r="57" spans="1:12" s="1" customFormat="1" ht="21">
      <c r="A57" s="38" t="s">
        <v>32</v>
      </c>
      <c r="B57" s="60">
        <f>$B$1</f>
        <v>2</v>
      </c>
      <c r="C57" s="39" t="s">
        <v>40</v>
      </c>
      <c r="D57" s="40" t="str">
        <f>$E$1</f>
        <v>遭遇毎</v>
      </c>
      <c r="E57" s="288" t="str">
        <f>$B$2</f>
        <v>ステイ・バック</v>
      </c>
      <c r="F57" s="289"/>
      <c r="G57" s="290"/>
      <c r="L57"/>
    </row>
  </sheetData>
  <mergeCells count="59">
    <mergeCell ref="A51:G51"/>
    <mergeCell ref="A52:G52"/>
    <mergeCell ref="A24:G24"/>
    <mergeCell ref="A25:G25"/>
    <mergeCell ref="A48:G48"/>
    <mergeCell ref="A49:G49"/>
    <mergeCell ref="A50:G50"/>
    <mergeCell ref="A32:G32"/>
    <mergeCell ref="A33:G33"/>
    <mergeCell ref="A34:G34"/>
    <mergeCell ref="A36:G36"/>
    <mergeCell ref="A45:G45"/>
    <mergeCell ref="A37:G37"/>
    <mergeCell ref="A38:G38"/>
    <mergeCell ref="A39:G39"/>
    <mergeCell ref="A40:G40"/>
    <mergeCell ref="B18:G18"/>
    <mergeCell ref="B16:G16"/>
    <mergeCell ref="B15:G15"/>
    <mergeCell ref="A26:G26"/>
    <mergeCell ref="A27:G27"/>
    <mergeCell ref="A21:G21"/>
    <mergeCell ref="A19:G19"/>
    <mergeCell ref="A20:G20"/>
    <mergeCell ref="A22:G22"/>
    <mergeCell ref="A23:G23"/>
    <mergeCell ref="B7:D7"/>
    <mergeCell ref="B8:G8"/>
    <mergeCell ref="B9:G9"/>
    <mergeCell ref="B10:G10"/>
    <mergeCell ref="B17:G17"/>
    <mergeCell ref="B1:C1"/>
    <mergeCell ref="F1:G1"/>
    <mergeCell ref="B2:G2"/>
    <mergeCell ref="B5:G5"/>
    <mergeCell ref="B6:D6"/>
    <mergeCell ref="B4:G4"/>
    <mergeCell ref="J10:K10"/>
    <mergeCell ref="B11:G11"/>
    <mergeCell ref="J12:K12"/>
    <mergeCell ref="B13:G13"/>
    <mergeCell ref="B14:G14"/>
    <mergeCell ref="B12:G12"/>
    <mergeCell ref="E57:G57"/>
    <mergeCell ref="A56:G56"/>
    <mergeCell ref="A53:G53"/>
    <mergeCell ref="A54:G54"/>
    <mergeCell ref="A55:G55"/>
    <mergeCell ref="A46:G46"/>
    <mergeCell ref="A47:G47"/>
    <mergeCell ref="A35:G35"/>
    <mergeCell ref="A28:G28"/>
    <mergeCell ref="A29:G29"/>
    <mergeCell ref="A30:G30"/>
    <mergeCell ref="A31:G31"/>
    <mergeCell ref="A41:G41"/>
    <mergeCell ref="A42:G42"/>
    <mergeCell ref="A43:G43"/>
    <mergeCell ref="A44:G44"/>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7"/>
  <sheetViews>
    <sheetView workbookViewId="0">
      <selection activeCell="B6" sqref="B6:D6"/>
    </sheetView>
  </sheetViews>
  <sheetFormatPr defaultRowHeight="13.5"/>
  <cols>
    <col min="1" max="1" width="7.875" style="117" customWidth="1"/>
    <col min="2" max="2" width="8.5" style="117" customWidth="1"/>
    <col min="3" max="3" width="6.625" style="117" customWidth="1"/>
    <col min="4" max="4" width="15.75" style="117"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17" customWidth="1"/>
    <col min="13" max="13" width="9.25" style="117" customWidth="1"/>
    <col min="14" max="14" width="12.375" style="117" customWidth="1"/>
    <col min="15" max="16384" width="9" style="117"/>
  </cols>
  <sheetData>
    <row r="1" spans="1:13" ht="21">
      <c r="A1" s="125" t="s">
        <v>32</v>
      </c>
      <c r="B1" s="303">
        <v>6</v>
      </c>
      <c r="C1" s="304"/>
      <c r="D1" s="126" t="s">
        <v>40</v>
      </c>
      <c r="E1" s="127" t="s">
        <v>131</v>
      </c>
      <c r="F1" s="305"/>
      <c r="G1" s="306"/>
      <c r="H1" s="98" t="s">
        <v>55</v>
      </c>
    </row>
    <row r="2" spans="1:13" ht="24.75" customHeight="1">
      <c r="A2" s="126" t="s">
        <v>0</v>
      </c>
      <c r="B2" s="307" t="s">
        <v>236</v>
      </c>
      <c r="C2" s="307"/>
      <c r="D2" s="307"/>
      <c r="E2" s="307"/>
      <c r="F2" s="307"/>
      <c r="G2" s="307"/>
      <c r="H2" s="98" t="s">
        <v>56</v>
      </c>
    </row>
    <row r="3" spans="1:13" ht="19.5" customHeight="1">
      <c r="A3" s="105" t="s">
        <v>48</v>
      </c>
      <c r="B3" s="93"/>
      <c r="C3" s="93"/>
      <c r="D3" s="93"/>
      <c r="I3" s="98"/>
    </row>
    <row r="4" spans="1:13">
      <c r="A4" s="77" t="s">
        <v>46</v>
      </c>
      <c r="B4" s="264" t="s">
        <v>237</v>
      </c>
      <c r="C4" s="265"/>
      <c r="D4" s="265"/>
      <c r="E4" s="265"/>
      <c r="F4" s="265"/>
      <c r="G4" s="266"/>
    </row>
    <row r="5" spans="1:13">
      <c r="A5" s="78" t="s">
        <v>39</v>
      </c>
      <c r="B5" s="264" t="s">
        <v>397</v>
      </c>
      <c r="C5" s="265"/>
      <c r="D5" s="265"/>
      <c r="E5" s="265"/>
      <c r="F5" s="265"/>
      <c r="G5" s="266"/>
    </row>
    <row r="6" spans="1:13">
      <c r="A6" s="78" t="s">
        <v>7</v>
      </c>
      <c r="B6" s="314" t="s">
        <v>137</v>
      </c>
      <c r="C6" s="315"/>
      <c r="D6" s="316"/>
      <c r="E6" s="115" t="s">
        <v>43</v>
      </c>
      <c r="F6" s="114" t="str">
        <f>IF($I$6 = 0,"", $I$6)</f>
        <v>使用者</v>
      </c>
      <c r="G6" s="114" t="str">
        <f>IF($J$6 = 0,"", $J$6)</f>
        <v/>
      </c>
      <c r="H6" s="115" t="s">
        <v>43</v>
      </c>
      <c r="I6" s="116" t="s">
        <v>88</v>
      </c>
      <c r="J6" s="116"/>
    </row>
    <row r="7" spans="1:13">
      <c r="A7" s="79" t="s">
        <v>123</v>
      </c>
      <c r="B7" s="264"/>
      <c r="C7" s="265"/>
      <c r="D7" s="266"/>
      <c r="E7" s="115" t="s">
        <v>66</v>
      </c>
      <c r="F7" s="114" t="str">
        <f>IF($I$7 = 0,"", $I$7)</f>
        <v/>
      </c>
      <c r="G7" s="114" t="str">
        <f>IF($J$7 = 0,"", $J$7)</f>
        <v/>
      </c>
      <c r="H7" s="115" t="s">
        <v>66</v>
      </c>
      <c r="I7" s="116"/>
      <c r="J7" s="116"/>
    </row>
    <row r="8" spans="1:13" ht="13.5" customHeight="1">
      <c r="A8" s="79" t="s">
        <v>132</v>
      </c>
      <c r="B8" s="267" t="s">
        <v>238</v>
      </c>
      <c r="C8" s="268"/>
      <c r="D8" s="268"/>
      <c r="E8" s="268"/>
      <c r="F8" s="268"/>
      <c r="G8" s="269"/>
      <c r="H8" s="137" t="s">
        <v>85</v>
      </c>
      <c r="I8" s="116" t="s">
        <v>118</v>
      </c>
      <c r="J8" s="98" t="s">
        <v>62</v>
      </c>
    </row>
    <row r="9" spans="1:13" ht="13.5" customHeight="1">
      <c r="A9" s="81" t="s">
        <v>61</v>
      </c>
      <c r="B9" s="267" t="s">
        <v>239</v>
      </c>
      <c r="C9" s="268"/>
      <c r="D9" s="268"/>
      <c r="E9" s="268"/>
      <c r="F9" s="268"/>
      <c r="G9" s="269"/>
      <c r="H9" s="137" t="s">
        <v>51</v>
      </c>
      <c r="I9" s="116" t="s">
        <v>151</v>
      </c>
      <c r="J9" s="114">
        <f>IF($I$9 = "筋力",基本!$C$5,IF($I$9 = "耐久力",基本!$C$6,IF($I$9 = "敏捷力",基本!$C$7,IF($I$9 = "知力",基本!$C$8,IF($I$9 = "判断力",基本!$C$9,IF($I$9 = "筋力",基本!$C$10,""))))))</f>
        <v>5</v>
      </c>
      <c r="K9" s="116" t="s">
        <v>90</v>
      </c>
    </row>
    <row r="10" spans="1:13" ht="13.5" customHeight="1">
      <c r="A10" s="81"/>
      <c r="B10" s="235"/>
      <c r="C10" s="236"/>
      <c r="D10" s="236"/>
      <c r="E10" s="236"/>
      <c r="F10" s="236"/>
      <c r="G10" s="237"/>
      <c r="H10" s="137" t="s">
        <v>58</v>
      </c>
      <c r="I10" s="116">
        <v>1</v>
      </c>
      <c r="J10" s="211" t="s">
        <v>53</v>
      </c>
      <c r="K10" s="213"/>
      <c r="L10" s="114">
        <f>IF($I$8=基本!$F$4,基本!$P$7,IF($I$8=基本!$F$13,基本!$P$16,IF($I$8=基本!$F$22,基本!$P$25,IF($I$8=基本!$F$31,基本!$P$34,IF($I$8=基本!$F$40,基本!$P$43,0)))))</f>
        <v>10</v>
      </c>
    </row>
    <row r="11" spans="1:13" ht="13.5" customHeight="1">
      <c r="A11" s="81"/>
      <c r="B11" s="235"/>
      <c r="C11" s="236"/>
      <c r="D11" s="236"/>
      <c r="E11" s="236"/>
      <c r="F11" s="236"/>
      <c r="G11" s="237"/>
      <c r="H11" s="103" t="s">
        <v>52</v>
      </c>
      <c r="I11" s="116" t="s">
        <v>152</v>
      </c>
      <c r="J11" s="102">
        <f>IF($I$9 = "筋力",基本!$C$5,IF($I$11 = "耐久力",基本!$C$6,IF($I$11 = "敏捷力",基本!$C$7,IF($I$11 = "知力",基本!$C$8,IF($I$11 = "判断力",基本!$C$9,IF($I$11 = "筋力",基本!$C$10,""))))))</f>
        <v>5</v>
      </c>
      <c r="L11" s="93"/>
    </row>
    <row r="12" spans="1:13">
      <c r="A12" s="81"/>
      <c r="B12" s="235"/>
      <c r="C12" s="236"/>
      <c r="D12" s="236"/>
      <c r="E12" s="236"/>
      <c r="F12" s="236"/>
      <c r="G12" s="237"/>
      <c r="H12" s="115" t="s">
        <v>59</v>
      </c>
      <c r="I12" s="116">
        <v>0</v>
      </c>
      <c r="J12" s="211" t="s">
        <v>54</v>
      </c>
      <c r="K12" s="213"/>
      <c r="L12" s="114">
        <f>IF($I$8=基本!$F$4,基本!$P$9,IF($I$8=基本!$F$13,基本!$P$18,IF($I$8=基本!$F$22,基本!$P$27,IF($I$8=基本!$F$31,基本!$P$36,IF($I$8=基本!$F$40,基本!$P$45,0)))))</f>
        <v>6</v>
      </c>
    </row>
    <row r="13" spans="1:13" ht="13.5" customHeight="1">
      <c r="A13" s="81"/>
      <c r="B13" s="339"/>
      <c r="C13" s="340"/>
      <c r="D13" s="340"/>
      <c r="E13" s="340"/>
      <c r="F13" s="340"/>
      <c r="G13" s="341"/>
      <c r="H13" s="104" t="s">
        <v>86</v>
      </c>
      <c r="I13" s="116">
        <v>2</v>
      </c>
      <c r="J13" s="115" t="s">
        <v>44</v>
      </c>
      <c r="K13" s="116">
        <v>10</v>
      </c>
    </row>
    <row r="14" spans="1:13" ht="13.5" customHeight="1">
      <c r="A14" s="81"/>
      <c r="B14" s="225"/>
      <c r="C14" s="226"/>
      <c r="D14" s="226"/>
      <c r="E14" s="226"/>
      <c r="F14" s="226"/>
      <c r="G14" s="227"/>
      <c r="H14" s="115" t="s">
        <v>50</v>
      </c>
      <c r="I14" s="116">
        <v>2</v>
      </c>
      <c r="J14" s="115" t="s">
        <v>44</v>
      </c>
      <c r="K14" s="116">
        <v>6</v>
      </c>
      <c r="L14" s="168">
        <v>12</v>
      </c>
      <c r="M14" s="106" t="s">
        <v>153</v>
      </c>
    </row>
    <row r="15" spans="1:13" ht="13.5" customHeight="1">
      <c r="A15" s="81"/>
      <c r="B15" s="339"/>
      <c r="C15" s="340"/>
      <c r="D15" s="340"/>
      <c r="E15" s="340"/>
      <c r="F15" s="340"/>
      <c r="G15" s="341"/>
      <c r="H15" s="115" t="s">
        <v>60</v>
      </c>
      <c r="I15" s="116"/>
    </row>
    <row r="16" spans="1:13" ht="13.5" customHeight="1">
      <c r="A16" s="81"/>
      <c r="B16" s="225"/>
      <c r="C16" s="226"/>
      <c r="D16" s="226"/>
      <c r="E16" s="226"/>
      <c r="F16" s="226"/>
      <c r="G16" s="227"/>
    </row>
    <row r="17" spans="1:12" ht="13.5" customHeight="1">
      <c r="A17" s="81"/>
      <c r="B17" s="225"/>
      <c r="C17" s="226"/>
      <c r="D17" s="226"/>
      <c r="E17" s="226"/>
      <c r="F17" s="226"/>
      <c r="G17" s="227"/>
      <c r="J17" s="117"/>
      <c r="K17" s="117"/>
    </row>
    <row r="18" spans="1:12" ht="13.5" customHeight="1">
      <c r="A18" s="82"/>
      <c r="B18" s="342"/>
      <c r="C18" s="317"/>
      <c r="D18" s="317"/>
      <c r="E18" s="317"/>
      <c r="F18" s="317"/>
      <c r="G18" s="343"/>
      <c r="J18" s="117"/>
      <c r="K18" s="117"/>
    </row>
    <row r="19" spans="1:12">
      <c r="A19" s="317"/>
      <c r="B19" s="317"/>
      <c r="C19" s="317"/>
      <c r="D19" s="317"/>
      <c r="E19" s="317"/>
      <c r="F19" s="317"/>
      <c r="G19" s="317"/>
    </row>
    <row r="20" spans="1:12" ht="13.5" customHeight="1">
      <c r="A20" s="229" t="s">
        <v>49</v>
      </c>
      <c r="B20" s="230"/>
      <c r="C20" s="230"/>
      <c r="D20" s="230"/>
      <c r="E20" s="230"/>
      <c r="F20" s="230"/>
      <c r="G20" s="231"/>
    </row>
    <row r="21" spans="1:12" s="118" customFormat="1" ht="13.5" customHeight="1">
      <c r="A21" s="318"/>
      <c r="B21" s="319"/>
      <c r="C21" s="319"/>
      <c r="D21" s="319"/>
      <c r="E21" s="319"/>
      <c r="F21" s="319"/>
      <c r="G21" s="320"/>
      <c r="L21" s="119"/>
    </row>
    <row r="22" spans="1:12" s="118" customFormat="1" ht="21" customHeight="1">
      <c r="A22" s="251" t="s">
        <v>287</v>
      </c>
      <c r="B22" s="252"/>
      <c r="C22" s="252"/>
      <c r="D22" s="252"/>
      <c r="E22" s="252"/>
      <c r="F22" s="252"/>
      <c r="G22" s="253"/>
      <c r="L22" s="119"/>
    </row>
    <row r="23" spans="1:12" s="118" customFormat="1" ht="13.5" customHeight="1">
      <c r="A23" s="235"/>
      <c r="B23" s="236"/>
      <c r="C23" s="236"/>
      <c r="D23" s="236"/>
      <c r="E23" s="236"/>
      <c r="F23" s="236"/>
      <c r="G23" s="237"/>
      <c r="L23" s="119"/>
    </row>
    <row r="24" spans="1:12" s="118" customFormat="1" ht="13.5" customHeight="1">
      <c r="A24" s="235" t="s">
        <v>284</v>
      </c>
      <c r="B24" s="236"/>
      <c r="C24" s="236"/>
      <c r="D24" s="236"/>
      <c r="E24" s="236"/>
      <c r="F24" s="236"/>
      <c r="G24" s="237"/>
      <c r="L24" s="119"/>
    </row>
    <row r="25" spans="1:12" s="118" customFormat="1" ht="13.5" customHeight="1">
      <c r="A25" s="235" t="s">
        <v>285</v>
      </c>
      <c r="B25" s="236"/>
      <c r="C25" s="236"/>
      <c r="D25" s="236"/>
      <c r="E25" s="236"/>
      <c r="F25" s="236"/>
      <c r="G25" s="237"/>
      <c r="L25" s="119"/>
    </row>
    <row r="26" spans="1:12" s="118" customFormat="1" ht="13.5" customHeight="1">
      <c r="A26" s="235" t="s">
        <v>286</v>
      </c>
      <c r="B26" s="236"/>
      <c r="C26" s="236"/>
      <c r="D26" s="236"/>
      <c r="E26" s="236"/>
      <c r="F26" s="236"/>
      <c r="G26" s="237"/>
      <c r="L26" s="119"/>
    </row>
    <row r="27" spans="1:12" s="119" customFormat="1" ht="13.5" customHeight="1">
      <c r="A27" s="235"/>
      <c r="B27" s="236"/>
      <c r="C27" s="236"/>
      <c r="D27" s="236"/>
      <c r="E27" s="236"/>
      <c r="F27" s="236"/>
      <c r="G27" s="237"/>
      <c r="H27" s="118"/>
      <c r="I27" s="118"/>
      <c r="J27" s="118"/>
      <c r="K27" s="118"/>
    </row>
    <row r="28" spans="1:12" s="119" customFormat="1" ht="13.5" customHeight="1">
      <c r="A28" s="235" t="s">
        <v>290</v>
      </c>
      <c r="B28" s="236"/>
      <c r="C28" s="236"/>
      <c r="D28" s="236"/>
      <c r="E28" s="236"/>
      <c r="F28" s="236"/>
      <c r="G28" s="237"/>
      <c r="H28" s="118"/>
      <c r="I28" s="118"/>
      <c r="J28" s="118"/>
      <c r="K28" s="118"/>
    </row>
    <row r="29" spans="1:12" s="118" customFormat="1" ht="13.5" customHeight="1">
      <c r="A29" s="235" t="s">
        <v>291</v>
      </c>
      <c r="B29" s="236"/>
      <c r="C29" s="236"/>
      <c r="D29" s="236"/>
      <c r="E29" s="236"/>
      <c r="F29" s="236"/>
      <c r="G29" s="237"/>
      <c r="L29" s="119"/>
    </row>
    <row r="30" spans="1:12" s="118" customFormat="1" ht="13.5" customHeight="1">
      <c r="A30" s="235"/>
      <c r="B30" s="236"/>
      <c r="C30" s="236"/>
      <c r="D30" s="236"/>
      <c r="E30" s="236"/>
      <c r="F30" s="236"/>
      <c r="G30" s="237"/>
      <c r="L30" s="119"/>
    </row>
    <row r="31" spans="1:12" s="118" customFormat="1" ht="13.5" customHeight="1">
      <c r="A31" s="235"/>
      <c r="B31" s="236"/>
      <c r="C31" s="236"/>
      <c r="D31" s="236"/>
      <c r="E31" s="236"/>
      <c r="F31" s="236"/>
      <c r="G31" s="237"/>
      <c r="L31" s="119"/>
    </row>
    <row r="32" spans="1:12" s="118" customFormat="1" ht="13.5" customHeight="1">
      <c r="A32" s="235"/>
      <c r="B32" s="236"/>
      <c r="C32" s="236"/>
      <c r="D32" s="236"/>
      <c r="E32" s="236"/>
      <c r="F32" s="236"/>
      <c r="G32" s="237"/>
      <c r="L32" s="119"/>
    </row>
    <row r="33" spans="1:12" s="118" customFormat="1" ht="13.5" customHeight="1">
      <c r="A33" s="235"/>
      <c r="B33" s="236"/>
      <c r="C33" s="236"/>
      <c r="D33" s="236"/>
      <c r="E33" s="236"/>
      <c r="F33" s="236"/>
      <c r="G33" s="237"/>
      <c r="L33" s="119"/>
    </row>
    <row r="34" spans="1:12" s="118" customFormat="1" ht="13.5" customHeight="1">
      <c r="A34" s="235"/>
      <c r="B34" s="236"/>
      <c r="C34" s="236"/>
      <c r="D34" s="236"/>
      <c r="E34" s="236"/>
      <c r="F34" s="236"/>
      <c r="G34" s="237"/>
      <c r="L34" s="119"/>
    </row>
    <row r="35" spans="1:12" s="118" customFormat="1" ht="13.5" customHeight="1">
      <c r="A35" s="235"/>
      <c r="B35" s="236"/>
      <c r="C35" s="236"/>
      <c r="D35" s="236"/>
      <c r="E35" s="236"/>
      <c r="F35" s="236"/>
      <c r="G35" s="237"/>
      <c r="L35" s="119"/>
    </row>
    <row r="36" spans="1:12" s="118" customFormat="1" ht="13.5" customHeight="1">
      <c r="A36" s="235"/>
      <c r="B36" s="236"/>
      <c r="C36" s="236"/>
      <c r="D36" s="236"/>
      <c r="E36" s="236"/>
      <c r="F36" s="236"/>
      <c r="G36" s="237"/>
      <c r="L36" s="119"/>
    </row>
    <row r="37" spans="1:12" s="118" customFormat="1" ht="13.5" customHeight="1">
      <c r="A37" s="235"/>
      <c r="B37" s="236"/>
      <c r="C37" s="236"/>
      <c r="D37" s="236"/>
      <c r="E37" s="236"/>
      <c r="F37" s="236"/>
      <c r="G37" s="237"/>
      <c r="L37" s="119"/>
    </row>
    <row r="38" spans="1:12" s="118" customFormat="1" ht="13.5" customHeight="1">
      <c r="A38" s="235"/>
      <c r="B38" s="236"/>
      <c r="C38" s="236"/>
      <c r="D38" s="236"/>
      <c r="E38" s="236"/>
      <c r="F38" s="236"/>
      <c r="G38" s="237"/>
      <c r="L38" s="119"/>
    </row>
    <row r="39" spans="1:12" s="118" customFormat="1" ht="13.5" customHeight="1">
      <c r="A39" s="235"/>
      <c r="B39" s="236"/>
      <c r="C39" s="236"/>
      <c r="D39" s="236"/>
      <c r="E39" s="236"/>
      <c r="F39" s="236"/>
      <c r="G39" s="237"/>
      <c r="L39" s="119"/>
    </row>
    <row r="40" spans="1:12" s="118" customFormat="1" ht="13.5" customHeight="1">
      <c r="A40" s="235"/>
      <c r="B40" s="236"/>
      <c r="C40" s="236"/>
      <c r="D40" s="236"/>
      <c r="E40" s="236"/>
      <c r="F40" s="236"/>
      <c r="G40" s="237"/>
      <c r="L40" s="119"/>
    </row>
    <row r="41" spans="1:12" s="118" customFormat="1" ht="13.5" customHeight="1">
      <c r="A41" s="235"/>
      <c r="B41" s="236"/>
      <c r="C41" s="236"/>
      <c r="D41" s="236"/>
      <c r="E41" s="236"/>
      <c r="F41" s="236"/>
      <c r="G41" s="237"/>
      <c r="L41" s="119"/>
    </row>
    <row r="42" spans="1:12" s="118" customFormat="1" ht="13.5" customHeight="1">
      <c r="A42" s="235"/>
      <c r="B42" s="236"/>
      <c r="C42" s="236"/>
      <c r="D42" s="236"/>
      <c r="E42" s="236"/>
      <c r="F42" s="236"/>
      <c r="G42" s="237"/>
      <c r="L42" s="119"/>
    </row>
    <row r="43" spans="1:12" s="118" customFormat="1" ht="13.5" customHeight="1">
      <c r="A43" s="235"/>
      <c r="B43" s="236"/>
      <c r="C43" s="236"/>
      <c r="D43" s="236"/>
      <c r="E43" s="236"/>
      <c r="F43" s="236"/>
      <c r="G43" s="237"/>
      <c r="L43" s="119"/>
    </row>
    <row r="44" spans="1:12" s="118" customFormat="1" ht="13.5" customHeight="1">
      <c r="A44" s="235"/>
      <c r="B44" s="236"/>
      <c r="C44" s="236"/>
      <c r="D44" s="236"/>
      <c r="E44" s="236"/>
      <c r="F44" s="236"/>
      <c r="G44" s="237"/>
      <c r="L44" s="119"/>
    </row>
    <row r="45" spans="1:12" s="118" customFormat="1" ht="13.5" customHeight="1">
      <c r="A45" s="235"/>
      <c r="B45" s="236"/>
      <c r="C45" s="236"/>
      <c r="D45" s="236"/>
      <c r="E45" s="236"/>
      <c r="F45" s="236"/>
      <c r="G45" s="237"/>
      <c r="L45" s="119"/>
    </row>
    <row r="46" spans="1:12" s="118" customFormat="1" ht="13.5" customHeight="1">
      <c r="A46" s="235"/>
      <c r="B46" s="236"/>
      <c r="C46" s="236"/>
      <c r="D46" s="236"/>
      <c r="E46" s="236"/>
      <c r="F46" s="236"/>
      <c r="G46" s="237"/>
      <c r="L46" s="119"/>
    </row>
    <row r="47" spans="1:12" s="118" customFormat="1" ht="13.5" customHeight="1">
      <c r="A47" s="235"/>
      <c r="B47" s="236"/>
      <c r="C47" s="236"/>
      <c r="D47" s="236"/>
      <c r="E47" s="236"/>
      <c r="F47" s="236"/>
      <c r="G47" s="237"/>
      <c r="L47" s="119"/>
    </row>
    <row r="48" spans="1:12" s="118" customFormat="1" ht="13.5" customHeight="1">
      <c r="A48" s="235"/>
      <c r="B48" s="236"/>
      <c r="C48" s="236"/>
      <c r="D48" s="236"/>
      <c r="E48" s="236"/>
      <c r="F48" s="236"/>
      <c r="G48" s="237"/>
      <c r="L48" s="119"/>
    </row>
    <row r="49" spans="1:12" s="118" customFormat="1" ht="13.5" customHeight="1">
      <c r="A49" s="235"/>
      <c r="B49" s="236"/>
      <c r="C49" s="236"/>
      <c r="D49" s="236"/>
      <c r="E49" s="236"/>
      <c r="F49" s="236"/>
      <c r="G49" s="237"/>
      <c r="L49" s="119"/>
    </row>
    <row r="50" spans="1:12" s="118" customFormat="1" ht="13.5" customHeight="1">
      <c r="A50" s="235"/>
      <c r="B50" s="236"/>
      <c r="C50" s="236"/>
      <c r="D50" s="236"/>
      <c r="E50" s="236"/>
      <c r="F50" s="236"/>
      <c r="G50" s="237"/>
      <c r="L50" s="119"/>
    </row>
    <row r="51" spans="1:12" s="118" customFormat="1" ht="13.5" customHeight="1">
      <c r="A51" s="235"/>
      <c r="B51" s="236"/>
      <c r="C51" s="236"/>
      <c r="D51" s="236"/>
      <c r="E51" s="236"/>
      <c r="F51" s="236"/>
      <c r="G51" s="237"/>
      <c r="L51" s="119"/>
    </row>
    <row r="52" spans="1:12" s="118" customFormat="1" ht="13.5" customHeight="1">
      <c r="A52" s="235"/>
      <c r="B52" s="236"/>
      <c r="C52" s="236"/>
      <c r="D52" s="236"/>
      <c r="E52" s="236"/>
      <c r="F52" s="236"/>
      <c r="G52" s="237"/>
      <c r="L52" s="119"/>
    </row>
    <row r="53" spans="1:12" s="118" customFormat="1" ht="13.5" customHeight="1">
      <c r="A53" s="235"/>
      <c r="B53" s="236"/>
      <c r="C53" s="236"/>
      <c r="D53" s="236"/>
      <c r="E53" s="236"/>
      <c r="F53" s="236"/>
      <c r="G53" s="237"/>
      <c r="L53" s="119"/>
    </row>
    <row r="54" spans="1:12" s="118" customFormat="1" ht="13.5" customHeight="1">
      <c r="A54" s="235"/>
      <c r="B54" s="236"/>
      <c r="C54" s="236"/>
      <c r="D54" s="236"/>
      <c r="E54" s="236"/>
      <c r="F54" s="236"/>
      <c r="G54" s="237"/>
      <c r="L54" s="119"/>
    </row>
    <row r="55" spans="1:12" s="118" customFormat="1" ht="13.5" customHeight="1">
      <c r="A55" s="235"/>
      <c r="B55" s="236"/>
      <c r="C55" s="236"/>
      <c r="D55" s="236"/>
      <c r="E55" s="236"/>
      <c r="F55" s="236"/>
      <c r="G55" s="237"/>
      <c r="L55" s="119"/>
    </row>
    <row r="56" spans="1:12" s="119" customFormat="1" ht="13.5" customHeight="1">
      <c r="A56" s="235"/>
      <c r="B56" s="236"/>
      <c r="C56" s="236"/>
      <c r="D56" s="236"/>
      <c r="E56" s="236"/>
      <c r="F56" s="236"/>
      <c r="G56" s="237"/>
      <c r="H56" s="118"/>
      <c r="I56" s="118"/>
      <c r="J56" s="118"/>
      <c r="K56" s="118"/>
    </row>
    <row r="57" spans="1:12" s="93" customFormat="1" ht="21">
      <c r="A57" s="130" t="s">
        <v>32</v>
      </c>
      <c r="B57" s="138">
        <f>$B$1</f>
        <v>6</v>
      </c>
      <c r="C57" s="132" t="s">
        <v>40</v>
      </c>
      <c r="D57" s="133" t="str">
        <f>$E$1</f>
        <v>一日毎</v>
      </c>
      <c r="E57" s="300" t="str">
        <f>$B$2</f>
        <v>ベアズ・エンデュアランス</v>
      </c>
      <c r="F57" s="301"/>
      <c r="G57" s="302"/>
      <c r="L57" s="117"/>
    </row>
  </sheetData>
  <mergeCells count="59">
    <mergeCell ref="E57:G57"/>
    <mergeCell ref="A51:G51"/>
    <mergeCell ref="A52:G52"/>
    <mergeCell ref="A53:G53"/>
    <mergeCell ref="A54:G54"/>
    <mergeCell ref="A55:G55"/>
    <mergeCell ref="A56:G56"/>
    <mergeCell ref="A50:G50"/>
    <mergeCell ref="A39:G39"/>
    <mergeCell ref="A40:G40"/>
    <mergeCell ref="A41:G41"/>
    <mergeCell ref="A42:G42"/>
    <mergeCell ref="A43:G43"/>
    <mergeCell ref="A44:G44"/>
    <mergeCell ref="A45:G45"/>
    <mergeCell ref="A46:G46"/>
    <mergeCell ref="A47:G47"/>
    <mergeCell ref="A48:G48"/>
    <mergeCell ref="A49:G49"/>
    <mergeCell ref="A38:G38"/>
    <mergeCell ref="A28:G28"/>
    <mergeCell ref="A29:G29"/>
    <mergeCell ref="A30:G30"/>
    <mergeCell ref="A31:G31"/>
    <mergeCell ref="A32:G32"/>
    <mergeCell ref="A33:G33"/>
    <mergeCell ref="A34:G34"/>
    <mergeCell ref="A35:G35"/>
    <mergeCell ref="A36:G36"/>
    <mergeCell ref="A37:G37"/>
    <mergeCell ref="J12:K12"/>
    <mergeCell ref="B13:G13"/>
    <mergeCell ref="B14:G14"/>
    <mergeCell ref="B17:G17"/>
    <mergeCell ref="B12:G12"/>
    <mergeCell ref="B15:G15"/>
    <mergeCell ref="A25:G25"/>
    <mergeCell ref="A26:G26"/>
    <mergeCell ref="A27:G27"/>
    <mergeCell ref="B16:G16"/>
    <mergeCell ref="B18:G18"/>
    <mergeCell ref="A19:G19"/>
    <mergeCell ref="A20:G20"/>
    <mergeCell ref="A21:G21"/>
    <mergeCell ref="A24:G24"/>
    <mergeCell ref="A22:G22"/>
    <mergeCell ref="A23:G23"/>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基本!$D$27:$D$31</xm:f>
          </x14:formula1>
          <xm:sqref>I8</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I11 I9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7"/>
  <sheetViews>
    <sheetView workbookViewId="0">
      <selection activeCell="A25" sqref="A25:G25"/>
    </sheetView>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125" t="s">
        <v>32</v>
      </c>
      <c r="B1" s="303">
        <v>10</v>
      </c>
      <c r="C1" s="304"/>
      <c r="D1" s="126" t="s">
        <v>40</v>
      </c>
      <c r="E1" s="127" t="s">
        <v>131</v>
      </c>
      <c r="F1" s="305"/>
      <c r="G1" s="306"/>
      <c r="H1" s="98" t="s">
        <v>55</v>
      </c>
    </row>
    <row r="2" spans="1:13" ht="24.75" customHeight="1">
      <c r="A2" s="126" t="s">
        <v>0</v>
      </c>
      <c r="B2" s="307" t="s">
        <v>394</v>
      </c>
      <c r="C2" s="307"/>
      <c r="D2" s="307"/>
      <c r="E2" s="307"/>
      <c r="F2" s="307"/>
      <c r="G2" s="307"/>
      <c r="H2" s="98" t="s">
        <v>56</v>
      </c>
    </row>
    <row r="3" spans="1:13" ht="19.5" customHeight="1">
      <c r="A3" s="105" t="s">
        <v>48</v>
      </c>
      <c r="B3" s="93"/>
      <c r="C3" s="93"/>
      <c r="D3" s="93"/>
      <c r="I3" s="98"/>
    </row>
    <row r="4" spans="1:13">
      <c r="A4" s="77" t="s">
        <v>46</v>
      </c>
      <c r="B4" s="264" t="s">
        <v>395</v>
      </c>
      <c r="C4" s="265"/>
      <c r="D4" s="265"/>
      <c r="E4" s="265"/>
      <c r="F4" s="265"/>
      <c r="G4" s="266"/>
    </row>
    <row r="5" spans="1:13">
      <c r="A5" s="78" t="s">
        <v>39</v>
      </c>
      <c r="B5" s="264" t="s">
        <v>396</v>
      </c>
      <c r="C5" s="265"/>
      <c r="D5" s="265"/>
      <c r="E5" s="265"/>
      <c r="F5" s="265"/>
      <c r="G5" s="266"/>
    </row>
    <row r="6" spans="1:13">
      <c r="A6" s="78" t="s">
        <v>7</v>
      </c>
      <c r="B6" s="314" t="s">
        <v>398</v>
      </c>
      <c r="C6" s="315"/>
      <c r="D6" s="316"/>
      <c r="E6" s="205" t="s">
        <v>43</v>
      </c>
      <c r="F6" s="206" t="str">
        <f>IF($I$6 = 0,"", $I$6)</f>
        <v>使用者</v>
      </c>
      <c r="G6" s="206" t="str">
        <f>IF($J$6 = 0,"", $J$6)</f>
        <v/>
      </c>
      <c r="H6" s="205" t="s">
        <v>43</v>
      </c>
      <c r="I6" s="207" t="s">
        <v>88</v>
      </c>
      <c r="J6" s="207"/>
    </row>
    <row r="7" spans="1:13">
      <c r="A7" s="79" t="s">
        <v>6</v>
      </c>
      <c r="B7" s="264"/>
      <c r="C7" s="265"/>
      <c r="D7" s="266"/>
      <c r="E7" s="205" t="s">
        <v>66</v>
      </c>
      <c r="F7" s="206" t="str">
        <f>IF($I$7 = 0,"", $I$7)</f>
        <v/>
      </c>
      <c r="G7" s="206" t="str">
        <f>IF($J$7 = 0,"", $J$7)</f>
        <v/>
      </c>
      <c r="H7" s="205" t="s">
        <v>66</v>
      </c>
      <c r="I7" s="207"/>
      <c r="J7" s="207"/>
    </row>
    <row r="8" spans="1:13" ht="13.5" customHeight="1">
      <c r="A8" s="79" t="s">
        <v>211</v>
      </c>
      <c r="B8" s="267" t="s">
        <v>399</v>
      </c>
      <c r="C8" s="268"/>
      <c r="D8" s="268"/>
      <c r="E8" s="268"/>
      <c r="F8" s="268"/>
      <c r="G8" s="269"/>
      <c r="H8" s="205" t="s">
        <v>85</v>
      </c>
      <c r="I8" s="207" t="s">
        <v>118</v>
      </c>
      <c r="J8" s="98" t="s">
        <v>62</v>
      </c>
    </row>
    <row r="9" spans="1:13" ht="13.5" customHeight="1">
      <c r="A9" s="81" t="s">
        <v>61</v>
      </c>
      <c r="B9" s="267" t="s">
        <v>400</v>
      </c>
      <c r="C9" s="268"/>
      <c r="D9" s="268"/>
      <c r="E9" s="268"/>
      <c r="F9" s="268"/>
      <c r="G9" s="269"/>
      <c r="H9" s="205" t="s">
        <v>51</v>
      </c>
      <c r="I9" s="207" t="s">
        <v>151</v>
      </c>
      <c r="J9" s="206">
        <f>IF($I$9 = "筋力",基本!$C$5,IF($I$9 = "耐久力",基本!$C$6,IF($I$9 = "敏捷力",基本!$C$7,IF($I$9 = "知力",基本!$C$8,IF($I$9 = "判断力",基本!$C$9,IF($I$9 = "筋力",基本!$C$10,""))))))</f>
        <v>5</v>
      </c>
      <c r="K9" s="207" t="s">
        <v>90</v>
      </c>
    </row>
    <row r="10" spans="1:13" ht="13.5" customHeight="1">
      <c r="A10" s="81"/>
      <c r="B10" s="235" t="s">
        <v>401</v>
      </c>
      <c r="C10" s="236"/>
      <c r="D10" s="236"/>
      <c r="E10" s="236"/>
      <c r="F10" s="236"/>
      <c r="G10" s="237"/>
      <c r="H10" s="205" t="s">
        <v>58</v>
      </c>
      <c r="I10" s="207">
        <v>1</v>
      </c>
      <c r="J10" s="211" t="s">
        <v>53</v>
      </c>
      <c r="K10" s="213"/>
      <c r="L10" s="206">
        <f>IF($I$8=基本!$F$4,基本!$P$7,IF($I$8=基本!$F$13,基本!$P$16,IF($I$8=基本!$F$22,基本!$P$25,IF($I$8=基本!$F$31,基本!$P$34,IF($I$8=基本!$F$40,基本!$P$43,0)))))</f>
        <v>10</v>
      </c>
    </row>
    <row r="11" spans="1:13" ht="13.5" customHeight="1">
      <c r="A11" s="81"/>
      <c r="B11" s="235" t="s">
        <v>402</v>
      </c>
      <c r="C11" s="236"/>
      <c r="D11" s="236"/>
      <c r="E11" s="236"/>
      <c r="F11" s="236"/>
      <c r="G11" s="237"/>
      <c r="H11" s="203" t="s">
        <v>52</v>
      </c>
      <c r="I11" s="207" t="s">
        <v>151</v>
      </c>
      <c r="J11" s="102">
        <f>IF($I$9 = "筋力",基本!$C$5,IF($I$11 = "耐久力",基本!$C$6,IF($I$11 = "敏捷力",基本!$C$7,IF($I$11 = "知力",基本!$C$8,IF($I$11 = "判断力",基本!$C$9,IF($I$11 = "筋力",基本!$C$10,""))))))</f>
        <v>5</v>
      </c>
      <c r="L11" s="93"/>
    </row>
    <row r="12" spans="1:13">
      <c r="A12" s="81"/>
      <c r="B12" s="235"/>
      <c r="C12" s="236"/>
      <c r="D12" s="236"/>
      <c r="E12" s="236"/>
      <c r="F12" s="236"/>
      <c r="G12" s="237"/>
      <c r="H12" s="205" t="s">
        <v>59</v>
      </c>
      <c r="I12" s="207">
        <v>0</v>
      </c>
      <c r="J12" s="211" t="s">
        <v>54</v>
      </c>
      <c r="K12" s="213"/>
      <c r="L12" s="206">
        <f>IF($I$8=基本!$F$4,基本!$P$9,IF($I$8=基本!$F$13,基本!$P$18,IF($I$8=基本!$F$22,基本!$P$27,IF($I$8=基本!$F$31,基本!$P$36,IF($I$8=基本!$F$40,基本!$P$45,0)))))</f>
        <v>6</v>
      </c>
    </row>
    <row r="13" spans="1:13" ht="13.5" customHeight="1">
      <c r="A13" s="81"/>
      <c r="B13" s="339"/>
      <c r="C13" s="340"/>
      <c r="D13" s="340"/>
      <c r="E13" s="340"/>
      <c r="F13" s="340"/>
      <c r="G13" s="341"/>
      <c r="H13" s="204" t="s">
        <v>86</v>
      </c>
      <c r="I13" s="207">
        <v>2</v>
      </c>
      <c r="J13" s="205" t="s">
        <v>44</v>
      </c>
      <c r="K13" s="207">
        <v>10</v>
      </c>
    </row>
    <row r="14" spans="1:13" ht="13.5" customHeight="1">
      <c r="A14" s="81"/>
      <c r="B14" s="225"/>
      <c r="C14" s="226"/>
      <c r="D14" s="226"/>
      <c r="E14" s="226"/>
      <c r="F14" s="226"/>
      <c r="G14" s="227"/>
      <c r="H14" s="205" t="s">
        <v>50</v>
      </c>
      <c r="I14" s="207">
        <v>2</v>
      </c>
      <c r="J14" s="205" t="s">
        <v>44</v>
      </c>
      <c r="K14" s="207">
        <v>6</v>
      </c>
      <c r="L14" s="207">
        <v>12</v>
      </c>
      <c r="M14" s="106" t="s">
        <v>153</v>
      </c>
    </row>
    <row r="15" spans="1:13" ht="13.5" customHeight="1">
      <c r="A15" s="81"/>
      <c r="B15" s="339"/>
      <c r="C15" s="340"/>
      <c r="D15" s="340"/>
      <c r="E15" s="340"/>
      <c r="F15" s="340"/>
      <c r="G15" s="341"/>
      <c r="H15" s="205" t="s">
        <v>60</v>
      </c>
      <c r="I15" s="207"/>
    </row>
    <row r="16" spans="1:13" ht="13.5" customHeight="1">
      <c r="A16" s="81"/>
      <c r="B16" s="225"/>
      <c r="C16" s="226"/>
      <c r="D16" s="226"/>
      <c r="E16" s="226"/>
      <c r="F16" s="226"/>
      <c r="G16" s="227"/>
    </row>
    <row r="17" spans="1:12" ht="13.5" customHeight="1">
      <c r="A17" s="81"/>
      <c r="B17" s="225"/>
      <c r="C17" s="226"/>
      <c r="D17" s="226"/>
      <c r="E17" s="226"/>
      <c r="F17" s="226"/>
      <c r="G17" s="227"/>
      <c r="J17" s="143"/>
      <c r="K17" s="143"/>
    </row>
    <row r="18" spans="1:12" ht="13.5" customHeight="1">
      <c r="A18" s="82"/>
      <c r="B18" s="342"/>
      <c r="C18" s="317"/>
      <c r="D18" s="317"/>
      <c r="E18" s="317"/>
      <c r="F18" s="317"/>
      <c r="G18" s="343"/>
      <c r="J18" s="143"/>
      <c r="K18" s="143"/>
    </row>
    <row r="19" spans="1:12">
      <c r="A19" s="317"/>
      <c r="B19" s="317"/>
      <c r="C19" s="317"/>
      <c r="D19" s="317"/>
      <c r="E19" s="317"/>
      <c r="F19" s="317"/>
      <c r="G19" s="317"/>
    </row>
    <row r="20" spans="1:12" ht="13.5" customHeight="1">
      <c r="A20" s="229" t="s">
        <v>49</v>
      </c>
      <c r="B20" s="230"/>
      <c r="C20" s="230"/>
      <c r="D20" s="230"/>
      <c r="E20" s="230"/>
      <c r="F20" s="230"/>
      <c r="G20" s="231"/>
    </row>
    <row r="21" spans="1:12" s="118" customFormat="1" ht="13.5" customHeight="1">
      <c r="A21" s="318"/>
      <c r="B21" s="319"/>
      <c r="C21" s="319"/>
      <c r="D21" s="319"/>
      <c r="E21" s="319"/>
      <c r="F21" s="319"/>
      <c r="G21" s="320"/>
      <c r="L21" s="119"/>
    </row>
    <row r="22" spans="1:12" s="118" customFormat="1" ht="21" customHeight="1">
      <c r="A22" s="251"/>
      <c r="B22" s="252"/>
      <c r="C22" s="252"/>
      <c r="D22" s="252"/>
      <c r="E22" s="252"/>
      <c r="F22" s="252"/>
      <c r="G22" s="253"/>
      <c r="L22" s="119"/>
    </row>
    <row r="23" spans="1:12" s="118" customFormat="1" ht="13.5" customHeight="1">
      <c r="A23" s="235" t="s">
        <v>403</v>
      </c>
      <c r="B23" s="236"/>
      <c r="C23" s="236"/>
      <c r="D23" s="236"/>
      <c r="E23" s="236"/>
      <c r="F23" s="236"/>
      <c r="G23" s="237"/>
      <c r="L23" s="119"/>
    </row>
    <row r="24" spans="1:12" s="118" customFormat="1" ht="13.5" customHeight="1">
      <c r="A24" s="235" t="s">
        <v>404</v>
      </c>
      <c r="B24" s="236"/>
      <c r="C24" s="236"/>
      <c r="D24" s="236"/>
      <c r="E24" s="236"/>
      <c r="F24" s="236"/>
      <c r="G24" s="237"/>
      <c r="L24" s="119"/>
    </row>
    <row r="25" spans="1:12" s="118" customFormat="1" ht="13.5" customHeight="1">
      <c r="A25" s="235"/>
      <c r="B25" s="236"/>
      <c r="C25" s="236"/>
      <c r="D25" s="236"/>
      <c r="E25" s="236"/>
      <c r="F25" s="236"/>
      <c r="G25" s="237"/>
      <c r="L25" s="119"/>
    </row>
    <row r="26" spans="1:12" s="118" customFormat="1" ht="13.5" customHeight="1">
      <c r="A26" s="235"/>
      <c r="B26" s="236"/>
      <c r="C26" s="236"/>
      <c r="D26" s="236"/>
      <c r="E26" s="236"/>
      <c r="F26" s="236"/>
      <c r="G26" s="237"/>
      <c r="L26" s="119"/>
    </row>
    <row r="27" spans="1:12" s="119" customFormat="1" ht="13.5" customHeight="1">
      <c r="A27" s="235"/>
      <c r="B27" s="236"/>
      <c r="C27" s="236"/>
      <c r="D27" s="236"/>
      <c r="E27" s="236"/>
      <c r="F27" s="236"/>
      <c r="G27" s="237"/>
      <c r="H27" s="118"/>
      <c r="I27" s="118"/>
      <c r="J27" s="118"/>
      <c r="K27" s="118"/>
    </row>
    <row r="28" spans="1:12" s="119" customFormat="1" ht="13.5" customHeight="1">
      <c r="A28" s="235"/>
      <c r="B28" s="236"/>
      <c r="C28" s="236"/>
      <c r="D28" s="236"/>
      <c r="E28" s="236"/>
      <c r="F28" s="236"/>
      <c r="G28" s="237"/>
      <c r="H28" s="118"/>
      <c r="I28" s="118"/>
      <c r="J28" s="118"/>
      <c r="K28" s="118"/>
    </row>
    <row r="29" spans="1:12" s="118" customFormat="1" ht="13.5" customHeight="1">
      <c r="A29" s="235"/>
      <c r="B29" s="236"/>
      <c r="C29" s="236"/>
      <c r="D29" s="236"/>
      <c r="E29" s="236"/>
      <c r="F29" s="236"/>
      <c r="G29" s="237"/>
      <c r="L29" s="119"/>
    </row>
    <row r="30" spans="1:12" s="118" customFormat="1" ht="13.5" customHeight="1">
      <c r="A30" s="235"/>
      <c r="B30" s="236"/>
      <c r="C30" s="236"/>
      <c r="D30" s="236"/>
      <c r="E30" s="236"/>
      <c r="F30" s="236"/>
      <c r="G30" s="237"/>
      <c r="L30" s="119"/>
    </row>
    <row r="31" spans="1:12" s="118" customFormat="1" ht="13.5" customHeight="1">
      <c r="A31" s="235"/>
      <c r="B31" s="236"/>
      <c r="C31" s="236"/>
      <c r="D31" s="236"/>
      <c r="E31" s="236"/>
      <c r="F31" s="236"/>
      <c r="G31" s="237"/>
      <c r="L31" s="119"/>
    </row>
    <row r="32" spans="1:12" s="118" customFormat="1" ht="13.5" customHeight="1">
      <c r="A32" s="235"/>
      <c r="B32" s="236"/>
      <c r="C32" s="236"/>
      <c r="D32" s="236"/>
      <c r="E32" s="236"/>
      <c r="F32" s="236"/>
      <c r="G32" s="237"/>
      <c r="L32" s="119"/>
    </row>
    <row r="33" spans="1:12" s="118" customFormat="1" ht="13.5" customHeight="1">
      <c r="A33" s="235"/>
      <c r="B33" s="236"/>
      <c r="C33" s="236"/>
      <c r="D33" s="236"/>
      <c r="E33" s="236"/>
      <c r="F33" s="236"/>
      <c r="G33" s="237"/>
      <c r="L33" s="119"/>
    </row>
    <row r="34" spans="1:12" s="118" customFormat="1" ht="13.5" customHeight="1">
      <c r="A34" s="235"/>
      <c r="B34" s="236"/>
      <c r="C34" s="236"/>
      <c r="D34" s="236"/>
      <c r="E34" s="236"/>
      <c r="F34" s="236"/>
      <c r="G34" s="237"/>
      <c r="L34" s="119"/>
    </row>
    <row r="35" spans="1:12" s="118" customFormat="1" ht="13.5" customHeight="1">
      <c r="A35" s="235"/>
      <c r="B35" s="236"/>
      <c r="C35" s="236"/>
      <c r="D35" s="236"/>
      <c r="E35" s="236"/>
      <c r="F35" s="236"/>
      <c r="G35" s="237"/>
      <c r="L35" s="119"/>
    </row>
    <row r="36" spans="1:12" s="118" customFormat="1" ht="13.5" customHeight="1">
      <c r="A36" s="235"/>
      <c r="B36" s="236"/>
      <c r="C36" s="236"/>
      <c r="D36" s="236"/>
      <c r="E36" s="236"/>
      <c r="F36" s="236"/>
      <c r="G36" s="237"/>
      <c r="L36" s="119"/>
    </row>
    <row r="37" spans="1:12" s="118" customFormat="1" ht="13.5" customHeight="1">
      <c r="A37" s="235"/>
      <c r="B37" s="236"/>
      <c r="C37" s="236"/>
      <c r="D37" s="236"/>
      <c r="E37" s="236"/>
      <c r="F37" s="236"/>
      <c r="G37" s="237"/>
      <c r="L37" s="119"/>
    </row>
    <row r="38" spans="1:12" s="118" customFormat="1" ht="13.5" customHeight="1">
      <c r="A38" s="235"/>
      <c r="B38" s="236"/>
      <c r="C38" s="236"/>
      <c r="D38" s="236"/>
      <c r="E38" s="236"/>
      <c r="F38" s="236"/>
      <c r="G38" s="237"/>
      <c r="L38" s="119"/>
    </row>
    <row r="39" spans="1:12" s="118" customFormat="1" ht="13.5" customHeight="1">
      <c r="A39" s="235"/>
      <c r="B39" s="236"/>
      <c r="C39" s="236"/>
      <c r="D39" s="236"/>
      <c r="E39" s="236"/>
      <c r="F39" s="236"/>
      <c r="G39" s="237"/>
      <c r="L39" s="119"/>
    </row>
    <row r="40" spans="1:12" s="118" customFormat="1" ht="13.5" customHeight="1">
      <c r="A40" s="235"/>
      <c r="B40" s="236"/>
      <c r="C40" s="236"/>
      <c r="D40" s="236"/>
      <c r="E40" s="236"/>
      <c r="F40" s="236"/>
      <c r="G40" s="237"/>
      <c r="L40" s="119"/>
    </row>
    <row r="41" spans="1:12" s="118" customFormat="1" ht="13.5" customHeight="1">
      <c r="A41" s="235"/>
      <c r="B41" s="236"/>
      <c r="C41" s="236"/>
      <c r="D41" s="236"/>
      <c r="E41" s="236"/>
      <c r="F41" s="236"/>
      <c r="G41" s="237"/>
      <c r="L41" s="119"/>
    </row>
    <row r="42" spans="1:12" s="118" customFormat="1" ht="13.5" customHeight="1">
      <c r="A42" s="235"/>
      <c r="B42" s="236"/>
      <c r="C42" s="236"/>
      <c r="D42" s="236"/>
      <c r="E42" s="236"/>
      <c r="F42" s="236"/>
      <c r="G42" s="237"/>
      <c r="L42" s="119"/>
    </row>
    <row r="43" spans="1:12" s="118" customFormat="1" ht="13.5" customHeight="1">
      <c r="A43" s="235"/>
      <c r="B43" s="236"/>
      <c r="C43" s="236"/>
      <c r="D43" s="236"/>
      <c r="E43" s="236"/>
      <c r="F43" s="236"/>
      <c r="G43" s="237"/>
      <c r="L43" s="119"/>
    </row>
    <row r="44" spans="1:12" s="118" customFormat="1" ht="13.5" customHeight="1">
      <c r="A44" s="235"/>
      <c r="B44" s="236"/>
      <c r="C44" s="236"/>
      <c r="D44" s="236"/>
      <c r="E44" s="236"/>
      <c r="F44" s="236"/>
      <c r="G44" s="237"/>
      <c r="L44" s="119"/>
    </row>
    <row r="45" spans="1:12" s="118" customFormat="1" ht="13.5" customHeight="1">
      <c r="A45" s="235"/>
      <c r="B45" s="236"/>
      <c r="C45" s="236"/>
      <c r="D45" s="236"/>
      <c r="E45" s="236"/>
      <c r="F45" s="236"/>
      <c r="G45" s="237"/>
      <c r="L45" s="119"/>
    </row>
    <row r="46" spans="1:12" s="118" customFormat="1" ht="13.5" customHeight="1">
      <c r="A46" s="235"/>
      <c r="B46" s="236"/>
      <c r="C46" s="236"/>
      <c r="D46" s="236"/>
      <c r="E46" s="236"/>
      <c r="F46" s="236"/>
      <c r="G46" s="237"/>
      <c r="L46" s="119"/>
    </row>
    <row r="47" spans="1:12" s="118" customFormat="1" ht="13.5" customHeight="1">
      <c r="A47" s="235"/>
      <c r="B47" s="236"/>
      <c r="C47" s="236"/>
      <c r="D47" s="236"/>
      <c r="E47" s="236"/>
      <c r="F47" s="236"/>
      <c r="G47" s="237"/>
      <c r="L47" s="119"/>
    </row>
    <row r="48" spans="1:12" s="118" customFormat="1" ht="13.5" customHeight="1">
      <c r="A48" s="235"/>
      <c r="B48" s="236"/>
      <c r="C48" s="236"/>
      <c r="D48" s="236"/>
      <c r="E48" s="236"/>
      <c r="F48" s="236"/>
      <c r="G48" s="237"/>
      <c r="L48" s="119"/>
    </row>
    <row r="49" spans="1:12" s="118" customFormat="1" ht="13.5" customHeight="1">
      <c r="A49" s="235"/>
      <c r="B49" s="236"/>
      <c r="C49" s="236"/>
      <c r="D49" s="236"/>
      <c r="E49" s="236"/>
      <c r="F49" s="236"/>
      <c r="G49" s="237"/>
      <c r="L49" s="119"/>
    </row>
    <row r="50" spans="1:12" s="118" customFormat="1" ht="13.5" customHeight="1">
      <c r="A50" s="235"/>
      <c r="B50" s="236"/>
      <c r="C50" s="236"/>
      <c r="D50" s="236"/>
      <c r="E50" s="236"/>
      <c r="F50" s="236"/>
      <c r="G50" s="237"/>
      <c r="L50" s="119"/>
    </row>
    <row r="51" spans="1:12" s="118" customFormat="1" ht="13.5" customHeight="1">
      <c r="A51" s="235"/>
      <c r="B51" s="236"/>
      <c r="C51" s="236"/>
      <c r="D51" s="236"/>
      <c r="E51" s="236"/>
      <c r="F51" s="236"/>
      <c r="G51" s="237"/>
      <c r="L51" s="119"/>
    </row>
    <row r="52" spans="1:12" s="118" customFormat="1" ht="13.5" customHeight="1">
      <c r="A52" s="235"/>
      <c r="B52" s="236"/>
      <c r="C52" s="236"/>
      <c r="D52" s="236"/>
      <c r="E52" s="236"/>
      <c r="F52" s="236"/>
      <c r="G52" s="237"/>
      <c r="L52" s="119"/>
    </row>
    <row r="53" spans="1:12" s="118" customFormat="1" ht="13.5" customHeight="1">
      <c r="A53" s="235"/>
      <c r="B53" s="236"/>
      <c r="C53" s="236"/>
      <c r="D53" s="236"/>
      <c r="E53" s="236"/>
      <c r="F53" s="236"/>
      <c r="G53" s="237"/>
      <c r="L53" s="119"/>
    </row>
    <row r="54" spans="1:12" s="118" customFormat="1" ht="13.5" customHeight="1">
      <c r="A54" s="235"/>
      <c r="B54" s="236"/>
      <c r="C54" s="236"/>
      <c r="D54" s="236"/>
      <c r="E54" s="236"/>
      <c r="F54" s="236"/>
      <c r="G54" s="237"/>
      <c r="L54" s="119"/>
    </row>
    <row r="55" spans="1:12" s="118" customFormat="1" ht="13.5" customHeight="1">
      <c r="A55" s="235"/>
      <c r="B55" s="236"/>
      <c r="C55" s="236"/>
      <c r="D55" s="236"/>
      <c r="E55" s="236"/>
      <c r="F55" s="236"/>
      <c r="G55" s="237"/>
      <c r="L55" s="119"/>
    </row>
    <row r="56" spans="1:12" s="119" customFormat="1" ht="13.5" customHeight="1">
      <c r="A56" s="235"/>
      <c r="B56" s="236"/>
      <c r="C56" s="236"/>
      <c r="D56" s="236"/>
      <c r="E56" s="236"/>
      <c r="F56" s="236"/>
      <c r="G56" s="237"/>
      <c r="H56" s="118"/>
      <c r="I56" s="118"/>
      <c r="J56" s="118"/>
      <c r="K56" s="118"/>
    </row>
    <row r="57" spans="1:12" s="93" customFormat="1" ht="21">
      <c r="A57" s="130" t="s">
        <v>32</v>
      </c>
      <c r="B57" s="208">
        <f>$B$1</f>
        <v>10</v>
      </c>
      <c r="C57" s="132" t="s">
        <v>40</v>
      </c>
      <c r="D57" s="133" t="str">
        <f>$E$1</f>
        <v>一日毎</v>
      </c>
      <c r="E57" s="300" t="str">
        <f>$B$2</f>
        <v>エンター・ザ・クルーシブル</v>
      </c>
      <c r="F57" s="301"/>
      <c r="G57" s="302"/>
      <c r="L57" s="143"/>
    </row>
  </sheetData>
  <mergeCells count="59">
    <mergeCell ref="J10:K10"/>
    <mergeCell ref="B11:G11"/>
    <mergeCell ref="B1:C1"/>
    <mergeCell ref="F1:G1"/>
    <mergeCell ref="B2:G2"/>
    <mergeCell ref="B4:G4"/>
    <mergeCell ref="B5:G5"/>
    <mergeCell ref="B6:D6"/>
    <mergeCell ref="B16:G16"/>
    <mergeCell ref="B7:D7"/>
    <mergeCell ref="B8:G8"/>
    <mergeCell ref="B9:G9"/>
    <mergeCell ref="B10:G10"/>
    <mergeCell ref="B12:G12"/>
    <mergeCell ref="J12:K12"/>
    <mergeCell ref="B13:G13"/>
    <mergeCell ref="B14:G14"/>
    <mergeCell ref="B15:G15"/>
    <mergeCell ref="A28:G28"/>
    <mergeCell ref="B17:G17"/>
    <mergeCell ref="B18:G18"/>
    <mergeCell ref="A19:G19"/>
    <mergeCell ref="A20:G20"/>
    <mergeCell ref="A21:G21"/>
    <mergeCell ref="A22:G22"/>
    <mergeCell ref="A23:G23"/>
    <mergeCell ref="A24:G24"/>
    <mergeCell ref="A25:G25"/>
    <mergeCell ref="A26:G26"/>
    <mergeCell ref="A27:G27"/>
    <mergeCell ref="A40:G40"/>
    <mergeCell ref="A29:G29"/>
    <mergeCell ref="A30:G30"/>
    <mergeCell ref="A31:G31"/>
    <mergeCell ref="A32:G32"/>
    <mergeCell ref="A33:G33"/>
    <mergeCell ref="A34:G34"/>
    <mergeCell ref="A35:G35"/>
    <mergeCell ref="A36:G36"/>
    <mergeCell ref="A37:G37"/>
    <mergeCell ref="A38:G38"/>
    <mergeCell ref="A39:G39"/>
    <mergeCell ref="A52:G52"/>
    <mergeCell ref="A41:G41"/>
    <mergeCell ref="A42:G42"/>
    <mergeCell ref="A43:G43"/>
    <mergeCell ref="A44:G44"/>
    <mergeCell ref="A45:G45"/>
    <mergeCell ref="A46:G46"/>
    <mergeCell ref="A47:G47"/>
    <mergeCell ref="A48:G48"/>
    <mergeCell ref="A49:G49"/>
    <mergeCell ref="A50:G50"/>
    <mergeCell ref="A51:G51"/>
    <mergeCell ref="A53:G53"/>
    <mergeCell ref="A54:G54"/>
    <mergeCell ref="A55:G55"/>
    <mergeCell ref="A56:G56"/>
    <mergeCell ref="E57:G57"/>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7"/>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41" t="s">
        <v>32</v>
      </c>
      <c r="B1" s="288" t="s">
        <v>138</v>
      </c>
      <c r="C1" s="290"/>
      <c r="D1" s="42" t="s">
        <v>40</v>
      </c>
      <c r="E1" s="43" t="s">
        <v>117</v>
      </c>
      <c r="F1" s="283"/>
      <c r="G1" s="284"/>
      <c r="H1" s="98" t="s">
        <v>55</v>
      </c>
    </row>
    <row r="2" spans="1:13" ht="24.75" customHeight="1">
      <c r="A2" s="42" t="s">
        <v>0</v>
      </c>
      <c r="B2" s="285" t="s">
        <v>227</v>
      </c>
      <c r="C2" s="285"/>
      <c r="D2" s="285"/>
      <c r="E2" s="285"/>
      <c r="F2" s="285"/>
      <c r="G2" s="285"/>
      <c r="H2" s="98" t="s">
        <v>56</v>
      </c>
    </row>
    <row r="3" spans="1:13" ht="19.5" customHeight="1">
      <c r="A3" s="105" t="s">
        <v>48</v>
      </c>
      <c r="B3" s="93"/>
      <c r="C3" s="93"/>
      <c r="D3" s="93"/>
      <c r="I3" s="98"/>
    </row>
    <row r="4" spans="1:13">
      <c r="A4" s="77" t="s">
        <v>46</v>
      </c>
      <c r="B4" s="264" t="s">
        <v>228</v>
      </c>
      <c r="C4" s="265"/>
      <c r="D4" s="265"/>
      <c r="E4" s="265"/>
      <c r="F4" s="265"/>
      <c r="G4" s="266"/>
    </row>
    <row r="5" spans="1:13">
      <c r="A5" s="78" t="s">
        <v>39</v>
      </c>
      <c r="B5" s="264" t="s">
        <v>230</v>
      </c>
      <c r="C5" s="265"/>
      <c r="D5" s="265"/>
      <c r="E5" s="265"/>
      <c r="F5" s="265"/>
      <c r="G5" s="266"/>
    </row>
    <row r="6" spans="1:13">
      <c r="A6" s="78" t="s">
        <v>7</v>
      </c>
      <c r="B6" s="314" t="s">
        <v>229</v>
      </c>
      <c r="C6" s="315"/>
      <c r="D6" s="316"/>
      <c r="E6" s="157" t="s">
        <v>43</v>
      </c>
      <c r="F6" s="158" t="str">
        <f>IF($I$6 = 0,"", $I$6)</f>
        <v>使用者</v>
      </c>
      <c r="G6" s="158" t="str">
        <f>IF($J$6 = 0,"", $J$6)</f>
        <v/>
      </c>
      <c r="H6" s="157" t="s">
        <v>43</v>
      </c>
      <c r="I6" s="159" t="s">
        <v>88</v>
      </c>
      <c r="J6" s="159"/>
    </row>
    <row r="7" spans="1:13">
      <c r="A7" s="79" t="s">
        <v>6</v>
      </c>
      <c r="B7" s="264"/>
      <c r="C7" s="265"/>
      <c r="D7" s="266"/>
      <c r="E7" s="157" t="s">
        <v>66</v>
      </c>
      <c r="F7" s="158" t="str">
        <f>IF($I$7 = 0,"", $I$7)</f>
        <v/>
      </c>
      <c r="G7" s="158" t="str">
        <f>IF($J$7 = 0,"", $J$7)</f>
        <v/>
      </c>
      <c r="H7" s="157" t="s">
        <v>66</v>
      </c>
      <c r="I7" s="159"/>
      <c r="J7" s="159"/>
    </row>
    <row r="8" spans="1:13" ht="13.5" customHeight="1">
      <c r="A8" s="79" t="s">
        <v>132</v>
      </c>
      <c r="B8" s="267" t="s">
        <v>231</v>
      </c>
      <c r="C8" s="268"/>
      <c r="D8" s="268"/>
      <c r="E8" s="268"/>
      <c r="F8" s="268"/>
      <c r="G8" s="269"/>
      <c r="H8" s="157" t="s">
        <v>85</v>
      </c>
      <c r="I8" s="159" t="s">
        <v>118</v>
      </c>
      <c r="J8" s="98" t="s">
        <v>62</v>
      </c>
    </row>
    <row r="9" spans="1:13" ht="13.5" customHeight="1">
      <c r="A9" s="81" t="s">
        <v>61</v>
      </c>
      <c r="B9" s="267" t="s">
        <v>232</v>
      </c>
      <c r="C9" s="268"/>
      <c r="D9" s="268"/>
      <c r="E9" s="268"/>
      <c r="F9" s="268"/>
      <c r="G9" s="269"/>
      <c r="H9" s="157" t="s">
        <v>51</v>
      </c>
      <c r="I9" s="159" t="s">
        <v>151</v>
      </c>
      <c r="J9" s="158">
        <f>IF($I$9 = "筋力",基本!$C$5,IF($I$9 = "耐久力",基本!$C$6,IF($I$9 = "敏捷力",基本!$C$7,IF($I$9 = "知力",基本!$C$8,IF($I$9 = "判断力",基本!$C$9,IF($I$9 = "筋力",基本!$C$10,""))))))</f>
        <v>5</v>
      </c>
      <c r="K9" s="159" t="s">
        <v>90</v>
      </c>
    </row>
    <row r="10" spans="1:13" ht="13.5" customHeight="1">
      <c r="A10" s="81"/>
      <c r="B10" s="235"/>
      <c r="C10" s="236"/>
      <c r="D10" s="236"/>
      <c r="E10" s="236"/>
      <c r="F10" s="236"/>
      <c r="G10" s="237"/>
      <c r="H10" s="157" t="s">
        <v>58</v>
      </c>
      <c r="I10" s="159">
        <v>1</v>
      </c>
      <c r="J10" s="211" t="s">
        <v>53</v>
      </c>
      <c r="K10" s="213"/>
      <c r="L10" s="158">
        <f>IF($I$8=基本!$F$4,基本!$P$7,IF($I$8=基本!$F$13,基本!$P$16,IF($I$8=基本!$F$22,基本!$P$25,IF($I$8=基本!$F$31,基本!$P$34,IF($I$8=基本!$F$40,基本!$P$43,0)))))</f>
        <v>10</v>
      </c>
    </row>
    <row r="11" spans="1:13" ht="13.5" customHeight="1">
      <c r="A11" s="81"/>
      <c r="B11" s="235"/>
      <c r="C11" s="236"/>
      <c r="D11" s="236"/>
      <c r="E11" s="236"/>
      <c r="F11" s="236"/>
      <c r="G11" s="237"/>
      <c r="H11" s="155" t="s">
        <v>52</v>
      </c>
      <c r="I11" s="159" t="s">
        <v>152</v>
      </c>
      <c r="J11" s="102">
        <f>IF($I$9 = "筋力",基本!$C$5,IF($I$11 = "耐久力",基本!$C$6,IF($I$11 = "敏捷力",基本!$C$7,IF($I$11 = "知力",基本!$C$8,IF($I$11 = "判断力",基本!$C$9,IF($I$11 = "筋力",基本!$C$10,""))))))</f>
        <v>5</v>
      </c>
      <c r="L11" s="93"/>
    </row>
    <row r="12" spans="1:13">
      <c r="A12" s="81"/>
      <c r="B12" s="235"/>
      <c r="C12" s="236"/>
      <c r="D12" s="236"/>
      <c r="E12" s="236"/>
      <c r="F12" s="236"/>
      <c r="G12" s="237"/>
      <c r="H12" s="157" t="s">
        <v>59</v>
      </c>
      <c r="I12" s="159">
        <v>0</v>
      </c>
      <c r="J12" s="211" t="s">
        <v>54</v>
      </c>
      <c r="K12" s="213"/>
      <c r="L12" s="158">
        <f>IF($I$8=基本!$F$4,基本!$P$9,IF($I$8=基本!$F$13,基本!$P$18,IF($I$8=基本!$F$22,基本!$P$27,IF($I$8=基本!$F$31,基本!$P$36,IF($I$8=基本!$F$40,基本!$P$45,0)))))</f>
        <v>6</v>
      </c>
    </row>
    <row r="13" spans="1:13" ht="13.5" customHeight="1">
      <c r="A13" s="81"/>
      <c r="B13" s="339"/>
      <c r="C13" s="340"/>
      <c r="D13" s="340"/>
      <c r="E13" s="340"/>
      <c r="F13" s="340"/>
      <c r="G13" s="341"/>
      <c r="H13" s="156" t="s">
        <v>86</v>
      </c>
      <c r="I13" s="159">
        <v>2</v>
      </c>
      <c r="J13" s="157" t="s">
        <v>44</v>
      </c>
      <c r="K13" s="159">
        <v>10</v>
      </c>
    </row>
    <row r="14" spans="1:13" ht="13.5" customHeight="1">
      <c r="A14" s="81"/>
      <c r="B14" s="225"/>
      <c r="C14" s="226"/>
      <c r="D14" s="226"/>
      <c r="E14" s="226"/>
      <c r="F14" s="226"/>
      <c r="G14" s="227"/>
      <c r="H14" s="157" t="s">
        <v>50</v>
      </c>
      <c r="I14" s="159">
        <v>2</v>
      </c>
      <c r="J14" s="157" t="s">
        <v>44</v>
      </c>
      <c r="K14" s="159">
        <v>6</v>
      </c>
      <c r="L14" s="168">
        <v>12</v>
      </c>
      <c r="M14" s="106" t="s">
        <v>153</v>
      </c>
    </row>
    <row r="15" spans="1:13" ht="13.5" customHeight="1">
      <c r="A15" s="81"/>
      <c r="B15" s="339"/>
      <c r="C15" s="340"/>
      <c r="D15" s="340"/>
      <c r="E15" s="340"/>
      <c r="F15" s="340"/>
      <c r="G15" s="341"/>
      <c r="H15" s="157" t="s">
        <v>60</v>
      </c>
      <c r="I15" s="159"/>
    </row>
    <row r="16" spans="1:13" ht="13.5" customHeight="1">
      <c r="A16" s="81"/>
      <c r="B16" s="225"/>
      <c r="C16" s="226"/>
      <c r="D16" s="226"/>
      <c r="E16" s="226"/>
      <c r="F16" s="226"/>
      <c r="G16" s="227"/>
    </row>
    <row r="17" spans="1:12" ht="13.5" customHeight="1">
      <c r="A17" s="81"/>
      <c r="B17" s="225"/>
      <c r="C17" s="226"/>
      <c r="D17" s="226"/>
      <c r="E17" s="226"/>
      <c r="F17" s="226"/>
      <c r="G17" s="227"/>
      <c r="J17" s="143"/>
      <c r="K17" s="143"/>
    </row>
    <row r="18" spans="1:12" ht="13.5" customHeight="1">
      <c r="A18" s="82"/>
      <c r="B18" s="342"/>
      <c r="C18" s="317"/>
      <c r="D18" s="317"/>
      <c r="E18" s="317"/>
      <c r="F18" s="317"/>
      <c r="G18" s="343"/>
      <c r="J18" s="143"/>
      <c r="K18" s="143"/>
    </row>
    <row r="19" spans="1:12">
      <c r="A19" s="317"/>
      <c r="B19" s="317"/>
      <c r="C19" s="317"/>
      <c r="D19" s="317"/>
      <c r="E19" s="317"/>
      <c r="F19" s="317"/>
      <c r="G19" s="317"/>
    </row>
    <row r="20" spans="1:12" ht="13.5" customHeight="1">
      <c r="A20" s="229" t="s">
        <v>49</v>
      </c>
      <c r="B20" s="230"/>
      <c r="C20" s="230"/>
      <c r="D20" s="230"/>
      <c r="E20" s="230"/>
      <c r="F20" s="230"/>
      <c r="G20" s="231"/>
    </row>
    <row r="21" spans="1:12" s="118" customFormat="1" ht="13.5" customHeight="1">
      <c r="A21" s="318"/>
      <c r="B21" s="319"/>
      <c r="C21" s="319"/>
      <c r="D21" s="319"/>
      <c r="E21" s="319"/>
      <c r="F21" s="319"/>
      <c r="G21" s="320"/>
      <c r="L21" s="119"/>
    </row>
    <row r="22" spans="1:12" s="118" customFormat="1" ht="13.5" customHeight="1">
      <c r="A22" s="235" t="s">
        <v>288</v>
      </c>
      <c r="B22" s="236"/>
      <c r="C22" s="236"/>
      <c r="D22" s="236"/>
      <c r="E22" s="236"/>
      <c r="F22" s="236"/>
      <c r="G22" s="237"/>
      <c r="L22" s="119"/>
    </row>
    <row r="23" spans="1:12" s="118" customFormat="1" ht="13.5" customHeight="1">
      <c r="A23" s="235"/>
      <c r="B23" s="236"/>
      <c r="C23" s="236"/>
      <c r="D23" s="236"/>
      <c r="E23" s="236"/>
      <c r="F23" s="236"/>
      <c r="G23" s="237"/>
      <c r="L23" s="119"/>
    </row>
    <row r="24" spans="1:12" s="118" customFormat="1" ht="13.5" customHeight="1">
      <c r="A24" s="235"/>
      <c r="B24" s="236"/>
      <c r="C24" s="236"/>
      <c r="D24" s="236"/>
      <c r="E24" s="236"/>
      <c r="F24" s="236"/>
      <c r="G24" s="237"/>
      <c r="L24" s="119"/>
    </row>
    <row r="25" spans="1:12" s="119" customFormat="1" ht="13.5" customHeight="1">
      <c r="A25" s="235"/>
      <c r="B25" s="236"/>
      <c r="C25" s="236"/>
      <c r="D25" s="236"/>
      <c r="E25" s="236"/>
      <c r="F25" s="236"/>
      <c r="G25" s="237"/>
      <c r="H25" s="118"/>
      <c r="I25" s="118"/>
      <c r="J25" s="118"/>
      <c r="K25" s="118"/>
    </row>
    <row r="26" spans="1:12" s="118" customFormat="1" ht="21" customHeight="1">
      <c r="A26" s="251"/>
      <c r="B26" s="252"/>
      <c r="C26" s="252"/>
      <c r="D26" s="252"/>
      <c r="E26" s="252"/>
      <c r="F26" s="252"/>
      <c r="G26" s="253"/>
      <c r="L26" s="119"/>
    </row>
    <row r="27" spans="1:12" s="118" customFormat="1" ht="13.5" customHeight="1">
      <c r="A27" s="235"/>
      <c r="B27" s="236"/>
      <c r="C27" s="236"/>
      <c r="D27" s="236"/>
      <c r="E27" s="236"/>
      <c r="F27" s="236"/>
      <c r="G27" s="237"/>
      <c r="L27" s="119"/>
    </row>
    <row r="28" spans="1:12" s="119" customFormat="1" ht="13.5" customHeight="1">
      <c r="A28" s="235"/>
      <c r="B28" s="236"/>
      <c r="C28" s="236"/>
      <c r="D28" s="236"/>
      <c r="E28" s="236"/>
      <c r="F28" s="236"/>
      <c r="G28" s="237"/>
      <c r="H28" s="118"/>
      <c r="I28" s="118"/>
      <c r="J28" s="118"/>
      <c r="K28" s="118"/>
    </row>
    <row r="29" spans="1:12" s="118" customFormat="1" ht="13.5" customHeight="1">
      <c r="A29" s="235"/>
      <c r="B29" s="236"/>
      <c r="C29" s="236"/>
      <c r="D29" s="236"/>
      <c r="E29" s="236"/>
      <c r="F29" s="236"/>
      <c r="G29" s="237"/>
      <c r="L29" s="119"/>
    </row>
    <row r="30" spans="1:12" s="118" customFormat="1" ht="13.5" customHeight="1">
      <c r="A30" s="235"/>
      <c r="B30" s="236"/>
      <c r="C30" s="236"/>
      <c r="D30" s="236"/>
      <c r="E30" s="236"/>
      <c r="F30" s="236"/>
      <c r="G30" s="237"/>
      <c r="L30" s="119"/>
    </row>
    <row r="31" spans="1:12" s="118" customFormat="1" ht="13.5" customHeight="1">
      <c r="A31" s="235"/>
      <c r="B31" s="236"/>
      <c r="C31" s="236"/>
      <c r="D31" s="236"/>
      <c r="E31" s="236"/>
      <c r="F31" s="236"/>
      <c r="G31" s="237"/>
      <c r="L31" s="119"/>
    </row>
    <row r="32" spans="1:12" s="118" customFormat="1" ht="13.5" customHeight="1">
      <c r="A32" s="235"/>
      <c r="B32" s="236"/>
      <c r="C32" s="236"/>
      <c r="D32" s="236"/>
      <c r="E32" s="236"/>
      <c r="F32" s="236"/>
      <c r="G32" s="237"/>
      <c r="L32" s="119"/>
    </row>
    <row r="33" spans="1:12" s="118" customFormat="1" ht="13.5" customHeight="1">
      <c r="A33" s="235"/>
      <c r="B33" s="236"/>
      <c r="C33" s="236"/>
      <c r="D33" s="236"/>
      <c r="E33" s="236"/>
      <c r="F33" s="236"/>
      <c r="G33" s="237"/>
      <c r="L33" s="119"/>
    </row>
    <row r="34" spans="1:12" s="118" customFormat="1" ht="13.5" customHeight="1">
      <c r="A34" s="235"/>
      <c r="B34" s="236"/>
      <c r="C34" s="236"/>
      <c r="D34" s="236"/>
      <c r="E34" s="236"/>
      <c r="F34" s="236"/>
      <c r="G34" s="237"/>
      <c r="L34" s="119"/>
    </row>
    <row r="35" spans="1:12" s="118" customFormat="1" ht="13.5" customHeight="1">
      <c r="A35" s="235"/>
      <c r="B35" s="236"/>
      <c r="C35" s="236"/>
      <c r="D35" s="236"/>
      <c r="E35" s="236"/>
      <c r="F35" s="236"/>
      <c r="G35" s="237"/>
      <c r="L35" s="119"/>
    </row>
    <row r="36" spans="1:12" s="118" customFormat="1" ht="13.5" customHeight="1">
      <c r="A36" s="235"/>
      <c r="B36" s="236"/>
      <c r="C36" s="236"/>
      <c r="D36" s="236"/>
      <c r="E36" s="236"/>
      <c r="F36" s="236"/>
      <c r="G36" s="237"/>
      <c r="L36" s="119"/>
    </row>
    <row r="37" spans="1:12" s="118" customFormat="1" ht="13.5" customHeight="1">
      <c r="A37" s="235"/>
      <c r="B37" s="236"/>
      <c r="C37" s="236"/>
      <c r="D37" s="236"/>
      <c r="E37" s="236"/>
      <c r="F37" s="236"/>
      <c r="G37" s="237"/>
      <c r="L37" s="119"/>
    </row>
    <row r="38" spans="1:12" s="118" customFormat="1" ht="13.5" customHeight="1">
      <c r="A38" s="235"/>
      <c r="B38" s="236"/>
      <c r="C38" s="236"/>
      <c r="D38" s="236"/>
      <c r="E38" s="236"/>
      <c r="F38" s="236"/>
      <c r="G38" s="237"/>
      <c r="L38" s="119"/>
    </row>
    <row r="39" spans="1:12" s="118" customFormat="1" ht="13.5" customHeight="1">
      <c r="A39" s="235"/>
      <c r="B39" s="236"/>
      <c r="C39" s="236"/>
      <c r="D39" s="236"/>
      <c r="E39" s="236"/>
      <c r="F39" s="236"/>
      <c r="G39" s="237"/>
      <c r="L39" s="119"/>
    </row>
    <row r="40" spans="1:12" s="118" customFormat="1" ht="13.5" customHeight="1">
      <c r="A40" s="235"/>
      <c r="B40" s="236"/>
      <c r="C40" s="236"/>
      <c r="D40" s="236"/>
      <c r="E40" s="236"/>
      <c r="F40" s="236"/>
      <c r="G40" s="237"/>
      <c r="L40" s="119"/>
    </row>
    <row r="41" spans="1:12" s="118" customFormat="1" ht="13.5" customHeight="1">
      <c r="A41" s="235"/>
      <c r="B41" s="236"/>
      <c r="C41" s="236"/>
      <c r="D41" s="236"/>
      <c r="E41" s="236"/>
      <c r="F41" s="236"/>
      <c r="G41" s="237"/>
      <c r="L41" s="119"/>
    </row>
    <row r="42" spans="1:12" s="118" customFormat="1" ht="13.5" customHeight="1">
      <c r="A42" s="235"/>
      <c r="B42" s="236"/>
      <c r="C42" s="236"/>
      <c r="D42" s="236"/>
      <c r="E42" s="236"/>
      <c r="F42" s="236"/>
      <c r="G42" s="237"/>
      <c r="L42" s="119"/>
    </row>
    <row r="43" spans="1:12" s="118" customFormat="1" ht="13.5" customHeight="1">
      <c r="A43" s="235"/>
      <c r="B43" s="236"/>
      <c r="C43" s="236"/>
      <c r="D43" s="236"/>
      <c r="E43" s="236"/>
      <c r="F43" s="236"/>
      <c r="G43" s="237"/>
      <c r="L43" s="119"/>
    </row>
    <row r="44" spans="1:12" s="118" customFormat="1" ht="13.5" customHeight="1">
      <c r="A44" s="235"/>
      <c r="B44" s="236"/>
      <c r="C44" s="236"/>
      <c r="D44" s="236"/>
      <c r="E44" s="236"/>
      <c r="F44" s="236"/>
      <c r="G44" s="237"/>
      <c r="L44" s="119"/>
    </row>
    <row r="45" spans="1:12" s="118" customFormat="1" ht="13.5" customHeight="1">
      <c r="A45" s="235"/>
      <c r="B45" s="236"/>
      <c r="C45" s="236"/>
      <c r="D45" s="236"/>
      <c r="E45" s="236"/>
      <c r="F45" s="236"/>
      <c r="G45" s="237"/>
      <c r="L45" s="119"/>
    </row>
    <row r="46" spans="1:12" s="118" customFormat="1" ht="13.5" customHeight="1">
      <c r="A46" s="235"/>
      <c r="B46" s="236"/>
      <c r="C46" s="236"/>
      <c r="D46" s="236"/>
      <c r="E46" s="236"/>
      <c r="F46" s="236"/>
      <c r="G46" s="237"/>
      <c r="L46" s="119"/>
    </row>
    <row r="47" spans="1:12" s="118" customFormat="1" ht="13.5" customHeight="1">
      <c r="A47" s="235"/>
      <c r="B47" s="236"/>
      <c r="C47" s="236"/>
      <c r="D47" s="236"/>
      <c r="E47" s="236"/>
      <c r="F47" s="236"/>
      <c r="G47" s="237"/>
      <c r="L47" s="119"/>
    </row>
    <row r="48" spans="1:12" s="118" customFormat="1" ht="13.5" customHeight="1">
      <c r="A48" s="235"/>
      <c r="B48" s="236"/>
      <c r="C48" s="236"/>
      <c r="D48" s="236"/>
      <c r="E48" s="236"/>
      <c r="F48" s="236"/>
      <c r="G48" s="237"/>
      <c r="L48" s="119"/>
    </row>
    <row r="49" spans="1:12" s="118" customFormat="1" ht="13.5" customHeight="1">
      <c r="A49" s="235"/>
      <c r="B49" s="236"/>
      <c r="C49" s="236"/>
      <c r="D49" s="236"/>
      <c r="E49" s="236"/>
      <c r="F49" s="236"/>
      <c r="G49" s="237"/>
      <c r="L49" s="119"/>
    </row>
    <row r="50" spans="1:12" s="118" customFormat="1" ht="13.5" customHeight="1">
      <c r="A50" s="235"/>
      <c r="B50" s="236"/>
      <c r="C50" s="236"/>
      <c r="D50" s="236"/>
      <c r="E50" s="236"/>
      <c r="F50" s="236"/>
      <c r="G50" s="237"/>
      <c r="L50" s="119"/>
    </row>
    <row r="51" spans="1:12" s="118" customFormat="1" ht="13.5" customHeight="1">
      <c r="A51" s="235"/>
      <c r="B51" s="236"/>
      <c r="C51" s="236"/>
      <c r="D51" s="236"/>
      <c r="E51" s="236"/>
      <c r="F51" s="236"/>
      <c r="G51" s="237"/>
      <c r="L51" s="119"/>
    </row>
    <row r="52" spans="1:12" s="118" customFormat="1" ht="13.5" customHeight="1">
      <c r="A52" s="235"/>
      <c r="B52" s="236"/>
      <c r="C52" s="236"/>
      <c r="D52" s="236"/>
      <c r="E52" s="236"/>
      <c r="F52" s="236"/>
      <c r="G52" s="237"/>
      <c r="L52" s="119"/>
    </row>
    <row r="53" spans="1:12" s="118" customFormat="1" ht="13.5" customHeight="1">
      <c r="A53" s="235"/>
      <c r="B53" s="236"/>
      <c r="C53" s="236"/>
      <c r="D53" s="236"/>
      <c r="E53" s="236"/>
      <c r="F53" s="236"/>
      <c r="G53" s="237"/>
      <c r="L53" s="119"/>
    </row>
    <row r="54" spans="1:12" s="118" customFormat="1" ht="13.5" customHeight="1">
      <c r="A54" s="235"/>
      <c r="B54" s="236"/>
      <c r="C54" s="236"/>
      <c r="D54" s="236"/>
      <c r="E54" s="236"/>
      <c r="F54" s="236"/>
      <c r="G54" s="237"/>
      <c r="L54" s="119"/>
    </row>
    <row r="55" spans="1:12" s="118" customFormat="1" ht="13.5" customHeight="1">
      <c r="A55" s="235"/>
      <c r="B55" s="236"/>
      <c r="C55" s="236"/>
      <c r="D55" s="236"/>
      <c r="E55" s="236"/>
      <c r="F55" s="236"/>
      <c r="G55" s="237"/>
      <c r="L55" s="119"/>
    </row>
    <row r="56" spans="1:12" s="119" customFormat="1" ht="13.5" customHeight="1">
      <c r="A56" s="235"/>
      <c r="B56" s="236"/>
      <c r="C56" s="236"/>
      <c r="D56" s="236"/>
      <c r="E56" s="236"/>
      <c r="F56" s="236"/>
      <c r="G56" s="237"/>
      <c r="H56" s="118"/>
      <c r="I56" s="118"/>
      <c r="J56" s="118"/>
      <c r="K56" s="118"/>
    </row>
    <row r="57" spans="1:12" s="93" customFormat="1" ht="21">
      <c r="A57" s="38" t="s">
        <v>32</v>
      </c>
      <c r="B57" s="170" t="str">
        <f>$B$1</f>
        <v>テーマパワー</v>
      </c>
      <c r="C57" s="39" t="s">
        <v>40</v>
      </c>
      <c r="D57" s="40" t="str">
        <f>$E$1</f>
        <v>遭遇毎</v>
      </c>
      <c r="E57" s="288" t="str">
        <f>$B$2</f>
        <v>サブレテイニアン･サヴァイヴァル</v>
      </c>
      <c r="F57" s="289"/>
      <c r="G57" s="290"/>
      <c r="L57" s="143"/>
    </row>
  </sheetData>
  <mergeCells count="59">
    <mergeCell ref="J10:K10"/>
    <mergeCell ref="B11:G11"/>
    <mergeCell ref="B1:C1"/>
    <mergeCell ref="F1:G1"/>
    <mergeCell ref="B2:G2"/>
    <mergeCell ref="B4:G4"/>
    <mergeCell ref="B5:G5"/>
    <mergeCell ref="B6:D6"/>
    <mergeCell ref="B16:G16"/>
    <mergeCell ref="B7:D7"/>
    <mergeCell ref="B8:G8"/>
    <mergeCell ref="B9:G9"/>
    <mergeCell ref="B10:G10"/>
    <mergeCell ref="B12:G12"/>
    <mergeCell ref="J12:K12"/>
    <mergeCell ref="B13:G13"/>
    <mergeCell ref="B14:G14"/>
    <mergeCell ref="B15:G15"/>
    <mergeCell ref="A28:G28"/>
    <mergeCell ref="B17:G17"/>
    <mergeCell ref="B18:G18"/>
    <mergeCell ref="A19:G19"/>
    <mergeCell ref="A20:G20"/>
    <mergeCell ref="A21:G21"/>
    <mergeCell ref="A22:G22"/>
    <mergeCell ref="A23:G23"/>
    <mergeCell ref="A24:G24"/>
    <mergeCell ref="A25:G25"/>
    <mergeCell ref="A26:G26"/>
    <mergeCell ref="A27:G27"/>
    <mergeCell ref="A40:G40"/>
    <mergeCell ref="A29:G29"/>
    <mergeCell ref="A30:G30"/>
    <mergeCell ref="A31:G31"/>
    <mergeCell ref="A32:G32"/>
    <mergeCell ref="A33:G33"/>
    <mergeCell ref="A34:G34"/>
    <mergeCell ref="A35:G35"/>
    <mergeCell ref="A36:G36"/>
    <mergeCell ref="A37:G37"/>
    <mergeCell ref="A38:G38"/>
    <mergeCell ref="A39:G39"/>
    <mergeCell ref="A52:G52"/>
    <mergeCell ref="A41:G41"/>
    <mergeCell ref="A42:G42"/>
    <mergeCell ref="A43:G43"/>
    <mergeCell ref="A44:G44"/>
    <mergeCell ref="A45:G45"/>
    <mergeCell ref="A46:G46"/>
    <mergeCell ref="A47:G47"/>
    <mergeCell ref="A48:G48"/>
    <mergeCell ref="A49:G49"/>
    <mergeCell ref="A50:G50"/>
    <mergeCell ref="A51:G51"/>
    <mergeCell ref="A53:G53"/>
    <mergeCell ref="A54:G54"/>
    <mergeCell ref="A55:G55"/>
    <mergeCell ref="A56:G56"/>
    <mergeCell ref="E57:G57"/>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I11 I9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3"/>
  <sheetViews>
    <sheetView workbookViewId="0"/>
  </sheetViews>
  <sheetFormatPr defaultRowHeight="13.5"/>
  <cols>
    <col min="1" max="1" width="7.875" style="83" customWidth="1"/>
    <col min="2" max="2" width="8.5" style="83" customWidth="1"/>
    <col min="3" max="3" width="6.625" style="83" customWidth="1"/>
    <col min="4" max="4" width="15.75" style="83" customWidth="1"/>
    <col min="5" max="6" width="15.75" style="29" customWidth="1"/>
    <col min="7" max="7" width="18.25" style="29" customWidth="1"/>
    <col min="8" max="8" width="17.375" style="29" customWidth="1"/>
    <col min="9" max="9" width="14.625" style="29" customWidth="1"/>
    <col min="10" max="10" width="8.375" style="29" customWidth="1"/>
    <col min="11" max="11" width="7.5" style="29" customWidth="1"/>
    <col min="12" max="12" width="7.875" style="83" customWidth="1"/>
    <col min="13" max="13" width="9.25" style="83" customWidth="1"/>
    <col min="14" max="14" width="12.375" style="83" customWidth="1"/>
    <col min="15" max="16384" width="9" style="83"/>
  </cols>
  <sheetData>
    <row r="1" spans="1:13" ht="21">
      <c r="A1" s="10"/>
      <c r="B1" s="259"/>
      <c r="C1" s="260"/>
      <c r="D1" s="12" t="s">
        <v>40</v>
      </c>
      <c r="E1" s="11" t="s">
        <v>41</v>
      </c>
      <c r="F1" s="261"/>
      <c r="G1" s="262"/>
      <c r="H1" s="33" t="s">
        <v>55</v>
      </c>
    </row>
    <row r="2" spans="1:13" ht="24.75" customHeight="1">
      <c r="A2" s="12" t="s">
        <v>0</v>
      </c>
      <c r="B2" s="263" t="s">
        <v>103</v>
      </c>
      <c r="C2" s="263"/>
      <c r="D2" s="263"/>
      <c r="E2" s="263"/>
      <c r="F2" s="263"/>
      <c r="G2" s="263"/>
      <c r="H2" s="33" t="s">
        <v>56</v>
      </c>
    </row>
    <row r="3" spans="1:13" ht="19.5" customHeight="1">
      <c r="A3" s="32" t="s">
        <v>48</v>
      </c>
      <c r="B3" s="29"/>
      <c r="C3" s="29"/>
      <c r="D3" s="29"/>
      <c r="I3" s="33"/>
    </row>
    <row r="4" spans="1:13">
      <c r="A4" s="77" t="s">
        <v>46</v>
      </c>
      <c r="B4" s="264"/>
      <c r="C4" s="265"/>
      <c r="D4" s="265"/>
      <c r="E4" s="265"/>
      <c r="F4" s="265"/>
      <c r="G4" s="266"/>
    </row>
    <row r="5" spans="1:13">
      <c r="A5" s="78" t="s">
        <v>39</v>
      </c>
      <c r="B5" s="264"/>
      <c r="C5" s="265"/>
      <c r="D5" s="265"/>
      <c r="E5" s="265"/>
      <c r="F5" s="265"/>
      <c r="G5" s="266"/>
    </row>
    <row r="6" spans="1:13">
      <c r="A6" s="78" t="s">
        <v>7</v>
      </c>
      <c r="B6" s="264" t="s">
        <v>5</v>
      </c>
      <c r="C6" s="265"/>
      <c r="D6" s="266"/>
      <c r="E6" s="85" t="s">
        <v>43</v>
      </c>
      <c r="F6" s="86" t="str">
        <f>$I$6</f>
        <v>近接</v>
      </c>
      <c r="G6" s="86" t="str">
        <f>IF($J$6 = 0,"", $J$6)</f>
        <v>武器</v>
      </c>
      <c r="H6" s="85" t="s">
        <v>43</v>
      </c>
      <c r="I6" s="87" t="s">
        <v>69</v>
      </c>
      <c r="J6" s="87" t="s">
        <v>100</v>
      </c>
    </row>
    <row r="7" spans="1:13">
      <c r="A7" s="79" t="s">
        <v>6</v>
      </c>
      <c r="B7" s="264" t="s">
        <v>91</v>
      </c>
      <c r="C7" s="265"/>
      <c r="D7" s="266"/>
      <c r="E7" s="85" t="s">
        <v>66</v>
      </c>
      <c r="F7" s="86" t="str">
        <f>IF($I$7 = 0,"", $I$7)</f>
        <v/>
      </c>
      <c r="G7" s="86" t="str">
        <f>IF($J$7 = 0,"", $J$7)</f>
        <v/>
      </c>
      <c r="H7" s="85" t="s">
        <v>66</v>
      </c>
      <c r="I7" s="87"/>
      <c r="J7" s="87"/>
    </row>
    <row r="8" spans="1:13">
      <c r="A8" s="79" t="s">
        <v>8</v>
      </c>
      <c r="B8" s="264" t="s">
        <v>345</v>
      </c>
      <c r="C8" s="265"/>
      <c r="D8" s="265"/>
      <c r="E8" s="265"/>
      <c r="F8" s="265"/>
      <c r="G8" s="266"/>
      <c r="H8" s="85" t="s">
        <v>85</v>
      </c>
      <c r="I8" s="87" t="s">
        <v>101</v>
      </c>
      <c r="J8" s="33" t="s">
        <v>62</v>
      </c>
    </row>
    <row r="9" spans="1:13" ht="14.25" customHeight="1">
      <c r="A9" s="80" t="s">
        <v>9</v>
      </c>
      <c r="B9" s="267" t="s">
        <v>346</v>
      </c>
      <c r="C9" s="268"/>
      <c r="D9" s="268"/>
      <c r="E9" s="268"/>
      <c r="F9" s="268"/>
      <c r="G9" s="269"/>
      <c r="H9" s="85" t="s">
        <v>51</v>
      </c>
      <c r="I9" s="87" t="s">
        <v>12</v>
      </c>
      <c r="J9" s="86">
        <f>IF($I$9 = "筋力",基本!$C$5,IF($I$9 = "耐久力",基本!$C$6,IF($I$9 = "敏捷力",基本!$C$7,IF($I$9 = "知力",基本!$C$8,IF($I$9 = "判断力",基本!$C$9,IF($I$9 = "魅力",基本!$C$10,""))))))</f>
        <v>5</v>
      </c>
      <c r="K9" s="87" t="s">
        <v>90</v>
      </c>
    </row>
    <row r="10" spans="1:13" ht="14.25" customHeight="1">
      <c r="A10" s="81"/>
      <c r="B10" s="251"/>
      <c r="C10" s="252"/>
      <c r="D10" s="252"/>
      <c r="E10" s="252"/>
      <c r="F10" s="252"/>
      <c r="G10" s="253"/>
      <c r="H10" s="85" t="s">
        <v>58</v>
      </c>
      <c r="I10" s="87">
        <v>0</v>
      </c>
      <c r="J10" s="211" t="s">
        <v>53</v>
      </c>
      <c r="K10" s="213"/>
      <c r="L10" s="86">
        <f>IF($I$8=基本!$F$4,基本!$P$7,IF($I$8=基本!$F$13,基本!$P$16,IF($I$8=基本!$F$22,基本!$P$25,IF($I$8=基本!$F$31,基本!$P$34,IF($I$8=基本!$F$40,基本!$P$43,0)))))</f>
        <v>10</v>
      </c>
    </row>
    <row r="11" spans="1:13" ht="14.25" customHeight="1">
      <c r="A11" s="81"/>
      <c r="B11" s="249"/>
      <c r="C11" s="245"/>
      <c r="D11" s="245"/>
      <c r="E11" s="245"/>
      <c r="F11" s="245"/>
      <c r="G11" s="250"/>
      <c r="H11" s="35" t="s">
        <v>52</v>
      </c>
      <c r="I11" s="87" t="s">
        <v>12</v>
      </c>
      <c r="J11" s="37">
        <f>IF($I$11 = "筋力",基本!$C$5,IF($I$11 = "耐久力",基本!$C$6,IF($I$11 = "敏捷力",基本!$C$7,IF($I$11 = "知力",基本!$C$8,IF($I$11 = "判断力",基本!$C$9,IF($I$11 = "魅力",基本!$C$10,""))))))</f>
        <v>5</v>
      </c>
      <c r="L11" s="29"/>
    </row>
    <row r="12" spans="1:13" ht="14.25" customHeight="1">
      <c r="A12" s="81"/>
      <c r="B12" s="249"/>
      <c r="C12" s="245"/>
      <c r="D12" s="245"/>
      <c r="E12" s="245"/>
      <c r="F12" s="245"/>
      <c r="G12" s="250"/>
      <c r="H12" s="85" t="s">
        <v>59</v>
      </c>
      <c r="I12" s="87">
        <v>0</v>
      </c>
      <c r="J12" s="211" t="s">
        <v>54</v>
      </c>
      <c r="K12" s="213"/>
      <c r="L12" s="86">
        <f>IF($I$8=基本!$F$4,基本!$P$9,IF($I$8=基本!$F$13,基本!$P$18,IF($I$8=基本!$F$22,基本!$P$27,IF($I$8=基本!$F$31,基本!$P$36,IF($I$8=基本!$F$40,基本!$P$45,0)))))</f>
        <v>6</v>
      </c>
    </row>
    <row r="13" spans="1:13" ht="14.25" customHeight="1">
      <c r="A13" s="81"/>
      <c r="B13" s="249"/>
      <c r="C13" s="245"/>
      <c r="D13" s="245"/>
      <c r="E13" s="245"/>
      <c r="F13" s="245"/>
      <c r="G13" s="250"/>
      <c r="H13" s="36" t="s">
        <v>86</v>
      </c>
      <c r="I13" s="87">
        <v>2</v>
      </c>
      <c r="J13" s="85" t="s">
        <v>44</v>
      </c>
      <c r="K13" s="87">
        <v>4</v>
      </c>
      <c r="L13" s="53"/>
      <c r="M13" s="53"/>
    </row>
    <row r="14" spans="1:13" ht="14.25" customHeight="1">
      <c r="A14" s="81"/>
      <c r="B14" s="251"/>
      <c r="C14" s="252"/>
      <c r="D14" s="252"/>
      <c r="E14" s="252"/>
      <c r="F14" s="252"/>
      <c r="G14" s="253"/>
      <c r="H14" s="85" t="s">
        <v>50</v>
      </c>
      <c r="I14" s="87">
        <v>2</v>
      </c>
      <c r="J14" s="85" t="s">
        <v>44</v>
      </c>
      <c r="K14" s="87">
        <v>8</v>
      </c>
      <c r="L14" s="162">
        <v>12</v>
      </c>
      <c r="M14" s="53" t="s">
        <v>153</v>
      </c>
    </row>
    <row r="15" spans="1:13" ht="14.25" customHeight="1">
      <c r="A15" s="82"/>
      <c r="B15" s="257"/>
      <c r="C15" s="238"/>
      <c r="D15" s="238"/>
      <c r="E15" s="238"/>
      <c r="F15" s="238"/>
      <c r="G15" s="258"/>
      <c r="H15" s="85" t="s">
        <v>60</v>
      </c>
      <c r="I15" s="87"/>
      <c r="J15" s="83"/>
      <c r="K15" s="83"/>
    </row>
    <row r="16" spans="1:13" ht="14.25" thickBot="1">
      <c r="A16" s="84" t="s">
        <v>47</v>
      </c>
      <c r="E16" s="3"/>
      <c r="H16" s="83"/>
      <c r="I16" s="83"/>
      <c r="J16" s="83"/>
      <c r="K16" s="83"/>
    </row>
    <row r="17" spans="1:11" ht="18.75" customHeight="1" thickBot="1">
      <c r="A17" s="239" t="str">
        <f>$B$2</f>
        <v>近接基礎攻撃</v>
      </c>
      <c r="B17" s="240"/>
      <c r="C17" s="240"/>
      <c r="D17" s="75" t="s">
        <v>2</v>
      </c>
      <c r="E17" s="56" t="s">
        <v>113</v>
      </c>
      <c r="F17" s="76" t="s">
        <v>104</v>
      </c>
      <c r="G17" s="61" t="s">
        <v>71</v>
      </c>
      <c r="J17" s="83"/>
      <c r="K17" s="83"/>
    </row>
    <row r="18" spans="1:11" ht="23.25" customHeight="1">
      <c r="A18" s="241" t="s">
        <v>42</v>
      </c>
      <c r="B18" s="72" t="s">
        <v>120</v>
      </c>
      <c r="C18" s="73" t="str">
        <f>$K$9</f>
        <v>AC</v>
      </c>
      <c r="D18" s="70" t="str">
        <f>$J$9+$L$10+$I$10 &amp; "+1d20"</f>
        <v>15+1d20</v>
      </c>
      <c r="E18" s="70" t="str">
        <f>$J$9+$L$10+$I$10 &amp; "+1d20"</f>
        <v>15+1d20</v>
      </c>
      <c r="F18" s="70" t="str">
        <f>$J$9+$L$10+$I$10+1 &amp; "+1d20"</f>
        <v>16+1d20</v>
      </c>
      <c r="G18" s="71"/>
      <c r="H18" s="83"/>
      <c r="I18" s="83"/>
      <c r="J18" s="83"/>
      <c r="K18" s="83"/>
    </row>
    <row r="19" spans="1:11" ht="23.25" customHeight="1" thickBot="1">
      <c r="A19" s="242"/>
      <c r="B19" s="111" t="s">
        <v>1</v>
      </c>
      <c r="C19" s="74" t="str">
        <f>$K$9</f>
        <v>AC</v>
      </c>
      <c r="D19" s="112" t="str">
        <f>$J$9+$L$10+2+$I$10 &amp; "+1d20"</f>
        <v>17+1d20</v>
      </c>
      <c r="E19" s="112" t="str">
        <f>$J$9+$L$10+2+$I$10 &amp; "+1d20"</f>
        <v>17+1d20</v>
      </c>
      <c r="F19" s="112" t="str">
        <f>$J$9+$L$10+2+$I$10+1 &amp; "+1d20"</f>
        <v>18+1d20</v>
      </c>
      <c r="G19" s="113"/>
      <c r="H19" s="83"/>
      <c r="I19" s="83"/>
      <c r="J19" s="83"/>
      <c r="K19" s="83"/>
    </row>
    <row r="20" spans="1:11" ht="23.25" customHeight="1">
      <c r="A20" s="243" t="s">
        <v>120</v>
      </c>
      <c r="B20" s="171" t="s">
        <v>4</v>
      </c>
      <c r="C20" s="172" t="str">
        <f t="shared" ref="C20:C25" si="0">IF($I$15 = 0,"", $I$15)</f>
        <v/>
      </c>
      <c r="D20" s="62" t="str">
        <f>-2+$J$11+$L$12+$I$12 &amp; "+" &amp; $I$13 &amp; "d" &amp; $K$13</f>
        <v>9+2d4</v>
      </c>
      <c r="E20" s="62" t="str">
        <f>-2+$J$11+$L$12+$I$12 &amp; "+" &amp; $I$13 &amp; "d" &amp; $K$13</f>
        <v>9+2d4</v>
      </c>
      <c r="F20" s="62" t="str">
        <f>-2+$J$11+$L$12+$I$12 &amp; "+" &amp; $I$13 &amp; "d" &amp; $K$13</f>
        <v>9+2d4</v>
      </c>
      <c r="G20" s="63"/>
      <c r="H20" s="83"/>
      <c r="I20" s="83"/>
      <c r="J20" s="83"/>
      <c r="K20" s="83"/>
    </row>
    <row r="21" spans="1:11" ht="23.25" customHeight="1">
      <c r="A21" s="244"/>
      <c r="B21" s="185" t="s">
        <v>3</v>
      </c>
      <c r="C21" s="186" t="str">
        <f t="shared" si="0"/>
        <v/>
      </c>
      <c r="D21" s="187" t="str">
        <f>-2+$J$11+$L$12+$I$12+($I$13*$K$13) &amp; IF($I$14 =0,"","+" &amp; $I$14 &amp; "d" &amp; $K$14)</f>
        <v>17+2d8</v>
      </c>
      <c r="E21" s="187" t="str">
        <f>-2+$J$11+$L$12+$I$12+($I$13*$K$13) &amp; IF($I$14 =0,"","+" &amp; $I$14 &amp; "d" &amp; $K$14)</f>
        <v>17+2d8</v>
      </c>
      <c r="F21" s="187" t="str">
        <f>-2+$J$11+$L$12+$I$12+($I$13*$K$13) &amp; IF($I$14 =0,"","+" &amp; ($I$14 &amp; "d" &amp; $K$14))</f>
        <v>17+2d8</v>
      </c>
      <c r="G21" s="188"/>
      <c r="H21" s="83"/>
      <c r="I21" s="83"/>
      <c r="J21" s="83"/>
      <c r="K21" s="83"/>
    </row>
    <row r="22" spans="1:11" s="143" customFormat="1" ht="23.25" customHeight="1" thickBot="1">
      <c r="A22" s="247" t="s">
        <v>245</v>
      </c>
      <c r="B22" s="248"/>
      <c r="C22" s="182" t="str">
        <f t="shared" si="0"/>
        <v/>
      </c>
      <c r="D22" s="183" t="str">
        <f>-2+$J$11+$L$12+$I$12+($I$13*$K$13) &amp; IF($I$14 =0,"","+" &amp; $I$14 &amp; "d" &amp; $L$14)</f>
        <v>17+2d12</v>
      </c>
      <c r="E22" s="183" t="str">
        <f>-2+$J$11+$L$12+$I$12+($I$13*$K$13) &amp; IF($I$14 =0,"","+" &amp; $I$14 &amp; "d" &amp; $L$14)</f>
        <v>17+2d12</v>
      </c>
      <c r="F22" s="183" t="str">
        <f>-2+$J$11+$L$12+$I$12+($I$13*$K$13) &amp; IF($I$14 =0,"","+" &amp; ($I$14 &amp; "d" &amp; $L$14))</f>
        <v>17+2d12</v>
      </c>
      <c r="G22" s="184"/>
    </row>
    <row r="23" spans="1:11" s="143" customFormat="1" ht="23.25" customHeight="1">
      <c r="A23" s="254" t="s">
        <v>143</v>
      </c>
      <c r="B23" s="171" t="s">
        <v>4</v>
      </c>
      <c r="C23" s="172" t="str">
        <f t="shared" si="0"/>
        <v/>
      </c>
      <c r="D23" s="62" t="str">
        <f>$J$11+$L$12+$I$12 &amp; "+" &amp; $I$13 &amp; "d" &amp; $K$13</f>
        <v>11+2d4</v>
      </c>
      <c r="E23" s="62" t="str">
        <f>$J$11+$L$12+$I$12 &amp; "+" &amp; $I$13 &amp; "d" &amp; $K$13</f>
        <v>11+2d4</v>
      </c>
      <c r="F23" s="62" t="str">
        <f>$J$11+$L$12+$I$12 &amp; "+" &amp; $I$13 &amp; "d" &amp; $K$13</f>
        <v>11+2d4</v>
      </c>
      <c r="G23" s="63"/>
    </row>
    <row r="24" spans="1:11" s="143" customFormat="1" ht="23.25" customHeight="1">
      <c r="A24" s="255"/>
      <c r="B24" s="185" t="s">
        <v>3</v>
      </c>
      <c r="C24" s="186" t="str">
        <f t="shared" si="0"/>
        <v/>
      </c>
      <c r="D24" s="187" t="str">
        <f>$J$11+$L$12+$I$12+($I$13*$K$13) &amp; IF($I$14 = 0,"","+" &amp; $I$14 &amp; "d" &amp; $K$14)</f>
        <v>19+2d8</v>
      </c>
      <c r="E24" s="187" t="str">
        <f>$J$11+$L$12+$I$12+($I$13*$K$13) &amp; IF($I$14 = 0,"","+" &amp; $I$14 &amp; "d" &amp; $K$14)</f>
        <v>19+2d8</v>
      </c>
      <c r="F24" s="187" t="str">
        <f>$J$11+$L$12+$I$12+($I$13*$K$13) &amp; IF($I$14 = 0,"","+" &amp; ($I$14 &amp; "d" &amp; $K$14))</f>
        <v>19+2d8</v>
      </c>
      <c r="G24" s="188"/>
    </row>
    <row r="25" spans="1:11" s="143" customFormat="1" ht="23.25" customHeight="1" thickBot="1">
      <c r="A25" s="256" t="s">
        <v>245</v>
      </c>
      <c r="B25" s="248"/>
      <c r="C25" s="182" t="str">
        <f t="shared" si="0"/>
        <v/>
      </c>
      <c r="D25" s="183" t="str">
        <f>$J$11+$L$12+$I$12+($I$13*$K$13) &amp; IF($I$14 = 0,"","+" &amp; $I$14 &amp; "d" &amp; $L$14)</f>
        <v>19+2d12</v>
      </c>
      <c r="E25" s="183" t="str">
        <f>$J$11+$L$12+$I$12+($I$13*$K$13) &amp; IF($I$14 = 0,"","+" &amp; $I$14 &amp; "d" &amp; $L$14)</f>
        <v>19+2d12</v>
      </c>
      <c r="F25" s="183" t="str">
        <f>$J$11+$L$12+$I$12+($I$13*$K$13) &amp; IF($I$14 = 0,"","+" &amp; ($I$14 &amp; "d" &amp; $L$14))</f>
        <v>19+2d12</v>
      </c>
      <c r="G25" s="184"/>
    </row>
    <row r="26" spans="1:11" s="143" customFormat="1" ht="8.25" customHeight="1">
      <c r="A26" s="245"/>
      <c r="B26" s="245"/>
      <c r="C26" s="245"/>
      <c r="D26" s="245"/>
      <c r="E26" s="245"/>
      <c r="F26" s="245"/>
      <c r="G26" s="245"/>
      <c r="H26" s="93"/>
      <c r="I26" s="93"/>
      <c r="J26" s="93"/>
      <c r="K26" s="93"/>
    </row>
    <row r="27" spans="1:11" s="143" customFormat="1" ht="18.75" customHeight="1">
      <c r="A27" s="233" t="s">
        <v>144</v>
      </c>
      <c r="B27" s="233"/>
      <c r="C27" s="233"/>
      <c r="D27" s="233"/>
      <c r="E27" s="233"/>
      <c r="F27" s="233"/>
      <c r="G27" s="233"/>
      <c r="H27" s="93"/>
    </row>
    <row r="28" spans="1:11" s="143" customFormat="1" ht="13.5" customHeight="1">
      <c r="A28" s="246" t="s">
        <v>145</v>
      </c>
      <c r="B28" s="246"/>
      <c r="C28" s="246"/>
      <c r="D28" s="246"/>
      <c r="E28" s="246"/>
      <c r="F28" s="246"/>
      <c r="G28" s="246"/>
      <c r="H28" s="93"/>
      <c r="I28" s="93"/>
      <c r="J28" s="93"/>
      <c r="K28" s="93"/>
    </row>
    <row r="29" spans="1:11" s="143" customFormat="1" ht="13.5" customHeight="1">
      <c r="A29" s="246" t="s">
        <v>146</v>
      </c>
      <c r="B29" s="246"/>
      <c r="C29" s="246"/>
      <c r="D29" s="246"/>
      <c r="E29" s="246"/>
      <c r="F29" s="246"/>
      <c r="G29" s="246"/>
      <c r="H29" s="93"/>
      <c r="I29" s="93"/>
      <c r="J29" s="93"/>
      <c r="K29" s="93"/>
    </row>
    <row r="30" spans="1:11" s="143" customFormat="1" ht="13.5" customHeight="1">
      <c r="A30" s="228" t="s">
        <v>147</v>
      </c>
      <c r="B30" s="228"/>
      <c r="C30" s="228"/>
      <c r="D30" s="228"/>
      <c r="E30" s="228"/>
      <c r="F30" s="228"/>
      <c r="G30" s="228"/>
      <c r="H30" s="93"/>
    </row>
    <row r="31" spans="1:11" s="143" customFormat="1" ht="18.75" customHeight="1">
      <c r="A31" s="233" t="s">
        <v>334</v>
      </c>
      <c r="B31" s="233"/>
      <c r="C31" s="233"/>
      <c r="D31" s="233"/>
      <c r="E31" s="233"/>
      <c r="F31" s="233"/>
      <c r="G31" s="233"/>
      <c r="H31" s="93"/>
    </row>
    <row r="32" spans="1:11" s="143" customFormat="1" ht="13.5" customHeight="1">
      <c r="A32" s="246" t="s">
        <v>335</v>
      </c>
      <c r="B32" s="246"/>
      <c r="C32" s="246"/>
      <c r="D32" s="246"/>
      <c r="E32" s="246"/>
      <c r="F32" s="246"/>
      <c r="G32" s="246"/>
      <c r="H32" s="93"/>
      <c r="I32" s="93"/>
      <c r="J32" s="93"/>
      <c r="K32" s="93"/>
    </row>
    <row r="33" spans="1:12" s="143" customFormat="1" ht="13.5" customHeight="1">
      <c r="A33" s="246" t="s">
        <v>336</v>
      </c>
      <c r="B33" s="246"/>
      <c r="C33" s="246"/>
      <c r="D33" s="246"/>
      <c r="E33" s="246"/>
      <c r="F33" s="246"/>
      <c r="G33" s="246"/>
      <c r="H33" s="93"/>
      <c r="I33" s="93"/>
      <c r="J33" s="93"/>
      <c r="K33" s="93"/>
    </row>
    <row r="34" spans="1:12" s="143" customFormat="1" ht="8.25" customHeight="1">
      <c r="A34" s="238"/>
      <c r="B34" s="238"/>
      <c r="C34" s="238"/>
      <c r="D34" s="238"/>
      <c r="E34" s="238"/>
      <c r="F34" s="238"/>
      <c r="G34" s="238"/>
      <c r="H34" s="93"/>
      <c r="I34" s="93"/>
      <c r="J34" s="93"/>
      <c r="K34" s="93"/>
    </row>
    <row r="35" spans="1:12">
      <c r="A35" s="229" t="s">
        <v>49</v>
      </c>
      <c r="B35" s="230"/>
      <c r="C35" s="230"/>
      <c r="D35" s="230"/>
      <c r="E35" s="230"/>
      <c r="F35" s="230"/>
      <c r="G35" s="231"/>
    </row>
    <row r="36" spans="1:12" s="29" customFormat="1" ht="6" customHeight="1">
      <c r="A36" s="232"/>
      <c r="B36" s="233"/>
      <c r="C36" s="233"/>
      <c r="D36" s="233"/>
      <c r="E36" s="233"/>
      <c r="F36" s="233"/>
      <c r="G36" s="234"/>
      <c r="L36" s="83"/>
    </row>
    <row r="37" spans="1:12" s="93" customFormat="1" ht="13.5" customHeight="1">
      <c r="A37" s="225" t="s">
        <v>257</v>
      </c>
      <c r="B37" s="226"/>
      <c r="C37" s="226"/>
      <c r="D37" s="226"/>
      <c r="E37" s="226"/>
      <c r="F37" s="226"/>
      <c r="G37" s="227"/>
      <c r="L37" s="143"/>
    </row>
    <row r="38" spans="1:12" s="29" customFormat="1" ht="13.5" customHeight="1">
      <c r="A38" s="225" t="s">
        <v>256</v>
      </c>
      <c r="B38" s="226"/>
      <c r="C38" s="226"/>
      <c r="D38" s="226"/>
      <c r="E38" s="226"/>
      <c r="F38" s="226"/>
      <c r="G38" s="227"/>
      <c r="L38" s="83"/>
    </row>
    <row r="39" spans="1:12" s="29" customFormat="1" ht="13.5" customHeight="1">
      <c r="A39" s="225" t="s">
        <v>258</v>
      </c>
      <c r="B39" s="226"/>
      <c r="C39" s="226"/>
      <c r="D39" s="226"/>
      <c r="E39" s="226"/>
      <c r="F39" s="226"/>
      <c r="G39" s="227"/>
      <c r="L39" s="83"/>
    </row>
    <row r="40" spans="1:12" s="29" customFormat="1" ht="13.5" customHeight="1">
      <c r="A40" s="225" t="s">
        <v>248</v>
      </c>
      <c r="B40" s="226"/>
      <c r="C40" s="226"/>
      <c r="D40" s="226"/>
      <c r="E40" s="226"/>
      <c r="F40" s="226"/>
      <c r="G40" s="227"/>
      <c r="L40" s="83"/>
    </row>
    <row r="41" spans="1:12" s="29" customFormat="1" ht="13.5" customHeight="1">
      <c r="A41" s="225" t="s">
        <v>247</v>
      </c>
      <c r="B41" s="226"/>
      <c r="C41" s="226"/>
      <c r="D41" s="226"/>
      <c r="E41" s="226"/>
      <c r="F41" s="226"/>
      <c r="G41" s="227"/>
      <c r="L41" s="83"/>
    </row>
    <row r="42" spans="1:12" s="29" customFormat="1" ht="13.5" customHeight="1">
      <c r="A42" s="225"/>
      <c r="B42" s="226"/>
      <c r="C42" s="226"/>
      <c r="D42" s="226"/>
      <c r="E42" s="226"/>
      <c r="F42" s="226"/>
      <c r="G42" s="227"/>
      <c r="L42" s="83"/>
    </row>
    <row r="43" spans="1:12" s="29" customFormat="1" ht="13.5" customHeight="1">
      <c r="A43" s="225" t="s">
        <v>362</v>
      </c>
      <c r="B43" s="226"/>
      <c r="C43" s="226"/>
      <c r="D43" s="226"/>
      <c r="E43" s="226"/>
      <c r="F43" s="226"/>
      <c r="G43" s="227"/>
      <c r="L43" s="83"/>
    </row>
    <row r="44" spans="1:12" s="29" customFormat="1" ht="13.5" customHeight="1">
      <c r="A44" s="225" t="s">
        <v>363</v>
      </c>
      <c r="B44" s="226"/>
      <c r="C44" s="226"/>
      <c r="D44" s="226"/>
      <c r="E44" s="226"/>
      <c r="F44" s="226"/>
      <c r="G44" s="227"/>
      <c r="L44" s="83"/>
    </row>
    <row r="45" spans="1:12" s="29" customFormat="1" ht="13.5" customHeight="1">
      <c r="A45" s="225" t="s">
        <v>364</v>
      </c>
      <c r="B45" s="226"/>
      <c r="C45" s="226"/>
      <c r="D45" s="226"/>
      <c r="E45" s="226"/>
      <c r="F45" s="226"/>
      <c r="G45" s="227"/>
      <c r="L45" s="83"/>
    </row>
    <row r="46" spans="1:12" s="29" customFormat="1" ht="13.5" customHeight="1">
      <c r="A46" s="225"/>
      <c r="B46" s="226"/>
      <c r="C46" s="226"/>
      <c r="D46" s="226"/>
      <c r="E46" s="226"/>
      <c r="F46" s="226"/>
      <c r="G46" s="227"/>
      <c r="L46" s="83"/>
    </row>
    <row r="47" spans="1:12" s="93" customFormat="1" ht="13.5" customHeight="1">
      <c r="A47" s="235"/>
      <c r="B47" s="236"/>
      <c r="C47" s="236"/>
      <c r="D47" s="236"/>
      <c r="E47" s="236"/>
      <c r="F47" s="236"/>
      <c r="G47" s="237"/>
      <c r="L47" s="143"/>
    </row>
    <row r="48" spans="1:12" s="29" customFormat="1" ht="13.5" customHeight="1">
      <c r="A48" s="225" t="s">
        <v>249</v>
      </c>
      <c r="B48" s="226"/>
      <c r="C48" s="226"/>
      <c r="D48" s="226"/>
      <c r="E48" s="226"/>
      <c r="F48" s="226"/>
      <c r="G48" s="227"/>
      <c r="L48" s="83"/>
    </row>
    <row r="49" spans="1:12" s="29" customFormat="1" ht="13.5" customHeight="1">
      <c r="A49" s="225" t="s">
        <v>250</v>
      </c>
      <c r="B49" s="226"/>
      <c r="C49" s="226"/>
      <c r="D49" s="226"/>
      <c r="E49" s="226"/>
      <c r="F49" s="226"/>
      <c r="G49" s="227"/>
      <c r="L49" s="83"/>
    </row>
    <row r="50" spans="1:12" s="29" customFormat="1" ht="13.5" customHeight="1">
      <c r="A50" s="225" t="s">
        <v>252</v>
      </c>
      <c r="B50" s="226"/>
      <c r="C50" s="226"/>
      <c r="D50" s="226"/>
      <c r="E50" s="226"/>
      <c r="F50" s="226"/>
      <c r="G50" s="227"/>
      <c r="L50" s="83"/>
    </row>
    <row r="51" spans="1:12" s="29" customFormat="1" ht="13.5" customHeight="1">
      <c r="A51" s="225" t="s">
        <v>251</v>
      </c>
      <c r="B51" s="226"/>
      <c r="C51" s="226"/>
      <c r="D51" s="226"/>
      <c r="E51" s="226"/>
      <c r="F51" s="226"/>
      <c r="G51" s="227"/>
      <c r="L51" s="83"/>
    </row>
    <row r="52" spans="1:12" s="29" customFormat="1" ht="13.5" customHeight="1">
      <c r="A52" s="225"/>
      <c r="B52" s="226"/>
      <c r="C52" s="226"/>
      <c r="D52" s="226"/>
      <c r="E52" s="226"/>
      <c r="F52" s="226"/>
      <c r="G52" s="227"/>
      <c r="L52" s="83"/>
    </row>
    <row r="53" spans="1:12" s="29" customFormat="1" ht="21">
      <c r="A53" s="26"/>
      <c r="B53" s="88"/>
      <c r="C53" s="27"/>
      <c r="D53" s="28"/>
      <c r="E53" s="222" t="str">
        <f>$B$2</f>
        <v>近接基礎攻撃</v>
      </c>
      <c r="F53" s="223"/>
      <c r="G53" s="224"/>
      <c r="L53" s="83"/>
    </row>
  </sheetData>
  <mergeCells count="51">
    <mergeCell ref="A23:A24"/>
    <mergeCell ref="A25:B25"/>
    <mergeCell ref="B15:G15"/>
    <mergeCell ref="B1:C1"/>
    <mergeCell ref="F1:G1"/>
    <mergeCell ref="B2:G2"/>
    <mergeCell ref="B4:G4"/>
    <mergeCell ref="B5:G5"/>
    <mergeCell ref="B6:D6"/>
    <mergeCell ref="B7:D7"/>
    <mergeCell ref="B8:G8"/>
    <mergeCell ref="B9:G9"/>
    <mergeCell ref="B10:G10"/>
    <mergeCell ref="J10:K10"/>
    <mergeCell ref="B12:G12"/>
    <mergeCell ref="J12:K12"/>
    <mergeCell ref="B13:G13"/>
    <mergeCell ref="B14:G14"/>
    <mergeCell ref="B11:G11"/>
    <mergeCell ref="A47:G47"/>
    <mergeCell ref="A34:G34"/>
    <mergeCell ref="A44:G44"/>
    <mergeCell ref="A46:G46"/>
    <mergeCell ref="A17:C17"/>
    <mergeCell ref="A18:A19"/>
    <mergeCell ref="A20:A21"/>
    <mergeCell ref="A26:G26"/>
    <mergeCell ref="A27:G27"/>
    <mergeCell ref="A28:G28"/>
    <mergeCell ref="A45:G45"/>
    <mergeCell ref="A31:G31"/>
    <mergeCell ref="A32:G32"/>
    <mergeCell ref="A33:G33"/>
    <mergeCell ref="A29:G29"/>
    <mergeCell ref="A22:B22"/>
    <mergeCell ref="E53:G53"/>
    <mergeCell ref="A49:G49"/>
    <mergeCell ref="A48:G48"/>
    <mergeCell ref="A37:G37"/>
    <mergeCell ref="A30:G30"/>
    <mergeCell ref="A50:G50"/>
    <mergeCell ref="A51:G51"/>
    <mergeCell ref="A52:G52"/>
    <mergeCell ref="A43:G43"/>
    <mergeCell ref="A35:G35"/>
    <mergeCell ref="A36:G36"/>
    <mergeCell ref="A38:G38"/>
    <mergeCell ref="A39:G39"/>
    <mergeCell ref="A40:G40"/>
    <mergeCell ref="A41:G41"/>
    <mergeCell ref="A42:G42"/>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4"/>
  <sheetViews>
    <sheetView workbookViewId="0"/>
  </sheetViews>
  <sheetFormatPr defaultRowHeight="13.5"/>
  <cols>
    <col min="1" max="1" width="7.875" style="48" customWidth="1"/>
    <col min="2" max="2" width="8.5" style="48" customWidth="1"/>
    <col min="3" max="3" width="6.625" style="48" customWidth="1"/>
    <col min="4" max="4" width="15.75" style="48" customWidth="1"/>
    <col min="5" max="6" width="15.75" style="29" customWidth="1"/>
    <col min="7" max="7" width="18.25" style="29" customWidth="1"/>
    <col min="8" max="8" width="17.375" style="29" customWidth="1"/>
    <col min="9" max="9" width="14.625" style="29" customWidth="1"/>
    <col min="10" max="10" width="8.375" style="29" customWidth="1"/>
    <col min="11" max="11" width="7.5" style="29" customWidth="1"/>
    <col min="12" max="12" width="7.875" style="48" customWidth="1"/>
    <col min="13" max="13" width="9.25" style="48" customWidth="1"/>
    <col min="14" max="14" width="12.375" style="48" customWidth="1"/>
    <col min="15" max="16384" width="9" style="48"/>
  </cols>
  <sheetData>
    <row r="1" spans="1:13" ht="21">
      <c r="A1" s="89" t="s">
        <v>121</v>
      </c>
      <c r="B1" s="259">
        <v>1</v>
      </c>
      <c r="C1" s="260"/>
      <c r="D1" s="12" t="s">
        <v>40</v>
      </c>
      <c r="E1" s="11" t="s">
        <v>41</v>
      </c>
      <c r="F1" s="261"/>
      <c r="G1" s="262"/>
      <c r="H1" s="33" t="s">
        <v>55</v>
      </c>
    </row>
    <row r="2" spans="1:13" ht="24.75" customHeight="1">
      <c r="A2" s="12" t="s">
        <v>0</v>
      </c>
      <c r="B2" s="263" t="s">
        <v>369</v>
      </c>
      <c r="C2" s="263"/>
      <c r="D2" s="263"/>
      <c r="E2" s="263"/>
      <c r="F2" s="263"/>
      <c r="G2" s="263"/>
      <c r="H2" s="33" t="s">
        <v>56</v>
      </c>
    </row>
    <row r="3" spans="1:13" ht="19.5" customHeight="1">
      <c r="A3" s="32" t="s">
        <v>48</v>
      </c>
      <c r="B3" s="29"/>
      <c r="C3" s="29"/>
      <c r="D3" s="29"/>
      <c r="I3" s="33"/>
    </row>
    <row r="4" spans="1:13">
      <c r="A4" s="77" t="s">
        <v>46</v>
      </c>
      <c r="B4" s="264" t="s">
        <v>148</v>
      </c>
      <c r="C4" s="265"/>
      <c r="D4" s="265"/>
      <c r="E4" s="265"/>
      <c r="F4" s="265"/>
      <c r="G4" s="266"/>
    </row>
    <row r="5" spans="1:13">
      <c r="A5" s="78" t="s">
        <v>39</v>
      </c>
      <c r="B5" s="264" t="s">
        <v>202</v>
      </c>
      <c r="C5" s="265"/>
      <c r="D5" s="265"/>
      <c r="E5" s="265"/>
      <c r="F5" s="265"/>
      <c r="G5" s="266"/>
    </row>
    <row r="6" spans="1:13">
      <c r="A6" s="78" t="s">
        <v>7</v>
      </c>
      <c r="B6" s="264" t="s">
        <v>5</v>
      </c>
      <c r="C6" s="265"/>
      <c r="D6" s="266"/>
      <c r="E6" s="68" t="s">
        <v>43</v>
      </c>
      <c r="F6" s="67" t="str">
        <f>$I$6</f>
        <v>近接</v>
      </c>
      <c r="G6" s="67" t="str">
        <f>IF($J$6 = 0,"", $J$6)</f>
        <v>武器</v>
      </c>
      <c r="H6" s="49" t="s">
        <v>43</v>
      </c>
      <c r="I6" s="51" t="s">
        <v>69</v>
      </c>
      <c r="J6" s="51" t="s">
        <v>149</v>
      </c>
    </row>
    <row r="7" spans="1:13">
      <c r="A7" s="79" t="s">
        <v>6</v>
      </c>
      <c r="B7" s="264" t="s">
        <v>91</v>
      </c>
      <c r="C7" s="265"/>
      <c r="D7" s="266"/>
      <c r="E7" s="68" t="s">
        <v>66</v>
      </c>
      <c r="F7" s="67" t="str">
        <f>IF($I$7 = 0,"", $I$7)</f>
        <v/>
      </c>
      <c r="G7" s="67" t="str">
        <f>IF($J$7 = 0,"", $J$7)</f>
        <v/>
      </c>
      <c r="H7" s="49" t="s">
        <v>66</v>
      </c>
      <c r="I7" s="51"/>
      <c r="J7" s="51"/>
    </row>
    <row r="8" spans="1:13">
      <c r="A8" s="79" t="s">
        <v>8</v>
      </c>
      <c r="B8" s="273" t="s">
        <v>352</v>
      </c>
      <c r="C8" s="274"/>
      <c r="D8" s="274"/>
      <c r="E8" s="274"/>
      <c r="F8" s="274"/>
      <c r="G8" s="275"/>
      <c r="H8" s="49" t="s">
        <v>85</v>
      </c>
      <c r="I8" s="139" t="s">
        <v>118</v>
      </c>
      <c r="J8" s="33" t="s">
        <v>62</v>
      </c>
    </row>
    <row r="9" spans="1:13" ht="14.25" customHeight="1">
      <c r="A9" s="81" t="s">
        <v>130</v>
      </c>
      <c r="B9" s="267" t="s">
        <v>353</v>
      </c>
      <c r="C9" s="268"/>
      <c r="D9" s="268"/>
      <c r="E9" s="268"/>
      <c r="F9" s="268"/>
      <c r="G9" s="269"/>
      <c r="H9" s="49" t="s">
        <v>51</v>
      </c>
      <c r="I9" s="51" t="s">
        <v>12</v>
      </c>
      <c r="J9" s="50">
        <f>IF($I$9 = "筋力",基本!$C$5,IF($I$9 = "耐久力",基本!$C$6,IF($I$9 = "敏捷力",基本!$C$7,IF($I$9 = "知力",基本!$C$8,IF($I$9 = "判断力",基本!$C$9,IF($I$9 = "筋力",基本!$C$10,""))))))</f>
        <v>5</v>
      </c>
      <c r="K9" s="51" t="s">
        <v>122</v>
      </c>
    </row>
    <row r="10" spans="1:13" ht="14.25" customHeight="1">
      <c r="A10" s="81"/>
      <c r="B10" s="235" t="s">
        <v>354</v>
      </c>
      <c r="C10" s="236"/>
      <c r="D10" s="236"/>
      <c r="E10" s="236"/>
      <c r="F10" s="236"/>
      <c r="G10" s="237"/>
      <c r="H10" s="49" t="s">
        <v>58</v>
      </c>
      <c r="I10" s="51">
        <v>0</v>
      </c>
      <c r="J10" s="211" t="s">
        <v>53</v>
      </c>
      <c r="K10" s="213"/>
      <c r="L10" s="50">
        <f>IF($I$8=基本!$F$4,基本!$P$7,IF($I$8=基本!$F$13,基本!$P$16,IF($I$8=基本!$F$22,基本!$P$25,IF($I$8=基本!$F$31,基本!$P$34,IF($I$8=基本!$F$40,基本!$P$43,0)))))</f>
        <v>10</v>
      </c>
    </row>
    <row r="11" spans="1:13" ht="14.25" customHeight="1">
      <c r="A11" s="81"/>
      <c r="B11" s="235" t="s">
        <v>150</v>
      </c>
      <c r="C11" s="236"/>
      <c r="D11" s="236"/>
      <c r="E11" s="236"/>
      <c r="F11" s="236"/>
      <c r="G11" s="237"/>
      <c r="H11" s="35" t="s">
        <v>52</v>
      </c>
      <c r="I11" s="51" t="s">
        <v>12</v>
      </c>
      <c r="J11" s="37">
        <f>IF($I$11 = "筋力",基本!$C$5,IF($I$11 = "耐久力",基本!$C$6,IF($I$11 = "敏捷力",基本!$C$7,IF($I$11 = "知力",基本!$C$8,IF($I$11 = "判断力",基本!$C$9,IF($I$11 = "筋力",基本!$C$10,""))))))</f>
        <v>5</v>
      </c>
      <c r="L11" s="29"/>
    </row>
    <row r="12" spans="1:13">
      <c r="A12" s="81"/>
      <c r="B12" s="235"/>
      <c r="C12" s="236"/>
      <c r="D12" s="236"/>
      <c r="E12" s="236"/>
      <c r="F12" s="236"/>
      <c r="G12" s="237"/>
      <c r="H12" s="49" t="s">
        <v>59</v>
      </c>
      <c r="I12" s="51">
        <v>0</v>
      </c>
      <c r="J12" s="211" t="s">
        <v>54</v>
      </c>
      <c r="K12" s="213"/>
      <c r="L12" s="50">
        <f>IF($I$8=基本!$F$4,基本!$P$9,IF($I$8=基本!$F$13,基本!$P$18,IF($I$8=基本!$F$22,基本!$P$27,IF($I$8=基本!$F$31,基本!$P$36,IF($I$8=基本!$F$40,基本!$P$45,0)))))</f>
        <v>6</v>
      </c>
    </row>
    <row r="13" spans="1:13" ht="14.25" customHeight="1">
      <c r="A13" s="81"/>
      <c r="B13" s="249"/>
      <c r="C13" s="245"/>
      <c r="D13" s="245"/>
      <c r="E13" s="245"/>
      <c r="F13" s="245"/>
      <c r="G13" s="250"/>
      <c r="H13" s="36" t="s">
        <v>86</v>
      </c>
      <c r="I13" s="51">
        <v>2</v>
      </c>
      <c r="J13" s="49" t="s">
        <v>44</v>
      </c>
      <c r="K13" s="51">
        <v>4</v>
      </c>
      <c r="L13" s="53"/>
      <c r="M13" s="53"/>
    </row>
    <row r="14" spans="1:13" ht="17.25">
      <c r="A14" s="107"/>
      <c r="B14" s="276"/>
      <c r="C14" s="277"/>
      <c r="D14" s="277"/>
      <c r="E14" s="277"/>
      <c r="F14" s="277"/>
      <c r="G14" s="278"/>
      <c r="H14" s="49" t="s">
        <v>50</v>
      </c>
      <c r="I14" s="51">
        <v>2</v>
      </c>
      <c r="J14" s="49" t="s">
        <v>44</v>
      </c>
      <c r="K14" s="139">
        <v>8</v>
      </c>
      <c r="L14" s="168">
        <v>12</v>
      </c>
      <c r="M14" s="106" t="s">
        <v>153</v>
      </c>
    </row>
    <row r="15" spans="1:13" ht="14.25" customHeight="1">
      <c r="A15" s="81"/>
      <c r="B15" s="235"/>
      <c r="C15" s="236"/>
      <c r="D15" s="236"/>
      <c r="E15" s="236"/>
      <c r="F15" s="236"/>
      <c r="G15" s="237"/>
      <c r="H15" s="49" t="s">
        <v>60</v>
      </c>
      <c r="I15" s="51"/>
      <c r="J15" s="83"/>
      <c r="K15" s="83"/>
      <c r="L15" s="83"/>
    </row>
    <row r="16" spans="1:13" s="92" customFormat="1" ht="8.25" customHeight="1">
      <c r="A16" s="82"/>
      <c r="B16" s="257"/>
      <c r="C16" s="238"/>
      <c r="D16" s="238"/>
      <c r="E16" s="238"/>
      <c r="F16" s="238"/>
      <c r="G16" s="258"/>
    </row>
    <row r="17" spans="1:13" s="136" customFormat="1" ht="14.25" thickBot="1">
      <c r="A17" s="135" t="s">
        <v>47</v>
      </c>
      <c r="E17" s="94"/>
      <c r="F17" s="93"/>
      <c r="G17" s="93"/>
    </row>
    <row r="18" spans="1:13" s="136" customFormat="1" ht="18.75" customHeight="1" thickBot="1">
      <c r="A18" s="239" t="str">
        <f>$B$2</f>
        <v>ウェイト・オヴ・アース</v>
      </c>
      <c r="B18" s="240"/>
      <c r="C18" s="240"/>
      <c r="D18" s="75" t="s">
        <v>2</v>
      </c>
      <c r="E18" s="163" t="s">
        <v>1</v>
      </c>
      <c r="F18" s="173"/>
      <c r="G18" s="152"/>
    </row>
    <row r="19" spans="1:13" s="136" customFormat="1" ht="37.5" customHeight="1" thickBot="1">
      <c r="A19" s="279" t="s">
        <v>129</v>
      </c>
      <c r="B19" s="280"/>
      <c r="C19" s="108" t="str">
        <f>$K$9</f>
        <v>ＡＣ</v>
      </c>
      <c r="D19" s="109" t="str">
        <f>$J$9+$L$10+$I$10 &amp; "+1d20"</f>
        <v>15+1d20</v>
      </c>
      <c r="E19" s="110" t="str">
        <f>$J$9+$L$10+$I$10+2 &amp; "+1d20"</f>
        <v>17+1d20</v>
      </c>
      <c r="F19" s="154"/>
      <c r="G19" s="154"/>
    </row>
    <row r="20" spans="1:13" s="143" customFormat="1" ht="23.25" customHeight="1">
      <c r="A20" s="243" t="s">
        <v>120</v>
      </c>
      <c r="B20" s="171" t="s">
        <v>4</v>
      </c>
      <c r="C20" s="172" t="str">
        <f t="shared" ref="C20:C25" si="0">IF($I$15 = 0,"", $I$15)</f>
        <v/>
      </c>
      <c r="D20" s="62" t="str">
        <f>-2+$J$11+$L$12+$I$12 &amp; "+" &amp; $I$13 &amp; "d" &amp; $K$13</f>
        <v>9+2d4</v>
      </c>
      <c r="E20" s="63" t="str">
        <f>-2+$J$11+$L$12+$I$12 &amp; "+" &amp; $I$13 &amp; "d" &amp; $K$13</f>
        <v>9+2d4</v>
      </c>
    </row>
    <row r="21" spans="1:13" s="143" customFormat="1" ht="23.25" customHeight="1">
      <c r="A21" s="244"/>
      <c r="B21" s="185" t="s">
        <v>3</v>
      </c>
      <c r="C21" s="186" t="str">
        <f t="shared" si="0"/>
        <v/>
      </c>
      <c r="D21" s="187" t="str">
        <f>-2+$J$11+$L$12+$I$12+($I$13*$K$13) &amp; IF($I$14 =0,"","+" &amp; $I$14 &amp; "d" &amp; $K$14)</f>
        <v>17+2d8</v>
      </c>
      <c r="E21" s="188" t="str">
        <f>-2+$J$11+$L$12+$I$12+($I$13*$K$13) &amp; IF($I$14 =0,"","+" &amp; $I$14 &amp; "d" &amp; $K$14)</f>
        <v>17+2d8</v>
      </c>
    </row>
    <row r="22" spans="1:13" s="143" customFormat="1" ht="23.25" customHeight="1" thickBot="1">
      <c r="A22" s="247" t="s">
        <v>245</v>
      </c>
      <c r="B22" s="248"/>
      <c r="C22" s="182" t="str">
        <f t="shared" si="0"/>
        <v/>
      </c>
      <c r="D22" s="183" t="str">
        <f>-2+$J$11+$L$12+$I$12+($I$13*$K$13) &amp; IF($I$14 =0,"","+" &amp; $I$14 &amp; "d" &amp; $L$14)</f>
        <v>17+2d12</v>
      </c>
      <c r="E22" s="184" t="str">
        <f>-2+$J$11+$L$12+$I$12+($I$13*$K$13) &amp; IF($I$14 =0,"","+" &amp; $I$14 &amp; "d" &amp; $L$14)</f>
        <v>17+2d12</v>
      </c>
    </row>
    <row r="23" spans="1:13" s="143" customFormat="1" ht="23.25" customHeight="1">
      <c r="A23" s="254" t="s">
        <v>143</v>
      </c>
      <c r="B23" s="171" t="s">
        <v>4</v>
      </c>
      <c r="C23" s="172" t="str">
        <f t="shared" si="0"/>
        <v/>
      </c>
      <c r="D23" s="62" t="str">
        <f>$J$11+$L$12+$I$12 &amp; "+" &amp; $I$13 &amp; "d" &amp; $K$13</f>
        <v>11+2d4</v>
      </c>
      <c r="E23" s="63" t="str">
        <f>$J$11+$L$12+$I$12 &amp; "+" &amp; $I$13 &amp; "d" &amp; $K$13</f>
        <v>11+2d4</v>
      </c>
      <c r="F23"/>
      <c r="G23"/>
    </row>
    <row r="24" spans="1:13" s="143" customFormat="1" ht="23.25" customHeight="1">
      <c r="A24" s="255"/>
      <c r="B24" s="185" t="s">
        <v>3</v>
      </c>
      <c r="C24" s="186" t="str">
        <f t="shared" si="0"/>
        <v/>
      </c>
      <c r="D24" s="187" t="str">
        <f>$J$11+$L$12+$I$12+($I$13*$K$13) &amp; IF($I$14 = 0,"","+" &amp; $I$14 &amp; "d" &amp; $K$14)</f>
        <v>19+2d8</v>
      </c>
      <c r="E24" s="188" t="str">
        <f>$J$11+$L$12+$I$12+($I$13*$K$13) &amp; IF($I$14 = 0,"","+" &amp; $I$14 &amp; "d" &amp; $K$14)</f>
        <v>19+2d8</v>
      </c>
      <c r="F24"/>
      <c r="G24"/>
    </row>
    <row r="25" spans="1:13" s="143" customFormat="1" ht="23.25" customHeight="1" thickBot="1">
      <c r="A25" s="256" t="s">
        <v>245</v>
      </c>
      <c r="B25" s="248"/>
      <c r="C25" s="182" t="str">
        <f t="shared" si="0"/>
        <v/>
      </c>
      <c r="D25" s="183" t="str">
        <f>$J$11+$L$12+$I$12+($I$13*$K$13) &amp; IF($I$14 = 0,"","+" &amp; $I$14 &amp; "d" &amp; $L$14)</f>
        <v>19+2d12</v>
      </c>
      <c r="E25" s="184" t="str">
        <f>$J$11+$L$12+$I$12+($I$13*$K$13) &amp; IF($I$14 = 0,"","+" &amp; $I$14 &amp; "d" &amp; $L$14)</f>
        <v>19+2d12</v>
      </c>
      <c r="F25"/>
      <c r="G25"/>
    </row>
    <row r="26" spans="1:13" s="143" customFormat="1" ht="18.75" customHeight="1">
      <c r="A26" s="233"/>
      <c r="B26" s="233"/>
      <c r="C26" s="233"/>
      <c r="D26" s="233"/>
      <c r="E26" s="233"/>
      <c r="F26" s="233"/>
      <c r="G26" s="233"/>
      <c r="H26" s="93"/>
    </row>
    <row r="27" spans="1:13" s="143" customFormat="1" ht="13.5" customHeight="1">
      <c r="A27" s="228"/>
      <c r="B27" s="228"/>
      <c r="C27" s="228"/>
      <c r="D27" s="228"/>
      <c r="E27" s="228"/>
      <c r="F27" s="228"/>
      <c r="G27" s="228"/>
      <c r="H27" s="93"/>
      <c r="I27" s="93"/>
      <c r="J27" s="93"/>
      <c r="K27" s="93"/>
    </row>
    <row r="28" spans="1:13" s="143" customFormat="1" ht="13.5" customHeight="1">
      <c r="A28" s="246"/>
      <c r="B28" s="246"/>
      <c r="C28" s="246"/>
      <c r="D28" s="246"/>
      <c r="E28" s="246"/>
      <c r="F28" s="246"/>
      <c r="G28" s="246"/>
      <c r="H28" s="93"/>
      <c r="I28" s="93"/>
      <c r="J28" s="93"/>
      <c r="K28" s="93"/>
    </row>
    <row r="29" spans="1:13" s="143" customFormat="1" ht="13.5" customHeight="1">
      <c r="A29" s="246"/>
      <c r="B29" s="246"/>
      <c r="C29" s="246"/>
      <c r="D29" s="246"/>
      <c r="E29" s="246"/>
      <c r="F29" s="246"/>
      <c r="G29" s="246"/>
      <c r="H29" s="93"/>
    </row>
    <row r="30" spans="1:13" s="143" customFormat="1" ht="8.25" customHeight="1">
      <c r="A30" s="238"/>
      <c r="B30" s="238"/>
      <c r="C30" s="238"/>
      <c r="D30" s="238"/>
      <c r="E30" s="238"/>
      <c r="F30" s="238"/>
      <c r="G30" s="238"/>
      <c r="H30" s="93"/>
      <c r="I30" s="93"/>
      <c r="J30" s="93"/>
      <c r="K30" s="93"/>
      <c r="M30" s="48"/>
    </row>
    <row r="31" spans="1:13" s="143" customFormat="1">
      <c r="A31" s="229" t="s">
        <v>49</v>
      </c>
      <c r="B31" s="230"/>
      <c r="C31" s="230"/>
      <c r="D31" s="230"/>
      <c r="E31" s="230"/>
      <c r="F31" s="230"/>
      <c r="G31" s="231"/>
      <c r="H31" s="93"/>
      <c r="I31" s="93"/>
      <c r="J31" s="93"/>
      <c r="K31" s="93"/>
      <c r="M31" s="48"/>
    </row>
    <row r="32" spans="1:13" s="93" customFormat="1" ht="5.25" customHeight="1">
      <c r="A32" s="232"/>
      <c r="B32" s="233"/>
      <c r="C32" s="233"/>
      <c r="D32" s="233"/>
      <c r="E32" s="233"/>
      <c r="F32" s="233"/>
      <c r="G32" s="234"/>
      <c r="L32" s="143"/>
    </row>
    <row r="33" spans="1:12" s="29" customFormat="1" ht="13.5" customHeight="1">
      <c r="A33" s="235" t="s">
        <v>253</v>
      </c>
      <c r="B33" s="236"/>
      <c r="C33" s="236"/>
      <c r="D33" s="236"/>
      <c r="E33" s="236"/>
      <c r="F33" s="236"/>
      <c r="G33" s="237"/>
      <c r="L33" s="83"/>
    </row>
    <row r="34" spans="1:12" s="93" customFormat="1" ht="13.5" customHeight="1">
      <c r="A34" s="225" t="s">
        <v>259</v>
      </c>
      <c r="B34" s="226"/>
      <c r="C34" s="226"/>
      <c r="D34" s="226"/>
      <c r="E34" s="226"/>
      <c r="F34" s="226"/>
      <c r="G34" s="227"/>
      <c r="L34" s="143"/>
    </row>
    <row r="35" spans="1:12" s="29" customFormat="1" ht="13.5" customHeight="1">
      <c r="A35" s="225" t="s">
        <v>260</v>
      </c>
      <c r="B35" s="226"/>
      <c r="C35" s="226"/>
      <c r="D35" s="226"/>
      <c r="E35" s="226"/>
      <c r="F35" s="226"/>
      <c r="G35" s="227"/>
      <c r="L35" s="83"/>
    </row>
    <row r="36" spans="1:12" s="29" customFormat="1" ht="13.5" customHeight="1">
      <c r="A36" s="225" t="s">
        <v>261</v>
      </c>
      <c r="B36" s="226"/>
      <c r="C36" s="226"/>
      <c r="D36" s="226"/>
      <c r="E36" s="226"/>
      <c r="F36" s="226"/>
      <c r="G36" s="227"/>
      <c r="L36" s="83"/>
    </row>
    <row r="37" spans="1:12" s="93" customFormat="1" ht="13.5" customHeight="1">
      <c r="A37" s="225" t="s">
        <v>262</v>
      </c>
      <c r="B37" s="226"/>
      <c r="C37" s="226"/>
      <c r="D37" s="226"/>
      <c r="E37" s="226"/>
      <c r="F37" s="226"/>
      <c r="G37" s="227"/>
      <c r="L37" s="136"/>
    </row>
    <row r="38" spans="1:12" s="29" customFormat="1" ht="13.5" customHeight="1">
      <c r="A38" s="270"/>
      <c r="B38" s="271"/>
      <c r="C38" s="271"/>
      <c r="D38" s="271"/>
      <c r="E38" s="271"/>
      <c r="F38" s="271"/>
      <c r="G38" s="272"/>
      <c r="L38" s="83"/>
    </row>
    <row r="39" spans="1:12" s="29" customFormat="1" ht="13.5" customHeight="1">
      <c r="A39" s="225" t="s">
        <v>365</v>
      </c>
      <c r="B39" s="226"/>
      <c r="C39" s="226"/>
      <c r="D39" s="226"/>
      <c r="E39" s="226"/>
      <c r="F39" s="226"/>
      <c r="G39" s="227"/>
      <c r="L39" s="83"/>
    </row>
    <row r="40" spans="1:12" s="93" customFormat="1" ht="13.5" customHeight="1">
      <c r="A40" s="225" t="s">
        <v>263</v>
      </c>
      <c r="B40" s="226"/>
      <c r="C40" s="226"/>
      <c r="D40" s="226"/>
      <c r="E40" s="226"/>
      <c r="F40" s="226"/>
      <c r="G40" s="227"/>
      <c r="L40" s="92"/>
    </row>
    <row r="41" spans="1:12" s="93" customFormat="1" ht="13.5" customHeight="1">
      <c r="A41" s="270"/>
      <c r="B41" s="271"/>
      <c r="C41" s="271"/>
      <c r="D41" s="271"/>
      <c r="E41" s="271"/>
      <c r="F41" s="271"/>
      <c r="G41" s="272"/>
      <c r="L41" s="143"/>
    </row>
    <row r="42" spans="1:12" s="29" customFormat="1" ht="13.5" customHeight="1">
      <c r="A42" s="225" t="s">
        <v>366</v>
      </c>
      <c r="B42" s="226"/>
      <c r="C42" s="226"/>
      <c r="D42" s="226"/>
      <c r="E42" s="226"/>
      <c r="F42" s="226"/>
      <c r="G42" s="227"/>
      <c r="L42" s="83"/>
    </row>
    <row r="43" spans="1:12" s="93" customFormat="1" ht="13.5" customHeight="1">
      <c r="A43" s="225" t="s">
        <v>367</v>
      </c>
      <c r="B43" s="226"/>
      <c r="C43" s="226"/>
      <c r="D43" s="226"/>
      <c r="E43" s="226"/>
      <c r="F43" s="226"/>
      <c r="G43" s="227"/>
      <c r="L43" s="143"/>
    </row>
    <row r="44" spans="1:12" s="93" customFormat="1" ht="13.5" customHeight="1">
      <c r="A44" s="225" t="s">
        <v>368</v>
      </c>
      <c r="B44" s="226"/>
      <c r="C44" s="226"/>
      <c r="D44" s="226"/>
      <c r="E44" s="226"/>
      <c r="F44" s="226"/>
      <c r="G44" s="227"/>
      <c r="L44" s="143"/>
    </row>
    <row r="45" spans="1:12" s="93" customFormat="1" ht="13.5" customHeight="1">
      <c r="A45" s="270"/>
      <c r="B45" s="271"/>
      <c r="C45" s="271"/>
      <c r="D45" s="271"/>
      <c r="E45" s="271"/>
      <c r="F45" s="271"/>
      <c r="G45" s="272"/>
      <c r="L45" s="143"/>
    </row>
    <row r="46" spans="1:12" s="93" customFormat="1" ht="13.5" customHeight="1">
      <c r="A46" s="225" t="s">
        <v>370</v>
      </c>
      <c r="B46" s="226"/>
      <c r="C46" s="226"/>
      <c r="D46" s="226"/>
      <c r="E46" s="226"/>
      <c r="F46" s="226"/>
      <c r="G46" s="227"/>
      <c r="L46" s="143"/>
    </row>
    <row r="47" spans="1:12" s="93" customFormat="1" ht="13.5" customHeight="1">
      <c r="A47" s="270"/>
      <c r="B47" s="271"/>
      <c r="C47" s="271"/>
      <c r="D47" s="271"/>
      <c r="E47" s="271"/>
      <c r="F47" s="271"/>
      <c r="G47" s="272"/>
      <c r="L47" s="143"/>
    </row>
    <row r="48" spans="1:12" s="93" customFormat="1" ht="13.5" customHeight="1">
      <c r="A48" s="270"/>
      <c r="B48" s="271"/>
      <c r="C48" s="271"/>
      <c r="D48" s="271"/>
      <c r="E48" s="271"/>
      <c r="F48" s="271"/>
      <c r="G48" s="272"/>
      <c r="L48" s="143"/>
    </row>
    <row r="49" spans="1:12" s="93" customFormat="1" ht="13.5" customHeight="1">
      <c r="A49" s="270"/>
      <c r="B49" s="271"/>
      <c r="C49" s="271"/>
      <c r="D49" s="271"/>
      <c r="E49" s="271"/>
      <c r="F49" s="271"/>
      <c r="G49" s="272"/>
      <c r="L49" s="143"/>
    </row>
    <row r="50" spans="1:12" s="93" customFormat="1" ht="13.5" customHeight="1">
      <c r="A50" s="270"/>
      <c r="B50" s="271"/>
      <c r="C50" s="271"/>
      <c r="D50" s="271"/>
      <c r="E50" s="271"/>
      <c r="F50" s="271"/>
      <c r="G50" s="272"/>
      <c r="L50" s="143"/>
    </row>
    <row r="51" spans="1:12" s="93" customFormat="1" ht="13.5" customHeight="1">
      <c r="A51" s="270"/>
      <c r="B51" s="271"/>
      <c r="C51" s="271"/>
      <c r="D51" s="271"/>
      <c r="E51" s="271"/>
      <c r="F51" s="271"/>
      <c r="G51" s="272"/>
      <c r="L51" s="143"/>
    </row>
    <row r="52" spans="1:12" s="93" customFormat="1" ht="13.5" customHeight="1">
      <c r="A52" s="270"/>
      <c r="B52" s="271"/>
      <c r="C52" s="271"/>
      <c r="D52" s="271"/>
      <c r="E52" s="271"/>
      <c r="F52" s="271"/>
      <c r="G52" s="272"/>
      <c r="L52" s="143"/>
    </row>
    <row r="53" spans="1:12" s="29" customFormat="1" ht="6" customHeight="1">
      <c r="A53" s="225"/>
      <c r="B53" s="226"/>
      <c r="C53" s="226"/>
      <c r="D53" s="226"/>
      <c r="E53" s="226"/>
      <c r="F53" s="226"/>
      <c r="G53" s="227"/>
      <c r="L53" s="48"/>
    </row>
    <row r="54" spans="1:12" s="29" customFormat="1" ht="21">
      <c r="A54" s="90" t="s">
        <v>121</v>
      </c>
      <c r="B54" s="52">
        <f>$B$1</f>
        <v>1</v>
      </c>
      <c r="C54" s="91" t="s">
        <v>40</v>
      </c>
      <c r="D54" s="101" t="str">
        <f>$E$1</f>
        <v>無限回</v>
      </c>
      <c r="E54" s="222" t="str">
        <f>$B$2</f>
        <v>ウェイト・オヴ・アース</v>
      </c>
      <c r="F54" s="223"/>
      <c r="G54" s="224"/>
      <c r="L54" s="48"/>
    </row>
  </sheetData>
  <mergeCells count="53">
    <mergeCell ref="A44:G44"/>
    <mergeCell ref="A50:G50"/>
    <mergeCell ref="A45:G45"/>
    <mergeCell ref="A46:G46"/>
    <mergeCell ref="A47:G47"/>
    <mergeCell ref="A48:G48"/>
    <mergeCell ref="A25:B25"/>
    <mergeCell ref="A27:G27"/>
    <mergeCell ref="A26:G26"/>
    <mergeCell ref="A41:G41"/>
    <mergeCell ref="A43:G43"/>
    <mergeCell ref="A28:G28"/>
    <mergeCell ref="A29:G29"/>
    <mergeCell ref="A30:G30"/>
    <mergeCell ref="J10:K10"/>
    <mergeCell ref="B11:G11"/>
    <mergeCell ref="A20:A21"/>
    <mergeCell ref="J12:K12"/>
    <mergeCell ref="B13:G13"/>
    <mergeCell ref="B14:G14"/>
    <mergeCell ref="B15:G15"/>
    <mergeCell ref="B12:G12"/>
    <mergeCell ref="B16:G16"/>
    <mergeCell ref="A18:C18"/>
    <mergeCell ref="A19:B19"/>
    <mergeCell ref="A22:B22"/>
    <mergeCell ref="A23:A24"/>
    <mergeCell ref="B1:C1"/>
    <mergeCell ref="F1:G1"/>
    <mergeCell ref="B2:G2"/>
    <mergeCell ref="B4:G4"/>
    <mergeCell ref="B5:G5"/>
    <mergeCell ref="B6:D6"/>
    <mergeCell ref="B7:D7"/>
    <mergeCell ref="B8:G8"/>
    <mergeCell ref="B9:G9"/>
    <mergeCell ref="B10:G10"/>
    <mergeCell ref="E54:G54"/>
    <mergeCell ref="A31:G31"/>
    <mergeCell ref="A53:G53"/>
    <mergeCell ref="A32:G32"/>
    <mergeCell ref="A38:G38"/>
    <mergeCell ref="A42:G42"/>
    <mergeCell ref="A33:G33"/>
    <mergeCell ref="A35:G35"/>
    <mergeCell ref="A36:G36"/>
    <mergeCell ref="A40:G40"/>
    <mergeCell ref="A37:G37"/>
    <mergeCell ref="A39:G39"/>
    <mergeCell ref="A34:G34"/>
    <mergeCell ref="A52:G52"/>
    <mergeCell ref="A51:G51"/>
    <mergeCell ref="A49:G49"/>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60"/>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95" t="s">
        <v>121</v>
      </c>
      <c r="B1" s="259">
        <v>1</v>
      </c>
      <c r="C1" s="260"/>
      <c r="D1" s="97" t="s">
        <v>40</v>
      </c>
      <c r="E1" s="96" t="s">
        <v>41</v>
      </c>
      <c r="F1" s="261"/>
      <c r="G1" s="262"/>
      <c r="H1" s="98" t="s">
        <v>55</v>
      </c>
    </row>
    <row r="2" spans="1:13" ht="24.75" customHeight="1">
      <c r="A2" s="97" t="s">
        <v>0</v>
      </c>
      <c r="B2" s="263" t="s">
        <v>154</v>
      </c>
      <c r="C2" s="263"/>
      <c r="D2" s="263"/>
      <c r="E2" s="263"/>
      <c r="F2" s="263"/>
      <c r="G2" s="263"/>
      <c r="H2" s="98" t="s">
        <v>56</v>
      </c>
    </row>
    <row r="3" spans="1:13" ht="19.5" customHeight="1">
      <c r="A3" s="105" t="s">
        <v>48</v>
      </c>
      <c r="B3" s="93"/>
      <c r="C3" s="93"/>
      <c r="D3" s="93"/>
      <c r="I3" s="98"/>
    </row>
    <row r="4" spans="1:13">
      <c r="A4" s="77" t="s">
        <v>46</v>
      </c>
      <c r="B4" s="264" t="s">
        <v>155</v>
      </c>
      <c r="C4" s="265"/>
      <c r="D4" s="265"/>
      <c r="E4" s="265"/>
      <c r="F4" s="265"/>
      <c r="G4" s="266"/>
    </row>
    <row r="5" spans="1:13">
      <c r="A5" s="78" t="s">
        <v>39</v>
      </c>
      <c r="B5" s="264" t="s">
        <v>202</v>
      </c>
      <c r="C5" s="265"/>
      <c r="D5" s="265"/>
      <c r="E5" s="265"/>
      <c r="F5" s="265"/>
      <c r="G5" s="266"/>
    </row>
    <row r="6" spans="1:13">
      <c r="A6" s="78" t="s">
        <v>7</v>
      </c>
      <c r="B6" s="264" t="s">
        <v>5</v>
      </c>
      <c r="C6" s="265"/>
      <c r="D6" s="266"/>
      <c r="E6" s="166" t="s">
        <v>43</v>
      </c>
      <c r="F6" s="167" t="str">
        <f>$I$6</f>
        <v>近接</v>
      </c>
      <c r="G6" s="167" t="str">
        <f>IF($J$6 = 0,"", $J$6)</f>
        <v>武器</v>
      </c>
      <c r="H6" s="166" t="s">
        <v>43</v>
      </c>
      <c r="I6" s="168" t="s">
        <v>69</v>
      </c>
      <c r="J6" s="168" t="s">
        <v>149</v>
      </c>
    </row>
    <row r="7" spans="1:13">
      <c r="A7" s="79" t="s">
        <v>6</v>
      </c>
      <c r="B7" s="264" t="s">
        <v>91</v>
      </c>
      <c r="C7" s="265"/>
      <c r="D7" s="266"/>
      <c r="E7" s="166" t="s">
        <v>66</v>
      </c>
      <c r="F7" s="167" t="str">
        <f>IF($I$7 = 0,"", $I$7)</f>
        <v/>
      </c>
      <c r="G7" s="167" t="str">
        <f>IF($J$7 = 0,"", $J$7)</f>
        <v/>
      </c>
      <c r="H7" s="166" t="s">
        <v>66</v>
      </c>
      <c r="I7" s="168"/>
      <c r="J7" s="168"/>
    </row>
    <row r="8" spans="1:13">
      <c r="A8" s="79" t="s">
        <v>8</v>
      </c>
      <c r="B8" s="273" t="s">
        <v>352</v>
      </c>
      <c r="C8" s="274"/>
      <c r="D8" s="274"/>
      <c r="E8" s="274"/>
      <c r="F8" s="274"/>
      <c r="G8" s="275"/>
      <c r="H8" s="166" t="s">
        <v>85</v>
      </c>
      <c r="I8" s="168" t="s">
        <v>118</v>
      </c>
      <c r="J8" s="98" t="s">
        <v>62</v>
      </c>
    </row>
    <row r="9" spans="1:13" ht="14.25" customHeight="1">
      <c r="A9" s="81" t="s">
        <v>9</v>
      </c>
      <c r="B9" s="267" t="s">
        <v>353</v>
      </c>
      <c r="C9" s="268"/>
      <c r="D9" s="268"/>
      <c r="E9" s="268"/>
      <c r="F9" s="268"/>
      <c r="G9" s="269"/>
      <c r="H9" s="166" t="s">
        <v>51</v>
      </c>
      <c r="I9" s="168" t="s">
        <v>12</v>
      </c>
      <c r="J9" s="167">
        <f>IF($I$9 = "筋力",基本!$C$5,IF($I$9 = "耐久力",基本!$C$6,IF($I$9 = "敏捷力",基本!$C$7,IF($I$9 = "知力",基本!$C$8,IF($I$9 = "判断力",基本!$C$9,IF($I$9 = "筋力",基本!$C$10,""))))))</f>
        <v>5</v>
      </c>
      <c r="K9" s="168" t="s">
        <v>122</v>
      </c>
    </row>
    <row r="10" spans="1:13" ht="14.25" customHeight="1">
      <c r="A10" s="81"/>
      <c r="B10" s="235" t="s">
        <v>354</v>
      </c>
      <c r="C10" s="236"/>
      <c r="D10" s="236"/>
      <c r="E10" s="236"/>
      <c r="F10" s="236"/>
      <c r="G10" s="237"/>
      <c r="H10" s="166" t="s">
        <v>58</v>
      </c>
      <c r="I10" s="168">
        <v>0</v>
      </c>
      <c r="J10" s="211" t="s">
        <v>53</v>
      </c>
      <c r="K10" s="213"/>
      <c r="L10" s="167">
        <f>IF($I$8=基本!$F$4,基本!$P$7,IF($I$8=基本!$F$13,基本!$P$16,IF($I$8=基本!$F$22,基本!$P$25,IF($I$8=基本!$F$31,基本!$P$34,IF($I$8=基本!$F$40,基本!$P$43,0)))))</f>
        <v>10</v>
      </c>
    </row>
    <row r="11" spans="1:13" ht="14.25" customHeight="1">
      <c r="A11" s="81"/>
      <c r="B11" s="235" t="s">
        <v>337</v>
      </c>
      <c r="C11" s="236"/>
      <c r="D11" s="236"/>
      <c r="E11" s="236"/>
      <c r="F11" s="236"/>
      <c r="G11" s="237"/>
      <c r="H11" s="164" t="s">
        <v>52</v>
      </c>
      <c r="I11" s="168" t="s">
        <v>12</v>
      </c>
      <c r="J11" s="102">
        <f>IF($I$11 = "筋力",基本!$C$5,IF($I$11 = "耐久力",基本!$C$6,IF($I$11 = "敏捷力",基本!$C$7,IF($I$11 = "知力",基本!$C$8,IF($I$11 = "判断力",基本!$C$9,IF($I$11 = "筋力",基本!$C$10,""))))))</f>
        <v>5</v>
      </c>
      <c r="L11" s="93"/>
    </row>
    <row r="12" spans="1:13">
      <c r="A12" s="81"/>
      <c r="B12" s="235"/>
      <c r="C12" s="236"/>
      <c r="D12" s="236"/>
      <c r="E12" s="236"/>
      <c r="F12" s="236"/>
      <c r="G12" s="237"/>
      <c r="H12" s="166" t="s">
        <v>59</v>
      </c>
      <c r="I12" s="168">
        <v>0</v>
      </c>
      <c r="J12" s="211" t="s">
        <v>54</v>
      </c>
      <c r="K12" s="213"/>
      <c r="L12" s="167">
        <f>IF($I$8=基本!$F$4,基本!$P$9,IF($I$8=基本!$F$13,基本!$P$18,IF($I$8=基本!$F$22,基本!$P$27,IF($I$8=基本!$F$31,基本!$P$36,IF($I$8=基本!$F$40,基本!$P$45,0)))))</f>
        <v>6</v>
      </c>
    </row>
    <row r="13" spans="1:13" ht="14.25" customHeight="1">
      <c r="A13" s="81"/>
      <c r="B13" s="249"/>
      <c r="C13" s="245"/>
      <c r="D13" s="245"/>
      <c r="E13" s="245"/>
      <c r="F13" s="245"/>
      <c r="G13" s="250"/>
      <c r="H13" s="165" t="s">
        <v>86</v>
      </c>
      <c r="I13" s="168">
        <v>2</v>
      </c>
      <c r="J13" s="166" t="s">
        <v>44</v>
      </c>
      <c r="K13" s="168">
        <v>4</v>
      </c>
      <c r="L13" s="106"/>
      <c r="M13" s="106"/>
    </row>
    <row r="14" spans="1:13" ht="17.25">
      <c r="A14" s="107"/>
      <c r="B14" s="276" t="str">
        <f xml:space="preserve"> "　　　　　　　　　　　隣接する味方は 一時的HP " &amp; 基本!C9</f>
        <v>　　　　　　　　　　　隣接する味方は 一時的HP 5</v>
      </c>
      <c r="C14" s="277"/>
      <c r="D14" s="277"/>
      <c r="E14" s="277"/>
      <c r="F14" s="277"/>
      <c r="G14" s="278"/>
      <c r="H14" s="166" t="s">
        <v>50</v>
      </c>
      <c r="I14" s="168">
        <v>2</v>
      </c>
      <c r="J14" s="166" t="s">
        <v>44</v>
      </c>
      <c r="K14" s="168">
        <v>8</v>
      </c>
      <c r="L14" s="168">
        <v>12</v>
      </c>
      <c r="M14" s="106" t="s">
        <v>153</v>
      </c>
    </row>
    <row r="15" spans="1:13" ht="14.25" customHeight="1">
      <c r="A15" s="81"/>
      <c r="B15" s="235"/>
      <c r="C15" s="236"/>
      <c r="D15" s="236"/>
      <c r="E15" s="236"/>
      <c r="F15" s="236"/>
      <c r="G15" s="237"/>
      <c r="H15" s="166" t="s">
        <v>60</v>
      </c>
      <c r="I15" s="168"/>
      <c r="J15" s="143"/>
      <c r="K15" s="143"/>
    </row>
    <row r="16" spans="1:13" ht="8.25" customHeight="1">
      <c r="A16" s="82"/>
      <c r="B16" s="257"/>
      <c r="C16" s="238"/>
      <c r="D16" s="238"/>
      <c r="E16" s="238"/>
      <c r="F16" s="238"/>
      <c r="G16" s="258"/>
      <c r="H16" s="143"/>
      <c r="I16" s="143"/>
      <c r="J16" s="143"/>
      <c r="K16" s="143"/>
    </row>
    <row r="17" spans="1:11" ht="14.25" thickBot="1">
      <c r="A17" s="135" t="s">
        <v>47</v>
      </c>
      <c r="E17" s="94"/>
      <c r="H17" s="143"/>
      <c r="I17" s="143"/>
      <c r="J17" s="143"/>
      <c r="K17" s="143"/>
    </row>
    <row r="18" spans="1:11" ht="18.75" customHeight="1" thickBot="1">
      <c r="A18" s="239" t="str">
        <f>$B$2</f>
        <v>リジリアンス・オヴ・ライフ</v>
      </c>
      <c r="B18" s="240"/>
      <c r="C18" s="240"/>
      <c r="D18" s="75" t="s">
        <v>2</v>
      </c>
      <c r="E18" s="163" t="s">
        <v>1</v>
      </c>
      <c r="F18" s="173"/>
      <c r="G18" s="152"/>
      <c r="H18" s="143"/>
      <c r="I18" s="143"/>
      <c r="J18" s="143"/>
      <c r="K18" s="143"/>
    </row>
    <row r="19" spans="1:11" ht="37.5" customHeight="1" thickBot="1">
      <c r="A19" s="279" t="s">
        <v>129</v>
      </c>
      <c r="B19" s="280"/>
      <c r="C19" s="108" t="str">
        <f>$K$9</f>
        <v>ＡＣ</v>
      </c>
      <c r="D19" s="109" t="str">
        <f>$J$9+$L$10+$I$10 &amp; "+1d20"</f>
        <v>15+1d20</v>
      </c>
      <c r="E19" s="110" t="str">
        <f>$J$9+$L$10+$I$10+2 &amp; "+1d20"</f>
        <v>17+1d20</v>
      </c>
      <c r="F19" s="154"/>
      <c r="G19" s="154"/>
      <c r="H19" s="143"/>
      <c r="I19" s="143"/>
      <c r="J19" s="143"/>
      <c r="K19" s="143"/>
    </row>
    <row r="20" spans="1:11" ht="23.25" customHeight="1">
      <c r="A20" s="243" t="s">
        <v>120</v>
      </c>
      <c r="B20" s="171" t="s">
        <v>4</v>
      </c>
      <c r="C20" s="172" t="str">
        <f t="shared" ref="C20:C25" si="0">IF($I$15 = 0,"", $I$15)</f>
        <v/>
      </c>
      <c r="D20" s="62" t="str">
        <f>-2+$J$11+$L$12+$I$12 &amp; "+" &amp; $I$13 &amp; "d" &amp; $K$13</f>
        <v>9+2d4</v>
      </c>
      <c r="E20" s="63" t="str">
        <f>-2+$J$11+$L$12+$I$12 &amp; "+" &amp; $I$13 &amp; "d" &amp; $K$13</f>
        <v>9+2d4</v>
      </c>
      <c r="F20" s="143"/>
      <c r="G20" s="143"/>
      <c r="H20" s="143"/>
      <c r="I20" s="143"/>
      <c r="J20" s="143"/>
      <c r="K20" s="143"/>
    </row>
    <row r="21" spans="1:11" ht="23.25" customHeight="1">
      <c r="A21" s="244"/>
      <c r="B21" s="185" t="s">
        <v>3</v>
      </c>
      <c r="C21" s="186" t="str">
        <f t="shared" si="0"/>
        <v/>
      </c>
      <c r="D21" s="187" t="str">
        <f>-2+$J$11+$L$12+$I$12+($I$13*$K$13) &amp; IF($I$14 =0,"","+" &amp; $I$14 &amp; "d" &amp; $K$14)</f>
        <v>17+2d8</v>
      </c>
      <c r="E21" s="188" t="str">
        <f>-2+$J$11+$L$12+$I$12+($I$13*$K$13) &amp; IF($I$14 =0,"","+" &amp; $I$14 &amp; "d" &amp; $K$14)</f>
        <v>17+2d8</v>
      </c>
      <c r="F21" s="143"/>
      <c r="G21" s="143"/>
      <c r="H21" s="143"/>
      <c r="I21" s="143"/>
      <c r="J21" s="143"/>
      <c r="K21" s="143"/>
    </row>
    <row r="22" spans="1:11" ht="23.25" customHeight="1" thickBot="1">
      <c r="A22" s="247" t="s">
        <v>245</v>
      </c>
      <c r="B22" s="248"/>
      <c r="C22" s="182" t="str">
        <f t="shared" si="0"/>
        <v/>
      </c>
      <c r="D22" s="183" t="str">
        <f>-2+$J$11+$L$12+$I$12+($I$13*$K$13) &amp; IF($I$14 =0,"","+" &amp; $I$14 &amp; "d" &amp; $L$14)</f>
        <v>17+2d12</v>
      </c>
      <c r="E22" s="184" t="str">
        <f>-2+$J$11+$L$12+$I$12+($I$13*$K$13) &amp; IF($I$14 =0,"","+" &amp; $I$14 &amp; "d" &amp; $L$14)</f>
        <v>17+2d12</v>
      </c>
      <c r="F22" s="143"/>
      <c r="G22" s="143"/>
      <c r="H22" s="143"/>
      <c r="I22" s="143"/>
      <c r="J22" s="143"/>
      <c r="K22" s="143"/>
    </row>
    <row r="23" spans="1:11" ht="23.25" customHeight="1">
      <c r="A23" s="254" t="s">
        <v>143</v>
      </c>
      <c r="B23" s="171" t="s">
        <v>4</v>
      </c>
      <c r="C23" s="172" t="str">
        <f t="shared" si="0"/>
        <v/>
      </c>
      <c r="D23" s="62" t="str">
        <f>$J$11+$L$12+$I$12 &amp; "+" &amp; $I$13 &amp; "d" &amp; $K$13</f>
        <v>11+2d4</v>
      </c>
      <c r="E23" s="63" t="str">
        <f>$J$11+$L$12+$I$12 &amp; "+" &amp; $I$13 &amp; "d" &amp; $K$13</f>
        <v>11+2d4</v>
      </c>
      <c r="F23" s="143"/>
      <c r="G23" s="143"/>
      <c r="H23" s="143"/>
      <c r="I23" s="143"/>
      <c r="J23" s="143"/>
      <c r="K23" s="143"/>
    </row>
    <row r="24" spans="1:11" ht="23.25" customHeight="1">
      <c r="A24" s="255"/>
      <c r="B24" s="185" t="s">
        <v>3</v>
      </c>
      <c r="C24" s="186" t="str">
        <f t="shared" si="0"/>
        <v/>
      </c>
      <c r="D24" s="187" t="str">
        <f>$J$11+$L$12+$I$12+($I$13*$K$13) &amp; IF($I$14 = 0,"","+" &amp; $I$14 &amp; "d" &amp; $K$14)</f>
        <v>19+2d8</v>
      </c>
      <c r="E24" s="188" t="str">
        <f>$J$11+$L$12+$I$12+($I$13*$K$13) &amp; IF($I$14 = 0,"","+" &amp; $I$14 &amp; "d" &amp; $K$14)</f>
        <v>19+2d8</v>
      </c>
      <c r="F24" s="143"/>
      <c r="G24" s="143"/>
      <c r="H24" s="143"/>
      <c r="I24" s="143"/>
      <c r="J24" s="143"/>
      <c r="K24" s="143"/>
    </row>
    <row r="25" spans="1:11" ht="23.25" customHeight="1" thickBot="1">
      <c r="A25" s="256" t="s">
        <v>245</v>
      </c>
      <c r="B25" s="248"/>
      <c r="C25" s="182" t="str">
        <f t="shared" si="0"/>
        <v/>
      </c>
      <c r="D25" s="183" t="str">
        <f>$J$11+$L$12+$I$12+($I$13*$K$13) &amp; IF($I$14 = 0,"","+" &amp; $I$14 &amp; "d" &amp; $L$14)</f>
        <v>19+2d12</v>
      </c>
      <c r="E25" s="184" t="str">
        <f>$J$11+$L$12+$I$12+($I$13*$K$13) &amp; IF($I$14 = 0,"","+" &amp; $I$14 &amp; "d" &amp; $L$14)</f>
        <v>19+2d12</v>
      </c>
      <c r="F25" s="143"/>
      <c r="G25" s="143"/>
      <c r="H25" s="143"/>
      <c r="I25" s="143"/>
      <c r="J25" s="143"/>
      <c r="K25" s="143"/>
    </row>
    <row r="26" spans="1:11" ht="13.5" customHeight="1">
      <c r="A26" s="228"/>
      <c r="B26" s="228"/>
      <c r="C26" s="228"/>
      <c r="D26" s="228"/>
      <c r="E26" s="228"/>
      <c r="F26" s="228"/>
      <c r="G26" s="228"/>
    </row>
    <row r="27" spans="1:11" ht="18.75" customHeight="1">
      <c r="A27" s="233"/>
      <c r="B27" s="233"/>
      <c r="C27" s="233"/>
      <c r="D27" s="233"/>
      <c r="E27" s="233"/>
      <c r="F27" s="233"/>
      <c r="G27" s="233"/>
      <c r="I27" s="143"/>
      <c r="J27" s="143"/>
      <c r="K27" s="143"/>
    </row>
    <row r="28" spans="1:11" ht="13.5" customHeight="1">
      <c r="A28" s="228"/>
      <c r="B28" s="228"/>
      <c r="C28" s="228"/>
      <c r="D28" s="228"/>
      <c r="E28" s="228"/>
      <c r="F28" s="228"/>
      <c r="G28" s="228"/>
    </row>
    <row r="29" spans="1:11" ht="13.5" customHeight="1">
      <c r="A29" s="246"/>
      <c r="B29" s="246"/>
      <c r="C29" s="246"/>
      <c r="D29" s="246"/>
      <c r="E29" s="246"/>
      <c r="F29" s="246"/>
      <c r="G29" s="246"/>
    </row>
    <row r="30" spans="1:11" ht="13.5" customHeight="1">
      <c r="A30" s="246"/>
      <c r="B30" s="246"/>
      <c r="C30" s="246"/>
      <c r="D30" s="246"/>
      <c r="E30" s="246"/>
      <c r="F30" s="246"/>
      <c r="G30" s="246"/>
      <c r="I30" s="143"/>
      <c r="J30" s="143"/>
      <c r="K30" s="143"/>
    </row>
    <row r="31" spans="1:11" ht="18.75" customHeight="1">
      <c r="A31" s="238"/>
      <c r="B31" s="238"/>
      <c r="C31" s="238"/>
      <c r="D31" s="238"/>
      <c r="E31" s="238"/>
      <c r="F31" s="238"/>
      <c r="G31" s="238"/>
    </row>
    <row r="32" spans="1:11" ht="13.5" customHeight="1">
      <c r="A32" s="229" t="s">
        <v>49</v>
      </c>
      <c r="B32" s="230"/>
      <c r="C32" s="230"/>
      <c r="D32" s="230"/>
      <c r="E32" s="230"/>
      <c r="F32" s="230"/>
      <c r="G32" s="231"/>
    </row>
    <row r="33" spans="1:12" ht="6" customHeight="1">
      <c r="A33" s="232"/>
      <c r="B33" s="233"/>
      <c r="C33" s="233"/>
      <c r="D33" s="233"/>
      <c r="E33" s="233"/>
      <c r="F33" s="233"/>
      <c r="G33" s="234"/>
    </row>
    <row r="34" spans="1:12" ht="13.5" customHeight="1">
      <c r="A34" s="235" t="s">
        <v>264</v>
      </c>
      <c r="B34" s="236"/>
      <c r="C34" s="236"/>
      <c r="D34" s="236"/>
      <c r="E34" s="236"/>
      <c r="F34" s="236"/>
      <c r="G34" s="237"/>
    </row>
    <row r="35" spans="1:12" ht="13.5" customHeight="1">
      <c r="A35" s="235" t="s">
        <v>265</v>
      </c>
      <c r="B35" s="236"/>
      <c r="C35" s="236"/>
      <c r="D35" s="236"/>
      <c r="E35" s="236"/>
      <c r="F35" s="236"/>
      <c r="G35" s="237"/>
    </row>
    <row r="36" spans="1:12" ht="13.5" customHeight="1">
      <c r="A36" s="225" t="s">
        <v>254</v>
      </c>
      <c r="B36" s="226"/>
      <c r="C36" s="226"/>
      <c r="D36" s="226"/>
      <c r="E36" s="226"/>
      <c r="F36" s="226"/>
      <c r="G36" s="227"/>
      <c r="I36" s="143"/>
      <c r="J36" s="143"/>
      <c r="K36" s="143"/>
    </row>
    <row r="37" spans="1:12" ht="13.5" customHeight="1">
      <c r="A37" s="225" t="s">
        <v>277</v>
      </c>
      <c r="B37" s="226"/>
      <c r="C37" s="226"/>
      <c r="D37" s="226"/>
      <c r="E37" s="226"/>
      <c r="F37" s="226"/>
      <c r="G37" s="227"/>
    </row>
    <row r="38" spans="1:12" ht="13.5" customHeight="1">
      <c r="A38" s="225" t="s">
        <v>278</v>
      </c>
      <c r="B38" s="226"/>
      <c r="C38" s="226"/>
      <c r="D38" s="226"/>
      <c r="E38" s="226"/>
      <c r="F38" s="226"/>
      <c r="G38" s="227"/>
    </row>
    <row r="39" spans="1:12" ht="13.5" customHeight="1">
      <c r="A39" s="270"/>
      <c r="B39" s="271"/>
      <c r="C39" s="271"/>
      <c r="D39" s="271"/>
      <c r="E39" s="271"/>
      <c r="F39" s="271"/>
      <c r="G39" s="272"/>
    </row>
    <row r="40" spans="1:12" ht="13.5" customHeight="1">
      <c r="A40" s="225"/>
      <c r="B40" s="226"/>
      <c r="C40" s="226"/>
      <c r="D40" s="226"/>
      <c r="E40" s="226"/>
      <c r="F40" s="226"/>
      <c r="G40" s="227"/>
    </row>
    <row r="41" spans="1:12" s="93" customFormat="1" ht="13.5" customHeight="1">
      <c r="A41" s="270"/>
      <c r="B41" s="271"/>
      <c r="C41" s="271"/>
      <c r="D41" s="271"/>
      <c r="E41" s="271"/>
      <c r="F41" s="271"/>
      <c r="G41" s="272"/>
      <c r="L41" s="143"/>
    </row>
    <row r="42" spans="1:12" s="93" customFormat="1" ht="13.5" customHeight="1">
      <c r="A42" s="225"/>
      <c r="B42" s="226"/>
      <c r="C42" s="226"/>
      <c r="D42" s="226"/>
      <c r="E42" s="226"/>
      <c r="F42" s="226"/>
      <c r="G42" s="227"/>
      <c r="L42" s="143"/>
    </row>
    <row r="43" spans="1:12" s="93" customFormat="1" ht="13.5" customHeight="1">
      <c r="A43" s="225"/>
      <c r="B43" s="226"/>
      <c r="C43" s="226"/>
      <c r="D43" s="226"/>
      <c r="E43" s="226"/>
      <c r="F43" s="226"/>
      <c r="G43" s="227"/>
      <c r="L43" s="143"/>
    </row>
    <row r="44" spans="1:12" ht="13.5" customHeight="1">
      <c r="A44" s="270"/>
      <c r="B44" s="271"/>
      <c r="C44" s="271"/>
      <c r="D44" s="271"/>
      <c r="E44" s="271"/>
      <c r="F44" s="271"/>
      <c r="G44" s="272"/>
    </row>
    <row r="45" spans="1:12" ht="13.5" customHeight="1">
      <c r="A45" s="225"/>
      <c r="B45" s="226"/>
      <c r="C45" s="226"/>
      <c r="D45" s="226"/>
      <c r="E45" s="226"/>
      <c r="F45" s="226"/>
      <c r="G45" s="227"/>
    </row>
    <row r="46" spans="1:12" s="93" customFormat="1" ht="13.5" customHeight="1">
      <c r="A46" s="270"/>
      <c r="B46" s="271"/>
      <c r="C46" s="271"/>
      <c r="D46" s="271"/>
      <c r="E46" s="271"/>
      <c r="F46" s="271"/>
      <c r="G46" s="272"/>
      <c r="L46" s="143"/>
    </row>
    <row r="47" spans="1:12" s="93" customFormat="1" ht="13.5" customHeight="1">
      <c r="A47" s="225"/>
      <c r="B47" s="226"/>
      <c r="C47" s="226"/>
      <c r="D47" s="226"/>
      <c r="E47" s="226"/>
      <c r="F47" s="226"/>
      <c r="G47" s="227"/>
      <c r="L47" s="143"/>
    </row>
    <row r="48" spans="1:12" s="93" customFormat="1" ht="13.5" customHeight="1">
      <c r="A48" s="225"/>
      <c r="B48" s="226"/>
      <c r="C48" s="226"/>
      <c r="D48" s="226"/>
      <c r="E48" s="226"/>
      <c r="F48" s="226"/>
      <c r="G48" s="227"/>
      <c r="L48" s="143"/>
    </row>
    <row r="49" spans="1:12" ht="13.5" customHeight="1">
      <c r="A49" s="225"/>
      <c r="B49" s="226"/>
      <c r="C49" s="226"/>
      <c r="D49" s="226"/>
      <c r="E49" s="226"/>
      <c r="F49" s="226"/>
      <c r="G49" s="227"/>
    </row>
    <row r="50" spans="1:12" s="93" customFormat="1" ht="13.5" customHeight="1">
      <c r="A50" s="225"/>
      <c r="B50" s="226"/>
      <c r="C50" s="226"/>
      <c r="D50" s="226"/>
      <c r="E50" s="226"/>
      <c r="F50" s="226"/>
      <c r="G50" s="227"/>
      <c r="L50" s="143"/>
    </row>
    <row r="51" spans="1:12" s="93" customFormat="1" ht="13.5" customHeight="1">
      <c r="A51" s="225"/>
      <c r="B51" s="226"/>
      <c r="C51" s="226"/>
      <c r="D51" s="226"/>
      <c r="E51" s="226"/>
      <c r="F51" s="226"/>
      <c r="G51" s="227"/>
      <c r="L51" s="143"/>
    </row>
    <row r="52" spans="1:12" s="93" customFormat="1" ht="21">
      <c r="A52" s="99" t="s">
        <v>121</v>
      </c>
      <c r="B52" s="169">
        <f>$B$1</f>
        <v>1</v>
      </c>
      <c r="C52" s="100" t="s">
        <v>40</v>
      </c>
      <c r="D52" s="101" t="str">
        <f>$E$1</f>
        <v>無限回</v>
      </c>
      <c r="E52" s="222" t="str">
        <f>$B$2</f>
        <v>リジリアンス・オヴ・ライフ</v>
      </c>
      <c r="F52" s="223"/>
      <c r="G52" s="224"/>
      <c r="L52" s="143"/>
    </row>
    <row r="53" spans="1:12" s="93" customFormat="1" ht="13.5" customHeight="1">
      <c r="A53" s="143"/>
      <c r="B53" s="143"/>
      <c r="C53" s="143"/>
      <c r="D53" s="143"/>
      <c r="L53" s="143"/>
    </row>
    <row r="54" spans="1:12" s="93" customFormat="1" ht="13.5" customHeight="1">
      <c r="A54" s="143"/>
      <c r="B54" s="143"/>
      <c r="C54" s="143"/>
      <c r="D54" s="143"/>
      <c r="L54" s="143"/>
    </row>
    <row r="55" spans="1:12" s="93" customFormat="1" ht="13.5" customHeight="1">
      <c r="A55" s="143"/>
      <c r="B55" s="143"/>
      <c r="C55" s="143"/>
      <c r="D55" s="143"/>
      <c r="L55" s="143"/>
    </row>
    <row r="56" spans="1:12" s="93" customFormat="1" ht="13.5" customHeight="1">
      <c r="A56" s="143"/>
      <c r="B56" s="143"/>
      <c r="C56" s="143"/>
      <c r="D56" s="143"/>
      <c r="L56" s="143"/>
    </row>
    <row r="57" spans="1:12" s="93" customFormat="1" ht="13.5" customHeight="1">
      <c r="A57" s="143"/>
      <c r="B57" s="143"/>
      <c r="C57" s="143"/>
      <c r="D57" s="143"/>
      <c r="L57" s="143"/>
    </row>
    <row r="58" spans="1:12" s="93" customFormat="1" ht="13.5" customHeight="1">
      <c r="A58" s="143"/>
      <c r="B58" s="143"/>
      <c r="C58" s="143"/>
      <c r="D58" s="143"/>
      <c r="L58" s="143"/>
    </row>
    <row r="59" spans="1:12" s="93" customFormat="1" ht="6" customHeight="1">
      <c r="A59" s="143"/>
      <c r="B59" s="143"/>
      <c r="C59" s="143"/>
      <c r="D59" s="143"/>
      <c r="L59" s="143"/>
    </row>
    <row r="60" spans="1:12" s="93" customFormat="1">
      <c r="A60" s="143"/>
      <c r="B60" s="143"/>
      <c r="C60" s="143"/>
      <c r="D60" s="143"/>
      <c r="L60" s="143"/>
    </row>
  </sheetData>
  <mergeCells count="51">
    <mergeCell ref="A30:G30"/>
    <mergeCell ref="A22:B22"/>
    <mergeCell ref="A23:A24"/>
    <mergeCell ref="A25:B25"/>
    <mergeCell ref="A35:G35"/>
    <mergeCell ref="A31:G31"/>
    <mergeCell ref="A32:G32"/>
    <mergeCell ref="A33:G33"/>
    <mergeCell ref="A34:G34"/>
    <mergeCell ref="J10:K10"/>
    <mergeCell ref="B11:G11"/>
    <mergeCell ref="J12:K12"/>
    <mergeCell ref="A18:C18"/>
    <mergeCell ref="A19:B19"/>
    <mergeCell ref="B1:C1"/>
    <mergeCell ref="F1:G1"/>
    <mergeCell ref="B2:G2"/>
    <mergeCell ref="B4:G4"/>
    <mergeCell ref="B5:G5"/>
    <mergeCell ref="A42:G42"/>
    <mergeCell ref="B6:D6"/>
    <mergeCell ref="B16:G16"/>
    <mergeCell ref="B7:D7"/>
    <mergeCell ref="B8:G8"/>
    <mergeCell ref="B9:G9"/>
    <mergeCell ref="B10:G10"/>
    <mergeCell ref="B12:G12"/>
    <mergeCell ref="B13:G13"/>
    <mergeCell ref="B14:G14"/>
    <mergeCell ref="B15:G15"/>
    <mergeCell ref="A20:A21"/>
    <mergeCell ref="A26:G26"/>
    <mergeCell ref="A27:G27"/>
    <mergeCell ref="A28:G28"/>
    <mergeCell ref="A29:G29"/>
    <mergeCell ref="A50:G50"/>
    <mergeCell ref="A43:G43"/>
    <mergeCell ref="A51:G51"/>
    <mergeCell ref="E52:G52"/>
    <mergeCell ref="A36:G36"/>
    <mergeCell ref="A37:G37"/>
    <mergeCell ref="A38:G38"/>
    <mergeCell ref="A49:G49"/>
    <mergeCell ref="A44:G44"/>
    <mergeCell ref="A45:G45"/>
    <mergeCell ref="A46:G46"/>
    <mergeCell ref="A47:G47"/>
    <mergeCell ref="A48:G48"/>
    <mergeCell ref="A39:G39"/>
    <mergeCell ref="A40:G40"/>
    <mergeCell ref="A41:G41"/>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60"/>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95" t="s">
        <v>121</v>
      </c>
      <c r="B1" s="259">
        <v>1</v>
      </c>
      <c r="C1" s="260"/>
      <c r="D1" s="97" t="s">
        <v>40</v>
      </c>
      <c r="E1" s="96" t="s">
        <v>41</v>
      </c>
      <c r="F1" s="261"/>
      <c r="G1" s="262"/>
      <c r="H1" s="98" t="s">
        <v>55</v>
      </c>
    </row>
    <row r="2" spans="1:13" ht="24.75" customHeight="1">
      <c r="A2" s="97" t="s">
        <v>0</v>
      </c>
      <c r="B2" s="263" t="s">
        <v>386</v>
      </c>
      <c r="C2" s="263"/>
      <c r="D2" s="263"/>
      <c r="E2" s="263"/>
      <c r="F2" s="263"/>
      <c r="G2" s="263"/>
      <c r="H2" s="98" t="s">
        <v>56</v>
      </c>
    </row>
    <row r="3" spans="1:13" ht="19.5" customHeight="1">
      <c r="A3" s="105" t="s">
        <v>48</v>
      </c>
      <c r="B3" s="93"/>
      <c r="C3" s="93"/>
      <c r="D3" s="93"/>
      <c r="I3" s="98"/>
    </row>
    <row r="4" spans="1:13">
      <c r="A4" s="77" t="s">
        <v>46</v>
      </c>
      <c r="B4" s="264" t="s">
        <v>387</v>
      </c>
      <c r="C4" s="265"/>
      <c r="D4" s="265"/>
      <c r="E4" s="265"/>
      <c r="F4" s="265"/>
      <c r="G4" s="266"/>
    </row>
    <row r="5" spans="1:13">
      <c r="A5" s="78" t="s">
        <v>39</v>
      </c>
      <c r="B5" s="264" t="s">
        <v>202</v>
      </c>
      <c r="C5" s="265"/>
      <c r="D5" s="265"/>
      <c r="E5" s="265"/>
      <c r="F5" s="265"/>
      <c r="G5" s="266"/>
    </row>
    <row r="6" spans="1:13">
      <c r="A6" s="78" t="s">
        <v>7</v>
      </c>
      <c r="B6" s="264" t="s">
        <v>5</v>
      </c>
      <c r="C6" s="265"/>
      <c r="D6" s="266"/>
      <c r="E6" s="197" t="s">
        <v>43</v>
      </c>
      <c r="F6" s="196" t="str">
        <f>$I$6</f>
        <v>近接</v>
      </c>
      <c r="G6" s="196" t="str">
        <f>IF($J$6 = 0,"", $J$6)</f>
        <v>武器</v>
      </c>
      <c r="H6" s="197" t="s">
        <v>43</v>
      </c>
      <c r="I6" s="198" t="s">
        <v>69</v>
      </c>
      <c r="J6" s="198" t="s">
        <v>100</v>
      </c>
    </row>
    <row r="7" spans="1:13">
      <c r="A7" s="79" t="s">
        <v>6</v>
      </c>
      <c r="B7" s="264" t="s">
        <v>91</v>
      </c>
      <c r="C7" s="265"/>
      <c r="D7" s="266"/>
      <c r="E7" s="197" t="s">
        <v>66</v>
      </c>
      <c r="F7" s="196" t="str">
        <f>IF($I$7 = 0,"", $I$7)</f>
        <v/>
      </c>
      <c r="G7" s="196" t="str">
        <f>IF($J$7 = 0,"", $J$7)</f>
        <v/>
      </c>
      <c r="H7" s="197" t="s">
        <v>66</v>
      </c>
      <c r="I7" s="198"/>
      <c r="J7" s="198"/>
    </row>
    <row r="8" spans="1:13">
      <c r="A8" s="79" t="s">
        <v>8</v>
      </c>
      <c r="B8" s="273" t="s">
        <v>352</v>
      </c>
      <c r="C8" s="274"/>
      <c r="D8" s="274"/>
      <c r="E8" s="274"/>
      <c r="F8" s="274"/>
      <c r="G8" s="275"/>
      <c r="H8" s="197" t="s">
        <v>85</v>
      </c>
      <c r="I8" s="198" t="s">
        <v>118</v>
      </c>
      <c r="J8" s="98" t="s">
        <v>62</v>
      </c>
    </row>
    <row r="9" spans="1:13" ht="14.25" customHeight="1">
      <c r="A9" s="81" t="s">
        <v>9</v>
      </c>
      <c r="B9" s="267" t="s">
        <v>353</v>
      </c>
      <c r="C9" s="268"/>
      <c r="D9" s="268"/>
      <c r="E9" s="268"/>
      <c r="F9" s="268"/>
      <c r="G9" s="269"/>
      <c r="H9" s="197" t="s">
        <v>51</v>
      </c>
      <c r="I9" s="198" t="s">
        <v>12</v>
      </c>
      <c r="J9" s="196">
        <f>IF($I$9 = "筋力",基本!$C$5,IF($I$9 = "耐久力",基本!$C$6,IF($I$9 = "敏捷力",基本!$C$7,IF($I$9 = "知力",基本!$C$8,IF($I$9 = "判断力",基本!$C$9,IF($I$9 = "筋力",基本!$C$10,""))))))</f>
        <v>5</v>
      </c>
      <c r="K9" s="198" t="s">
        <v>122</v>
      </c>
    </row>
    <row r="10" spans="1:13" ht="14.25" customHeight="1">
      <c r="A10" s="81"/>
      <c r="B10" s="235" t="s">
        <v>354</v>
      </c>
      <c r="C10" s="236"/>
      <c r="D10" s="236"/>
      <c r="E10" s="236"/>
      <c r="F10" s="236"/>
      <c r="G10" s="237"/>
      <c r="H10" s="197" t="s">
        <v>58</v>
      </c>
      <c r="I10" s="198">
        <v>0</v>
      </c>
      <c r="J10" s="211" t="s">
        <v>53</v>
      </c>
      <c r="K10" s="213"/>
      <c r="L10" s="196">
        <f>IF($I$8=基本!$F$4,基本!$P$7,IF($I$8=基本!$F$13,基本!$P$16,IF($I$8=基本!$F$22,基本!$P$25,IF($I$8=基本!$F$31,基本!$P$34,IF($I$8=基本!$F$40,基本!$P$43,0)))))</f>
        <v>10</v>
      </c>
    </row>
    <row r="11" spans="1:13" ht="14.25" customHeight="1">
      <c r="A11" s="81"/>
      <c r="B11" s="235" t="s">
        <v>388</v>
      </c>
      <c r="C11" s="236"/>
      <c r="D11" s="236"/>
      <c r="E11" s="236"/>
      <c r="F11" s="236"/>
      <c r="G11" s="237"/>
      <c r="H11" s="199" t="s">
        <v>52</v>
      </c>
      <c r="I11" s="198" t="s">
        <v>12</v>
      </c>
      <c r="J11" s="102">
        <f>IF($I$11 = "筋力",基本!$C$5,IF($I$11 = "耐久力",基本!$C$6,IF($I$11 = "敏捷力",基本!$C$7,IF($I$11 = "知力",基本!$C$8,IF($I$11 = "判断力",基本!$C$9,IF($I$11 = "筋力",基本!$C$10,""))))))</f>
        <v>5</v>
      </c>
      <c r="L11" s="93"/>
    </row>
    <row r="12" spans="1:13">
      <c r="A12" s="81"/>
      <c r="B12" s="235" t="s">
        <v>389</v>
      </c>
      <c r="C12" s="236"/>
      <c r="D12" s="236"/>
      <c r="E12" s="236"/>
      <c r="F12" s="236"/>
      <c r="G12" s="237"/>
      <c r="H12" s="197" t="s">
        <v>59</v>
      </c>
      <c r="I12" s="198">
        <v>0</v>
      </c>
      <c r="J12" s="211" t="s">
        <v>54</v>
      </c>
      <c r="K12" s="213"/>
      <c r="L12" s="196">
        <f>IF($I$8=基本!$F$4,基本!$P$9,IF($I$8=基本!$F$13,基本!$P$18,IF($I$8=基本!$F$22,基本!$P$27,IF($I$8=基本!$F$31,基本!$P$36,IF($I$8=基本!$F$40,基本!$P$45,0)))))</f>
        <v>6</v>
      </c>
    </row>
    <row r="13" spans="1:13" ht="14.25" customHeight="1">
      <c r="A13" s="81"/>
      <c r="B13" s="249"/>
      <c r="C13" s="245"/>
      <c r="D13" s="245"/>
      <c r="E13" s="245"/>
      <c r="F13" s="245"/>
      <c r="G13" s="250"/>
      <c r="H13" s="200" t="s">
        <v>86</v>
      </c>
      <c r="I13" s="198">
        <v>2</v>
      </c>
      <c r="J13" s="197" t="s">
        <v>44</v>
      </c>
      <c r="K13" s="198">
        <v>4</v>
      </c>
      <c r="L13" s="106"/>
      <c r="M13" s="106"/>
    </row>
    <row r="14" spans="1:13" ht="17.25">
      <c r="A14" s="107"/>
      <c r="B14" s="276"/>
      <c r="C14" s="277"/>
      <c r="D14" s="277"/>
      <c r="E14" s="277"/>
      <c r="F14" s="277"/>
      <c r="G14" s="278"/>
      <c r="H14" s="197" t="s">
        <v>50</v>
      </c>
      <c r="I14" s="198">
        <v>2</v>
      </c>
      <c r="J14" s="197" t="s">
        <v>44</v>
      </c>
      <c r="K14" s="198">
        <v>8</v>
      </c>
      <c r="L14" s="198">
        <v>12</v>
      </c>
      <c r="M14" s="106" t="s">
        <v>153</v>
      </c>
    </row>
    <row r="15" spans="1:13" ht="14.25" customHeight="1">
      <c r="A15" s="81"/>
      <c r="B15" s="235"/>
      <c r="C15" s="236"/>
      <c r="D15" s="236"/>
      <c r="E15" s="236"/>
      <c r="F15" s="236"/>
      <c r="G15" s="237"/>
      <c r="H15" s="197" t="s">
        <v>60</v>
      </c>
      <c r="I15" s="198"/>
      <c r="J15" s="143"/>
      <c r="K15" s="143"/>
    </row>
    <row r="16" spans="1:13" ht="8.25" customHeight="1">
      <c r="A16" s="82"/>
      <c r="B16" s="257"/>
      <c r="C16" s="238"/>
      <c r="D16" s="238"/>
      <c r="E16" s="238"/>
      <c r="F16" s="238"/>
      <c r="G16" s="258"/>
      <c r="H16" s="143"/>
      <c r="I16" s="143"/>
      <c r="J16" s="143"/>
      <c r="K16" s="143"/>
    </row>
    <row r="17" spans="1:11" ht="14.25" thickBot="1">
      <c r="A17" s="135" t="s">
        <v>47</v>
      </c>
      <c r="E17" s="94"/>
      <c r="H17" s="143"/>
      <c r="I17" s="143"/>
      <c r="J17" s="143"/>
      <c r="K17" s="143"/>
    </row>
    <row r="18" spans="1:11" ht="18.75" customHeight="1" thickBot="1">
      <c r="A18" s="239" t="str">
        <f>$B$2</f>
        <v>Warden's Lunge</v>
      </c>
      <c r="B18" s="240"/>
      <c r="C18" s="240"/>
      <c r="D18" s="75" t="s">
        <v>2</v>
      </c>
      <c r="E18" s="163" t="s">
        <v>1</v>
      </c>
      <c r="F18" s="173"/>
      <c r="G18" s="152"/>
      <c r="H18" s="143"/>
      <c r="I18" s="143"/>
      <c r="J18" s="143"/>
      <c r="K18" s="143"/>
    </row>
    <row r="19" spans="1:11" ht="37.5" customHeight="1" thickBot="1">
      <c r="A19" s="279" t="s">
        <v>129</v>
      </c>
      <c r="B19" s="280"/>
      <c r="C19" s="108" t="str">
        <f>$K$9</f>
        <v>ＡＣ</v>
      </c>
      <c r="D19" s="109" t="str">
        <f>$J$9+$L$10+$I$10 &amp; "+1d20"</f>
        <v>15+1d20</v>
      </c>
      <c r="E19" s="110" t="str">
        <f>$J$9+$L$10+$I$10+2 &amp; "+1d20"</f>
        <v>17+1d20</v>
      </c>
      <c r="F19" s="154"/>
      <c r="G19" s="154"/>
      <c r="H19" s="143"/>
      <c r="I19" s="143"/>
      <c r="J19" s="143"/>
      <c r="K19" s="143"/>
    </row>
    <row r="20" spans="1:11" ht="23.25" customHeight="1">
      <c r="A20" s="243" t="s">
        <v>120</v>
      </c>
      <c r="B20" s="171" t="s">
        <v>4</v>
      </c>
      <c r="C20" s="172" t="str">
        <f t="shared" ref="C20:C25" si="0">IF($I$15 = 0,"", $I$15)</f>
        <v/>
      </c>
      <c r="D20" s="62" t="str">
        <f>-2+$J$11+$L$12+$I$12 &amp; "+" &amp; $I$13 &amp; "d" &amp; $K$13</f>
        <v>9+2d4</v>
      </c>
      <c r="E20" s="63" t="str">
        <f>-2+$J$11+$L$12+$I$12 &amp; "+" &amp; $I$13 &amp; "d" &amp; $K$13</f>
        <v>9+2d4</v>
      </c>
      <c r="F20" s="143"/>
      <c r="G20" s="143"/>
      <c r="H20" s="143"/>
      <c r="I20" s="143"/>
      <c r="J20" s="143"/>
      <c r="K20" s="143"/>
    </row>
    <row r="21" spans="1:11" ht="23.25" customHeight="1">
      <c r="A21" s="244"/>
      <c r="B21" s="185" t="s">
        <v>3</v>
      </c>
      <c r="C21" s="186" t="str">
        <f t="shared" si="0"/>
        <v/>
      </c>
      <c r="D21" s="187" t="str">
        <f>-2+$J$11+$L$12+$I$12+($I$13*$K$13) &amp; IF($I$14 =0,"","+" &amp; $I$14 &amp; "d" &amp; $K$14)</f>
        <v>17+2d8</v>
      </c>
      <c r="E21" s="188" t="str">
        <f>-2+$J$11+$L$12+$I$12+($I$13*$K$13) &amp; IF($I$14 =0,"","+" &amp; $I$14 &amp; "d" &amp; $K$14)</f>
        <v>17+2d8</v>
      </c>
      <c r="F21" s="143"/>
      <c r="G21" s="143"/>
      <c r="H21" s="143"/>
      <c r="I21" s="143"/>
      <c r="J21" s="143"/>
      <c r="K21" s="143"/>
    </row>
    <row r="22" spans="1:11" ht="23.25" customHeight="1" thickBot="1">
      <c r="A22" s="247" t="s">
        <v>245</v>
      </c>
      <c r="B22" s="248"/>
      <c r="C22" s="182" t="str">
        <f t="shared" si="0"/>
        <v/>
      </c>
      <c r="D22" s="183" t="str">
        <f>-2+$J$11+$L$12+$I$12+($I$13*$K$13) &amp; IF($I$14 =0,"","+" &amp; $I$14 &amp; "d" &amp; $L$14)</f>
        <v>17+2d12</v>
      </c>
      <c r="E22" s="184" t="str">
        <f>-2+$J$11+$L$12+$I$12+($I$13*$K$13) &amp; IF($I$14 =0,"","+" &amp; $I$14 &amp; "d" &amp; $L$14)</f>
        <v>17+2d12</v>
      </c>
      <c r="F22" s="143"/>
      <c r="G22" s="143"/>
      <c r="H22" s="143"/>
      <c r="I22" s="143"/>
      <c r="J22" s="143"/>
      <c r="K22" s="143"/>
    </row>
    <row r="23" spans="1:11" ht="23.25" customHeight="1">
      <c r="A23" s="254" t="s">
        <v>143</v>
      </c>
      <c r="B23" s="171" t="s">
        <v>4</v>
      </c>
      <c r="C23" s="172" t="str">
        <f t="shared" si="0"/>
        <v/>
      </c>
      <c r="D23" s="62" t="str">
        <f>$J$11+$L$12+$I$12 &amp; "+" &amp; $I$13 &amp; "d" &amp; $K$13</f>
        <v>11+2d4</v>
      </c>
      <c r="E23" s="63" t="str">
        <f>$J$11+$L$12+$I$12 &amp; "+" &amp; $I$13 &amp; "d" &amp; $K$13</f>
        <v>11+2d4</v>
      </c>
      <c r="F23" s="143"/>
      <c r="G23" s="143"/>
      <c r="H23" s="143"/>
      <c r="I23" s="143"/>
      <c r="J23" s="143"/>
      <c r="K23" s="143"/>
    </row>
    <row r="24" spans="1:11" ht="23.25" customHeight="1">
      <c r="A24" s="255"/>
      <c r="B24" s="185" t="s">
        <v>3</v>
      </c>
      <c r="C24" s="186" t="str">
        <f t="shared" si="0"/>
        <v/>
      </c>
      <c r="D24" s="187" t="str">
        <f>$J$11+$L$12+$I$12+($I$13*$K$13) &amp; IF($I$14 = 0,"","+" &amp; $I$14 &amp; "d" &amp; $K$14)</f>
        <v>19+2d8</v>
      </c>
      <c r="E24" s="188" t="str">
        <f>$J$11+$L$12+$I$12+($I$13*$K$13) &amp; IF($I$14 = 0,"","+" &amp; $I$14 &amp; "d" &amp; $K$14)</f>
        <v>19+2d8</v>
      </c>
      <c r="F24" s="143"/>
      <c r="G24" s="143"/>
      <c r="H24" s="143"/>
      <c r="I24" s="143"/>
      <c r="J24" s="143"/>
      <c r="K24" s="143"/>
    </row>
    <row r="25" spans="1:11" ht="23.25" customHeight="1" thickBot="1">
      <c r="A25" s="256" t="s">
        <v>245</v>
      </c>
      <c r="B25" s="248"/>
      <c r="C25" s="182" t="str">
        <f t="shared" si="0"/>
        <v/>
      </c>
      <c r="D25" s="183" t="str">
        <f>$J$11+$L$12+$I$12+($I$13*$K$13) &amp; IF($I$14 = 0,"","+" &amp; $I$14 &amp; "d" &amp; $L$14)</f>
        <v>19+2d12</v>
      </c>
      <c r="E25" s="184" t="str">
        <f>$J$11+$L$12+$I$12+($I$13*$K$13) &amp; IF($I$14 = 0,"","+" &amp; $I$14 &amp; "d" &amp; $L$14)</f>
        <v>19+2d12</v>
      </c>
      <c r="F25" s="143"/>
      <c r="G25" s="143"/>
      <c r="H25" s="143"/>
      <c r="I25" s="143"/>
      <c r="J25" s="143"/>
      <c r="K25" s="143"/>
    </row>
    <row r="26" spans="1:11" ht="13.5" customHeight="1">
      <c r="A26" s="228"/>
      <c r="B26" s="228"/>
      <c r="C26" s="228"/>
      <c r="D26" s="228"/>
      <c r="E26" s="228"/>
      <c r="F26" s="228"/>
      <c r="G26" s="228"/>
    </row>
    <row r="27" spans="1:11" ht="18.75" customHeight="1">
      <c r="A27" s="233"/>
      <c r="B27" s="233"/>
      <c r="C27" s="233"/>
      <c r="D27" s="233"/>
      <c r="E27" s="233"/>
      <c r="F27" s="233"/>
      <c r="G27" s="233"/>
      <c r="I27" s="143"/>
      <c r="J27" s="143"/>
      <c r="K27" s="143"/>
    </row>
    <row r="28" spans="1:11" ht="13.5" customHeight="1">
      <c r="A28" s="228"/>
      <c r="B28" s="228"/>
      <c r="C28" s="228"/>
      <c r="D28" s="228"/>
      <c r="E28" s="228"/>
      <c r="F28" s="228"/>
      <c r="G28" s="228"/>
    </row>
    <row r="29" spans="1:11" ht="13.5" customHeight="1">
      <c r="A29" s="246"/>
      <c r="B29" s="246"/>
      <c r="C29" s="246"/>
      <c r="D29" s="246"/>
      <c r="E29" s="246"/>
      <c r="F29" s="246"/>
      <c r="G29" s="246"/>
    </row>
    <row r="30" spans="1:11" ht="13.5" customHeight="1">
      <c r="A30" s="246"/>
      <c r="B30" s="246"/>
      <c r="C30" s="246"/>
      <c r="D30" s="246"/>
      <c r="E30" s="246"/>
      <c r="F30" s="246"/>
      <c r="G30" s="246"/>
      <c r="I30" s="143"/>
      <c r="J30" s="143"/>
      <c r="K30" s="143"/>
    </row>
    <row r="31" spans="1:11" ht="18.75" customHeight="1">
      <c r="A31" s="238"/>
      <c r="B31" s="238"/>
      <c r="C31" s="238"/>
      <c r="D31" s="238"/>
      <c r="E31" s="238"/>
      <c r="F31" s="238"/>
      <c r="G31" s="238"/>
    </row>
    <row r="32" spans="1:11" ht="13.5" customHeight="1">
      <c r="A32" s="229" t="s">
        <v>49</v>
      </c>
      <c r="B32" s="230"/>
      <c r="C32" s="230"/>
      <c r="D32" s="230"/>
      <c r="E32" s="230"/>
      <c r="F32" s="230"/>
      <c r="G32" s="231"/>
    </row>
    <row r="33" spans="1:12" ht="6" customHeight="1">
      <c r="A33" s="232"/>
      <c r="B33" s="233"/>
      <c r="C33" s="233"/>
      <c r="D33" s="233"/>
      <c r="E33" s="233"/>
      <c r="F33" s="233"/>
      <c r="G33" s="234"/>
    </row>
    <row r="34" spans="1:12" ht="13.5" customHeight="1">
      <c r="A34" s="235"/>
      <c r="B34" s="236"/>
      <c r="C34" s="236"/>
      <c r="D34" s="236"/>
      <c r="E34" s="236"/>
      <c r="F34" s="236"/>
      <c r="G34" s="237"/>
    </row>
    <row r="35" spans="1:12" ht="13.5" customHeight="1">
      <c r="A35" s="235"/>
      <c r="B35" s="236"/>
      <c r="C35" s="236"/>
      <c r="D35" s="236"/>
      <c r="E35" s="236"/>
      <c r="F35" s="236"/>
      <c r="G35" s="237"/>
    </row>
    <row r="36" spans="1:12" ht="13.5" customHeight="1">
      <c r="A36" s="225"/>
      <c r="B36" s="226"/>
      <c r="C36" s="226"/>
      <c r="D36" s="226"/>
      <c r="E36" s="226"/>
      <c r="F36" s="226"/>
      <c r="G36" s="227"/>
      <c r="I36" s="143"/>
      <c r="J36" s="143"/>
      <c r="K36" s="143"/>
    </row>
    <row r="37" spans="1:12" ht="13.5" customHeight="1">
      <c r="A37" s="225"/>
      <c r="B37" s="226"/>
      <c r="C37" s="226"/>
      <c r="D37" s="226"/>
      <c r="E37" s="226"/>
      <c r="F37" s="226"/>
      <c r="G37" s="227"/>
    </row>
    <row r="38" spans="1:12" ht="13.5" customHeight="1">
      <c r="A38" s="225"/>
      <c r="B38" s="226"/>
      <c r="C38" s="226"/>
      <c r="D38" s="226"/>
      <c r="E38" s="226"/>
      <c r="F38" s="226"/>
      <c r="G38" s="227"/>
    </row>
    <row r="39" spans="1:12" ht="13.5" customHeight="1">
      <c r="A39" s="270"/>
      <c r="B39" s="271"/>
      <c r="C39" s="271"/>
      <c r="D39" s="271"/>
      <c r="E39" s="271"/>
      <c r="F39" s="271"/>
      <c r="G39" s="272"/>
    </row>
    <row r="40" spans="1:12" ht="13.5" customHeight="1">
      <c r="A40" s="225"/>
      <c r="B40" s="226"/>
      <c r="C40" s="226"/>
      <c r="D40" s="226"/>
      <c r="E40" s="226"/>
      <c r="F40" s="226"/>
      <c r="G40" s="227"/>
    </row>
    <row r="41" spans="1:12" s="93" customFormat="1" ht="13.5" customHeight="1">
      <c r="A41" s="270"/>
      <c r="B41" s="271"/>
      <c r="C41" s="271"/>
      <c r="D41" s="271"/>
      <c r="E41" s="271"/>
      <c r="F41" s="271"/>
      <c r="G41" s="272"/>
      <c r="L41" s="143"/>
    </row>
    <row r="42" spans="1:12" s="93" customFormat="1" ht="13.5" customHeight="1">
      <c r="A42" s="225"/>
      <c r="B42" s="226"/>
      <c r="C42" s="226"/>
      <c r="D42" s="226"/>
      <c r="E42" s="226"/>
      <c r="F42" s="226"/>
      <c r="G42" s="227"/>
      <c r="L42" s="143"/>
    </row>
    <row r="43" spans="1:12" s="93" customFormat="1" ht="13.5" customHeight="1">
      <c r="A43" s="225"/>
      <c r="B43" s="226"/>
      <c r="C43" s="226"/>
      <c r="D43" s="226"/>
      <c r="E43" s="226"/>
      <c r="F43" s="226"/>
      <c r="G43" s="227"/>
      <c r="L43" s="143"/>
    </row>
    <row r="44" spans="1:12" ht="13.5" customHeight="1">
      <c r="A44" s="270"/>
      <c r="B44" s="271"/>
      <c r="C44" s="271"/>
      <c r="D44" s="271"/>
      <c r="E44" s="271"/>
      <c r="F44" s="271"/>
      <c r="G44" s="272"/>
    </row>
    <row r="45" spans="1:12" ht="13.5" customHeight="1">
      <c r="A45" s="225"/>
      <c r="B45" s="226"/>
      <c r="C45" s="226"/>
      <c r="D45" s="226"/>
      <c r="E45" s="226"/>
      <c r="F45" s="226"/>
      <c r="G45" s="227"/>
    </row>
    <row r="46" spans="1:12" s="93" customFormat="1" ht="13.5" customHeight="1">
      <c r="A46" s="270"/>
      <c r="B46" s="271"/>
      <c r="C46" s="271"/>
      <c r="D46" s="271"/>
      <c r="E46" s="271"/>
      <c r="F46" s="271"/>
      <c r="G46" s="272"/>
      <c r="L46" s="143"/>
    </row>
    <row r="47" spans="1:12" s="93" customFormat="1" ht="13.5" customHeight="1">
      <c r="A47" s="225"/>
      <c r="B47" s="226"/>
      <c r="C47" s="226"/>
      <c r="D47" s="226"/>
      <c r="E47" s="226"/>
      <c r="F47" s="226"/>
      <c r="G47" s="227"/>
      <c r="L47" s="143"/>
    </row>
    <row r="48" spans="1:12" s="93" customFormat="1" ht="13.5" customHeight="1">
      <c r="A48" s="225"/>
      <c r="B48" s="226"/>
      <c r="C48" s="226"/>
      <c r="D48" s="226"/>
      <c r="E48" s="226"/>
      <c r="F48" s="226"/>
      <c r="G48" s="227"/>
      <c r="L48" s="143"/>
    </row>
    <row r="49" spans="1:12" ht="13.5" customHeight="1">
      <c r="A49" s="225"/>
      <c r="B49" s="226"/>
      <c r="C49" s="226"/>
      <c r="D49" s="226"/>
      <c r="E49" s="226"/>
      <c r="F49" s="226"/>
      <c r="G49" s="227"/>
    </row>
    <row r="50" spans="1:12" s="93" customFormat="1" ht="13.5" customHeight="1">
      <c r="A50" s="225"/>
      <c r="B50" s="226"/>
      <c r="C50" s="226"/>
      <c r="D50" s="226"/>
      <c r="E50" s="226"/>
      <c r="F50" s="226"/>
      <c r="G50" s="227"/>
      <c r="L50" s="143"/>
    </row>
    <row r="51" spans="1:12" s="93" customFormat="1" ht="13.5" customHeight="1">
      <c r="A51" s="225"/>
      <c r="B51" s="226"/>
      <c r="C51" s="226"/>
      <c r="D51" s="226"/>
      <c r="E51" s="226"/>
      <c r="F51" s="226"/>
      <c r="G51" s="227"/>
      <c r="L51" s="143"/>
    </row>
    <row r="52" spans="1:12" s="93" customFormat="1" ht="21">
      <c r="A52" s="99" t="s">
        <v>121</v>
      </c>
      <c r="B52" s="201">
        <f>$B$1</f>
        <v>1</v>
      </c>
      <c r="C52" s="100" t="s">
        <v>40</v>
      </c>
      <c r="D52" s="101" t="str">
        <f>$E$1</f>
        <v>無限回</v>
      </c>
      <c r="E52" s="222" t="str">
        <f>$B$2</f>
        <v>Warden's Lunge</v>
      </c>
      <c r="F52" s="223"/>
      <c r="G52" s="224"/>
      <c r="L52" s="143"/>
    </row>
    <row r="53" spans="1:12" s="93" customFormat="1" ht="13.5" customHeight="1">
      <c r="A53" s="143"/>
      <c r="B53" s="143"/>
      <c r="C53" s="143"/>
      <c r="D53" s="143"/>
      <c r="L53" s="143"/>
    </row>
    <row r="54" spans="1:12" s="93" customFormat="1" ht="13.5" customHeight="1">
      <c r="A54" s="143"/>
      <c r="B54" s="143"/>
      <c r="C54" s="143"/>
      <c r="D54" s="143"/>
      <c r="L54" s="143"/>
    </row>
    <row r="55" spans="1:12" s="93" customFormat="1" ht="13.5" customHeight="1">
      <c r="A55" s="143"/>
      <c r="B55" s="143"/>
      <c r="C55" s="143"/>
      <c r="D55" s="143"/>
      <c r="L55" s="143"/>
    </row>
    <row r="56" spans="1:12" s="93" customFormat="1" ht="13.5" customHeight="1">
      <c r="A56" s="143"/>
      <c r="B56" s="143"/>
      <c r="C56" s="143"/>
      <c r="D56" s="143"/>
      <c r="L56" s="143"/>
    </row>
    <row r="57" spans="1:12" s="93" customFormat="1" ht="13.5" customHeight="1">
      <c r="A57" s="143"/>
      <c r="B57" s="143"/>
      <c r="C57" s="143"/>
      <c r="D57" s="143"/>
      <c r="L57" s="143"/>
    </row>
    <row r="58" spans="1:12" s="93" customFormat="1" ht="13.5" customHeight="1">
      <c r="A58" s="143"/>
      <c r="B58" s="143"/>
      <c r="C58" s="143"/>
      <c r="D58" s="143"/>
      <c r="L58" s="143"/>
    </row>
    <row r="59" spans="1:12" s="93" customFormat="1" ht="6" customHeight="1">
      <c r="A59" s="143"/>
      <c r="B59" s="143"/>
      <c r="C59" s="143"/>
      <c r="D59" s="143"/>
      <c r="L59" s="143"/>
    </row>
    <row r="60" spans="1:12" s="93" customFormat="1">
      <c r="A60" s="143"/>
      <c r="B60" s="143"/>
      <c r="C60" s="143"/>
      <c r="D60" s="143"/>
      <c r="L60" s="143"/>
    </row>
  </sheetData>
  <mergeCells count="51">
    <mergeCell ref="A50:G50"/>
    <mergeCell ref="A51:G51"/>
    <mergeCell ref="E52:G52"/>
    <mergeCell ref="A44:G44"/>
    <mergeCell ref="A45:G45"/>
    <mergeCell ref="A46:G46"/>
    <mergeCell ref="A47:G47"/>
    <mergeCell ref="A48:G48"/>
    <mergeCell ref="A49:G49"/>
    <mergeCell ref="A43:G43"/>
    <mergeCell ref="A32:G32"/>
    <mergeCell ref="A33:G33"/>
    <mergeCell ref="A34:G34"/>
    <mergeCell ref="A35:G35"/>
    <mergeCell ref="A36:G36"/>
    <mergeCell ref="A37:G37"/>
    <mergeCell ref="A38:G38"/>
    <mergeCell ref="A39:G39"/>
    <mergeCell ref="A40:G40"/>
    <mergeCell ref="A41:G41"/>
    <mergeCell ref="A42:G42"/>
    <mergeCell ref="J12:K12"/>
    <mergeCell ref="B13:G13"/>
    <mergeCell ref="B14:G14"/>
    <mergeCell ref="B15:G15"/>
    <mergeCell ref="A31:G31"/>
    <mergeCell ref="A18:C18"/>
    <mergeCell ref="A19:B19"/>
    <mergeCell ref="A20:A21"/>
    <mergeCell ref="A22:B22"/>
    <mergeCell ref="A23:A24"/>
    <mergeCell ref="A25:B25"/>
    <mergeCell ref="A26:G26"/>
    <mergeCell ref="A27:G27"/>
    <mergeCell ref="A28:G28"/>
    <mergeCell ref="A29:G29"/>
    <mergeCell ref="A30:G30"/>
    <mergeCell ref="B16:G16"/>
    <mergeCell ref="B7:D7"/>
    <mergeCell ref="B8:G8"/>
    <mergeCell ref="B9:G9"/>
    <mergeCell ref="B10:G10"/>
    <mergeCell ref="B12:G12"/>
    <mergeCell ref="J10:K10"/>
    <mergeCell ref="B11:G11"/>
    <mergeCell ref="B1:C1"/>
    <mergeCell ref="F1:G1"/>
    <mergeCell ref="B2:G2"/>
    <mergeCell ref="B4:G4"/>
    <mergeCell ref="B5:G5"/>
    <mergeCell ref="B6:D6"/>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3"/>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41" t="s">
        <v>121</v>
      </c>
      <c r="B1" s="281">
        <v>1</v>
      </c>
      <c r="C1" s="282"/>
      <c r="D1" s="42" t="s">
        <v>40</v>
      </c>
      <c r="E1" s="43" t="s">
        <v>117</v>
      </c>
      <c r="F1" s="283"/>
      <c r="G1" s="284"/>
      <c r="H1" s="98" t="s">
        <v>55</v>
      </c>
    </row>
    <row r="2" spans="1:13" ht="24.75" customHeight="1">
      <c r="A2" s="42" t="s">
        <v>0</v>
      </c>
      <c r="B2" s="285" t="s">
        <v>156</v>
      </c>
      <c r="C2" s="285"/>
      <c r="D2" s="285"/>
      <c r="E2" s="285"/>
      <c r="F2" s="285"/>
      <c r="G2" s="285"/>
      <c r="H2" s="98" t="s">
        <v>56</v>
      </c>
    </row>
    <row r="3" spans="1:13" ht="19.5" customHeight="1">
      <c r="A3" s="105" t="s">
        <v>48</v>
      </c>
      <c r="B3" s="93"/>
      <c r="C3" s="93"/>
      <c r="D3" s="93"/>
      <c r="I3" s="98"/>
    </row>
    <row r="4" spans="1:13">
      <c r="A4" s="77" t="s">
        <v>46</v>
      </c>
      <c r="B4" s="264" t="s">
        <v>157</v>
      </c>
      <c r="C4" s="265"/>
      <c r="D4" s="265"/>
      <c r="E4" s="265"/>
      <c r="F4" s="265"/>
      <c r="G4" s="266"/>
    </row>
    <row r="5" spans="1:13">
      <c r="A5" s="78" t="s">
        <v>39</v>
      </c>
      <c r="B5" s="264" t="s">
        <v>206</v>
      </c>
      <c r="C5" s="265"/>
      <c r="D5" s="265"/>
      <c r="E5" s="265"/>
      <c r="F5" s="265"/>
      <c r="G5" s="266"/>
    </row>
    <row r="6" spans="1:13">
      <c r="A6" s="78" t="s">
        <v>7</v>
      </c>
      <c r="B6" s="264" t="s">
        <v>5</v>
      </c>
      <c r="C6" s="265"/>
      <c r="D6" s="266"/>
      <c r="E6" s="146" t="s">
        <v>43</v>
      </c>
      <c r="F6" s="145" t="str">
        <f>$I$6</f>
        <v>近接</v>
      </c>
      <c r="G6" s="145" t="str">
        <f>IF($J$6 = 0,"", $J$6)</f>
        <v>武器</v>
      </c>
      <c r="H6" s="146" t="s">
        <v>43</v>
      </c>
      <c r="I6" s="147" t="s">
        <v>69</v>
      </c>
      <c r="J6" s="147" t="s">
        <v>149</v>
      </c>
    </row>
    <row r="7" spans="1:13">
      <c r="A7" s="79" t="s">
        <v>6</v>
      </c>
      <c r="B7" s="264" t="s">
        <v>91</v>
      </c>
      <c r="C7" s="265"/>
      <c r="D7" s="266"/>
      <c r="E7" s="146" t="s">
        <v>66</v>
      </c>
      <c r="F7" s="145" t="str">
        <f>IF($I$7 = 0,"", $I$7)</f>
        <v/>
      </c>
      <c r="G7" s="145" t="str">
        <f>IF($J$7 = 0,"", $J$7)</f>
        <v/>
      </c>
      <c r="H7" s="146" t="s">
        <v>66</v>
      </c>
      <c r="I7" s="147"/>
      <c r="J7" s="147"/>
    </row>
    <row r="8" spans="1:13">
      <c r="A8" s="79" t="s">
        <v>8</v>
      </c>
      <c r="B8" s="273" t="s">
        <v>350</v>
      </c>
      <c r="C8" s="274"/>
      <c r="D8" s="274"/>
      <c r="E8" s="274"/>
      <c r="F8" s="274"/>
      <c r="G8" s="275"/>
      <c r="H8" s="146" t="s">
        <v>85</v>
      </c>
      <c r="I8" s="147" t="s">
        <v>118</v>
      </c>
      <c r="J8" s="98" t="s">
        <v>62</v>
      </c>
    </row>
    <row r="9" spans="1:13" ht="14.25" customHeight="1">
      <c r="A9" s="81" t="s">
        <v>9</v>
      </c>
      <c r="B9" s="267" t="s">
        <v>346</v>
      </c>
      <c r="C9" s="268"/>
      <c r="D9" s="268"/>
      <c r="E9" s="268"/>
      <c r="F9" s="268"/>
      <c r="G9" s="269"/>
      <c r="H9" s="146" t="s">
        <v>51</v>
      </c>
      <c r="I9" s="147" t="s">
        <v>152</v>
      </c>
      <c r="J9" s="145">
        <f>IF($I$9 = "筋力",基本!$C$5,IF($I$9 = "耐久力",基本!$C$6,IF($I$9 = "敏捷力",基本!$C$7,IF($I$9 = "知力",基本!$C$8,IF($I$9 = "判断力",基本!$C$9,IF($I$9 = "筋力",基本!$C$10,""))))))</f>
        <v>5</v>
      </c>
      <c r="K9" s="147" t="s">
        <v>122</v>
      </c>
    </row>
    <row r="10" spans="1:13" ht="14.25" customHeight="1">
      <c r="A10" s="81"/>
      <c r="B10" s="235" t="s">
        <v>159</v>
      </c>
      <c r="C10" s="236"/>
      <c r="D10" s="236"/>
      <c r="E10" s="236"/>
      <c r="F10" s="236"/>
      <c r="G10" s="237"/>
      <c r="H10" s="146" t="s">
        <v>58</v>
      </c>
      <c r="I10" s="147">
        <v>0</v>
      </c>
      <c r="J10" s="211" t="s">
        <v>53</v>
      </c>
      <c r="K10" s="213"/>
      <c r="L10" s="145">
        <f>IF($I$8=基本!$F$4,基本!$P$7,IF($I$8=基本!$F$13,基本!$P$16,IF($I$8=基本!$F$22,基本!$P$25,IF($I$8=基本!$F$31,基本!$P$34,IF($I$8=基本!$F$40,基本!$P$43,0)))))</f>
        <v>10</v>
      </c>
    </row>
    <row r="11" spans="1:13" ht="14.25" customHeight="1">
      <c r="A11" s="80" t="s">
        <v>160</v>
      </c>
      <c r="B11" s="267" t="s">
        <v>161</v>
      </c>
      <c r="C11" s="268"/>
      <c r="D11" s="268"/>
      <c r="E11" s="268"/>
      <c r="F11" s="268"/>
      <c r="G11" s="269"/>
      <c r="H11" s="148" t="s">
        <v>52</v>
      </c>
      <c r="I11" s="147" t="s">
        <v>152</v>
      </c>
      <c r="J11" s="102">
        <f>IF($I$11 = "筋力",基本!$C$5,IF($I$11 = "耐久力",基本!$C$6,IF($I$11 = "敏捷力",基本!$C$7,IF($I$11 = "知力",基本!$C$8,IF($I$11 = "判断力",基本!$C$9,IF($I$11 = "筋力",基本!$C$10,""))))))</f>
        <v>5</v>
      </c>
      <c r="L11" s="93"/>
    </row>
    <row r="12" spans="1:13">
      <c r="A12" s="81"/>
      <c r="B12" s="235"/>
      <c r="C12" s="236"/>
      <c r="D12" s="236"/>
      <c r="E12" s="236"/>
      <c r="F12" s="236"/>
      <c r="G12" s="237"/>
      <c r="H12" s="146" t="s">
        <v>59</v>
      </c>
      <c r="I12" s="147">
        <v>0</v>
      </c>
      <c r="J12" s="211" t="s">
        <v>54</v>
      </c>
      <c r="K12" s="213"/>
      <c r="L12" s="145">
        <f>IF($I$8=基本!$F$4,基本!$P$9,IF($I$8=基本!$F$13,基本!$P$18,IF($I$8=基本!$F$22,基本!$P$27,IF($I$8=基本!$F$31,基本!$P$36,IF($I$8=基本!$F$40,基本!$P$45,0)))))</f>
        <v>6</v>
      </c>
    </row>
    <row r="13" spans="1:13" ht="14.25" customHeight="1">
      <c r="A13" s="81"/>
      <c r="B13" s="249"/>
      <c r="C13" s="245"/>
      <c r="D13" s="245"/>
      <c r="E13" s="245"/>
      <c r="F13" s="245"/>
      <c r="G13" s="250"/>
      <c r="H13" s="149" t="s">
        <v>86</v>
      </c>
      <c r="I13" s="147">
        <v>2</v>
      </c>
      <c r="J13" s="146" t="s">
        <v>44</v>
      </c>
      <c r="K13" s="147">
        <v>4</v>
      </c>
      <c r="L13" s="106"/>
      <c r="M13" s="106"/>
    </row>
    <row r="14" spans="1:13" ht="17.25">
      <c r="A14" s="107"/>
      <c r="B14" s="276"/>
      <c r="C14" s="277"/>
      <c r="D14" s="277"/>
      <c r="E14" s="277"/>
      <c r="F14" s="277"/>
      <c r="G14" s="278"/>
      <c r="H14" s="146" t="s">
        <v>50</v>
      </c>
      <c r="I14" s="147">
        <v>2</v>
      </c>
      <c r="J14" s="146" t="s">
        <v>44</v>
      </c>
      <c r="K14" s="147">
        <v>8</v>
      </c>
      <c r="L14" s="168">
        <v>12</v>
      </c>
      <c r="M14" s="106" t="s">
        <v>153</v>
      </c>
    </row>
    <row r="15" spans="1:13" ht="14.25" customHeight="1">
      <c r="A15" s="81"/>
      <c r="B15" s="235"/>
      <c r="C15" s="236"/>
      <c r="D15" s="236"/>
      <c r="E15" s="236"/>
      <c r="F15" s="236"/>
      <c r="G15" s="237"/>
      <c r="H15" s="146" t="s">
        <v>60</v>
      </c>
      <c r="I15" s="147"/>
      <c r="J15" s="143"/>
      <c r="K15" s="143"/>
    </row>
    <row r="16" spans="1:13" ht="8.25" customHeight="1">
      <c r="A16" s="82"/>
      <c r="B16" s="257"/>
      <c r="C16" s="238"/>
      <c r="D16" s="238"/>
      <c r="E16" s="238"/>
      <c r="F16" s="238"/>
      <c r="G16" s="258"/>
      <c r="H16" s="143"/>
      <c r="I16" s="143"/>
      <c r="J16" s="143"/>
      <c r="K16" s="143"/>
    </row>
    <row r="17" spans="1:12" ht="14.25" thickBot="1">
      <c r="A17" s="135" t="s">
        <v>47</v>
      </c>
      <c r="E17" s="94"/>
      <c r="H17" s="143"/>
      <c r="I17" s="143"/>
      <c r="J17" s="143"/>
      <c r="K17" s="143"/>
    </row>
    <row r="18" spans="1:12" ht="18.75" customHeight="1" thickBot="1">
      <c r="A18" s="286" t="str">
        <f>$B$2</f>
        <v>ワイルドブラッド・フレンジー</v>
      </c>
      <c r="B18" s="287"/>
      <c r="C18" s="287"/>
      <c r="D18" s="75" t="s">
        <v>2</v>
      </c>
      <c r="E18" s="163" t="s">
        <v>1</v>
      </c>
      <c r="F18" s="173"/>
      <c r="G18" s="152"/>
      <c r="H18" s="143"/>
      <c r="I18" s="143"/>
      <c r="J18" s="143"/>
      <c r="K18" s="143"/>
    </row>
    <row r="19" spans="1:12" ht="37.5" customHeight="1" thickBot="1">
      <c r="A19" s="279" t="s">
        <v>129</v>
      </c>
      <c r="B19" s="280"/>
      <c r="C19" s="108" t="str">
        <f>$K$9</f>
        <v>ＡＣ</v>
      </c>
      <c r="D19" s="109" t="str">
        <f>$J$9+$L$10+$I$10 &amp; "+1d20"</f>
        <v>15+1d20</v>
      </c>
      <c r="E19" s="110" t="str">
        <f>$J$9+$L$10+$I$10+2 &amp; "+1d20"</f>
        <v>17+1d20</v>
      </c>
      <c r="F19" s="154"/>
      <c r="G19" s="154"/>
      <c r="H19" s="143"/>
      <c r="I19" s="143"/>
      <c r="J19" s="143"/>
      <c r="K19" s="143"/>
    </row>
    <row r="20" spans="1:12" ht="23.25" customHeight="1">
      <c r="A20" s="243" t="s">
        <v>120</v>
      </c>
      <c r="B20" s="171" t="s">
        <v>4</v>
      </c>
      <c r="C20" s="172" t="str">
        <f t="shared" ref="C20:C25" si="0">IF($I$15 = 0,"", $I$15)</f>
        <v/>
      </c>
      <c r="D20" s="62" t="str">
        <f>-2+$J$11+$L$12+$I$12+基本!$C$9 &amp; "+" &amp; $I$13 &amp; "d" &amp; $K$13</f>
        <v>14+2d4</v>
      </c>
      <c r="E20" s="63" t="str">
        <f>-2+$J$11+$L$12+$I$12+基本!$C$9 &amp; "+" &amp; $I$13 &amp; "d" &amp; $K$13</f>
        <v>14+2d4</v>
      </c>
      <c r="F20" s="154"/>
      <c r="G20" s="154"/>
      <c r="H20" s="143"/>
      <c r="I20" s="143"/>
      <c r="J20" s="143"/>
      <c r="K20" s="143"/>
    </row>
    <row r="21" spans="1:12" ht="23.25" customHeight="1">
      <c r="A21" s="244"/>
      <c r="B21" s="185" t="s">
        <v>3</v>
      </c>
      <c r="C21" s="186" t="str">
        <f t="shared" si="0"/>
        <v/>
      </c>
      <c r="D21" s="187" t="str">
        <f>-2+$J$11+$L$12+$I$12+($I$13*$K$13)+基本!$C$9 &amp; IF($I$14 =0,"","+" &amp; $I$14 &amp; "d" &amp; $K$14)</f>
        <v>22+2d8</v>
      </c>
      <c r="E21" s="188" t="str">
        <f>-2+$J$11+$L$12+$I$12+($I$13*$K$13)+基本!$C$9 &amp; IF($I$14 =0,"","+" &amp; $I$14 &amp; "d" &amp; $K$14)</f>
        <v>22+2d8</v>
      </c>
      <c r="F21" s="154"/>
      <c r="G21" s="154"/>
      <c r="H21" s="143"/>
      <c r="I21" s="143"/>
      <c r="J21" s="143"/>
      <c r="K21" s="143"/>
    </row>
    <row r="22" spans="1:12" ht="23.25" customHeight="1" thickBot="1">
      <c r="A22" s="247" t="s">
        <v>245</v>
      </c>
      <c r="B22" s="248"/>
      <c r="C22" s="182" t="str">
        <f t="shared" si="0"/>
        <v/>
      </c>
      <c r="D22" s="183" t="str">
        <f>-2+$J$11+$L$12+$I$12+($I$13*$K$13)+基本!$C$9 &amp; IF($I$14 =0,"","+" &amp; $I$14 &amp; "d" &amp; $L$14)</f>
        <v>22+2d12</v>
      </c>
      <c r="E22" s="184" t="str">
        <f>-2+$J$11+$L$12+$I$12+($I$13*$K$13)+基本!$C$9 &amp; IF($I$14 =0,"","+" &amp; $I$14 &amp; "d" &amp; $L$14)</f>
        <v>22+2d12</v>
      </c>
      <c r="F22" s="143"/>
      <c r="G22" s="143"/>
      <c r="H22" s="143"/>
      <c r="I22" s="143"/>
      <c r="J22" s="143"/>
      <c r="K22" s="143"/>
    </row>
    <row r="23" spans="1:12" ht="23.25" customHeight="1">
      <c r="A23" s="254" t="s">
        <v>143</v>
      </c>
      <c r="B23" s="171" t="s">
        <v>4</v>
      </c>
      <c r="C23" s="172" t="str">
        <f t="shared" si="0"/>
        <v/>
      </c>
      <c r="D23" s="62" t="str">
        <f>$J$11+$L$12+$I$12+基本!$C$9 &amp; "+" &amp; $I$13 &amp; "d" &amp; $K$13</f>
        <v>16+2d4</v>
      </c>
      <c r="E23" s="63" t="str">
        <f>$J$11+$L$12+$I$12+基本!$C$9 &amp; "+" &amp; $I$13 &amp; "d" &amp; $K$13</f>
        <v>16+2d4</v>
      </c>
      <c r="F23" s="154"/>
      <c r="G23" s="154"/>
      <c r="H23" s="143"/>
      <c r="I23" s="143"/>
      <c r="J23" s="143"/>
      <c r="K23" s="143"/>
    </row>
    <row r="24" spans="1:12" ht="23.25" customHeight="1">
      <c r="A24" s="255"/>
      <c r="B24" s="185" t="s">
        <v>3</v>
      </c>
      <c r="C24" s="186" t="str">
        <f t="shared" si="0"/>
        <v/>
      </c>
      <c r="D24" s="187" t="str">
        <f>$J$11+$L$12+$I$12+($I$13*$K$13)+基本!$C$9 &amp; IF($I$14 = 0,"","+" &amp; $I$14 &amp; "d" &amp; $K$14)</f>
        <v>24+2d8</v>
      </c>
      <c r="E24" s="188" t="str">
        <f>$J$11+$L$12+$I$12+($I$13*$K$13)+基本!$C$9 &amp; IF($I$14 = 0,"","+" &amp; $I$14 &amp; "d" &amp; $K$14)</f>
        <v>24+2d8</v>
      </c>
      <c r="F24" s="154"/>
      <c r="G24" s="154"/>
      <c r="H24" s="143"/>
      <c r="I24" s="143"/>
      <c r="J24" s="143"/>
      <c r="K24" s="143"/>
    </row>
    <row r="25" spans="1:12" ht="23.25" customHeight="1" thickBot="1">
      <c r="A25" s="256" t="s">
        <v>245</v>
      </c>
      <c r="B25" s="248"/>
      <c r="C25" s="182" t="str">
        <f t="shared" si="0"/>
        <v/>
      </c>
      <c r="D25" s="183" t="str">
        <f>$J$11+$L$12+$I$12+($I$13*$K$13)+基本!$C$9 &amp; IF($I$14 = 0,"","+" &amp; $I$14 &amp; "d" &amp; $L$14)</f>
        <v>24+2d12</v>
      </c>
      <c r="E25" s="184" t="str">
        <f>$J$11+$L$12+$I$12+($I$13*$K$13)+基本!$C$9 &amp; IF($I$14 = 0,"","+" &amp; $I$14 &amp; "d" &amp; $L$14)</f>
        <v>24+2d12</v>
      </c>
      <c r="F25" s="143"/>
      <c r="G25" s="143"/>
      <c r="H25" s="143"/>
      <c r="I25" s="143"/>
      <c r="J25" s="143"/>
      <c r="K25" s="143"/>
    </row>
    <row r="26" spans="1:12" ht="8.25" customHeight="1">
      <c r="A26" s="245"/>
      <c r="B26" s="245"/>
      <c r="C26" s="245"/>
      <c r="D26" s="245"/>
      <c r="E26" s="245"/>
      <c r="F26" s="245"/>
      <c r="G26" s="245"/>
    </row>
    <row r="27" spans="1:12" ht="18.75" customHeight="1">
      <c r="A27" s="233"/>
      <c r="B27" s="233"/>
      <c r="C27" s="233"/>
      <c r="D27" s="233"/>
      <c r="E27" s="233"/>
      <c r="F27" s="233"/>
      <c r="G27" s="233"/>
      <c r="I27" s="143"/>
      <c r="J27" s="143"/>
      <c r="K27" s="143"/>
    </row>
    <row r="28" spans="1:12" ht="13.5" customHeight="1">
      <c r="A28" s="228"/>
      <c r="B28" s="228"/>
      <c r="C28" s="228"/>
      <c r="D28" s="228"/>
      <c r="E28" s="228"/>
      <c r="F28" s="228"/>
      <c r="G28" s="228"/>
    </row>
    <row r="29" spans="1:12" ht="13.5" customHeight="1">
      <c r="A29" s="246"/>
      <c r="B29" s="246"/>
      <c r="C29" s="246"/>
      <c r="D29" s="246"/>
      <c r="E29" s="246"/>
      <c r="F29" s="246"/>
      <c r="G29" s="246"/>
    </row>
    <row r="30" spans="1:12" ht="8.25" customHeight="1">
      <c r="A30" s="238"/>
      <c r="B30" s="238"/>
      <c r="C30" s="238"/>
      <c r="D30" s="238"/>
      <c r="E30" s="238"/>
      <c r="F30" s="238"/>
      <c r="G30" s="238"/>
    </row>
    <row r="31" spans="1:12">
      <c r="A31" s="229" t="s">
        <v>49</v>
      </c>
      <c r="B31" s="230"/>
      <c r="C31" s="230"/>
      <c r="D31" s="230"/>
      <c r="E31" s="230"/>
      <c r="F31" s="230"/>
      <c r="G31" s="231"/>
    </row>
    <row r="32" spans="1:12" s="93" customFormat="1" ht="5.25" customHeight="1">
      <c r="A32" s="232"/>
      <c r="B32" s="233"/>
      <c r="C32" s="233"/>
      <c r="D32" s="233"/>
      <c r="E32" s="233"/>
      <c r="F32" s="233"/>
      <c r="G32" s="234"/>
      <c r="L32" s="143"/>
    </row>
    <row r="33" spans="1:12" s="93" customFormat="1" ht="13.5" customHeight="1">
      <c r="A33" s="235" t="s">
        <v>313</v>
      </c>
      <c r="B33" s="236"/>
      <c r="C33" s="236"/>
      <c r="D33" s="236"/>
      <c r="E33" s="236"/>
      <c r="F33" s="236"/>
      <c r="G33" s="237"/>
      <c r="L33" s="143"/>
    </row>
    <row r="34" spans="1:12" s="93" customFormat="1" ht="13.5" customHeight="1">
      <c r="A34" s="225" t="s">
        <v>319</v>
      </c>
      <c r="B34" s="226"/>
      <c r="C34" s="226"/>
      <c r="D34" s="226"/>
      <c r="E34" s="226"/>
      <c r="F34" s="226"/>
      <c r="G34" s="227"/>
      <c r="L34" s="143"/>
    </row>
    <row r="35" spans="1:12" s="93" customFormat="1" ht="13.5" customHeight="1">
      <c r="A35" s="225" t="s">
        <v>314</v>
      </c>
      <c r="B35" s="226"/>
      <c r="C35" s="226"/>
      <c r="D35" s="226"/>
      <c r="E35" s="226"/>
      <c r="F35" s="226"/>
      <c r="G35" s="227"/>
      <c r="L35" s="143"/>
    </row>
    <row r="36" spans="1:12" s="93" customFormat="1" ht="13.5" customHeight="1">
      <c r="A36" s="225"/>
      <c r="B36" s="226"/>
      <c r="C36" s="226"/>
      <c r="D36" s="226"/>
      <c r="E36" s="226"/>
      <c r="F36" s="226"/>
      <c r="G36" s="227"/>
      <c r="L36" s="143"/>
    </row>
    <row r="37" spans="1:12" s="93" customFormat="1" ht="13.5" customHeight="1">
      <c r="A37" s="225" t="s">
        <v>315</v>
      </c>
      <c r="B37" s="226"/>
      <c r="C37" s="226"/>
      <c r="D37" s="226"/>
      <c r="E37" s="226"/>
      <c r="F37" s="226"/>
      <c r="G37" s="227"/>
      <c r="L37" s="143"/>
    </row>
    <row r="38" spans="1:12" s="93" customFormat="1" ht="13.5" customHeight="1">
      <c r="A38" s="225" t="s">
        <v>321</v>
      </c>
      <c r="B38" s="226"/>
      <c r="C38" s="226"/>
      <c r="D38" s="226"/>
      <c r="E38" s="226"/>
      <c r="F38" s="226"/>
      <c r="G38" s="227"/>
      <c r="L38" s="143"/>
    </row>
    <row r="39" spans="1:12" s="93" customFormat="1" ht="13.5" customHeight="1">
      <c r="A39" s="225" t="s">
        <v>322</v>
      </c>
      <c r="B39" s="226"/>
      <c r="C39" s="226"/>
      <c r="D39" s="226"/>
      <c r="E39" s="226"/>
      <c r="F39" s="226"/>
      <c r="G39" s="227"/>
      <c r="L39" s="143"/>
    </row>
    <row r="40" spans="1:12" s="93" customFormat="1" ht="13.5" customHeight="1">
      <c r="A40" s="225" t="s">
        <v>316</v>
      </c>
      <c r="B40" s="226"/>
      <c r="C40" s="226"/>
      <c r="D40" s="226"/>
      <c r="E40" s="226"/>
      <c r="F40" s="226"/>
      <c r="G40" s="227"/>
      <c r="L40" s="143"/>
    </row>
    <row r="41" spans="1:12" s="93" customFormat="1" ht="13.5" customHeight="1">
      <c r="A41" s="225"/>
      <c r="B41" s="226"/>
      <c r="C41" s="226"/>
      <c r="D41" s="226"/>
      <c r="E41" s="226"/>
      <c r="F41" s="226"/>
      <c r="G41" s="227"/>
      <c r="L41" s="143"/>
    </row>
    <row r="42" spans="1:12" s="93" customFormat="1" ht="13.5" customHeight="1">
      <c r="A42" s="225" t="s">
        <v>317</v>
      </c>
      <c r="B42" s="226"/>
      <c r="C42" s="226"/>
      <c r="D42" s="226"/>
      <c r="E42" s="226"/>
      <c r="F42" s="226"/>
      <c r="G42" s="227"/>
      <c r="L42" s="143"/>
    </row>
    <row r="43" spans="1:12" s="93" customFormat="1" ht="13.5" customHeight="1">
      <c r="A43" s="225" t="s">
        <v>318</v>
      </c>
      <c r="B43" s="226"/>
      <c r="C43" s="226"/>
      <c r="D43" s="226"/>
      <c r="E43" s="226"/>
      <c r="F43" s="226"/>
      <c r="G43" s="227"/>
      <c r="L43" s="143"/>
    </row>
    <row r="44" spans="1:12" s="93" customFormat="1" ht="13.5" customHeight="1">
      <c r="A44" s="225" t="s">
        <v>323</v>
      </c>
      <c r="B44" s="226"/>
      <c r="C44" s="226"/>
      <c r="D44" s="226"/>
      <c r="E44" s="226"/>
      <c r="F44" s="226"/>
      <c r="G44" s="227"/>
      <c r="L44" s="143"/>
    </row>
    <row r="45" spans="1:12" s="93" customFormat="1" ht="13.5" customHeight="1">
      <c r="A45" s="225" t="s">
        <v>320</v>
      </c>
      <c r="B45" s="226"/>
      <c r="C45" s="226"/>
      <c r="D45" s="226"/>
      <c r="E45" s="226"/>
      <c r="F45" s="226"/>
      <c r="G45" s="227"/>
      <c r="L45" s="143"/>
    </row>
    <row r="46" spans="1:12" s="93" customFormat="1" ht="13.5" customHeight="1">
      <c r="A46" s="225"/>
      <c r="B46" s="226"/>
      <c r="C46" s="226"/>
      <c r="D46" s="226"/>
      <c r="E46" s="226"/>
      <c r="F46" s="226"/>
      <c r="G46" s="227"/>
      <c r="L46" s="143"/>
    </row>
    <row r="47" spans="1:12" s="93" customFormat="1" ht="13.5" customHeight="1">
      <c r="A47" s="270"/>
      <c r="B47" s="271"/>
      <c r="C47" s="271"/>
      <c r="D47" s="271"/>
      <c r="E47" s="271"/>
      <c r="F47" s="271"/>
      <c r="G47" s="272"/>
      <c r="L47" s="143"/>
    </row>
    <row r="48" spans="1:12" s="93" customFormat="1" ht="13.5" customHeight="1">
      <c r="A48" s="225"/>
      <c r="B48" s="226"/>
      <c r="C48" s="226"/>
      <c r="D48" s="226"/>
      <c r="E48" s="226"/>
      <c r="F48" s="226"/>
      <c r="G48" s="227"/>
      <c r="L48" s="143"/>
    </row>
    <row r="49" spans="1:12" s="93" customFormat="1" ht="13.5" customHeight="1">
      <c r="A49" s="225"/>
      <c r="B49" s="226"/>
      <c r="C49" s="226"/>
      <c r="D49" s="226"/>
      <c r="E49" s="226"/>
      <c r="F49" s="226"/>
      <c r="G49" s="227"/>
      <c r="L49" s="143"/>
    </row>
    <row r="50" spans="1:12" s="93" customFormat="1" ht="13.5" customHeight="1">
      <c r="A50" s="225"/>
      <c r="B50" s="226"/>
      <c r="C50" s="226"/>
      <c r="D50" s="226"/>
      <c r="E50" s="226"/>
      <c r="F50" s="226"/>
      <c r="G50" s="227"/>
      <c r="L50" s="143"/>
    </row>
    <row r="51" spans="1:12" s="93" customFormat="1" ht="13.5" customHeight="1">
      <c r="A51" s="270"/>
      <c r="B51" s="271"/>
      <c r="C51" s="271"/>
      <c r="D51" s="271"/>
      <c r="E51" s="271"/>
      <c r="F51" s="271"/>
      <c r="G51" s="272"/>
      <c r="L51" s="143"/>
    </row>
    <row r="52" spans="1:12" s="93" customFormat="1" ht="13.5" customHeight="1">
      <c r="A52" s="225"/>
      <c r="B52" s="226"/>
      <c r="C52" s="226"/>
      <c r="D52" s="226"/>
      <c r="E52" s="226"/>
      <c r="F52" s="226"/>
      <c r="G52" s="227"/>
      <c r="L52" s="143"/>
    </row>
    <row r="53" spans="1:12" s="93" customFormat="1" ht="21">
      <c r="A53" s="38" t="s">
        <v>121</v>
      </c>
      <c r="B53" s="150">
        <f>$B$1</f>
        <v>1</v>
      </c>
      <c r="C53" s="39" t="s">
        <v>40</v>
      </c>
      <c r="D53" s="40" t="str">
        <f>$E$1</f>
        <v>遭遇毎</v>
      </c>
      <c r="E53" s="288" t="str">
        <f>$B$2</f>
        <v>ワイルドブラッド・フレンジー</v>
      </c>
      <c r="F53" s="289"/>
      <c r="G53" s="290"/>
      <c r="L53" s="143"/>
    </row>
  </sheetData>
  <mergeCells count="52">
    <mergeCell ref="A39:G39"/>
    <mergeCell ref="A51:G51"/>
    <mergeCell ref="A52:G52"/>
    <mergeCell ref="A41:G41"/>
    <mergeCell ref="A46:G46"/>
    <mergeCell ref="A47:G47"/>
    <mergeCell ref="A48:G48"/>
    <mergeCell ref="A49:G49"/>
    <mergeCell ref="E53:G53"/>
    <mergeCell ref="A50:G50"/>
    <mergeCell ref="A30:G30"/>
    <mergeCell ref="A31:G31"/>
    <mergeCell ref="A32:G32"/>
    <mergeCell ref="A33:G33"/>
    <mergeCell ref="A42:G42"/>
    <mergeCell ref="A43:G43"/>
    <mergeCell ref="A44:G44"/>
    <mergeCell ref="A45:G45"/>
    <mergeCell ref="A34:G34"/>
    <mergeCell ref="A35:G35"/>
    <mergeCell ref="A36:G36"/>
    <mergeCell ref="A37:G37"/>
    <mergeCell ref="A38:G38"/>
    <mergeCell ref="A40:G40"/>
    <mergeCell ref="A27:G27"/>
    <mergeCell ref="A29:G29"/>
    <mergeCell ref="A28:G28"/>
    <mergeCell ref="A18:C18"/>
    <mergeCell ref="B16:G16"/>
    <mergeCell ref="A19:B19"/>
    <mergeCell ref="A20:A21"/>
    <mergeCell ref="A26:G26"/>
    <mergeCell ref="A22:B22"/>
    <mergeCell ref="A23:A24"/>
    <mergeCell ref="A25:B25"/>
    <mergeCell ref="B12:G12"/>
    <mergeCell ref="J12:K12"/>
    <mergeCell ref="B13:G13"/>
    <mergeCell ref="B14:G14"/>
    <mergeCell ref="B15:G15"/>
    <mergeCell ref="J10:K10"/>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4"/>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41" t="s">
        <v>121</v>
      </c>
      <c r="B1" s="281">
        <v>3</v>
      </c>
      <c r="C1" s="282"/>
      <c r="D1" s="42" t="s">
        <v>40</v>
      </c>
      <c r="E1" s="43" t="s">
        <v>117</v>
      </c>
      <c r="F1" s="283"/>
      <c r="G1" s="284"/>
      <c r="H1" s="98" t="s">
        <v>55</v>
      </c>
    </row>
    <row r="2" spans="1:13" ht="24.75" customHeight="1">
      <c r="A2" s="42" t="s">
        <v>0</v>
      </c>
      <c r="B2" s="285" t="s">
        <v>162</v>
      </c>
      <c r="C2" s="285"/>
      <c r="D2" s="285"/>
      <c r="E2" s="285"/>
      <c r="F2" s="285"/>
      <c r="G2" s="285"/>
      <c r="H2" s="98" t="s">
        <v>56</v>
      </c>
    </row>
    <row r="3" spans="1:13" ht="19.5" customHeight="1">
      <c r="A3" s="105" t="s">
        <v>48</v>
      </c>
      <c r="B3" s="93"/>
      <c r="C3" s="93"/>
      <c r="D3" s="93"/>
      <c r="I3" s="98"/>
    </row>
    <row r="4" spans="1:13">
      <c r="A4" s="77" t="s">
        <v>46</v>
      </c>
      <c r="B4" s="264" t="s">
        <v>163</v>
      </c>
      <c r="C4" s="265"/>
      <c r="D4" s="265"/>
      <c r="E4" s="265"/>
      <c r="F4" s="265"/>
      <c r="G4" s="266"/>
    </row>
    <row r="5" spans="1:13">
      <c r="A5" s="78" t="s">
        <v>39</v>
      </c>
      <c r="B5" s="264" t="s">
        <v>206</v>
      </c>
      <c r="C5" s="265"/>
      <c r="D5" s="265"/>
      <c r="E5" s="265"/>
      <c r="F5" s="265"/>
      <c r="G5" s="266"/>
    </row>
    <row r="6" spans="1:13">
      <c r="A6" s="78" t="s">
        <v>7</v>
      </c>
      <c r="B6" s="264" t="s">
        <v>5</v>
      </c>
      <c r="C6" s="265"/>
      <c r="D6" s="266"/>
      <c r="E6" s="157" t="s">
        <v>43</v>
      </c>
      <c r="F6" s="158" t="str">
        <f>$I$6</f>
        <v>近接</v>
      </c>
      <c r="G6" s="158" t="str">
        <f>IF($J$6 = 0,"", $J$6)</f>
        <v>武器</v>
      </c>
      <c r="H6" s="157" t="s">
        <v>43</v>
      </c>
      <c r="I6" s="159" t="s">
        <v>69</v>
      </c>
      <c r="J6" s="159" t="s">
        <v>149</v>
      </c>
    </row>
    <row r="7" spans="1:13">
      <c r="A7" s="79" t="s">
        <v>6</v>
      </c>
      <c r="B7" s="264" t="s">
        <v>91</v>
      </c>
      <c r="C7" s="265"/>
      <c r="D7" s="266"/>
      <c r="E7" s="157" t="s">
        <v>66</v>
      </c>
      <c r="F7" s="158" t="str">
        <f>IF($I$7 = 0,"", $I$7)</f>
        <v/>
      </c>
      <c r="G7" s="158" t="str">
        <f>IF($J$7 = 0,"", $J$7)</f>
        <v/>
      </c>
      <c r="H7" s="157" t="s">
        <v>66</v>
      </c>
      <c r="I7" s="159"/>
      <c r="J7" s="159"/>
    </row>
    <row r="8" spans="1:13">
      <c r="A8" s="80" t="s">
        <v>61</v>
      </c>
      <c r="B8" s="291" t="s">
        <v>165</v>
      </c>
      <c r="C8" s="292"/>
      <c r="D8" s="292"/>
      <c r="E8" s="292"/>
      <c r="F8" s="292"/>
      <c r="G8" s="293"/>
      <c r="H8" s="157" t="s">
        <v>85</v>
      </c>
      <c r="I8" s="159" t="s">
        <v>118</v>
      </c>
      <c r="J8" s="98" t="s">
        <v>62</v>
      </c>
    </row>
    <row r="9" spans="1:13" ht="14.25" customHeight="1">
      <c r="A9" s="81"/>
      <c r="B9" s="235" t="s">
        <v>166</v>
      </c>
      <c r="C9" s="236"/>
      <c r="D9" s="236"/>
      <c r="E9" s="236"/>
      <c r="F9" s="236"/>
      <c r="G9" s="237"/>
      <c r="H9" s="157" t="s">
        <v>51</v>
      </c>
      <c r="I9" s="159" t="s">
        <v>152</v>
      </c>
      <c r="J9" s="158">
        <f>IF($I$9 = "筋力",基本!$C$5,IF($I$9 = "耐久力",基本!$C$6,IF($I$9 = "敏捷力",基本!$C$7,IF($I$9 = "知力",基本!$C$8,IF($I$9 = "判断力",基本!$C$9,IF($I$9 = "筋力",基本!$C$10,""))))))</f>
        <v>5</v>
      </c>
      <c r="K9" s="159" t="s">
        <v>92</v>
      </c>
    </row>
    <row r="10" spans="1:13" ht="14.25" customHeight="1">
      <c r="A10" s="79" t="s">
        <v>8</v>
      </c>
      <c r="B10" s="264" t="s">
        <v>350</v>
      </c>
      <c r="C10" s="265"/>
      <c r="D10" s="265"/>
      <c r="E10" s="265"/>
      <c r="F10" s="265"/>
      <c r="G10" s="266"/>
      <c r="H10" s="157" t="s">
        <v>58</v>
      </c>
      <c r="I10" s="159">
        <v>0</v>
      </c>
      <c r="J10" s="211" t="s">
        <v>53</v>
      </c>
      <c r="K10" s="213"/>
      <c r="L10" s="158">
        <f>IF($I$8=基本!$F$4,基本!$P$7,IF($I$8=基本!$F$13,基本!$P$16,IF($I$8=基本!$F$22,基本!$P$25,IF($I$8=基本!$F$31,基本!$P$34,IF($I$8=基本!$F$40,基本!$P$43,0)))))</f>
        <v>10</v>
      </c>
    </row>
    <row r="11" spans="1:13" ht="14.25" customHeight="1">
      <c r="A11" s="81" t="s">
        <v>9</v>
      </c>
      <c r="B11" s="235" t="s">
        <v>355</v>
      </c>
      <c r="C11" s="236"/>
      <c r="D11" s="236"/>
      <c r="E11" s="236"/>
      <c r="F11" s="236"/>
      <c r="G11" s="237"/>
      <c r="H11" s="155" t="s">
        <v>52</v>
      </c>
      <c r="I11" s="159" t="s">
        <v>152</v>
      </c>
      <c r="J11" s="102">
        <f>IF($I$11 = "筋力",基本!$C$5,IF($I$11 = "耐久力",基本!$C$6,IF($I$11 = "敏捷力",基本!$C$7,IF($I$11 = "知力",基本!$C$8,IF($I$11 = "判断力",基本!$C$9,IF($I$11 = "筋力",基本!$C$10,""))))))</f>
        <v>5</v>
      </c>
      <c r="L11" s="93"/>
    </row>
    <row r="12" spans="1:13">
      <c r="A12" s="81"/>
      <c r="B12" s="235"/>
      <c r="C12" s="236"/>
      <c r="D12" s="236"/>
      <c r="E12" s="236"/>
      <c r="F12" s="236"/>
      <c r="G12" s="237"/>
      <c r="H12" s="157" t="s">
        <v>59</v>
      </c>
      <c r="I12" s="159">
        <v>0</v>
      </c>
      <c r="J12" s="211" t="s">
        <v>54</v>
      </c>
      <c r="K12" s="213"/>
      <c r="L12" s="158">
        <f>IF($I$8=基本!$F$4,基本!$P$9,IF($I$8=基本!$F$13,基本!$P$18,IF($I$8=基本!$F$22,基本!$P$27,IF($I$8=基本!$F$31,基本!$P$36,IF($I$8=基本!$F$40,基本!$P$45,0)))))</f>
        <v>6</v>
      </c>
    </row>
    <row r="13" spans="1:13" ht="14.25" customHeight="1">
      <c r="A13" s="81"/>
      <c r="B13" s="249"/>
      <c r="C13" s="245"/>
      <c r="D13" s="245"/>
      <c r="E13" s="245"/>
      <c r="F13" s="245"/>
      <c r="G13" s="250"/>
      <c r="H13" s="156" t="s">
        <v>86</v>
      </c>
      <c r="I13" s="159">
        <v>4</v>
      </c>
      <c r="J13" s="157" t="s">
        <v>44</v>
      </c>
      <c r="K13" s="159">
        <v>4</v>
      </c>
      <c r="L13" s="106"/>
      <c r="M13" s="106"/>
    </row>
    <row r="14" spans="1:13" ht="17.25">
      <c r="A14" s="107"/>
      <c r="B14" s="276" t="str">
        <f>"　　　　　　　　　　　　　　攻撃前に "&amp;4+基本!C9&amp;" マスシフト"</f>
        <v>　　　　　　　　　　　　　　攻撃前に 9 マスシフト</v>
      </c>
      <c r="C14" s="277"/>
      <c r="D14" s="277"/>
      <c r="E14" s="277"/>
      <c r="F14" s="277"/>
      <c r="G14" s="278"/>
      <c r="H14" s="157" t="s">
        <v>50</v>
      </c>
      <c r="I14" s="159">
        <v>2</v>
      </c>
      <c r="J14" s="157" t="s">
        <v>44</v>
      </c>
      <c r="K14" s="159">
        <v>8</v>
      </c>
      <c r="L14" s="168">
        <v>12</v>
      </c>
      <c r="M14" s="106" t="s">
        <v>153</v>
      </c>
    </row>
    <row r="15" spans="1:13" ht="14.25" customHeight="1">
      <c r="A15" s="81"/>
      <c r="B15" s="235"/>
      <c r="C15" s="236"/>
      <c r="D15" s="236"/>
      <c r="E15" s="236"/>
      <c r="F15" s="236"/>
      <c r="G15" s="237"/>
      <c r="H15" s="157" t="s">
        <v>60</v>
      </c>
      <c r="I15" s="159"/>
      <c r="J15" s="143"/>
      <c r="K15" s="143"/>
    </row>
    <row r="16" spans="1:13" ht="8.25" customHeight="1">
      <c r="A16" s="82"/>
      <c r="B16" s="257"/>
      <c r="C16" s="238"/>
      <c r="D16" s="238"/>
      <c r="E16" s="238"/>
      <c r="F16" s="238"/>
      <c r="G16" s="258"/>
      <c r="H16" s="143"/>
      <c r="I16" s="143"/>
      <c r="J16" s="143"/>
      <c r="K16" s="143"/>
    </row>
    <row r="17" spans="1:12" ht="14.25" thickBot="1">
      <c r="A17" s="135" t="s">
        <v>47</v>
      </c>
      <c r="E17" s="94"/>
      <c r="H17" s="143"/>
      <c r="I17" s="143"/>
      <c r="J17" s="143"/>
      <c r="K17" s="143"/>
    </row>
    <row r="18" spans="1:12" ht="18.75" customHeight="1" thickBot="1">
      <c r="A18" s="286" t="str">
        <f>$B$2</f>
        <v>プレシング・アタック</v>
      </c>
      <c r="B18" s="287"/>
      <c r="C18" s="287"/>
      <c r="D18" s="75" t="s">
        <v>2</v>
      </c>
      <c r="E18" s="163" t="s">
        <v>1</v>
      </c>
      <c r="F18" s="151"/>
      <c r="G18" s="152"/>
      <c r="H18" s="143"/>
      <c r="I18" s="143"/>
      <c r="J18" s="143"/>
      <c r="K18" s="143"/>
    </row>
    <row r="19" spans="1:12" ht="37.5" customHeight="1" thickBot="1">
      <c r="A19" s="279" t="s">
        <v>129</v>
      </c>
      <c r="B19" s="280"/>
      <c r="C19" s="108" t="str">
        <f>$K$9</f>
        <v>ＡＣ</v>
      </c>
      <c r="D19" s="109" t="str">
        <f>$J$9+$L$10+$I$10 &amp; "+1d20"</f>
        <v>15+1d20</v>
      </c>
      <c r="E19" s="110" t="str">
        <f>$J$9+$L$10+$I$10+2 &amp; "+1d20"</f>
        <v>17+1d20</v>
      </c>
      <c r="F19" s="153"/>
      <c r="G19" s="154"/>
      <c r="H19" s="143"/>
      <c r="I19" s="143"/>
      <c r="J19" s="143"/>
      <c r="K19" s="143"/>
    </row>
    <row r="20" spans="1:12" ht="23.25" customHeight="1">
      <c r="A20" s="243" t="s">
        <v>120</v>
      </c>
      <c r="B20" s="171" t="s">
        <v>4</v>
      </c>
      <c r="C20" s="172" t="str">
        <f t="shared" ref="C20:C25" si="0">IF($I$15 = 0,"", $I$15)</f>
        <v/>
      </c>
      <c r="D20" s="62" t="str">
        <f>-2+$J$11+$L$12+$I$12 &amp; "+" &amp; $I$13 &amp; "d" &amp; $K$13</f>
        <v>9+4d4</v>
      </c>
      <c r="E20" s="63" t="str">
        <f>-2+$J$11+$L$12+$I$12 &amp; "+" &amp; $I$13 &amp; "d" &amp; $K$13</f>
        <v>9+4d4</v>
      </c>
      <c r="F20" s="153"/>
      <c r="G20" s="154"/>
      <c r="H20" s="143"/>
      <c r="I20" s="143"/>
      <c r="J20" s="143"/>
      <c r="K20" s="143"/>
    </row>
    <row r="21" spans="1:12" ht="23.25" customHeight="1">
      <c r="A21" s="244"/>
      <c r="B21" s="185" t="s">
        <v>3</v>
      </c>
      <c r="C21" s="186" t="str">
        <f t="shared" si="0"/>
        <v/>
      </c>
      <c r="D21" s="187" t="str">
        <f>-2+$J$11+$L$12+$I$12+($I$13*$K$13) &amp; IF($I$14 =0,"","+" &amp; $I$14 &amp; "d" &amp; $K$14)</f>
        <v>25+2d8</v>
      </c>
      <c r="E21" s="188" t="str">
        <f>-2+$J$11+$L$12+$I$12+($I$13*$K$13) &amp; IF($I$14 =0,"","+" &amp; $I$14 &amp; "d" &amp; $K$14)</f>
        <v>25+2d8</v>
      </c>
      <c r="F21" s="153"/>
      <c r="G21" s="154"/>
      <c r="H21" s="143"/>
      <c r="I21" s="143"/>
      <c r="J21" s="143"/>
      <c r="K21" s="143"/>
    </row>
    <row r="22" spans="1:12" ht="23.25" customHeight="1" thickBot="1">
      <c r="A22" s="247" t="s">
        <v>245</v>
      </c>
      <c r="B22" s="248"/>
      <c r="C22" s="182" t="str">
        <f t="shared" si="0"/>
        <v/>
      </c>
      <c r="D22" s="183" t="str">
        <f>-2+$J$11+$L$12+$I$12+($I$13*$K$13) &amp; IF($I$14 =0,"","+" &amp; $I$14 &amp; "d" &amp; $L$14)</f>
        <v>25+2d12</v>
      </c>
      <c r="E22" s="184" t="str">
        <f>-2+$J$11+$L$12+$I$12+($I$13*$K$13) &amp; IF($I$14 =0,"","+" &amp; $I$14 &amp; "d" &amp; $L$14)</f>
        <v>25+2d12</v>
      </c>
      <c r="F22" s="143"/>
      <c r="G22" s="143"/>
      <c r="H22" s="143"/>
      <c r="I22" s="143"/>
      <c r="J22" s="143"/>
      <c r="K22" s="143"/>
    </row>
    <row r="23" spans="1:12" ht="23.25" customHeight="1">
      <c r="A23" s="254" t="s">
        <v>143</v>
      </c>
      <c r="B23" s="171" t="s">
        <v>4</v>
      </c>
      <c r="C23" s="172" t="str">
        <f t="shared" si="0"/>
        <v/>
      </c>
      <c r="D23" s="62" t="str">
        <f>$J$11+$L$12+$I$12 &amp; "+" &amp; $I$13 &amp; "d" &amp; $K$13</f>
        <v>11+4d4</v>
      </c>
      <c r="E23" s="63" t="str">
        <f>$J$11+$L$12+$I$12 &amp; "+" &amp; $I$13 &amp; "d" &amp; $K$13</f>
        <v>11+4d4</v>
      </c>
      <c r="F23" s="153"/>
      <c r="G23" s="154"/>
      <c r="H23" s="143"/>
      <c r="I23" s="143"/>
      <c r="J23" s="143"/>
      <c r="K23" s="143"/>
    </row>
    <row r="24" spans="1:12" ht="23.25" customHeight="1">
      <c r="A24" s="255"/>
      <c r="B24" s="185" t="s">
        <v>3</v>
      </c>
      <c r="C24" s="186" t="str">
        <f t="shared" si="0"/>
        <v/>
      </c>
      <c r="D24" s="187" t="str">
        <f>$J$11+$L$12+$I$12+($I$13*$K$13) &amp; IF($I$14 = 0,"","+" &amp; $I$14 &amp; "d" &amp; $K$14)</f>
        <v>27+2d8</v>
      </c>
      <c r="E24" s="188" t="str">
        <f>$J$11+$L$12+$I$12+($I$13*$K$13) &amp; IF($I$14 = 0,"","+" &amp; $I$14 &amp; "d" &amp; $K$14)</f>
        <v>27+2d8</v>
      </c>
      <c r="F24" s="153"/>
      <c r="G24" s="154"/>
      <c r="H24" s="143"/>
      <c r="I24" s="143"/>
      <c r="J24" s="143"/>
      <c r="K24" s="143"/>
    </row>
    <row r="25" spans="1:12" ht="23.25" customHeight="1" thickBot="1">
      <c r="A25" s="256" t="s">
        <v>245</v>
      </c>
      <c r="B25" s="248"/>
      <c r="C25" s="182" t="str">
        <f t="shared" si="0"/>
        <v/>
      </c>
      <c r="D25" s="183" t="str">
        <f>$J$11+$L$12+$I$12+($I$13*$K$13) &amp; IF($I$14 = 0,"","+" &amp; $I$14 &amp; "d" &amp; $L$14)</f>
        <v>27+2d12</v>
      </c>
      <c r="E25" s="184" t="str">
        <f>$J$11+$L$12+$I$12+($I$13*$K$13) &amp; IF($I$14 = 0,"","+" &amp; $I$14 &amp; "d" &amp; $L$14)</f>
        <v>27+2d12</v>
      </c>
      <c r="F25" s="143"/>
      <c r="G25" s="143"/>
      <c r="H25" s="143"/>
      <c r="I25" s="143"/>
      <c r="J25" s="143"/>
      <c r="K25" s="143"/>
    </row>
    <row r="26" spans="1:12" ht="8.25" customHeight="1">
      <c r="A26" s="245"/>
      <c r="B26" s="245"/>
      <c r="C26" s="245"/>
      <c r="D26" s="245"/>
      <c r="E26" s="245"/>
      <c r="F26" s="245"/>
      <c r="G26" s="245"/>
    </row>
    <row r="27" spans="1:12" ht="18.75" customHeight="1">
      <c r="A27" s="233" t="s">
        <v>334</v>
      </c>
      <c r="B27" s="233"/>
      <c r="C27" s="233"/>
      <c r="D27" s="233"/>
      <c r="E27" s="233"/>
      <c r="F27" s="233"/>
      <c r="G27" s="233"/>
      <c r="I27" s="143"/>
      <c r="J27" s="143"/>
      <c r="K27" s="143"/>
    </row>
    <row r="28" spans="1:12" ht="13.5" customHeight="1">
      <c r="A28" s="246" t="s">
        <v>335</v>
      </c>
      <c r="B28" s="246"/>
      <c r="C28" s="246"/>
      <c r="D28" s="246"/>
      <c r="E28" s="246"/>
      <c r="F28" s="246"/>
      <c r="G28" s="246"/>
    </row>
    <row r="29" spans="1:12" ht="13.5" customHeight="1">
      <c r="A29" s="246" t="s">
        <v>336</v>
      </c>
      <c r="B29" s="246"/>
      <c r="C29" s="246"/>
      <c r="D29" s="246"/>
      <c r="E29" s="246"/>
      <c r="F29" s="246"/>
      <c r="G29" s="246"/>
    </row>
    <row r="30" spans="1:12" ht="8.25" customHeight="1">
      <c r="A30" s="238"/>
      <c r="B30" s="238"/>
      <c r="C30" s="238"/>
      <c r="D30" s="238"/>
      <c r="E30" s="238"/>
      <c r="F30" s="238"/>
      <c r="G30" s="238"/>
    </row>
    <row r="31" spans="1:12">
      <c r="A31" s="229" t="s">
        <v>49</v>
      </c>
      <c r="B31" s="230"/>
      <c r="C31" s="230"/>
      <c r="D31" s="230"/>
      <c r="E31" s="230"/>
      <c r="F31" s="230"/>
      <c r="G31" s="231"/>
    </row>
    <row r="32" spans="1:12" s="93" customFormat="1" ht="5.25" customHeight="1">
      <c r="A32" s="232"/>
      <c r="B32" s="233"/>
      <c r="C32" s="233"/>
      <c r="D32" s="233"/>
      <c r="E32" s="233"/>
      <c r="F32" s="233"/>
      <c r="G32" s="234"/>
      <c r="L32" s="143"/>
    </row>
    <row r="33" spans="1:12" s="93" customFormat="1" ht="15.75" customHeight="1">
      <c r="A33" s="251" t="s">
        <v>294</v>
      </c>
      <c r="B33" s="252"/>
      <c r="C33" s="252"/>
      <c r="D33" s="252"/>
      <c r="E33" s="252"/>
      <c r="F33" s="252"/>
      <c r="G33" s="253"/>
      <c r="L33" s="143"/>
    </row>
    <row r="34" spans="1:12" s="93" customFormat="1" ht="13.5" customHeight="1">
      <c r="A34" s="235"/>
      <c r="B34" s="236"/>
      <c r="C34" s="236"/>
      <c r="D34" s="236"/>
      <c r="E34" s="236"/>
      <c r="F34" s="236"/>
      <c r="G34" s="237"/>
      <c r="L34" s="143"/>
    </row>
    <row r="35" spans="1:12" s="93" customFormat="1" ht="13.5" customHeight="1">
      <c r="A35" s="235" t="s">
        <v>325</v>
      </c>
      <c r="B35" s="236"/>
      <c r="C35" s="236"/>
      <c r="D35" s="236"/>
      <c r="E35" s="236"/>
      <c r="F35" s="236"/>
      <c r="G35" s="237"/>
      <c r="L35" s="143"/>
    </row>
    <row r="36" spans="1:12" s="93" customFormat="1" ht="13.5" customHeight="1">
      <c r="A36" s="235" t="s">
        <v>326</v>
      </c>
      <c r="B36" s="236"/>
      <c r="C36" s="236"/>
      <c r="D36" s="236"/>
      <c r="E36" s="236"/>
      <c r="F36" s="236"/>
      <c r="G36" s="237"/>
      <c r="L36" s="143"/>
    </row>
    <row r="37" spans="1:12" s="93" customFormat="1" ht="13.5" customHeight="1">
      <c r="A37" s="225" t="s">
        <v>327</v>
      </c>
      <c r="B37" s="226"/>
      <c r="C37" s="226"/>
      <c r="D37" s="226"/>
      <c r="E37" s="226"/>
      <c r="F37" s="226"/>
      <c r="G37" s="227"/>
      <c r="L37" s="143"/>
    </row>
    <row r="38" spans="1:12" s="93" customFormat="1" ht="13.5" customHeight="1">
      <c r="A38" s="270"/>
      <c r="B38" s="271"/>
      <c r="C38" s="271"/>
      <c r="D38" s="271"/>
      <c r="E38" s="271"/>
      <c r="F38" s="271"/>
      <c r="G38" s="272"/>
      <c r="L38" s="143"/>
    </row>
    <row r="39" spans="1:12" s="93" customFormat="1" ht="13.5" customHeight="1">
      <c r="A39" s="225" t="s">
        <v>255</v>
      </c>
      <c r="B39" s="226"/>
      <c r="C39" s="226"/>
      <c r="D39" s="226"/>
      <c r="E39" s="226"/>
      <c r="F39" s="226"/>
      <c r="G39" s="227"/>
      <c r="L39" s="143"/>
    </row>
    <row r="40" spans="1:12" s="93" customFormat="1" ht="13.5" customHeight="1">
      <c r="A40" s="225" t="s">
        <v>324</v>
      </c>
      <c r="B40" s="226"/>
      <c r="C40" s="226"/>
      <c r="D40" s="226"/>
      <c r="E40" s="226"/>
      <c r="F40" s="226"/>
      <c r="G40" s="227"/>
      <c r="L40" s="143"/>
    </row>
    <row r="41" spans="1:12" s="93" customFormat="1" ht="13.5" customHeight="1">
      <c r="A41" s="225" t="s">
        <v>266</v>
      </c>
      <c r="B41" s="226"/>
      <c r="C41" s="226"/>
      <c r="D41" s="226"/>
      <c r="E41" s="226"/>
      <c r="F41" s="226"/>
      <c r="G41" s="227"/>
      <c r="L41" s="143"/>
    </row>
    <row r="42" spans="1:12" s="93" customFormat="1" ht="13.5" customHeight="1">
      <c r="A42" s="225"/>
      <c r="B42" s="226"/>
      <c r="C42" s="226"/>
      <c r="D42" s="226"/>
      <c r="E42" s="226"/>
      <c r="F42" s="226"/>
      <c r="G42" s="227"/>
      <c r="L42" s="143"/>
    </row>
    <row r="43" spans="1:12" s="93" customFormat="1" ht="13.5" customHeight="1">
      <c r="A43" s="225"/>
      <c r="B43" s="226"/>
      <c r="C43" s="226"/>
      <c r="D43" s="226"/>
      <c r="E43" s="226"/>
      <c r="F43" s="226"/>
      <c r="G43" s="227"/>
      <c r="L43" s="143"/>
    </row>
    <row r="44" spans="1:12" s="93" customFormat="1" ht="13.5" customHeight="1">
      <c r="A44" s="225"/>
      <c r="B44" s="226"/>
      <c r="C44" s="226"/>
      <c r="D44" s="226"/>
      <c r="E44" s="226"/>
      <c r="F44" s="226"/>
      <c r="G44" s="227"/>
      <c r="L44" s="143"/>
    </row>
    <row r="45" spans="1:12" s="93" customFormat="1" ht="13.5" customHeight="1">
      <c r="A45" s="225"/>
      <c r="B45" s="226"/>
      <c r="C45" s="226"/>
      <c r="D45" s="226"/>
      <c r="E45" s="226"/>
      <c r="F45" s="226"/>
      <c r="G45" s="227"/>
      <c r="L45" s="143"/>
    </row>
    <row r="46" spans="1:12" s="93" customFormat="1" ht="13.5" customHeight="1">
      <c r="A46" s="225"/>
      <c r="B46" s="226"/>
      <c r="C46" s="226"/>
      <c r="D46" s="226"/>
      <c r="E46" s="226"/>
      <c r="F46" s="226"/>
      <c r="G46" s="227"/>
      <c r="L46" s="143"/>
    </row>
    <row r="47" spans="1:12" s="93" customFormat="1" ht="13.5" customHeight="1">
      <c r="A47" s="225"/>
      <c r="B47" s="226"/>
      <c r="C47" s="226"/>
      <c r="D47" s="226"/>
      <c r="E47" s="226"/>
      <c r="F47" s="226"/>
      <c r="G47" s="227"/>
      <c r="L47" s="143"/>
    </row>
    <row r="48" spans="1:12" s="93" customFormat="1" ht="13.5" customHeight="1">
      <c r="A48" s="225"/>
      <c r="B48" s="226"/>
      <c r="C48" s="226"/>
      <c r="D48" s="226"/>
      <c r="E48" s="226"/>
      <c r="F48" s="226"/>
      <c r="G48" s="227"/>
      <c r="L48" s="143"/>
    </row>
    <row r="49" spans="1:12" s="93" customFormat="1" ht="13.5" customHeight="1">
      <c r="A49" s="225"/>
      <c r="B49" s="226"/>
      <c r="C49" s="226"/>
      <c r="D49" s="226"/>
      <c r="E49" s="226"/>
      <c r="F49" s="226"/>
      <c r="G49" s="227"/>
      <c r="L49" s="143"/>
    </row>
    <row r="50" spans="1:12" s="93" customFormat="1" ht="13.5" customHeight="1">
      <c r="A50" s="225"/>
      <c r="B50" s="226"/>
      <c r="C50" s="226"/>
      <c r="D50" s="226"/>
      <c r="E50" s="226"/>
      <c r="F50" s="226"/>
      <c r="G50" s="227"/>
      <c r="L50" s="143"/>
    </row>
    <row r="51" spans="1:12" s="93" customFormat="1" ht="13.5" customHeight="1">
      <c r="A51" s="225"/>
      <c r="B51" s="226"/>
      <c r="C51" s="226"/>
      <c r="D51" s="226"/>
      <c r="E51" s="226"/>
      <c r="F51" s="226"/>
      <c r="G51" s="227"/>
      <c r="L51" s="143"/>
    </row>
    <row r="52" spans="1:12" s="93" customFormat="1" ht="13.5" customHeight="1">
      <c r="A52" s="225"/>
      <c r="B52" s="226"/>
      <c r="C52" s="226"/>
      <c r="D52" s="226"/>
      <c r="E52" s="226"/>
      <c r="F52" s="226"/>
      <c r="G52" s="227"/>
      <c r="L52" s="143"/>
    </row>
    <row r="53" spans="1:12" s="93" customFormat="1" ht="6" customHeight="1">
      <c r="A53" s="225"/>
      <c r="B53" s="226"/>
      <c r="C53" s="226"/>
      <c r="D53" s="226"/>
      <c r="E53" s="226"/>
      <c r="F53" s="226"/>
      <c r="G53" s="227"/>
      <c r="L53" s="143"/>
    </row>
    <row r="54" spans="1:12" s="93" customFormat="1" ht="21">
      <c r="A54" s="38" t="s">
        <v>121</v>
      </c>
      <c r="B54" s="161">
        <f>$B$1</f>
        <v>3</v>
      </c>
      <c r="C54" s="39" t="s">
        <v>40</v>
      </c>
      <c r="D54" s="40" t="str">
        <f>$E$1</f>
        <v>遭遇毎</v>
      </c>
      <c r="E54" s="288" t="str">
        <f>$B$2</f>
        <v>プレシング・アタック</v>
      </c>
      <c r="F54" s="289"/>
      <c r="G54" s="290"/>
      <c r="L54" s="143"/>
    </row>
  </sheetData>
  <mergeCells count="53">
    <mergeCell ref="A44:G44"/>
    <mergeCell ref="A45:G45"/>
    <mergeCell ref="A46:G46"/>
    <mergeCell ref="A47:G47"/>
    <mergeCell ref="J10:K10"/>
    <mergeCell ref="B11:G11"/>
    <mergeCell ref="J12:K12"/>
    <mergeCell ref="A33:G33"/>
    <mergeCell ref="A34:G34"/>
    <mergeCell ref="A23:A24"/>
    <mergeCell ref="A22:B22"/>
    <mergeCell ref="A25:B25"/>
    <mergeCell ref="A18:C18"/>
    <mergeCell ref="A19:B19"/>
    <mergeCell ref="A35:G35"/>
    <mergeCell ref="A27:G27"/>
    <mergeCell ref="B1:C1"/>
    <mergeCell ref="F1:G1"/>
    <mergeCell ref="B2:G2"/>
    <mergeCell ref="B4:G4"/>
    <mergeCell ref="B5:G5"/>
    <mergeCell ref="B6:D6"/>
    <mergeCell ref="B16:G16"/>
    <mergeCell ref="B7:D7"/>
    <mergeCell ref="B8:G8"/>
    <mergeCell ref="B9:G9"/>
    <mergeCell ref="B10:G10"/>
    <mergeCell ref="B12:G12"/>
    <mergeCell ref="B13:G13"/>
    <mergeCell ref="B14:G14"/>
    <mergeCell ref="B15:G15"/>
    <mergeCell ref="A42:G42"/>
    <mergeCell ref="A28:G28"/>
    <mergeCell ref="A29:G29"/>
    <mergeCell ref="A31:G31"/>
    <mergeCell ref="A20:A21"/>
    <mergeCell ref="A26:G26"/>
    <mergeCell ref="A43:G43"/>
    <mergeCell ref="A32:G32"/>
    <mergeCell ref="A30:G30"/>
    <mergeCell ref="E54:G54"/>
    <mergeCell ref="A36:G36"/>
    <mergeCell ref="A37:G37"/>
    <mergeCell ref="A38:G38"/>
    <mergeCell ref="A51:G51"/>
    <mergeCell ref="A52:G52"/>
    <mergeCell ref="A53:G53"/>
    <mergeCell ref="A41:G41"/>
    <mergeCell ref="A39:G39"/>
    <mergeCell ref="A40:G40"/>
    <mergeCell ref="A49:G49"/>
    <mergeCell ref="A50:G50"/>
    <mergeCell ref="A48:G48"/>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I6</xm:sqref>
        </x14:dataValidation>
        <x14:dataValidation type="list" allowBlank="1" showInputMessage="1" showErrorMessage="1">
          <x14:formula1>
            <xm:f>基本!$B$27:$B$31</xm:f>
          </x14:formula1>
          <xm:sqref>I7</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 type="list" allowBlank="1" showInputMessage="1" showErrorMessage="1">
          <x14:formula1>
            <xm:f>基本!$A$16:$A$19</xm:f>
          </x14:formula1>
          <xm:sqref>K9</xm:sqref>
        </x14:dataValidation>
        <x14:dataValidation type="list" allowBlank="1" showInputMessage="1" showErrorMessage="1">
          <x14:formula1>
            <xm:f>基本!$C$27:$C$37</xm:f>
          </x14:formula1>
          <xm:sqref>I15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3"/>
  <sheetViews>
    <sheetView workbookViewId="0"/>
  </sheetViews>
  <sheetFormatPr defaultRowHeight="13.5"/>
  <cols>
    <col min="1" max="1" width="7.875" style="143" customWidth="1"/>
    <col min="2" max="2" width="8.5" style="143" customWidth="1"/>
    <col min="3" max="3" width="6.625" style="143" customWidth="1"/>
    <col min="4" max="4" width="15.75" style="14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43" customWidth="1"/>
    <col min="13" max="13" width="9.25" style="143" customWidth="1"/>
    <col min="14" max="14" width="12.375" style="143" customWidth="1"/>
    <col min="15" max="16384" width="9" style="143"/>
  </cols>
  <sheetData>
    <row r="1" spans="1:13" ht="21">
      <c r="A1" s="41" t="s">
        <v>121</v>
      </c>
      <c r="B1" s="281">
        <v>7</v>
      </c>
      <c r="C1" s="282"/>
      <c r="D1" s="42" t="s">
        <v>40</v>
      </c>
      <c r="E1" s="43" t="s">
        <v>117</v>
      </c>
      <c r="F1" s="283"/>
      <c r="G1" s="284"/>
      <c r="H1" s="98" t="s">
        <v>55</v>
      </c>
    </row>
    <row r="2" spans="1:13" ht="24.75" customHeight="1">
      <c r="A2" s="42" t="s">
        <v>0</v>
      </c>
      <c r="B2" s="285" t="s">
        <v>167</v>
      </c>
      <c r="C2" s="285"/>
      <c r="D2" s="285"/>
      <c r="E2" s="285"/>
      <c r="F2" s="285"/>
      <c r="G2" s="285"/>
      <c r="H2" s="98" t="s">
        <v>56</v>
      </c>
    </row>
    <row r="3" spans="1:13" ht="19.5" customHeight="1">
      <c r="A3" s="105" t="s">
        <v>48</v>
      </c>
      <c r="B3" s="93"/>
      <c r="C3" s="93"/>
      <c r="D3" s="93"/>
      <c r="I3" s="98"/>
    </row>
    <row r="4" spans="1:13">
      <c r="A4" s="77" t="s">
        <v>46</v>
      </c>
      <c r="B4" s="264" t="s">
        <v>168</v>
      </c>
      <c r="C4" s="265"/>
      <c r="D4" s="265"/>
      <c r="E4" s="265"/>
      <c r="F4" s="265"/>
      <c r="G4" s="266"/>
    </row>
    <row r="5" spans="1:13">
      <c r="A5" s="78" t="s">
        <v>39</v>
      </c>
      <c r="B5" s="264" t="s">
        <v>206</v>
      </c>
      <c r="C5" s="265"/>
      <c r="D5" s="265"/>
      <c r="E5" s="265"/>
      <c r="F5" s="265"/>
      <c r="G5" s="266"/>
    </row>
    <row r="6" spans="1:13">
      <c r="A6" s="78" t="s">
        <v>7</v>
      </c>
      <c r="B6" s="264" t="s">
        <v>169</v>
      </c>
      <c r="C6" s="265"/>
      <c r="D6" s="266"/>
      <c r="E6" s="157" t="s">
        <v>43</v>
      </c>
      <c r="F6" s="189" t="str">
        <f>$I$6</f>
        <v>近接</v>
      </c>
      <c r="G6" s="189">
        <f>IF($J$6 = 0,"", $J$6)</f>
        <v>1</v>
      </c>
      <c r="H6" s="157" t="s">
        <v>43</v>
      </c>
      <c r="I6" s="159" t="s">
        <v>69</v>
      </c>
      <c r="J6" s="159">
        <v>1</v>
      </c>
    </row>
    <row r="7" spans="1:13">
      <c r="A7" s="79" t="s">
        <v>6</v>
      </c>
      <c r="B7" s="264" t="s">
        <v>173</v>
      </c>
      <c r="C7" s="265"/>
      <c r="D7" s="266"/>
      <c r="E7" s="157" t="s">
        <v>66</v>
      </c>
      <c r="F7" s="158" t="str">
        <f>IF($I$7 = 0,"", $I$7)</f>
        <v/>
      </c>
      <c r="G7" s="158" t="str">
        <f>IF($J$7 = 0,"", $J$7)</f>
        <v/>
      </c>
      <c r="H7" s="157" t="s">
        <v>66</v>
      </c>
      <c r="I7" s="159"/>
      <c r="J7" s="159"/>
    </row>
    <row r="8" spans="1:13">
      <c r="A8" s="81" t="s">
        <v>132</v>
      </c>
      <c r="B8" s="267" t="s">
        <v>170</v>
      </c>
      <c r="C8" s="268"/>
      <c r="D8" s="268"/>
      <c r="E8" s="268"/>
      <c r="F8" s="268"/>
      <c r="G8" s="269"/>
      <c r="H8" s="157" t="s">
        <v>85</v>
      </c>
      <c r="I8" s="159" t="s">
        <v>164</v>
      </c>
      <c r="J8" s="98" t="s">
        <v>62</v>
      </c>
    </row>
    <row r="9" spans="1:13" ht="14.25" customHeight="1">
      <c r="A9" s="81"/>
      <c r="B9" s="235" t="s">
        <v>171</v>
      </c>
      <c r="C9" s="236"/>
      <c r="D9" s="236"/>
      <c r="E9" s="236"/>
      <c r="F9" s="236"/>
      <c r="G9" s="237"/>
      <c r="H9" s="157" t="s">
        <v>51</v>
      </c>
      <c r="I9" s="159" t="s">
        <v>152</v>
      </c>
      <c r="J9" s="158">
        <f>IF($I$9 = "筋力",基本!$C$5,IF($I$9 = "耐久力",基本!$C$6,IF($I$9 = "敏捷力",基本!$C$7,IF($I$9 = "知力",基本!$C$8,IF($I$9 = "判断力",基本!$C$9,IF($I$9 = "筋力",基本!$C$10,""))))))</f>
        <v>5</v>
      </c>
      <c r="K9" s="159" t="s">
        <v>158</v>
      </c>
    </row>
    <row r="10" spans="1:13" ht="14.25" customHeight="1">
      <c r="A10" s="81"/>
      <c r="B10" s="235" t="s">
        <v>172</v>
      </c>
      <c r="C10" s="236"/>
      <c r="D10" s="236"/>
      <c r="E10" s="236"/>
      <c r="F10" s="236"/>
      <c r="G10" s="237"/>
      <c r="H10" s="157" t="s">
        <v>58</v>
      </c>
      <c r="I10" s="159">
        <v>0</v>
      </c>
      <c r="J10" s="211" t="s">
        <v>53</v>
      </c>
      <c r="K10" s="213"/>
      <c r="L10" s="158">
        <f>IF($I$8=基本!$F$4,基本!$P$7,IF($I$8=基本!$F$13,基本!$P$16,IF($I$8=基本!$F$22,基本!$P$25,IF($I$8=基本!$F$31,基本!$P$34,IF($I$8=基本!$F$40,基本!$P$43,0)))))</f>
        <v>10</v>
      </c>
    </row>
    <row r="11" spans="1:13" ht="14.25" customHeight="1">
      <c r="A11" s="80" t="s">
        <v>61</v>
      </c>
      <c r="B11" s="291" t="s">
        <v>338</v>
      </c>
      <c r="C11" s="292"/>
      <c r="D11" s="292"/>
      <c r="E11" s="292"/>
      <c r="F11" s="292"/>
      <c r="G11" s="293"/>
      <c r="H11" s="155" t="s">
        <v>52</v>
      </c>
      <c r="I11" s="159" t="s">
        <v>152</v>
      </c>
      <c r="J11" s="102">
        <f>IF($I$11 = "筋力",基本!$C$5,IF($I$11 = "耐久力",基本!$C$6,IF($I$11 = "敏捷力",基本!$C$7,IF($I$11 = "知力",基本!$C$8,IF($I$11 = "判断力",基本!$C$9,IF($I$11 = "筋力",基本!$C$10,""))))))</f>
        <v>5</v>
      </c>
      <c r="L11" s="93"/>
    </row>
    <row r="12" spans="1:13">
      <c r="A12" s="82"/>
      <c r="B12" s="294" t="s">
        <v>339</v>
      </c>
      <c r="C12" s="295"/>
      <c r="D12" s="295"/>
      <c r="E12" s="295"/>
      <c r="F12" s="295"/>
      <c r="G12" s="296"/>
      <c r="H12" s="157" t="s">
        <v>59</v>
      </c>
      <c r="I12" s="159">
        <v>0</v>
      </c>
      <c r="J12" s="211" t="s">
        <v>54</v>
      </c>
      <c r="K12" s="213"/>
      <c r="L12" s="158">
        <f>IF($I$8=基本!$F$4,基本!$P$9,IF($I$8=基本!$F$13,基本!$P$18,IF($I$8=基本!$F$22,基本!$P$27,IF($I$8=基本!$F$31,基本!$P$36,IF($I$8=基本!$F$40,基本!$P$45,0)))))</f>
        <v>6</v>
      </c>
    </row>
    <row r="13" spans="1:13" ht="14.25" customHeight="1">
      <c r="A13" s="79" t="s">
        <v>8</v>
      </c>
      <c r="B13" s="264" t="s">
        <v>350</v>
      </c>
      <c r="C13" s="265"/>
      <c r="D13" s="265"/>
      <c r="E13" s="265"/>
      <c r="F13" s="265"/>
      <c r="G13" s="266"/>
      <c r="H13" s="156" t="s">
        <v>86</v>
      </c>
      <c r="I13" s="159">
        <v>2</v>
      </c>
      <c r="J13" s="157" t="s">
        <v>44</v>
      </c>
      <c r="K13" s="159">
        <v>4</v>
      </c>
      <c r="L13" s="106"/>
      <c r="M13" s="106"/>
    </row>
    <row r="14" spans="1:13" ht="14.25" customHeight="1">
      <c r="A14" s="81" t="s">
        <v>9</v>
      </c>
      <c r="B14" s="267" t="s">
        <v>346</v>
      </c>
      <c r="C14" s="268"/>
      <c r="D14" s="268"/>
      <c r="E14" s="268"/>
      <c r="F14" s="268"/>
      <c r="G14" s="269"/>
      <c r="H14" s="157" t="s">
        <v>50</v>
      </c>
      <c r="I14" s="159">
        <v>2</v>
      </c>
      <c r="J14" s="157" t="s">
        <v>44</v>
      </c>
      <c r="K14" s="159">
        <v>8</v>
      </c>
      <c r="L14" s="168">
        <v>12</v>
      </c>
      <c r="M14" s="106" t="s">
        <v>153</v>
      </c>
    </row>
    <row r="15" spans="1:13" ht="17.25" customHeight="1">
      <c r="A15" s="81"/>
      <c r="B15" s="249" t="s">
        <v>174</v>
      </c>
      <c r="C15" s="245"/>
      <c r="D15" s="245"/>
      <c r="E15" s="245"/>
      <c r="F15" s="245"/>
      <c r="G15" s="250"/>
      <c r="H15" s="157" t="s">
        <v>60</v>
      </c>
      <c r="I15" s="159"/>
      <c r="J15" s="143"/>
      <c r="K15" s="143"/>
    </row>
    <row r="16" spans="1:13" ht="17.25" customHeight="1">
      <c r="A16" s="81"/>
      <c r="B16" s="297"/>
      <c r="C16" s="298"/>
      <c r="D16" s="298"/>
      <c r="E16" s="298"/>
      <c r="F16" s="298"/>
      <c r="G16" s="299"/>
      <c r="H16" s="143"/>
      <c r="I16" s="143"/>
      <c r="J16" s="143"/>
      <c r="K16" s="143"/>
    </row>
    <row r="17" spans="1:11" ht="17.25" customHeight="1">
      <c r="A17" s="81"/>
      <c r="B17" s="276" t="str">
        <f>"　　　　　使用者から "&amp;3+基本!$C$9&amp;" マス以内にいる味方に隣接するマスに敵が侵入"</f>
        <v>　　　　　使用者から 8 マス以内にいる味方に隣接するマスに敵が侵入</v>
      </c>
      <c r="C17" s="277"/>
      <c r="D17" s="277"/>
      <c r="E17" s="277"/>
      <c r="F17" s="277"/>
      <c r="G17" s="278"/>
      <c r="H17" s="143"/>
      <c r="I17" s="143"/>
      <c r="J17" s="143"/>
      <c r="K17" s="143"/>
    </row>
    <row r="18" spans="1:11" ht="8.25" customHeight="1">
      <c r="A18" s="82"/>
      <c r="B18" s="257"/>
      <c r="C18" s="238"/>
      <c r="D18" s="238"/>
      <c r="E18" s="238"/>
      <c r="F18" s="238"/>
      <c r="G18" s="258"/>
      <c r="H18" s="143"/>
      <c r="I18" s="143"/>
      <c r="J18" s="143"/>
      <c r="K18" s="143"/>
    </row>
    <row r="19" spans="1:11" ht="14.25" thickBot="1">
      <c r="A19" s="135" t="s">
        <v>47</v>
      </c>
      <c r="E19" s="94"/>
      <c r="H19" s="143"/>
      <c r="I19" s="143"/>
      <c r="J19" s="143"/>
      <c r="K19" s="143"/>
    </row>
    <row r="20" spans="1:11" ht="18.75" customHeight="1" thickBot="1">
      <c r="A20" s="286" t="str">
        <f>$B$2</f>
        <v>ガーディアンズ・パウンズ</v>
      </c>
      <c r="B20" s="287"/>
      <c r="C20" s="287"/>
      <c r="D20" s="75" t="s">
        <v>2</v>
      </c>
      <c r="E20" s="163" t="s">
        <v>1</v>
      </c>
      <c r="F20" s="151"/>
      <c r="G20" s="152"/>
      <c r="H20" s="143"/>
      <c r="I20" s="143"/>
      <c r="J20" s="143"/>
      <c r="K20" s="143"/>
    </row>
    <row r="21" spans="1:11" ht="37.5" customHeight="1" thickBot="1">
      <c r="A21" s="279" t="s">
        <v>129</v>
      </c>
      <c r="B21" s="280"/>
      <c r="C21" s="108" t="str">
        <f>$K$9</f>
        <v>ＡＣ</v>
      </c>
      <c r="D21" s="109" t="str">
        <f>$J$9+$L$10+$I$10 &amp; "+1d20"</f>
        <v>15+1d20</v>
      </c>
      <c r="E21" s="110" t="str">
        <f>$J$9+$L$10+$I$10+2 &amp; "+1d20"</f>
        <v>17+1d20</v>
      </c>
      <c r="F21" s="153"/>
      <c r="G21" s="154"/>
      <c r="H21" s="143"/>
      <c r="I21" s="143"/>
      <c r="J21" s="143"/>
      <c r="K21" s="143"/>
    </row>
    <row r="22" spans="1:11" ht="23.25" customHeight="1">
      <c r="A22" s="243" t="s">
        <v>120</v>
      </c>
      <c r="B22" s="171" t="s">
        <v>246</v>
      </c>
      <c r="C22" s="172" t="str">
        <f t="shared" ref="C22:C27" si="0">IF($I$15 = 0,"", $I$15)</f>
        <v/>
      </c>
      <c r="D22" s="62" t="str">
        <f>-2+$J$11+$L$12+$I$12 &amp; "+" &amp; $I$13 &amp; "d" &amp; $K$13</f>
        <v>9+2d4</v>
      </c>
      <c r="E22" s="63" t="str">
        <f>-2+$J$11+$L$12+$I$12 &amp; "+" &amp; $I$13 &amp; "d" &amp; $K$13</f>
        <v>9+2d4</v>
      </c>
      <c r="F22" s="153"/>
      <c r="G22" s="154"/>
      <c r="H22" s="143"/>
      <c r="I22" s="143"/>
      <c r="J22" s="143"/>
      <c r="K22" s="143"/>
    </row>
    <row r="23" spans="1:11" ht="23.25" customHeight="1">
      <c r="A23" s="244"/>
      <c r="B23" s="185" t="s">
        <v>244</v>
      </c>
      <c r="C23" s="186" t="str">
        <f t="shared" si="0"/>
        <v/>
      </c>
      <c r="D23" s="187" t="str">
        <f>-2+$J$11+$L$12+$I$12+($I$13*$K$13) &amp; IF($I$14 =0,"","+" &amp; $I$14 &amp; "d" &amp; $K$14)</f>
        <v>17+2d8</v>
      </c>
      <c r="E23" s="188" t="str">
        <f>-2+$J$11+$L$12+$I$12+($I$13*$K$13) &amp; IF($I$14 =0,"","+" &amp; $I$14 &amp; "d" &amp; $K$14)</f>
        <v>17+2d8</v>
      </c>
      <c r="F23" s="153"/>
      <c r="G23" s="154"/>
      <c r="H23" s="143"/>
      <c r="I23" s="143"/>
      <c r="J23" s="143"/>
      <c r="K23" s="143"/>
    </row>
    <row r="24" spans="1:11" ht="23.25" customHeight="1" thickBot="1">
      <c r="A24" s="247" t="s">
        <v>245</v>
      </c>
      <c r="B24" s="248"/>
      <c r="C24" s="182" t="str">
        <f t="shared" si="0"/>
        <v/>
      </c>
      <c r="D24" s="183" t="str">
        <f>-2+$J$11+$L$12+$I$12+($I$13*$K$13) &amp; IF($I$14 =0,"","+" &amp; $I$14 &amp; "d" &amp; $L$14)</f>
        <v>17+2d12</v>
      </c>
      <c r="E24" s="184" t="str">
        <f>-2+$J$11+$L$12+$I$12+($I$13*$K$13) &amp; IF($I$14 =0,"","+" &amp; $I$14 &amp; "d" &amp; $L$14)</f>
        <v>17+2d12</v>
      </c>
      <c r="F24" s="143"/>
      <c r="G24" s="143"/>
      <c r="H24" s="143"/>
      <c r="I24" s="143"/>
      <c r="J24" s="143"/>
      <c r="K24" s="143"/>
    </row>
    <row r="25" spans="1:11" ht="23.25" customHeight="1">
      <c r="A25" s="254" t="s">
        <v>143</v>
      </c>
      <c r="B25" s="171" t="s">
        <v>246</v>
      </c>
      <c r="C25" s="172" t="str">
        <f t="shared" si="0"/>
        <v/>
      </c>
      <c r="D25" s="62" t="str">
        <f>$J$11+$L$12+$I$12 &amp; "+" &amp; $I$13 &amp; "d" &amp; $K$13</f>
        <v>11+2d4</v>
      </c>
      <c r="E25" s="63" t="str">
        <f>$J$11+$L$12+$I$12 &amp; "+" &amp; $I$13 &amp; "d" &amp; $K$13</f>
        <v>11+2d4</v>
      </c>
      <c r="F25" s="153"/>
      <c r="G25" s="154"/>
      <c r="H25" s="143"/>
      <c r="I25" s="143"/>
      <c r="J25" s="143"/>
      <c r="K25" s="143"/>
    </row>
    <row r="26" spans="1:11" ht="23.25" customHeight="1">
      <c r="A26" s="255"/>
      <c r="B26" s="185" t="s">
        <v>244</v>
      </c>
      <c r="C26" s="186" t="str">
        <f t="shared" si="0"/>
        <v/>
      </c>
      <c r="D26" s="187" t="str">
        <f>$J$11+$L$12+$I$12+($I$13*$K$13) &amp; IF($I$14 = 0,"","+" &amp; $I$14 &amp; "d" &amp; $K$14)</f>
        <v>19+2d8</v>
      </c>
      <c r="E26" s="188" t="str">
        <f>$J$11+$L$12+$I$12+($I$13*$K$13) &amp; IF($I$14 = 0,"","+" &amp; $I$14 &amp; "d" &amp; $K$14)</f>
        <v>19+2d8</v>
      </c>
      <c r="F26" s="153"/>
      <c r="G26" s="154"/>
      <c r="H26" s="143"/>
      <c r="I26" s="143"/>
      <c r="J26" s="143"/>
      <c r="K26" s="143"/>
    </row>
    <row r="27" spans="1:11" ht="23.25" customHeight="1" thickBot="1">
      <c r="A27" s="256" t="s">
        <v>245</v>
      </c>
      <c r="B27" s="248"/>
      <c r="C27" s="182" t="str">
        <f t="shared" si="0"/>
        <v/>
      </c>
      <c r="D27" s="183" t="str">
        <f>$J$11+$L$12+$I$12+($I$13*$K$13) &amp; IF($I$14 = 0,"","+" &amp; $I$14 &amp; "d" &amp; $L$14)</f>
        <v>19+2d12</v>
      </c>
      <c r="E27" s="184" t="str">
        <f>$J$11+$L$12+$I$12+($I$13*$K$13) &amp; IF($I$14 = 0,"","+" &amp; $I$14 &amp; "d" &amp; $L$14)</f>
        <v>19+2d12</v>
      </c>
      <c r="F27" s="143"/>
      <c r="G27" s="143"/>
      <c r="H27" s="143"/>
      <c r="I27" s="143"/>
      <c r="J27" s="143"/>
      <c r="K27" s="143"/>
    </row>
    <row r="28" spans="1:11" ht="13.5" customHeight="1">
      <c r="A28" s="246"/>
      <c r="B28" s="246"/>
      <c r="C28" s="246"/>
      <c r="D28" s="246"/>
      <c r="E28" s="246"/>
      <c r="F28" s="246"/>
      <c r="G28" s="246"/>
    </row>
    <row r="29" spans="1:11" ht="13.5" customHeight="1">
      <c r="A29" s="246"/>
      <c r="B29" s="246"/>
      <c r="C29" s="246"/>
      <c r="D29" s="246"/>
      <c r="E29" s="246"/>
      <c r="F29" s="246"/>
      <c r="G29" s="246"/>
    </row>
    <row r="30" spans="1:11" ht="13.5" customHeight="1">
      <c r="A30" s="246"/>
      <c r="B30" s="246"/>
      <c r="C30" s="246"/>
      <c r="D30" s="246"/>
      <c r="E30" s="246"/>
      <c r="F30" s="246"/>
      <c r="G30" s="246"/>
    </row>
    <row r="31" spans="1:11" ht="13.5" customHeight="1">
      <c r="A31" s="246"/>
      <c r="B31" s="246"/>
      <c r="C31" s="246"/>
      <c r="D31" s="246"/>
      <c r="E31" s="246"/>
      <c r="F31" s="246"/>
      <c r="G31" s="246"/>
    </row>
    <row r="32" spans="1:11" ht="8.25" customHeight="1">
      <c r="A32" s="238"/>
      <c r="B32" s="238"/>
      <c r="C32" s="238"/>
      <c r="D32" s="238"/>
      <c r="E32" s="238"/>
      <c r="F32" s="238"/>
      <c r="G32" s="238"/>
    </row>
    <row r="33" spans="1:12">
      <c r="A33" s="229" t="s">
        <v>49</v>
      </c>
      <c r="B33" s="230"/>
      <c r="C33" s="230"/>
      <c r="D33" s="230"/>
      <c r="E33" s="230"/>
      <c r="F33" s="230"/>
      <c r="G33" s="231"/>
    </row>
    <row r="34" spans="1:12" s="93" customFormat="1" ht="5.25" customHeight="1">
      <c r="A34" s="232"/>
      <c r="B34" s="233"/>
      <c r="C34" s="233"/>
      <c r="D34" s="233"/>
      <c r="E34" s="233"/>
      <c r="F34" s="233"/>
      <c r="G34" s="234"/>
      <c r="L34" s="143"/>
    </row>
    <row r="35" spans="1:12" s="93" customFormat="1" ht="18" customHeight="1">
      <c r="A35" s="251" t="s">
        <v>371</v>
      </c>
      <c r="B35" s="252"/>
      <c r="C35" s="252"/>
      <c r="D35" s="252"/>
      <c r="E35" s="252"/>
      <c r="F35" s="252"/>
      <c r="G35" s="253"/>
      <c r="L35" s="143"/>
    </row>
    <row r="36" spans="1:12" s="93" customFormat="1" ht="13.5" customHeight="1">
      <c r="A36" s="235"/>
      <c r="B36" s="236"/>
      <c r="C36" s="236"/>
      <c r="D36" s="236"/>
      <c r="E36" s="236"/>
      <c r="F36" s="236"/>
      <c r="G36" s="237"/>
      <c r="L36" s="143"/>
    </row>
    <row r="37" spans="1:12" s="93" customFormat="1" ht="13.5" customHeight="1">
      <c r="A37" s="235" t="s">
        <v>329</v>
      </c>
      <c r="B37" s="236"/>
      <c r="C37" s="236"/>
      <c r="D37" s="236"/>
      <c r="E37" s="236"/>
      <c r="F37" s="236"/>
      <c r="G37" s="237"/>
      <c r="L37" s="143"/>
    </row>
    <row r="38" spans="1:12" s="93" customFormat="1" ht="13.5" customHeight="1">
      <c r="A38" s="235" t="s">
        <v>330</v>
      </c>
      <c r="B38" s="236"/>
      <c r="C38" s="236"/>
      <c r="D38" s="236"/>
      <c r="E38" s="236"/>
      <c r="F38" s="236"/>
      <c r="G38" s="237"/>
      <c r="L38" s="143"/>
    </row>
    <row r="39" spans="1:12" s="93" customFormat="1" ht="13.5" customHeight="1">
      <c r="A39" s="235" t="s">
        <v>328</v>
      </c>
      <c r="B39" s="236"/>
      <c r="C39" s="236"/>
      <c r="D39" s="236"/>
      <c r="E39" s="236"/>
      <c r="F39" s="236"/>
      <c r="G39" s="237"/>
      <c r="L39" s="143"/>
    </row>
    <row r="40" spans="1:12" s="93" customFormat="1" ht="13.5" customHeight="1">
      <c r="A40" s="225" t="s">
        <v>331</v>
      </c>
      <c r="B40" s="226"/>
      <c r="C40" s="226"/>
      <c r="D40" s="226"/>
      <c r="E40" s="226"/>
      <c r="F40" s="226"/>
      <c r="G40" s="227"/>
      <c r="L40" s="143"/>
    </row>
    <row r="41" spans="1:12" s="93" customFormat="1" ht="13.5" customHeight="1">
      <c r="A41" s="225" t="s">
        <v>332</v>
      </c>
      <c r="B41" s="226"/>
      <c r="C41" s="226"/>
      <c r="D41" s="226"/>
      <c r="E41" s="226"/>
      <c r="F41" s="226"/>
      <c r="G41" s="227"/>
      <c r="L41" s="143"/>
    </row>
    <row r="42" spans="1:12" s="93" customFormat="1" ht="13.5" customHeight="1">
      <c r="A42" s="225" t="s">
        <v>333</v>
      </c>
      <c r="B42" s="226"/>
      <c r="C42" s="226"/>
      <c r="D42" s="226"/>
      <c r="E42" s="226"/>
      <c r="F42" s="226"/>
      <c r="G42" s="227"/>
      <c r="L42" s="143"/>
    </row>
    <row r="43" spans="1:12" s="93" customFormat="1" ht="13.5" customHeight="1">
      <c r="A43" s="225" t="s">
        <v>372</v>
      </c>
      <c r="B43" s="226"/>
      <c r="C43" s="226"/>
      <c r="D43" s="226"/>
      <c r="E43" s="226"/>
      <c r="F43" s="226"/>
      <c r="G43" s="227"/>
      <c r="L43" s="143"/>
    </row>
    <row r="44" spans="1:12" s="93" customFormat="1" ht="13.5" customHeight="1">
      <c r="A44" s="225"/>
      <c r="B44" s="226"/>
      <c r="C44" s="226"/>
      <c r="D44" s="226"/>
      <c r="E44" s="226"/>
      <c r="F44" s="226"/>
      <c r="G44" s="227"/>
      <c r="L44" s="143"/>
    </row>
    <row r="45" spans="1:12" s="93" customFormat="1" ht="13.5" customHeight="1">
      <c r="A45" s="270"/>
      <c r="B45" s="271"/>
      <c r="C45" s="271"/>
      <c r="D45" s="271"/>
      <c r="E45" s="271"/>
      <c r="F45" s="271"/>
      <c r="G45" s="272"/>
      <c r="L45" s="143"/>
    </row>
    <row r="46" spans="1:12" s="93" customFormat="1" ht="13.5" customHeight="1">
      <c r="A46" s="225"/>
      <c r="B46" s="226"/>
      <c r="C46" s="226"/>
      <c r="D46" s="226"/>
      <c r="E46" s="226"/>
      <c r="F46" s="226"/>
      <c r="G46" s="227"/>
      <c r="L46" s="143"/>
    </row>
    <row r="47" spans="1:12" s="93" customFormat="1" ht="13.5" customHeight="1">
      <c r="A47" s="270"/>
      <c r="B47" s="271"/>
      <c r="C47" s="271"/>
      <c r="D47" s="271"/>
      <c r="E47" s="271"/>
      <c r="F47" s="271"/>
      <c r="G47" s="272"/>
      <c r="L47" s="143"/>
    </row>
    <row r="48" spans="1:12" s="93" customFormat="1" ht="13.5" customHeight="1">
      <c r="A48" s="225"/>
      <c r="B48" s="226"/>
      <c r="C48" s="226"/>
      <c r="D48" s="226"/>
      <c r="E48" s="226"/>
      <c r="F48" s="226"/>
      <c r="G48" s="227"/>
      <c r="L48" s="143"/>
    </row>
    <row r="49" spans="1:12" s="93" customFormat="1" ht="13.5" customHeight="1">
      <c r="A49" s="270"/>
      <c r="B49" s="271"/>
      <c r="C49" s="271"/>
      <c r="D49" s="271"/>
      <c r="E49" s="271"/>
      <c r="F49" s="271"/>
      <c r="G49" s="272"/>
      <c r="L49" s="143"/>
    </row>
    <row r="50" spans="1:12" s="93" customFormat="1" ht="13.5" customHeight="1">
      <c r="A50" s="225"/>
      <c r="B50" s="226"/>
      <c r="C50" s="226"/>
      <c r="D50" s="226"/>
      <c r="E50" s="226"/>
      <c r="F50" s="226"/>
      <c r="G50" s="227"/>
      <c r="L50" s="143"/>
    </row>
    <row r="51" spans="1:12" s="93" customFormat="1" ht="13.5" customHeight="1">
      <c r="A51" s="225"/>
      <c r="B51" s="226"/>
      <c r="C51" s="226"/>
      <c r="D51" s="226"/>
      <c r="E51" s="226"/>
      <c r="F51" s="226"/>
      <c r="G51" s="227"/>
      <c r="L51" s="143"/>
    </row>
    <row r="52" spans="1:12" s="93" customFormat="1" ht="6" customHeight="1">
      <c r="A52" s="225"/>
      <c r="B52" s="226"/>
      <c r="C52" s="226"/>
      <c r="D52" s="226"/>
      <c r="E52" s="226"/>
      <c r="F52" s="226"/>
      <c r="G52" s="227"/>
      <c r="L52" s="143"/>
    </row>
    <row r="53" spans="1:12" s="93" customFormat="1" ht="21">
      <c r="A53" s="38" t="s">
        <v>121</v>
      </c>
      <c r="B53" s="161">
        <f>$B$1</f>
        <v>7</v>
      </c>
      <c r="C53" s="39" t="s">
        <v>40</v>
      </c>
      <c r="D53" s="40" t="str">
        <f>$E$1</f>
        <v>遭遇毎</v>
      </c>
      <c r="E53" s="288" t="str">
        <f>$B$2</f>
        <v>ガーディアンズ・パウンズ</v>
      </c>
      <c r="F53" s="289"/>
      <c r="G53" s="290"/>
      <c r="L53" s="143"/>
    </row>
  </sheetData>
  <mergeCells count="52">
    <mergeCell ref="J10:K10"/>
    <mergeCell ref="B11:G11"/>
    <mergeCell ref="J12:K12"/>
    <mergeCell ref="A36:G36"/>
    <mergeCell ref="A28:G28"/>
    <mergeCell ref="A20:C20"/>
    <mergeCell ref="A21:B21"/>
    <mergeCell ref="A22:A23"/>
    <mergeCell ref="A25:A26"/>
    <mergeCell ref="A24:B24"/>
    <mergeCell ref="A34:G34"/>
    <mergeCell ref="A35:G35"/>
    <mergeCell ref="A29:G29"/>
    <mergeCell ref="A27:B27"/>
    <mergeCell ref="B17:G17"/>
    <mergeCell ref="B16:G16"/>
    <mergeCell ref="B1:C1"/>
    <mergeCell ref="F1:G1"/>
    <mergeCell ref="B2:G2"/>
    <mergeCell ref="B4:G4"/>
    <mergeCell ref="B5:G5"/>
    <mergeCell ref="A32:G32"/>
    <mergeCell ref="A33:G33"/>
    <mergeCell ref="A30:G30"/>
    <mergeCell ref="A31:G31"/>
    <mergeCell ref="B6:D6"/>
    <mergeCell ref="B18:G18"/>
    <mergeCell ref="B7:D7"/>
    <mergeCell ref="B8:G8"/>
    <mergeCell ref="B9:G9"/>
    <mergeCell ref="B10:G10"/>
    <mergeCell ref="B12:G12"/>
    <mergeCell ref="B13:G13"/>
    <mergeCell ref="B14:G14"/>
    <mergeCell ref="B15:G15"/>
    <mergeCell ref="A43:G43"/>
    <mergeCell ref="E53:G53"/>
    <mergeCell ref="A48:G48"/>
    <mergeCell ref="A49:G49"/>
    <mergeCell ref="A50:G50"/>
    <mergeCell ref="A51:G51"/>
    <mergeCell ref="A52:G52"/>
    <mergeCell ref="A44:G44"/>
    <mergeCell ref="A45:G45"/>
    <mergeCell ref="A46:G46"/>
    <mergeCell ref="A47:G47"/>
    <mergeCell ref="A37:G37"/>
    <mergeCell ref="A38:G38"/>
    <mergeCell ref="A39:G39"/>
    <mergeCell ref="A41:G41"/>
    <mergeCell ref="A42:G42"/>
    <mergeCell ref="A40:G40"/>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K9</xm:sqref>
        </x14:dataValidation>
        <x14:dataValidation type="list" allowBlank="1" showInputMessage="1" showErrorMessage="1">
          <x14:formula1>
            <xm:f>基本!$D$27:$D$31</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4"/>
  <sheetViews>
    <sheetView workbookViewId="0"/>
  </sheetViews>
  <sheetFormatPr defaultRowHeight="13.5"/>
  <cols>
    <col min="1" max="1" width="7.875" style="123" customWidth="1"/>
    <col min="2" max="2" width="8.5" style="123" customWidth="1"/>
    <col min="3" max="3" width="6.625" style="123" customWidth="1"/>
    <col min="4" max="4" width="15.75" style="123" customWidth="1"/>
    <col min="5" max="6" width="15.75" style="93" customWidth="1"/>
    <col min="7" max="7" width="18.25" style="93" customWidth="1"/>
    <col min="8" max="8" width="17.375" style="93" customWidth="1"/>
    <col min="9" max="9" width="14.625" style="93" customWidth="1"/>
    <col min="10" max="10" width="8.375" style="93" customWidth="1"/>
    <col min="11" max="11" width="7.5" style="93" customWidth="1"/>
    <col min="12" max="12" width="7.875" style="123" customWidth="1"/>
    <col min="13" max="13" width="9.25" style="123" customWidth="1"/>
    <col min="14" max="14" width="12.375" style="123" customWidth="1"/>
    <col min="15" max="16384" width="9" style="123"/>
  </cols>
  <sheetData>
    <row r="1" spans="1:13" ht="21">
      <c r="A1" s="125" t="s">
        <v>124</v>
      </c>
      <c r="B1" s="303">
        <v>1</v>
      </c>
      <c r="C1" s="304"/>
      <c r="D1" s="126" t="s">
        <v>40</v>
      </c>
      <c r="E1" s="127" t="s">
        <v>125</v>
      </c>
      <c r="F1" s="305"/>
      <c r="G1" s="306"/>
      <c r="H1" s="98" t="s">
        <v>55</v>
      </c>
    </row>
    <row r="2" spans="1:13" ht="24.75" customHeight="1">
      <c r="A2" s="126" t="s">
        <v>0</v>
      </c>
      <c r="B2" s="307" t="s">
        <v>175</v>
      </c>
      <c r="C2" s="307"/>
      <c r="D2" s="307"/>
      <c r="E2" s="307"/>
      <c r="F2" s="307"/>
      <c r="G2" s="307"/>
      <c r="H2" s="98" t="s">
        <v>56</v>
      </c>
    </row>
    <row r="3" spans="1:13" ht="19.5" customHeight="1">
      <c r="A3" s="105" t="s">
        <v>48</v>
      </c>
      <c r="B3" s="93"/>
      <c r="C3" s="93"/>
      <c r="D3" s="93"/>
      <c r="I3" s="98"/>
    </row>
    <row r="4" spans="1:13">
      <c r="A4" s="77" t="s">
        <v>46</v>
      </c>
      <c r="B4" s="264" t="s">
        <v>176</v>
      </c>
      <c r="C4" s="265"/>
      <c r="D4" s="265"/>
      <c r="E4" s="265"/>
      <c r="F4" s="265"/>
      <c r="G4" s="266"/>
    </row>
    <row r="5" spans="1:13">
      <c r="A5" s="78" t="s">
        <v>126</v>
      </c>
      <c r="B5" s="264" t="s">
        <v>205</v>
      </c>
      <c r="C5" s="265"/>
      <c r="D5" s="265"/>
      <c r="E5" s="265"/>
      <c r="F5" s="265"/>
      <c r="G5" s="266"/>
    </row>
    <row r="6" spans="1:13">
      <c r="A6" s="78" t="s">
        <v>127</v>
      </c>
      <c r="B6" s="264" t="s">
        <v>133</v>
      </c>
      <c r="C6" s="265"/>
      <c r="D6" s="266"/>
      <c r="E6" s="120" t="s">
        <v>43</v>
      </c>
      <c r="F6" s="121" t="str">
        <f>$I$6</f>
        <v>使用者</v>
      </c>
      <c r="G6" s="121" t="str">
        <f>IF($J$6 = 0,"", $J$6)</f>
        <v/>
      </c>
      <c r="H6" s="120" t="s">
        <v>43</v>
      </c>
      <c r="I6" s="122" t="s">
        <v>88</v>
      </c>
      <c r="J6" s="122"/>
    </row>
    <row r="7" spans="1:13">
      <c r="A7" s="134" t="s">
        <v>6</v>
      </c>
      <c r="B7" s="264"/>
      <c r="C7" s="265"/>
      <c r="D7" s="266"/>
      <c r="E7" s="120" t="s">
        <v>66</v>
      </c>
      <c r="F7" s="121" t="str">
        <f>IF($I$7 = 0,"", $I$7)</f>
        <v/>
      </c>
      <c r="G7" s="121" t="str">
        <f>IF($J$7 = 0,"", $J$7)</f>
        <v/>
      </c>
      <c r="H7" s="120" t="s">
        <v>66</v>
      </c>
      <c r="I7" s="122"/>
      <c r="J7" s="122"/>
    </row>
    <row r="8" spans="1:13">
      <c r="A8" s="174" t="s">
        <v>61</v>
      </c>
      <c r="B8" s="291" t="s">
        <v>180</v>
      </c>
      <c r="C8" s="292"/>
      <c r="D8" s="292"/>
      <c r="E8" s="292"/>
      <c r="F8" s="292"/>
      <c r="G8" s="293"/>
      <c r="H8" s="120" t="s">
        <v>85</v>
      </c>
      <c r="I8" s="122" t="s">
        <v>118</v>
      </c>
      <c r="J8" s="98" t="s">
        <v>62</v>
      </c>
    </row>
    <row r="9" spans="1:13">
      <c r="A9" s="81" t="s">
        <v>128</v>
      </c>
      <c r="B9" s="235" t="s">
        <v>310</v>
      </c>
      <c r="C9" s="236"/>
      <c r="D9" s="236"/>
      <c r="E9" s="236"/>
      <c r="F9" s="236"/>
      <c r="G9" s="237"/>
      <c r="H9" s="120" t="s">
        <v>51</v>
      </c>
      <c r="I9" s="122" t="s">
        <v>152</v>
      </c>
      <c r="J9" s="121">
        <f>IF($I$9 = "筋力",基本!$C$5,IF($I$9 = "耐久力",基本!$C$6,IF($I$9 = "敏捷力",基本!$C$7,IF($I$9 = "知力",基本!$C$8,IF($I$9 = "判断力",基本!$C$9,IF($I$9 = "筋力",基本!$C$10,""))))))</f>
        <v>5</v>
      </c>
      <c r="K9" s="122" t="s">
        <v>158</v>
      </c>
    </row>
    <row r="10" spans="1:13">
      <c r="A10" s="81"/>
      <c r="B10" s="235" t="s">
        <v>181</v>
      </c>
      <c r="C10" s="236"/>
      <c r="D10" s="236"/>
      <c r="E10" s="236"/>
      <c r="F10" s="236"/>
      <c r="G10" s="237"/>
      <c r="H10" s="120" t="s">
        <v>58</v>
      </c>
      <c r="I10" s="122">
        <v>0</v>
      </c>
      <c r="J10" s="211" t="s">
        <v>53</v>
      </c>
      <c r="K10" s="213"/>
      <c r="L10" s="121">
        <f>IF($I$8=基本!$F$4,基本!$P$7,IF($I$8=基本!$F$13,基本!$P$16,IF($I$8=基本!$F$22,基本!$P$25,IF($I$8=基本!$F$31,基本!$P$34,IF($I$8=基本!$F$40,基本!$P$43,0)))))</f>
        <v>10</v>
      </c>
    </row>
    <row r="11" spans="1:13">
      <c r="A11" s="81"/>
      <c r="B11" s="235" t="s">
        <v>182</v>
      </c>
      <c r="C11" s="236"/>
      <c r="D11" s="236"/>
      <c r="E11" s="236"/>
      <c r="F11" s="236"/>
      <c r="G11" s="237"/>
      <c r="H11" s="103" t="s">
        <v>52</v>
      </c>
      <c r="I11" s="122" t="s">
        <v>151</v>
      </c>
      <c r="J11" s="102">
        <f>IF($I$11 = "筋力",基本!$C$5,IF($I$11 = "耐久力",基本!$C$6,IF($I$11 = "敏捷力",基本!$C$7,IF($I$11 = "知力",基本!$C$8,IF($I$11 = "判断力",基本!$C$9,IF($I$11 = "筋力",基本!$C$10,""))))))</f>
        <v>5</v>
      </c>
      <c r="L11" s="93"/>
    </row>
    <row r="12" spans="1:13" ht="13.5" customHeight="1">
      <c r="A12" s="81"/>
      <c r="B12" s="235" t="s">
        <v>183</v>
      </c>
      <c r="C12" s="236"/>
      <c r="D12" s="236"/>
      <c r="E12" s="236"/>
      <c r="F12" s="236"/>
      <c r="G12" s="237"/>
      <c r="H12" s="120" t="s">
        <v>59</v>
      </c>
      <c r="I12" s="122">
        <v>0</v>
      </c>
      <c r="J12" s="211" t="s">
        <v>54</v>
      </c>
      <c r="K12" s="213"/>
      <c r="L12" s="121">
        <f>IF($I$8=基本!$F$4,基本!$P$9,IF($I$8=基本!$F$13,基本!$P$18,IF($I$8=基本!$F$22,基本!$P$27,IF($I$8=基本!$F$31,基本!$P$36,IF($I$8=基本!$F$40,基本!$P$45,0)))))</f>
        <v>6</v>
      </c>
    </row>
    <row r="13" spans="1:13" ht="13.5" customHeight="1">
      <c r="A13" s="81"/>
      <c r="B13" s="235" t="s">
        <v>184</v>
      </c>
      <c r="C13" s="236"/>
      <c r="D13" s="236"/>
      <c r="E13" s="236"/>
      <c r="F13" s="236"/>
      <c r="G13" s="237"/>
      <c r="H13" s="104" t="s">
        <v>86</v>
      </c>
      <c r="I13" s="122">
        <v>2</v>
      </c>
      <c r="J13" s="120" t="s">
        <v>44</v>
      </c>
      <c r="K13" s="122">
        <v>4</v>
      </c>
      <c r="L13" s="106"/>
    </row>
    <row r="14" spans="1:13" ht="13.5" customHeight="1">
      <c r="A14" s="81"/>
      <c r="B14" s="235"/>
      <c r="C14" s="236"/>
      <c r="D14" s="236"/>
      <c r="E14" s="236"/>
      <c r="F14" s="236"/>
      <c r="G14" s="237"/>
      <c r="H14" s="120" t="s">
        <v>50</v>
      </c>
      <c r="I14" s="122">
        <v>2</v>
      </c>
      <c r="J14" s="120" t="s">
        <v>44</v>
      </c>
      <c r="K14" s="122">
        <v>8</v>
      </c>
      <c r="L14" s="168">
        <v>12</v>
      </c>
      <c r="M14" s="106" t="s">
        <v>153</v>
      </c>
    </row>
    <row r="15" spans="1:13" ht="13.5" customHeight="1">
      <c r="A15" s="78" t="s">
        <v>7</v>
      </c>
      <c r="B15" s="264" t="s">
        <v>5</v>
      </c>
      <c r="C15" s="265"/>
      <c r="D15" s="266"/>
      <c r="E15" s="166" t="s">
        <v>43</v>
      </c>
      <c r="F15" s="189" t="s">
        <v>70</v>
      </c>
      <c r="G15" s="189" t="s">
        <v>185</v>
      </c>
      <c r="H15" s="120" t="s">
        <v>60</v>
      </c>
      <c r="I15" s="122" t="s">
        <v>82</v>
      </c>
      <c r="J15" s="123"/>
      <c r="K15" s="123"/>
    </row>
    <row r="16" spans="1:13" s="136" customFormat="1" ht="13.5" customHeight="1">
      <c r="A16" s="175" t="s">
        <v>6</v>
      </c>
      <c r="B16" s="235" t="s">
        <v>186</v>
      </c>
      <c r="C16" s="236"/>
      <c r="D16" s="236"/>
      <c r="E16" s="236"/>
      <c r="F16" s="236"/>
      <c r="G16" s="237"/>
      <c r="H16" s="93"/>
      <c r="I16" s="93"/>
      <c r="J16" s="93"/>
      <c r="K16" s="93"/>
    </row>
    <row r="17" spans="1:11" s="136" customFormat="1" ht="13.5" customHeight="1">
      <c r="A17" s="81" t="s">
        <v>177</v>
      </c>
      <c r="B17" s="264" t="s">
        <v>350</v>
      </c>
      <c r="C17" s="265"/>
      <c r="D17" s="265"/>
      <c r="E17" s="265"/>
      <c r="F17" s="265"/>
      <c r="G17" s="266"/>
      <c r="H17" s="93"/>
      <c r="I17" s="93"/>
      <c r="J17" s="93"/>
      <c r="K17" s="93"/>
    </row>
    <row r="18" spans="1:11" s="136" customFormat="1" ht="13.5" customHeight="1">
      <c r="A18" s="80" t="s">
        <v>9</v>
      </c>
      <c r="B18" s="267" t="s">
        <v>351</v>
      </c>
      <c r="C18" s="268"/>
      <c r="D18" s="268"/>
      <c r="E18" s="268"/>
      <c r="F18" s="268"/>
      <c r="G18" s="269"/>
      <c r="H18" s="93"/>
      <c r="I18" s="93"/>
      <c r="J18" s="93"/>
      <c r="K18" s="93"/>
    </row>
    <row r="19" spans="1:11" s="143" customFormat="1" ht="13.5" customHeight="1">
      <c r="A19" s="82"/>
      <c r="B19" s="294" t="s">
        <v>187</v>
      </c>
      <c r="C19" s="295"/>
      <c r="D19" s="295"/>
      <c r="E19" s="295"/>
      <c r="F19" s="295"/>
      <c r="G19" s="296"/>
      <c r="H19" s="93"/>
      <c r="I19" s="93"/>
      <c r="J19" s="93"/>
      <c r="K19" s="93"/>
    </row>
    <row r="20" spans="1:11" s="143" customFormat="1" ht="13.5" customHeight="1">
      <c r="A20" s="81" t="s">
        <v>178</v>
      </c>
      <c r="B20" s="235" t="s">
        <v>179</v>
      </c>
      <c r="C20" s="236"/>
      <c r="D20" s="236"/>
      <c r="E20" s="236"/>
      <c r="F20" s="236"/>
      <c r="G20" s="237"/>
      <c r="H20" s="93"/>
      <c r="I20" s="93"/>
      <c r="J20" s="93"/>
      <c r="K20" s="93"/>
    </row>
    <row r="21" spans="1:11" ht="13.5" customHeight="1">
      <c r="A21" s="81"/>
      <c r="B21" s="235" t="s">
        <v>188</v>
      </c>
      <c r="C21" s="236"/>
      <c r="D21" s="236"/>
      <c r="E21" s="236"/>
      <c r="F21" s="236"/>
      <c r="G21" s="237"/>
    </row>
    <row r="22" spans="1:11" ht="13.5" customHeight="1">
      <c r="A22" s="82"/>
      <c r="B22" s="294"/>
      <c r="C22" s="295"/>
      <c r="D22" s="295"/>
      <c r="E22" s="295"/>
      <c r="F22" s="295"/>
      <c r="G22" s="296"/>
    </row>
    <row r="23" spans="1:11" ht="14.25" thickBot="1">
      <c r="A23" s="124" t="s">
        <v>47</v>
      </c>
      <c r="E23" s="94"/>
    </row>
    <row r="24" spans="1:11" ht="18.75" customHeight="1" thickBot="1">
      <c r="A24" s="308" t="str">
        <f>$B$2</f>
        <v>フォーム・オヴ・ウィンターズ・ヘラルド</v>
      </c>
      <c r="B24" s="309"/>
      <c r="C24" s="309"/>
      <c r="D24" s="128" t="s">
        <v>2</v>
      </c>
      <c r="E24" s="129" t="s">
        <v>1</v>
      </c>
      <c r="F24" s="123"/>
      <c r="K24" s="123"/>
    </row>
    <row r="25" spans="1:11" s="143" customFormat="1" ht="37.5" customHeight="1" thickBot="1">
      <c r="A25" s="279" t="s">
        <v>129</v>
      </c>
      <c r="B25" s="280"/>
      <c r="C25" s="108" t="str">
        <f>$K$9</f>
        <v>ＡＣ</v>
      </c>
      <c r="D25" s="109" t="str">
        <f>$J$9+$L$10+$I$10 &amp; "+1d20"</f>
        <v>15+1d20</v>
      </c>
      <c r="E25" s="110" t="str">
        <f>$J$9+$L$10+$I$10+2 &amp; "+1d20"</f>
        <v>17+1d20</v>
      </c>
      <c r="F25" s="153"/>
      <c r="G25" s="154"/>
    </row>
    <row r="26" spans="1:11" s="143" customFormat="1" ht="23.25" customHeight="1">
      <c r="A26" s="243" t="s">
        <v>120</v>
      </c>
      <c r="B26" s="171" t="s">
        <v>246</v>
      </c>
      <c r="C26" s="172" t="str">
        <f>IF($I$15 = 0,"", $I$15)</f>
        <v>冷気</v>
      </c>
      <c r="D26" s="62" t="str">
        <f>-2+$J$11+$L$12+$I$12 &amp; "+" &amp; $I$13 &amp; "d" &amp; $K$13</f>
        <v>9+2d4</v>
      </c>
      <c r="E26" s="63" t="str">
        <f>-2+$J$11+$L$12+$I$12 &amp; "+" &amp; $I$13 &amp; "d" &amp; $K$13</f>
        <v>9+2d4</v>
      </c>
      <c r="F26" s="153"/>
      <c r="G26" s="154"/>
    </row>
    <row r="27" spans="1:11" s="143" customFormat="1" ht="23.25" customHeight="1">
      <c r="A27" s="244"/>
      <c r="B27" s="185" t="s">
        <v>244</v>
      </c>
      <c r="C27" s="186" t="str">
        <f>IF($I$15 = 0,"", $I$15)</f>
        <v>冷気</v>
      </c>
      <c r="D27" s="187" t="str">
        <f>-2+$J$11+$L$12+$I$12+($I$13*$K$13) &amp; IF($I$14 =0,"","+" &amp; $I$14 &amp; "d" &amp; $K$14)</f>
        <v>17+2d8</v>
      </c>
      <c r="E27" s="188" t="str">
        <f>-2+$J$11+$L$12+$I$12+($I$13*$K$13) &amp; IF($I$14 =0,"","+" &amp; $I$14 &amp; "d" &amp; $K$14)</f>
        <v>17+2d8</v>
      </c>
      <c r="F27" s="153"/>
      <c r="G27" s="154"/>
    </row>
    <row r="28" spans="1:11" s="143" customFormat="1" ht="23.25" customHeight="1" thickBot="1">
      <c r="A28" s="247" t="s">
        <v>245</v>
      </c>
      <c r="B28" s="248"/>
      <c r="C28" s="182" t="str">
        <f t="shared" ref="C28" si="0">IF($I$15 = 0,"", $I$15)</f>
        <v>冷気</v>
      </c>
      <c r="D28" s="183" t="str">
        <f>-2+$J$11+$L$12+$I$12+($I$13*$K$13) &amp; IF($I$14 =0,"","+" &amp; $I$14 &amp; "d" &amp; $L$14)</f>
        <v>17+2d12</v>
      </c>
      <c r="E28" s="184" t="str">
        <f>-2+$J$11+$L$12+$I$12+($I$13*$K$13) &amp; IF($I$14 =0,"","+" &amp; $I$14 &amp; "d" &amp; $L$14)</f>
        <v>17+2d12</v>
      </c>
    </row>
    <row r="29" spans="1:11" s="143" customFormat="1" ht="23.25" customHeight="1">
      <c r="A29" s="254" t="s">
        <v>143</v>
      </c>
      <c r="B29" s="171" t="s">
        <v>246</v>
      </c>
      <c r="C29" s="172" t="str">
        <f>IF($I$15 = 0,"", $I$15)</f>
        <v>冷気</v>
      </c>
      <c r="D29" s="62" t="str">
        <f>$J$11+$L$12+$I$12 &amp; "+" &amp; $I$13 &amp; "d" &amp; $K$13</f>
        <v>11+2d4</v>
      </c>
      <c r="E29" s="63" t="str">
        <f>$J$11+$L$12+$I$12 &amp; "+" &amp; $I$13 &amp; "d" &amp; $K$13</f>
        <v>11+2d4</v>
      </c>
      <c r="F29" s="153"/>
      <c r="G29" s="154"/>
    </row>
    <row r="30" spans="1:11" s="143" customFormat="1" ht="23.25" customHeight="1">
      <c r="A30" s="255"/>
      <c r="B30" s="185" t="s">
        <v>244</v>
      </c>
      <c r="C30" s="186" t="str">
        <f>IF($I$15 = 0,"", $I$15)</f>
        <v>冷気</v>
      </c>
      <c r="D30" s="187" t="str">
        <f>$J$11+$L$12+$I$12+($I$13*$K$13) &amp; IF($I$14 = 0,"","+" &amp; $I$14 &amp; "d" &amp; $K$14)</f>
        <v>19+2d8</v>
      </c>
      <c r="E30" s="188" t="str">
        <f>$J$11+$L$12+$I$12+($I$13*$K$13) &amp; IF($I$14 = 0,"","+" &amp; $I$14 &amp; "d" &amp; $K$14)</f>
        <v>19+2d8</v>
      </c>
      <c r="F30" s="153"/>
      <c r="G30" s="154"/>
    </row>
    <row r="31" spans="1:11" s="143" customFormat="1" ht="23.25" customHeight="1" thickBot="1">
      <c r="A31" s="256" t="s">
        <v>245</v>
      </c>
      <c r="B31" s="248"/>
      <c r="C31" s="182" t="str">
        <f t="shared" ref="C31" si="1">IF($I$15 = 0,"", $I$15)</f>
        <v>冷気</v>
      </c>
      <c r="D31" s="183" t="str">
        <f>$J$11+$L$12+$I$12+($I$13*$K$13) &amp; IF($I$14 = 0,"","+" &amp; $I$14 &amp; "d" &amp; $L$14)</f>
        <v>19+2d12</v>
      </c>
      <c r="E31" s="184" t="str">
        <f>$J$11+$L$12+$I$12+($I$13*$K$13) &amp; IF($I$14 = 0,"","+" &amp; $I$14 &amp; "d" &amp; $L$14)</f>
        <v>19+2d12</v>
      </c>
    </row>
    <row r="32" spans="1:11" s="143" customFormat="1" ht="8.25" customHeight="1">
      <c r="A32" s="245"/>
      <c r="B32" s="245"/>
      <c r="C32" s="245"/>
      <c r="D32" s="245"/>
      <c r="E32" s="245"/>
      <c r="F32" s="245"/>
      <c r="G32" s="245"/>
      <c r="H32" s="93"/>
      <c r="I32" s="93"/>
      <c r="J32" s="93"/>
      <c r="K32" s="93"/>
    </row>
    <row r="33" spans="1:11" s="143" customFormat="1" ht="18.75" customHeight="1">
      <c r="A33" s="233"/>
      <c r="B33" s="233"/>
      <c r="C33" s="233"/>
      <c r="D33" s="233"/>
      <c r="E33" s="233"/>
      <c r="F33" s="233"/>
      <c r="G33" s="233"/>
      <c r="H33" s="93"/>
    </row>
    <row r="34" spans="1:11" s="143" customFormat="1" ht="13.5" customHeight="1">
      <c r="A34" s="228"/>
      <c r="B34" s="228"/>
      <c r="C34" s="228"/>
      <c r="D34" s="228"/>
      <c r="E34" s="228"/>
      <c r="F34" s="228"/>
      <c r="G34" s="228"/>
      <c r="H34" s="93"/>
      <c r="I34" s="93"/>
      <c r="J34" s="93"/>
      <c r="K34" s="93"/>
    </row>
    <row r="35" spans="1:11" s="143" customFormat="1" ht="8.25" customHeight="1">
      <c r="A35" s="238"/>
      <c r="B35" s="238"/>
      <c r="C35" s="238"/>
      <c r="D35" s="238"/>
      <c r="E35" s="238"/>
      <c r="F35" s="238"/>
      <c r="G35" s="238"/>
      <c r="H35" s="93"/>
      <c r="I35" s="93"/>
      <c r="J35" s="93"/>
      <c r="K35" s="93"/>
    </row>
    <row r="36" spans="1:11" ht="13.5" customHeight="1">
      <c r="A36" s="229" t="s">
        <v>49</v>
      </c>
      <c r="B36" s="230"/>
      <c r="C36" s="230"/>
      <c r="D36" s="230"/>
      <c r="E36" s="230"/>
      <c r="F36" s="230"/>
      <c r="G36" s="231"/>
    </row>
    <row r="37" spans="1:11" s="119" customFormat="1" ht="3.75" customHeight="1">
      <c r="A37" s="235"/>
      <c r="B37" s="236"/>
      <c r="C37" s="236"/>
      <c r="D37" s="236"/>
      <c r="E37" s="236"/>
      <c r="F37" s="236"/>
      <c r="G37" s="237"/>
      <c r="H37" s="118"/>
      <c r="I37" s="118"/>
      <c r="J37" s="118"/>
      <c r="K37" s="118"/>
    </row>
    <row r="38" spans="1:11" s="119" customFormat="1" ht="13.5" customHeight="1">
      <c r="A38" s="235" t="s">
        <v>309</v>
      </c>
      <c r="B38" s="236"/>
      <c r="C38" s="236"/>
      <c r="D38" s="236"/>
      <c r="E38" s="236"/>
      <c r="F38" s="236"/>
      <c r="G38" s="237"/>
      <c r="H38" s="118"/>
      <c r="I38" s="118"/>
      <c r="J38" s="118"/>
      <c r="K38" s="118"/>
    </row>
    <row r="39" spans="1:11" s="119" customFormat="1" ht="13.5" customHeight="1">
      <c r="A39" s="235" t="s">
        <v>311</v>
      </c>
      <c r="B39" s="236"/>
      <c r="C39" s="236"/>
      <c r="D39" s="236"/>
      <c r="E39" s="236"/>
      <c r="F39" s="236"/>
      <c r="G39" s="237"/>
      <c r="H39" s="118"/>
      <c r="I39" s="118"/>
      <c r="J39" s="118"/>
      <c r="K39" s="118"/>
    </row>
    <row r="40" spans="1:11" s="119" customFormat="1" ht="13.5" customHeight="1">
      <c r="A40" s="235" t="s">
        <v>312</v>
      </c>
      <c r="B40" s="236"/>
      <c r="C40" s="236"/>
      <c r="D40" s="236"/>
      <c r="E40" s="236"/>
      <c r="F40" s="236"/>
      <c r="G40" s="237"/>
      <c r="H40" s="118"/>
      <c r="I40" s="118"/>
      <c r="J40" s="118"/>
      <c r="K40" s="118"/>
    </row>
    <row r="41" spans="1:11" s="119" customFormat="1" ht="13.5" customHeight="1">
      <c r="A41" s="235"/>
      <c r="B41" s="236"/>
      <c r="C41" s="236"/>
      <c r="D41" s="236"/>
      <c r="E41" s="236"/>
      <c r="F41" s="236"/>
      <c r="G41" s="237"/>
      <c r="H41" s="118"/>
      <c r="I41" s="118"/>
      <c r="J41" s="118"/>
      <c r="K41" s="118"/>
    </row>
    <row r="42" spans="1:11" s="119" customFormat="1" ht="13.5" customHeight="1">
      <c r="A42" s="235"/>
      <c r="B42" s="236"/>
      <c r="C42" s="236"/>
      <c r="D42" s="236"/>
      <c r="E42" s="236"/>
      <c r="F42" s="236"/>
      <c r="G42" s="237"/>
      <c r="H42" s="118"/>
      <c r="I42" s="118"/>
      <c r="J42" s="118"/>
      <c r="K42" s="118"/>
    </row>
    <row r="43" spans="1:11" s="119" customFormat="1" ht="13.5" customHeight="1">
      <c r="A43" s="235"/>
      <c r="B43" s="236"/>
      <c r="C43" s="236"/>
      <c r="D43" s="236"/>
      <c r="E43" s="236"/>
      <c r="F43" s="236"/>
      <c r="G43" s="237"/>
      <c r="H43" s="118"/>
      <c r="I43" s="118"/>
      <c r="J43" s="118"/>
      <c r="K43" s="118"/>
    </row>
    <row r="44" spans="1:11" s="119" customFormat="1" ht="13.5" customHeight="1">
      <c r="A44" s="235"/>
      <c r="B44" s="236"/>
      <c r="C44" s="236"/>
      <c r="D44" s="236"/>
      <c r="E44" s="236"/>
      <c r="F44" s="236"/>
      <c r="G44" s="237"/>
      <c r="H44" s="118"/>
      <c r="I44" s="118"/>
      <c r="J44" s="118"/>
      <c r="K44" s="118"/>
    </row>
    <row r="45" spans="1:11" s="119" customFormat="1" ht="13.5" customHeight="1">
      <c r="A45" s="235"/>
      <c r="B45" s="236"/>
      <c r="C45" s="236"/>
      <c r="D45" s="236"/>
      <c r="E45" s="236"/>
      <c r="F45" s="236"/>
      <c r="G45" s="237"/>
      <c r="H45" s="118"/>
      <c r="I45" s="118"/>
      <c r="J45" s="118"/>
      <c r="K45" s="118"/>
    </row>
    <row r="46" spans="1:11" s="119" customFormat="1" ht="13.5" customHeight="1">
      <c r="A46" s="235"/>
      <c r="B46" s="236"/>
      <c r="C46" s="236"/>
      <c r="D46" s="236"/>
      <c r="E46" s="236"/>
      <c r="F46" s="236"/>
      <c r="G46" s="237"/>
      <c r="H46" s="118"/>
      <c r="I46" s="118"/>
      <c r="J46" s="118"/>
      <c r="K46" s="118"/>
    </row>
    <row r="47" spans="1:11" s="119" customFormat="1" ht="13.5" customHeight="1">
      <c r="A47" s="235"/>
      <c r="B47" s="236"/>
      <c r="C47" s="236"/>
      <c r="D47" s="236"/>
      <c r="E47" s="236"/>
      <c r="F47" s="236"/>
      <c r="G47" s="237"/>
      <c r="H47" s="118"/>
      <c r="I47" s="118"/>
      <c r="J47" s="118"/>
      <c r="K47" s="118"/>
    </row>
    <row r="48" spans="1:11" s="119" customFormat="1" ht="13.5" customHeight="1">
      <c r="A48" s="235"/>
      <c r="B48" s="236"/>
      <c r="C48" s="236"/>
      <c r="D48" s="236"/>
      <c r="E48" s="236"/>
      <c r="F48" s="236"/>
      <c r="G48" s="237"/>
      <c r="H48" s="118"/>
      <c r="I48" s="118"/>
      <c r="J48" s="118"/>
      <c r="K48" s="118"/>
    </row>
    <row r="49" spans="1:12" s="119" customFormat="1" ht="13.5" customHeight="1">
      <c r="A49" s="235"/>
      <c r="B49" s="236"/>
      <c r="C49" s="236"/>
      <c r="D49" s="236"/>
      <c r="E49" s="236"/>
      <c r="F49" s="236"/>
      <c r="G49" s="237"/>
      <c r="H49" s="118"/>
      <c r="I49" s="118"/>
      <c r="J49" s="118"/>
      <c r="K49" s="118"/>
    </row>
    <row r="50" spans="1:12" s="119" customFormat="1" ht="13.5" customHeight="1">
      <c r="A50" s="235"/>
      <c r="B50" s="236"/>
      <c r="C50" s="236"/>
      <c r="D50" s="236"/>
      <c r="E50" s="236"/>
      <c r="F50" s="236"/>
      <c r="G50" s="237"/>
      <c r="H50" s="118"/>
      <c r="I50" s="118"/>
      <c r="J50" s="118"/>
      <c r="K50" s="118"/>
    </row>
    <row r="51" spans="1:12" s="119" customFormat="1" ht="13.5" customHeight="1">
      <c r="A51" s="235"/>
      <c r="B51" s="236"/>
      <c r="C51" s="236"/>
      <c r="D51" s="236"/>
      <c r="E51" s="236"/>
      <c r="F51" s="236"/>
      <c r="G51" s="237"/>
      <c r="H51" s="118"/>
      <c r="I51" s="118"/>
      <c r="J51" s="118"/>
      <c r="K51" s="118"/>
    </row>
    <row r="52" spans="1:12" s="119" customFormat="1" ht="13.5" customHeight="1">
      <c r="A52" s="235"/>
      <c r="B52" s="236"/>
      <c r="C52" s="236"/>
      <c r="D52" s="236"/>
      <c r="E52" s="236"/>
      <c r="F52" s="236"/>
      <c r="G52" s="237"/>
      <c r="H52" s="118"/>
      <c r="I52" s="118"/>
      <c r="J52" s="118"/>
      <c r="K52" s="118"/>
    </row>
    <row r="53" spans="1:12" s="118" customFormat="1" ht="13.5" customHeight="1">
      <c r="A53" s="294"/>
      <c r="B53" s="295"/>
      <c r="C53" s="295"/>
      <c r="D53" s="295"/>
      <c r="E53" s="295"/>
      <c r="F53" s="295"/>
      <c r="G53" s="296"/>
      <c r="L53" s="119"/>
    </row>
    <row r="54" spans="1:12" s="93" customFormat="1" ht="21">
      <c r="A54" s="130" t="s">
        <v>124</v>
      </c>
      <c r="B54" s="131">
        <f>$B$1</f>
        <v>1</v>
      </c>
      <c r="C54" s="132" t="s">
        <v>40</v>
      </c>
      <c r="D54" s="133" t="str">
        <f>$E$1</f>
        <v>一日毎</v>
      </c>
      <c r="E54" s="300" t="str">
        <f>$B$2</f>
        <v>フォーム・オヴ・ウィンターズ・ヘラルド</v>
      </c>
      <c r="F54" s="301"/>
      <c r="G54" s="302"/>
      <c r="L54" s="123"/>
    </row>
  </sheetData>
  <mergeCells count="53">
    <mergeCell ref="A42:G42"/>
    <mergeCell ref="A43:G43"/>
    <mergeCell ref="A44:G44"/>
    <mergeCell ref="A45:G45"/>
    <mergeCell ref="J10:K10"/>
    <mergeCell ref="B11:G11"/>
    <mergeCell ref="B20:G20"/>
    <mergeCell ref="B19:G19"/>
    <mergeCell ref="A25:B25"/>
    <mergeCell ref="B15:D15"/>
    <mergeCell ref="B22:G22"/>
    <mergeCell ref="A24:C24"/>
    <mergeCell ref="B12:G12"/>
    <mergeCell ref="J12:K12"/>
    <mergeCell ref="B13:G13"/>
    <mergeCell ref="B14:G14"/>
    <mergeCell ref="B1:C1"/>
    <mergeCell ref="F1:G1"/>
    <mergeCell ref="B2:G2"/>
    <mergeCell ref="B4:G4"/>
    <mergeCell ref="B5:G5"/>
    <mergeCell ref="B6:D6"/>
    <mergeCell ref="B7:D7"/>
    <mergeCell ref="B8:G8"/>
    <mergeCell ref="B9:G9"/>
    <mergeCell ref="B10:G10"/>
    <mergeCell ref="B17:G17"/>
    <mergeCell ref="B16:G16"/>
    <mergeCell ref="B18:G18"/>
    <mergeCell ref="A32:G32"/>
    <mergeCell ref="A33:G33"/>
    <mergeCell ref="B21:G21"/>
    <mergeCell ref="A34:G34"/>
    <mergeCell ref="A29:A30"/>
    <mergeCell ref="A28:B28"/>
    <mergeCell ref="A31:B31"/>
    <mergeCell ref="A26:A27"/>
    <mergeCell ref="A35:G35"/>
    <mergeCell ref="A53:G53"/>
    <mergeCell ref="E54:G54"/>
    <mergeCell ref="A39:G39"/>
    <mergeCell ref="A40:G40"/>
    <mergeCell ref="A52:G52"/>
    <mergeCell ref="A47:G47"/>
    <mergeCell ref="A48:G48"/>
    <mergeCell ref="A49:G49"/>
    <mergeCell ref="A50:G50"/>
    <mergeCell ref="A51:G51"/>
    <mergeCell ref="A46:G46"/>
    <mergeCell ref="A36:G36"/>
    <mergeCell ref="A37:G37"/>
    <mergeCell ref="A38:G38"/>
    <mergeCell ref="A41:G41"/>
  </mergeCells>
  <phoneticPr fontId="1"/>
  <pageMargins left="0.70866141732283472" right="0.70866141732283472" top="0.55118110236220474" bottom="0.35433070866141736" header="0.31496062992125984" footer="0.31496062992125984"/>
  <pageSetup paperSize="9" orientation="portrait" horizontalDpi="300" verticalDpi="300" r:id="rId1"/>
  <headerFooter>
    <oddHeader>&amp;Cリュカオン</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基本!$B$27:$B$31</xm:f>
          </x14:formula1>
          <xm:sqref>I7</xm:sqref>
        </x14:dataValidation>
        <x14:dataValidation type="list" allowBlank="1" showInputMessage="1" showErrorMessage="1">
          <x14:formula1>
            <xm:f>基本!$A$27:$A$33</xm:f>
          </x14:formula1>
          <xm:sqref>I6</xm:sqref>
        </x14:dataValidation>
        <x14:dataValidation type="list" allowBlank="1" showInputMessage="1" showErrorMessage="1">
          <x14:formula1>
            <xm:f>基本!$A$16:$A$19</xm:f>
          </x14:formula1>
          <xm:sqref>K9</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基本!$D$27:$D$31</xm:f>
          </x14:formula1>
          <xm:sqref>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基本</vt:lpstr>
      <vt:lpstr>近接基礎</vt:lpstr>
      <vt:lpstr>無01A</vt:lpstr>
      <vt:lpstr>無01Ｂ</vt:lpstr>
      <vt:lpstr>無01C</vt:lpstr>
      <vt:lpstr>遭01</vt:lpstr>
      <vt:lpstr>遭03</vt:lpstr>
      <vt:lpstr>遭07</vt:lpstr>
      <vt:lpstr>日01</vt:lpstr>
      <vt:lpstr>日05</vt:lpstr>
      <vt:lpstr>日09</vt:lpstr>
      <vt:lpstr>クラスA </vt:lpstr>
      <vt:lpstr>クラスＢ</vt:lpstr>
      <vt:lpstr>種族</vt:lpstr>
      <vt:lpstr>汎02</vt:lpstr>
      <vt:lpstr>汎06</vt:lpstr>
      <vt:lpstr>汎10</vt:lpstr>
      <vt:lpstr>テーマ遭</vt:lpstr>
      <vt:lpstr>'クラスA '!Print_Area</vt:lpstr>
      <vt:lpstr>クラスＢ!Print_Area</vt:lpstr>
      <vt:lpstr>テーマ遭!Print_Area</vt:lpstr>
      <vt:lpstr>基本!Print_Area</vt:lpstr>
      <vt:lpstr>近接基礎!Print_Area</vt:lpstr>
      <vt:lpstr>種族!Print_Area</vt:lpstr>
      <vt:lpstr>遭01!Print_Area</vt:lpstr>
      <vt:lpstr>遭03!Print_Area</vt:lpstr>
      <vt:lpstr>遭07!Print_Area</vt:lpstr>
      <vt:lpstr>日01!Print_Area</vt:lpstr>
      <vt:lpstr>日05!Print_Area</vt:lpstr>
      <vt:lpstr>日09!Print_Area</vt:lpstr>
      <vt:lpstr>汎02!Print_Area</vt:lpstr>
      <vt:lpstr>汎06!Print_Area</vt:lpstr>
      <vt:lpstr>汎10!Print_Area</vt:lpstr>
      <vt:lpstr>無01A!Print_Area</vt:lpstr>
      <vt:lpstr>無01Ｂ!Print_Area</vt:lpstr>
      <vt:lpstr>無01C!Print_Area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2014-05-07T23:36:50Z</cp:lastPrinted>
  <dcterms:created xsi:type="dcterms:W3CDTF">2012-08-09T16:34:12Z</dcterms:created>
  <dcterms:modified xsi:type="dcterms:W3CDTF">2014-05-09T09:56:01Z</dcterms:modified>
</cp:coreProperties>
</file>