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270" windowHeight="8220" tabRatio="693" activeTab="1"/>
  </bookViews>
  <sheets>
    <sheet name="シェリー" sheetId="78" r:id="rId1"/>
    <sheet name="基本" sheetId="2" r:id="rId2"/>
    <sheet name="近接基礎" sheetId="69" r:id="rId3"/>
    <sheet name="無01" sheetId="55" r:id="rId4"/>
    <sheet name="無03" sheetId="70" r:id="rId5"/>
    <sheet name="無07" sheetId="71" r:id="rId6"/>
    <sheet name="種族遭" sheetId="72" r:id="rId7"/>
    <sheet name="日01" sheetId="76" r:id="rId8"/>
    <sheet name="日05" sheetId="77" r:id="rId9"/>
    <sheet name="日09" sheetId="79" r:id="rId10"/>
    <sheet name="クラス遭_1" sheetId="74" r:id="rId11"/>
    <sheet name="クラス遭_2" sheetId="75" r:id="rId12"/>
    <sheet name="テーマ遭" sheetId="57" r:id="rId13"/>
    <sheet name="汎02" sheetId="43" r:id="rId14"/>
    <sheet name="汎06" sheetId="73" r:id="rId15"/>
    <sheet name="汎10" sheetId="80" r:id="rId16"/>
  </sheets>
  <definedNames>
    <definedName name="_xlnm.Print_Area" localSheetId="10">クラス遭_1!$A$1:$G$56</definedName>
    <definedName name="_xlnm.Print_Area" localSheetId="11">クラス遭_2!$A$1:$G$58</definedName>
    <definedName name="_xlnm.Print_Area" localSheetId="12">テーマ遭!$A$1:$G$61</definedName>
    <definedName name="_xlnm.Print_Area" localSheetId="1">基本!$A$1:$P$38</definedName>
    <definedName name="_xlnm.Print_Area" localSheetId="2">近接基礎!$A$1:$G$51</definedName>
    <definedName name="_xlnm.Print_Area" localSheetId="6">種族遭!$A$1:$G$57</definedName>
    <definedName name="_xlnm.Print_Area" localSheetId="7">日01!$A$1:$G$55</definedName>
    <definedName name="_xlnm.Print_Area" localSheetId="8">日05!$A$1:$G$59</definedName>
    <definedName name="_xlnm.Print_Area" localSheetId="9">日09!$A$1:$G$57</definedName>
    <definedName name="_xlnm.Print_Area" localSheetId="13">汎02!$A$1:$G$59</definedName>
    <definedName name="_xlnm.Print_Area" localSheetId="14">汎06!$A$1:$G$58</definedName>
    <definedName name="_xlnm.Print_Area" localSheetId="15">汎10!$A$1:$G$57</definedName>
    <definedName name="_xlnm.Print_Area" localSheetId="3">無01!$A$1:$G$53</definedName>
    <definedName name="_xlnm.Print_Area" localSheetId="4">無03!$A$1:$G$52</definedName>
    <definedName name="_xlnm.Print_Area" localSheetId="5">無07!$A$1:$G$56</definedName>
  </definedNames>
  <calcPr calcId="145621"/>
</workbook>
</file>

<file path=xl/calcChain.xml><?xml version="1.0" encoding="utf-8"?>
<calcChain xmlns="http://schemas.openxmlformats.org/spreadsheetml/2006/main">
  <c r="E57" i="80" l="1"/>
  <c r="D57" i="80"/>
  <c r="B57" i="80"/>
  <c r="F7" i="80"/>
  <c r="G6" i="80"/>
  <c r="F6" i="80"/>
  <c r="E57" i="79" l="1"/>
  <c r="D57" i="79"/>
  <c r="B57" i="79"/>
  <c r="C22" i="79"/>
  <c r="C21" i="79"/>
  <c r="C20" i="79"/>
  <c r="A19" i="79"/>
  <c r="G7" i="79"/>
  <c r="F7" i="79"/>
  <c r="G6" i="79"/>
  <c r="F6" i="79"/>
  <c r="H21" i="78"/>
  <c r="G21" i="78"/>
  <c r="E21" i="78"/>
  <c r="D21" i="78"/>
  <c r="H20" i="78"/>
  <c r="G20" i="78"/>
  <c r="E20" i="78"/>
  <c r="D20" i="78"/>
  <c r="H19" i="78"/>
  <c r="G19" i="78"/>
  <c r="E19" i="78"/>
  <c r="D19" i="78"/>
  <c r="H18" i="78"/>
  <c r="G18" i="78"/>
  <c r="E18" i="78"/>
  <c r="D18" i="78"/>
  <c r="H17" i="78"/>
  <c r="G17" i="78"/>
  <c r="H16" i="78"/>
  <c r="G16" i="78"/>
  <c r="H15" i="78"/>
  <c r="G15" i="78"/>
  <c r="H14" i="78"/>
  <c r="G14" i="78"/>
  <c r="E17" i="78"/>
  <c r="D17" i="78"/>
  <c r="E16" i="78"/>
  <c r="D16" i="78"/>
  <c r="E15" i="78"/>
  <c r="D15" i="78"/>
  <c r="E14" i="78"/>
  <c r="D14" i="78"/>
  <c r="N9" i="2" l="1"/>
  <c r="A13" i="2" l="1"/>
  <c r="G6" i="69" l="1"/>
  <c r="G6" i="55"/>
  <c r="G6" i="70"/>
  <c r="G6" i="71"/>
  <c r="G6" i="72"/>
  <c r="G6" i="76"/>
  <c r="G6" i="77"/>
  <c r="G6" i="74"/>
  <c r="G6" i="75"/>
  <c r="E59" i="77"/>
  <c r="D59" i="77"/>
  <c r="B59" i="77"/>
  <c r="C25" i="77"/>
  <c r="C24" i="77"/>
  <c r="C23" i="77"/>
  <c r="A22" i="77"/>
  <c r="G7" i="77"/>
  <c r="F7" i="77"/>
  <c r="F6" i="77"/>
  <c r="E55" i="76"/>
  <c r="D55" i="76"/>
  <c r="B55" i="76"/>
  <c r="C22" i="76"/>
  <c r="C21" i="76"/>
  <c r="C20" i="76"/>
  <c r="A19" i="76"/>
  <c r="G7" i="76"/>
  <c r="F7" i="76"/>
  <c r="F6" i="76"/>
  <c r="C13" i="2" l="1"/>
  <c r="E58" i="75" l="1"/>
  <c r="D58" i="75"/>
  <c r="B58" i="75"/>
  <c r="G7" i="75"/>
  <c r="F7" i="75"/>
  <c r="F6" i="75"/>
  <c r="E56" i="74"/>
  <c r="D56" i="74"/>
  <c r="B56" i="74"/>
  <c r="G7" i="74"/>
  <c r="F7" i="74"/>
  <c r="F6" i="74"/>
  <c r="E58" i="73" l="1"/>
  <c r="D58" i="73"/>
  <c r="B58" i="73"/>
  <c r="G7" i="73"/>
  <c r="F7" i="73"/>
  <c r="G6" i="73"/>
  <c r="F6" i="73"/>
  <c r="E57" i="72" l="1"/>
  <c r="D57" i="72"/>
  <c r="G7" i="72"/>
  <c r="F7" i="72"/>
  <c r="F6" i="72"/>
  <c r="E56" i="71" l="1"/>
  <c r="D56" i="71"/>
  <c r="B56" i="71"/>
  <c r="C24" i="71"/>
  <c r="C23" i="71"/>
  <c r="C22" i="71"/>
  <c r="A21" i="71"/>
  <c r="G7" i="71"/>
  <c r="F7" i="71"/>
  <c r="F6" i="71"/>
  <c r="C24" i="70"/>
  <c r="C25" i="70"/>
  <c r="C26" i="70"/>
  <c r="C27" i="70"/>
  <c r="D52" i="70" l="1"/>
  <c r="B52" i="70"/>
  <c r="B53" i="55"/>
  <c r="E52" i="70"/>
  <c r="C23" i="70"/>
  <c r="A22" i="70"/>
  <c r="G7" i="70"/>
  <c r="F7" i="70"/>
  <c r="F6" i="70"/>
  <c r="D53" i="55"/>
  <c r="E51" i="69"/>
  <c r="C21" i="69"/>
  <c r="C20" i="69"/>
  <c r="C19" i="69"/>
  <c r="C18" i="69"/>
  <c r="A17" i="69"/>
  <c r="G7" i="69"/>
  <c r="F7" i="69"/>
  <c r="F6" i="69"/>
  <c r="C5" i="2" l="1"/>
  <c r="D5" i="2" s="1"/>
  <c r="C6" i="2"/>
  <c r="B19" i="70" l="1"/>
  <c r="B14" i="70"/>
  <c r="B11" i="70"/>
  <c r="B18" i="71"/>
  <c r="F6" i="55"/>
  <c r="F7" i="55"/>
  <c r="G7" i="55"/>
  <c r="E61" i="57" l="1"/>
  <c r="G6" i="57" l="1"/>
  <c r="D61" i="57"/>
  <c r="B61" i="57"/>
  <c r="G7" i="57"/>
  <c r="F7" i="57"/>
  <c r="F6" i="57"/>
  <c r="E53" i="55" l="1"/>
  <c r="D31" i="2" l="1"/>
  <c r="D30" i="2"/>
  <c r="D29" i="2"/>
  <c r="D28" i="2"/>
  <c r="D27" i="2"/>
  <c r="E59" i="43" l="1"/>
  <c r="D59" i="43"/>
  <c r="B59" i="43"/>
  <c r="G7" i="43"/>
  <c r="F7" i="43"/>
  <c r="G6" i="43"/>
  <c r="F6" i="43"/>
  <c r="J34" i="2" l="1"/>
  <c r="C7" i="2"/>
  <c r="C8" i="2"/>
  <c r="C9" i="2"/>
  <c r="C10" i="2"/>
  <c r="J11" i="80" l="1"/>
  <c r="J9" i="80"/>
  <c r="J9" i="79"/>
  <c r="J11" i="79"/>
  <c r="C21" i="78"/>
  <c r="F16" i="78"/>
  <c r="F19" i="78"/>
  <c r="C17" i="78"/>
  <c r="C18" i="78"/>
  <c r="C14" i="78"/>
  <c r="F20" i="78"/>
  <c r="F15" i="78"/>
  <c r="A45" i="78"/>
  <c r="C20" i="78"/>
  <c r="C15" i="78"/>
  <c r="C19" i="78"/>
  <c r="C16" i="78"/>
  <c r="A37" i="78"/>
  <c r="F21" i="78"/>
  <c r="F17" i="78"/>
  <c r="F14" i="78"/>
  <c r="F18" i="78"/>
  <c r="B12" i="73"/>
  <c r="J11" i="77"/>
  <c r="J9" i="76"/>
  <c r="J9" i="77"/>
  <c r="J11" i="76"/>
  <c r="J11" i="72"/>
  <c r="J9" i="72"/>
  <c r="J11" i="75"/>
  <c r="J9" i="75"/>
  <c r="J11" i="74"/>
  <c r="J9" i="74"/>
  <c r="J9" i="73"/>
  <c r="J11" i="73"/>
  <c r="J11" i="71"/>
  <c r="J9" i="71"/>
  <c r="B14" i="55"/>
  <c r="J11" i="70"/>
  <c r="J9" i="69"/>
  <c r="B20" i="55"/>
  <c r="J11" i="69"/>
  <c r="J9" i="70"/>
  <c r="O18" i="2"/>
  <c r="P18" i="2" s="1"/>
  <c r="O9" i="2"/>
  <c r="P9" i="2" s="1"/>
  <c r="O45" i="2"/>
  <c r="P45" i="2" s="1"/>
  <c r="O36" i="2"/>
  <c r="P36" i="2" s="1"/>
  <c r="O27" i="2"/>
  <c r="P27" i="2" s="1"/>
  <c r="P34" i="2"/>
  <c r="D6" i="2"/>
  <c r="D13" i="2"/>
  <c r="J11" i="55"/>
  <c r="J9" i="57"/>
  <c r="J11" i="43"/>
  <c r="J9" i="43"/>
  <c r="J11" i="57"/>
  <c r="J9" i="55"/>
  <c r="K36" i="2"/>
  <c r="I34" i="2"/>
  <c r="D7" i="2"/>
  <c r="D8" i="2"/>
  <c r="K45" i="2"/>
  <c r="D9" i="2"/>
  <c r="D10" i="2"/>
  <c r="I7" i="2"/>
  <c r="K9" i="2"/>
  <c r="L12" i="80" l="1"/>
  <c r="L12" i="79"/>
  <c r="E21" i="79" s="1"/>
  <c r="L12" i="77"/>
  <c r="L12" i="69"/>
  <c r="L12" i="76"/>
  <c r="L12" i="72"/>
  <c r="L12" i="75"/>
  <c r="L12" i="74"/>
  <c r="L12" i="73"/>
  <c r="L12" i="71"/>
  <c r="L12" i="70"/>
  <c r="H45" i="2"/>
  <c r="H9" i="2"/>
  <c r="G34" i="2"/>
  <c r="H36" i="2"/>
  <c r="D21" i="79" l="1"/>
  <c r="D22" i="79"/>
  <c r="E22" i="79"/>
  <c r="F20" i="69"/>
  <c r="F21" i="69"/>
  <c r="E20" i="69"/>
  <c r="D20" i="69"/>
  <c r="D21" i="69"/>
  <c r="E21" i="69"/>
  <c r="E25" i="77"/>
  <c r="D24" i="77"/>
  <c r="E24" i="77"/>
  <c r="D25" i="77"/>
  <c r="D27" i="70"/>
  <c r="E26" i="70"/>
  <c r="D26" i="70"/>
  <c r="E27" i="70"/>
  <c r="D25" i="70"/>
  <c r="E25" i="70"/>
  <c r="D24" i="70"/>
  <c r="E24" i="70"/>
  <c r="E24" i="71"/>
  <c r="G23" i="71"/>
  <c r="F23" i="71"/>
  <c r="F24" i="71"/>
  <c r="G24" i="71"/>
  <c r="D23" i="71"/>
  <c r="E23" i="71"/>
  <c r="D24" i="71"/>
  <c r="E22" i="76"/>
  <c r="D21" i="76"/>
  <c r="E21" i="76"/>
  <c r="D22" i="76"/>
  <c r="J7" i="2"/>
  <c r="P7" i="2" l="1"/>
  <c r="L10" i="77" l="1"/>
  <c r="L10" i="69"/>
  <c r="G7" i="2"/>
  <c r="J43" i="2"/>
  <c r="P43" i="2" s="1"/>
  <c r="E23" i="77" l="1"/>
  <c r="D23" i="77"/>
  <c r="D19" i="69"/>
  <c r="F19" i="69"/>
  <c r="D18" i="69"/>
  <c r="E19" i="69"/>
  <c r="E18" i="69"/>
  <c r="F18" i="69"/>
  <c r="L12" i="43"/>
  <c r="L12" i="57"/>
  <c r="L12" i="55"/>
  <c r="I16" i="2" l="1"/>
  <c r="K18" i="2"/>
  <c r="H18" i="2" s="1"/>
  <c r="K27" i="2"/>
  <c r="H27" i="2" s="1"/>
  <c r="I43" i="2"/>
  <c r="G43" i="2" s="1"/>
  <c r="I25" i="2"/>
  <c r="J25" i="2" l="1"/>
  <c r="P25" i="2" s="1"/>
  <c r="J16" i="2"/>
  <c r="P16" i="2" s="1"/>
  <c r="G16" i="2" s="1"/>
  <c r="L10" i="79" l="1"/>
  <c r="L10" i="80"/>
  <c r="G25" i="2"/>
  <c r="L10" i="76"/>
  <c r="L10" i="72"/>
  <c r="L10" i="75"/>
  <c r="L10" i="74"/>
  <c r="L10" i="73"/>
  <c r="L10" i="71"/>
  <c r="L10" i="70"/>
  <c r="L10" i="55"/>
  <c r="L10" i="57"/>
  <c r="L10" i="43"/>
  <c r="E20" i="79" l="1"/>
  <c r="D20" i="79"/>
  <c r="E23" i="70"/>
  <c r="D23" i="70"/>
  <c r="E20" i="76"/>
  <c r="D20" i="76"/>
  <c r="D22" i="71"/>
  <c r="F22" i="71"/>
  <c r="E22" i="71"/>
  <c r="G22" i="71"/>
  <c r="B13" i="2"/>
</calcChain>
</file>

<file path=xl/comments1.xml><?xml version="1.0" encoding="utf-8"?>
<comments xmlns="http://schemas.openxmlformats.org/spreadsheetml/2006/main">
  <authors>
    <author>さすけい</author>
  </authors>
  <commentList>
    <comment ref="I10" authorId="0">
      <text>
        <r>
          <rPr>
            <b/>
            <sz val="9"/>
            <color indexed="81"/>
            <rFont val="ＭＳ Ｐゴシック"/>
            <family val="3"/>
            <charset val="128"/>
          </rPr>
          <t>さすけい:</t>
        </r>
        <r>
          <rPr>
            <sz val="9"/>
            <color indexed="81"/>
            <rFont val="ＭＳ Ｐゴシック"/>
            <family val="3"/>
            <charset val="128"/>
          </rPr>
          <t xml:space="preserve">
せっかくあるんだから
この項目を活用</t>
        </r>
      </text>
    </comment>
  </commentList>
</comments>
</file>

<file path=xl/sharedStrings.xml><?xml version="1.0" encoding="utf-8"?>
<sst xmlns="http://schemas.openxmlformats.org/spreadsheetml/2006/main" count="1184" uniqueCount="489">
  <si>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</si>
  <si>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</si>
  <si>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</si>
  <si>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</si>
  <si>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</si>
  <si>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</si>
  <si>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</si>
  <si>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</si>
  <si>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</si>
  <si>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</si>
  <si>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</si>
  <si>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</si>
  <si>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</si>
  <si>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</si>
  <si>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</si>
  <si>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</si>
  <si>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</si>
  <si>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</si>
  <si>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</si>
  <si>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</si>
  <si>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</si>
  <si>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</si>
  <si>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</si>
  <si>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</si>
  <si>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</si>
  <si>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</si>
  <si>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</si>
  <si>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</si>
  <si>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</si>
  <si>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</si>
  <si>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</si>
  <si>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</si>
  <si>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</si>
  <si>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</si>
  <si>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</si>
  <si>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</si>
  <si>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</si>
  <si>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</si>
  <si>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近接基礎</t>
    <rPh sb="0" eb="2">
      <t>キンセツ</t>
    </rPh>
    <rPh sb="2" eb="4">
      <t>キソ</t>
    </rPh>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</si>
  <si>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</si>
  <si>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</si>
  <si>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</si>
  <si>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</si>
  <si>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</si>
  <si>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</si>
  <si>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</si>
  <si>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</si>
  <si>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</si>
  <si>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</si>
  <si>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</si>
  <si>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</si>
  <si>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</si>
  <si>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</si>
  <si>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</si>
  <si>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</si>
  <si>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</si>
  <si>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</si>
  <si>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</si>
  <si>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</si>
  <si>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</si>
  <si>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</si>
  <si>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</si>
  <si>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</si>
  <si>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</si>
  <si>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</si>
  <si>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</si>
  <si>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</si>
  <si>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</si>
  <si>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</si>
  <si>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</si>
  <si>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</si>
  <si>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</si>
  <si>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</si>
  <si>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</si>
  <si>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</si>
  <si>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</si>
  <si>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</si>
  <si>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</si>
  <si>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</si>
  <si>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</si>
  <si>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</si>
  <si>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</si>
  <si>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</si>
  <si>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</si>
  <si>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</si>
  <si>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</si>
  <si>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</si>
  <si>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</si>
  <si>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</si>
  <si>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</si>
  <si>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</si>
  <si>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</si>
  <si>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</si>
  <si>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</si>
  <si>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</si>
  <si>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</si>
  <si>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遠隔基礎</t>
    <rPh sb="0" eb="2">
      <t>エンカク</t>
    </rPh>
    <rPh sb="2" eb="4">
      <t>キソ</t>
    </rPh>
    <phoneticPr fontId="1"/>
  </si>
  <si>
    <t>パワー</t>
    <phoneticPr fontId="1"/>
  </si>
  <si>
    <t>使用者</t>
    <rPh sb="0" eb="3">
      <t>シヨウシャ</t>
    </rPh>
    <phoneticPr fontId="1"/>
  </si>
  <si>
    <t>精霊</t>
    <rPh sb="0" eb="2">
      <t>セイレイ</t>
    </rPh>
    <phoneticPr fontId="1"/>
  </si>
  <si>
    <t>トリガー</t>
    <phoneticPr fontId="1"/>
  </si>
  <si>
    <t>武器</t>
    <rPh sb="0" eb="2">
      <t>ブキ</t>
    </rPh>
    <phoneticPr fontId="1"/>
  </si>
  <si>
    <t>近接基礎</t>
  </si>
  <si>
    <t>近接or遠隔</t>
    <rPh sb="0" eb="2">
      <t>キンセツ</t>
    </rPh>
    <rPh sb="4" eb="6">
      <t>エンカク</t>
    </rPh>
    <phoneticPr fontId="1"/>
  </si>
  <si>
    <t>武器</t>
    <rPh sb="0" eb="2">
      <t>ブキ</t>
    </rPh>
    <phoneticPr fontId="1"/>
  </si>
  <si>
    <t>近接基礎攻撃</t>
    <rPh sb="0" eb="2">
      <t>キンセツ</t>
    </rPh>
    <rPh sb="2" eb="4">
      <t>キソ</t>
    </rPh>
    <rPh sb="4" eb="6">
      <t>コウゲキ</t>
    </rPh>
    <phoneticPr fontId="1"/>
  </si>
  <si>
    <t>(１[Ｗ]＋【筋力】)ダメージ</t>
    <phoneticPr fontId="1"/>
  </si>
  <si>
    <t>【筋力】対"ＡC"</t>
    <rPh sb="1" eb="3">
      <t>キンリョク</t>
    </rPh>
    <rPh sb="4" eb="5">
      <t>タイ</t>
    </rPh>
    <phoneticPr fontId="1"/>
  </si>
  <si>
    <t>1ｄ10</t>
    <phoneticPr fontId="1"/>
  </si>
  <si>
    <t>1ｄ10</t>
    <phoneticPr fontId="1"/>
  </si>
  <si>
    <t>突撃</t>
    <rPh sb="0" eb="2">
      <t>トツゲキ</t>
    </rPh>
    <phoneticPr fontId="1"/>
  </si>
  <si>
    <t>アクション不要</t>
    <rPh sb="5" eb="7">
      <t>フヨウ</t>
    </rPh>
    <phoneticPr fontId="1"/>
  </si>
  <si>
    <t>　</t>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</si>
  <si>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</si>
  <si>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</si>
  <si>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</si>
  <si>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</si>
  <si>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</si>
  <si>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</si>
  <si>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軍用</t>
    <rPh sb="0" eb="2">
      <t>グンヨウ</t>
    </rPh>
    <phoneticPr fontId="1"/>
  </si>
  <si>
    <t>クラス</t>
    <phoneticPr fontId="1"/>
  </si>
  <si>
    <t>ｄ</t>
    <phoneticPr fontId="1"/>
  </si>
  <si>
    <t>&lt;-重傷時</t>
    <rPh sb="2" eb="4">
      <t>ジュウショウ</t>
    </rPh>
    <rPh sb="4" eb="5">
      <t>ジ</t>
    </rPh>
    <phoneticPr fontId="1"/>
  </si>
  <si>
    <t>機会攻撃</t>
    <rPh sb="0" eb="2">
      <t>キカイ</t>
    </rPh>
    <rPh sb="2" eb="4">
      <t>コウゲキ</t>
    </rPh>
    <phoneticPr fontId="1"/>
  </si>
  <si>
    <t>1ｄ6</t>
    <phoneticPr fontId="1"/>
  </si>
  <si>
    <t>１ｄ6</t>
    <phoneticPr fontId="1"/>
  </si>
  <si>
    <t>副武器 重投擲　5/10</t>
    <phoneticPr fontId="1"/>
  </si>
  <si>
    <t>ｄ</t>
    <phoneticPr fontId="1"/>
  </si>
  <si>
    <t>テーマ</t>
    <phoneticPr fontId="1"/>
  </si>
  <si>
    <t>遭遇毎</t>
    <rPh sb="0" eb="2">
      <t>ソウグウ</t>
    </rPh>
    <rPh sb="2" eb="3">
      <t>ゴト</t>
    </rPh>
    <phoneticPr fontId="1"/>
  </si>
  <si>
    <t>シェリー</t>
    <phoneticPr fontId="1"/>
  </si>
  <si>
    <t>アーデント</t>
    <phoneticPr fontId="1"/>
  </si>
  <si>
    <t>単純</t>
    <rPh sb="0" eb="2">
      <t>タンジュン</t>
    </rPh>
    <phoneticPr fontId="1"/>
  </si>
  <si>
    <t>パワー</t>
  </si>
  <si>
    <t>　</t>
    <phoneticPr fontId="1"/>
  </si>
  <si>
    <t xml:space="preserve">間合い </t>
    <phoneticPr fontId="1"/>
  </si>
  <si>
    <t>基本</t>
    <rPh sb="0" eb="2">
      <t>キホン</t>
    </rPh>
    <phoneticPr fontId="1"/>
  </si>
  <si>
    <t>※：クイックシルヴァー・ファインメイルアーマー (PHⅢ198)</t>
    <phoneticPr fontId="1"/>
  </si>
  <si>
    <r>
      <t>　　</t>
    </r>
    <r>
      <rPr>
        <b/>
        <sz val="11"/>
        <color rgb="FFFF0000"/>
        <rFont val="ＭＳ Ｐゴシック"/>
        <family val="3"/>
        <charset val="128"/>
        <scheme val="minor"/>
      </rPr>
      <t>ＰＰが１残っている限り、移動速度＋１</t>
    </r>
    <rPh sb="6" eb="7">
      <t>ノコ</t>
    </rPh>
    <rPh sb="11" eb="12">
      <t>カギ</t>
    </rPh>
    <rPh sb="14" eb="16">
      <t>イドウ</t>
    </rPh>
    <rPh sb="16" eb="18">
      <t>ソクド</t>
    </rPh>
    <phoneticPr fontId="1"/>
  </si>
  <si>
    <t>　　　使用者は１マスのシフトを行う。</t>
    <phoneticPr fontId="1"/>
  </si>
  <si>
    <t>Lv</t>
  </si>
  <si>
    <t>アイアー・ストライク</t>
    <phoneticPr fontId="1"/>
  </si>
  <si>
    <t>アーデント/攻撃/１　(PHⅢ24)</t>
    <rPh sb="6" eb="8">
      <t>コウゲキ</t>
    </rPh>
    <phoneticPr fontId="1"/>
  </si>
  <si>
    <t>[無限回]◆[サイオニック]［増幅可］</t>
    <rPh sb="1" eb="3">
      <t>ムゲン</t>
    </rPh>
    <rPh sb="3" eb="4">
      <t>カイ</t>
    </rPh>
    <rPh sb="15" eb="17">
      <t>ゾウフク</t>
    </rPh>
    <rPh sb="17" eb="18">
      <t>カ</t>
    </rPh>
    <phoneticPr fontId="1"/>
  </si>
  <si>
    <t>敵1体</t>
    <rPh sb="0" eb="1">
      <t>テキ</t>
    </rPh>
    <rPh sb="2" eb="3">
      <t>タイ</t>
    </rPh>
    <phoneticPr fontId="1"/>
  </si>
  <si>
    <r>
      <t>使用者に</t>
    </r>
    <r>
      <rPr>
        <b/>
        <sz val="11"/>
        <color rgb="FFFF0000"/>
        <rFont val="ＭＳ Ｐゴシック"/>
        <family val="3"/>
        <charset val="128"/>
        <scheme val="minor"/>
      </rPr>
      <t>隣接する味方１人</t>
    </r>
    <r>
      <rPr>
        <sz val="11"/>
        <color theme="1"/>
        <rFont val="ＭＳ Ｐゴシック"/>
        <family val="2"/>
        <charset val="128"/>
        <scheme val="minor"/>
      </rPr>
      <t>はFAとして目標に１回の</t>
    </r>
    <r>
      <rPr>
        <b/>
        <sz val="11"/>
        <color rgb="FFFF0000"/>
        <rFont val="ＭＳ Ｐゴシック"/>
        <family val="3"/>
        <charset val="128"/>
        <scheme val="minor"/>
      </rPr>
      <t>近接基礎攻撃</t>
    </r>
    <r>
      <rPr>
        <sz val="11"/>
        <color theme="1"/>
        <rFont val="ＭＳ Ｐゴシック"/>
        <family val="2"/>
        <charset val="128"/>
        <scheme val="minor"/>
      </rPr>
      <t>を行える。</t>
    </r>
    <phoneticPr fontId="1"/>
  </si>
  <si>
    <t>増幅１</t>
    <rPh sb="0" eb="2">
      <t>ゾウフク</t>
    </rPh>
    <phoneticPr fontId="1"/>
  </si>
  <si>
    <t>増幅２</t>
    <rPh sb="0" eb="2">
      <t>ゾウフク</t>
    </rPh>
    <phoneticPr fontId="1"/>
  </si>
  <si>
    <t>効果：同上、ただし、目標が得る脆弱性は［精神］のみに対するものであり、</t>
    <rPh sb="3" eb="5">
      <t>ドウジョウ</t>
    </rPh>
    <rPh sb="10" eb="12">
      <t>モクヒョウ</t>
    </rPh>
    <rPh sb="13" eb="14">
      <t>エ</t>
    </rPh>
    <rPh sb="15" eb="18">
      <t>ゼイジャクセイ</t>
    </rPh>
    <rPh sb="20" eb="22">
      <t>セイシン</t>
    </rPh>
    <rPh sb="26" eb="27">
      <t>タイ</t>
    </rPh>
    <phoneticPr fontId="1"/>
  </si>
  <si>
    <t>　　　　目標に1回の近接基礎攻撃を行うことができる。</t>
    <rPh sb="4" eb="6">
      <t>モクヒョウ</t>
    </rPh>
    <rPh sb="8" eb="9">
      <t>カイ</t>
    </rPh>
    <rPh sb="10" eb="12">
      <t>キンセツ</t>
    </rPh>
    <rPh sb="12" eb="14">
      <t>キソ</t>
    </rPh>
    <rPh sb="14" eb="16">
      <t>コウゲキ</t>
    </rPh>
    <rPh sb="17" eb="18">
      <t>オコナ</t>
    </rPh>
    <phoneticPr fontId="1"/>
  </si>
  <si>
    <t>　　　　その値は（１＋【魅力】）に等しい　</t>
    <rPh sb="6" eb="7">
      <t>アタイ</t>
    </rPh>
    <rPh sb="12" eb="14">
      <t>ミリョク</t>
    </rPh>
    <rPh sb="17" eb="18">
      <t>ヒト</t>
    </rPh>
    <phoneticPr fontId="1"/>
  </si>
  <si>
    <t>　　　　次T終まで（１＋【魅力】）に等しい”すべてのダメージに対する脆弱性”を得る</t>
    <rPh sb="31" eb="32">
      <t>タイ</t>
    </rPh>
    <rPh sb="34" eb="37">
      <t>ゼイジャクセイ</t>
    </rPh>
    <rPh sb="39" eb="40">
      <t>エ</t>
    </rPh>
    <phoneticPr fontId="1"/>
  </si>
  <si>
    <r>
      <t>効果：使用者から</t>
    </r>
    <r>
      <rPr>
        <b/>
        <sz val="11"/>
        <color rgb="FFFF0000"/>
        <rFont val="ＭＳ Ｐゴシック"/>
        <family val="3"/>
        <charset val="128"/>
        <scheme val="minor"/>
      </rPr>
      <t>５マス以内の味方</t>
    </r>
    <r>
      <rPr>
        <sz val="11"/>
        <color theme="1"/>
        <rFont val="ＭＳ Ｐゴシック"/>
        <family val="3"/>
        <charset val="128"/>
        <scheme val="minor"/>
      </rPr>
      <t>1人はFAとして</t>
    </r>
    <r>
      <rPr>
        <b/>
        <sz val="11"/>
        <color rgb="FFFF0000"/>
        <rFont val="ＭＳ Ｐゴシック"/>
        <family val="3"/>
        <charset val="128"/>
        <scheme val="minor"/>
      </rPr>
      <t>目標に隣接するマスまでシフト</t>
    </r>
    <r>
      <rPr>
        <sz val="11"/>
        <color theme="1"/>
        <rFont val="ＭＳ Ｐゴシック"/>
        <family val="3"/>
        <charset val="128"/>
        <scheme val="minor"/>
      </rPr>
      <t>し、</t>
    </r>
    <rPh sb="3" eb="6">
      <t>シヨウシャ</t>
    </rPh>
    <rPh sb="11" eb="13">
      <t>イナイ</t>
    </rPh>
    <rPh sb="14" eb="16">
      <t>ミカタ</t>
    </rPh>
    <rPh sb="16" eb="18">
      <t>ヒトリ</t>
    </rPh>
    <rPh sb="24" eb="26">
      <t>モクヒョウ</t>
    </rPh>
    <rPh sb="27" eb="29">
      <t>リンセツ</t>
    </rPh>
    <phoneticPr fontId="1"/>
  </si>
  <si>
    <r>
      <t>　　　　ヒットしたら</t>
    </r>
    <r>
      <rPr>
        <b/>
        <sz val="11"/>
        <color rgb="FFFF0000"/>
        <rFont val="ＭＳ Ｐゴシック"/>
        <family val="3"/>
        <charset val="128"/>
        <scheme val="minor"/>
      </rPr>
      <t>1d8の追加ダメージ</t>
    </r>
    <r>
      <rPr>
        <sz val="11"/>
        <color theme="1"/>
        <rFont val="ＭＳ Ｐゴシック"/>
        <family val="3"/>
        <charset val="128"/>
        <scheme val="minor"/>
      </rPr>
      <t>を与え、</t>
    </r>
    <phoneticPr fontId="1"/>
  </si>
  <si>
    <t>　　　　　　　　　　　　　　　　　　　　すべてのダメージに脆弱性 2 (自次T終）</t>
    <phoneticPr fontId="1"/>
  </si>
  <si>
    <r>
      <t>この攻撃が</t>
    </r>
    <r>
      <rPr>
        <b/>
        <sz val="11"/>
        <color rgb="FFFF0000"/>
        <rFont val="ＭＳ Ｐゴシック"/>
        <family val="3"/>
        <charset val="128"/>
        <scheme val="minor"/>
      </rPr>
      <t>ヒット</t>
    </r>
    <r>
      <rPr>
        <sz val="11"/>
        <rFont val="ＭＳ Ｐゴシック"/>
        <family val="3"/>
        <charset val="128"/>
        <scheme val="minor"/>
      </rPr>
      <t>したら、目標は次T終まで、”すべてのダメージに脆弱性２”を得る</t>
    </r>
    <rPh sb="37" eb="38">
      <t>エ</t>
    </rPh>
    <phoneticPr fontId="1"/>
  </si>
  <si>
    <t>アンナーヴィング・シャヴ</t>
    <phoneticPr fontId="1"/>
  </si>
  <si>
    <t>アーデント/攻撃/３　(PHⅢ26)</t>
    <rPh sb="6" eb="8">
      <t>コウゲキ</t>
    </rPh>
    <phoneticPr fontId="1"/>
  </si>
  <si>
    <t>[無限回]◆[恐怖][サイオニック]［増幅可］[武器]</t>
    <rPh sb="1" eb="3">
      <t>ムゲン</t>
    </rPh>
    <rPh sb="3" eb="4">
      <t>カイ</t>
    </rPh>
    <rPh sb="7" eb="9">
      <t>キョウフ</t>
    </rPh>
    <rPh sb="19" eb="21">
      <t>ゾウフク</t>
    </rPh>
    <rPh sb="21" eb="22">
      <t>カ</t>
    </rPh>
    <rPh sb="24" eb="26">
      <t>ブキ</t>
    </rPh>
    <phoneticPr fontId="1"/>
  </si>
  <si>
    <t>【筋力】対"頑健"</t>
    <rPh sb="1" eb="3">
      <t>キンリョク</t>
    </rPh>
    <rPh sb="4" eb="5">
      <t>タイ</t>
    </rPh>
    <rPh sb="6" eb="8">
      <t>ガンケン</t>
    </rPh>
    <phoneticPr fontId="1"/>
  </si>
  <si>
    <t>(１[Ｗ]＋【魅力】)ダメージ</t>
    <rPh sb="7" eb="9">
      <t>ミリョク</t>
    </rPh>
    <phoneticPr fontId="1"/>
  </si>
  <si>
    <t>使用者は目標を使用者の【耐久力】に等しい数のマスだけ押しやる。</t>
    <rPh sb="0" eb="3">
      <t>シヨウシャ</t>
    </rPh>
    <rPh sb="4" eb="6">
      <t>モクヒョウ</t>
    </rPh>
    <rPh sb="7" eb="10">
      <t>シヨウシャ</t>
    </rPh>
    <rPh sb="12" eb="15">
      <t>タイキュウリョク</t>
    </rPh>
    <rPh sb="17" eb="18">
      <t>ヒト</t>
    </rPh>
    <rPh sb="20" eb="21">
      <t>カズ</t>
    </rPh>
    <rPh sb="26" eb="27">
      <t>オ</t>
    </rPh>
    <phoneticPr fontId="1"/>
  </si>
  <si>
    <t>増幅１</t>
    <rPh sb="0" eb="2">
      <t>ゾウフク</t>
    </rPh>
    <phoneticPr fontId="1"/>
  </si>
  <si>
    <t>ヒット：(１[Ｗ]＋【魅力】)ダメージ。　目標が幻惑状態であるなら、</t>
    <rPh sb="21" eb="23">
      <t>モクヒョウ</t>
    </rPh>
    <rPh sb="24" eb="26">
      <t>ゲンワク</t>
    </rPh>
    <rPh sb="26" eb="28">
      <t>ジョウタイ</t>
    </rPh>
    <phoneticPr fontId="1"/>
  </si>
  <si>
    <t>　　　　使用者は目標を（2+【耐久力】）に等しい数のマスだけ押しやる。</t>
    <rPh sb="4" eb="7">
      <t>シヨウシャ</t>
    </rPh>
    <rPh sb="8" eb="10">
      <t>モクヒョウ</t>
    </rPh>
    <rPh sb="15" eb="18">
      <t>タイキュウリョク</t>
    </rPh>
    <rPh sb="21" eb="22">
      <t>ヒト</t>
    </rPh>
    <rPh sb="24" eb="25">
      <t>カズ</t>
    </rPh>
    <rPh sb="30" eb="31">
      <t>オ</t>
    </rPh>
    <phoneticPr fontId="1"/>
  </si>
  <si>
    <t>増幅２</t>
    <rPh sb="0" eb="2">
      <t>ゾウフク</t>
    </rPh>
    <phoneticPr fontId="1"/>
  </si>
  <si>
    <t>ヒット：(2[Ｗ]＋【魅力】)ダメージ。　</t>
    <phoneticPr fontId="1"/>
  </si>
  <si>
    <t>　　　　使用者は目標を（1+【耐久力】）に等しい数のマスだけ押しやる。</t>
    <rPh sb="4" eb="7">
      <t>シヨウシャ</t>
    </rPh>
    <rPh sb="8" eb="10">
      <t>モクヒョウ</t>
    </rPh>
    <rPh sb="15" eb="18">
      <t>タイキュウリョク</t>
    </rPh>
    <rPh sb="21" eb="22">
      <t>ヒト</t>
    </rPh>
    <rPh sb="24" eb="25">
      <t>カズ</t>
    </rPh>
    <rPh sb="30" eb="31">
      <t>オ</t>
    </rPh>
    <phoneticPr fontId="1"/>
  </si>
  <si>
    <r>
      <t>　　　　さらに、</t>
    </r>
    <r>
      <rPr>
        <b/>
        <sz val="11"/>
        <color rgb="FFFF0000"/>
        <rFont val="ＭＳ Ｐゴシック"/>
        <family val="3"/>
        <charset val="128"/>
        <scheme val="minor"/>
      </rPr>
      <t>押しやりの終了時点で目標に隣接していた</t>
    </r>
    <r>
      <rPr>
        <sz val="11"/>
        <color theme="1"/>
        <rFont val="ＭＳ Ｐゴシック"/>
        <family val="3"/>
        <charset val="128"/>
        <scheme val="minor"/>
      </rPr>
      <t>使用者の</t>
    </r>
    <r>
      <rPr>
        <b/>
        <sz val="11"/>
        <color rgb="FFFF0000"/>
        <rFont val="ＭＳ Ｐゴシック"/>
        <family val="3"/>
        <charset val="128"/>
        <scheme val="minor"/>
      </rPr>
      <t>味方全員</t>
    </r>
    <r>
      <rPr>
        <sz val="11"/>
        <color theme="1"/>
        <rFont val="ＭＳ Ｐゴシック"/>
        <family val="3"/>
        <charset val="128"/>
        <scheme val="minor"/>
      </rPr>
      <t>に対して</t>
    </r>
    <rPh sb="8" eb="9">
      <t>オ</t>
    </rPh>
    <rPh sb="13" eb="15">
      <t>シュウリョウ</t>
    </rPh>
    <rPh sb="15" eb="17">
      <t>ジテン</t>
    </rPh>
    <rPh sb="18" eb="20">
      <t>モクヒョウ</t>
    </rPh>
    <rPh sb="21" eb="23">
      <t>リンセツ</t>
    </rPh>
    <rPh sb="27" eb="30">
      <t>シヨウシャ</t>
    </rPh>
    <rPh sb="31" eb="33">
      <t>ミカタ</t>
    </rPh>
    <rPh sb="33" eb="35">
      <t>ゼンイン</t>
    </rPh>
    <rPh sb="36" eb="37">
      <t>タイ</t>
    </rPh>
    <phoneticPr fontId="1"/>
  </si>
  <si>
    <r>
      <t>　　　　目標は</t>
    </r>
    <r>
      <rPr>
        <b/>
        <sz val="11"/>
        <color rgb="FFFF0000"/>
        <rFont val="ＭＳ Ｐゴシック"/>
        <family val="3"/>
        <charset val="128"/>
        <scheme val="minor"/>
      </rPr>
      <t>戦術的優位</t>
    </r>
    <r>
      <rPr>
        <sz val="11"/>
        <color theme="1"/>
        <rFont val="ＭＳ Ｐゴシック"/>
        <family val="3"/>
        <charset val="128"/>
        <scheme val="minor"/>
      </rPr>
      <t>を与える。</t>
    </r>
    <rPh sb="4" eb="6">
      <t>モクヒョウ</t>
    </rPh>
    <rPh sb="7" eb="9">
      <t>センジュツ</t>
    </rPh>
    <rPh sb="9" eb="10">
      <t>テキ</t>
    </rPh>
    <rPh sb="10" eb="12">
      <t>ユウイ</t>
    </rPh>
    <rPh sb="13" eb="14">
      <t>アタ</t>
    </rPh>
    <phoneticPr fontId="1"/>
  </si>
  <si>
    <t>※：コントローリング・ハルバード   (宝68)</t>
    <phoneticPr fontId="1"/>
  </si>
  <si>
    <r>
      <t>　　</t>
    </r>
    <r>
      <rPr>
        <b/>
        <sz val="11"/>
        <color theme="1"/>
        <rFont val="ＭＳ Ｐゴシック"/>
        <family val="3"/>
        <charset val="128"/>
        <scheme val="minor"/>
      </rPr>
      <t>攻撃パワー◆[遭遇毎】：</t>
    </r>
    <r>
      <rPr>
        <sz val="11"/>
        <color theme="1"/>
        <rFont val="ＭＳ Ｐゴシック"/>
        <family val="2"/>
        <charset val="128"/>
        <scheme val="minor"/>
      </rPr>
      <t>フリー・アクション</t>
    </r>
    <rPh sb="2" eb="4">
      <t>コウゲキ</t>
    </rPh>
    <rPh sb="9" eb="11">
      <t>ソウグウ</t>
    </rPh>
    <rPh sb="11" eb="12">
      <t>マイ</t>
    </rPh>
    <phoneticPr fontId="1"/>
  </si>
  <si>
    <r>
      <t>　　　この武器を用いての押しやり、引き寄せを</t>
    </r>
    <r>
      <rPr>
        <b/>
        <sz val="14"/>
        <color rgb="FFFF0000"/>
        <rFont val="ＭＳ Ｐゴシック"/>
        <family val="3"/>
        <charset val="128"/>
        <scheme val="minor"/>
      </rPr>
      <t>横滑り</t>
    </r>
    <r>
      <rPr>
        <sz val="11"/>
        <color theme="1"/>
        <rFont val="ＭＳ Ｐゴシック"/>
        <family val="2"/>
        <charset val="128"/>
        <scheme val="minor"/>
      </rPr>
      <t>に</t>
    </r>
    <phoneticPr fontId="1"/>
  </si>
  <si>
    <t>アーデント/攻撃/７　(PHⅢ29)</t>
    <rPh sb="6" eb="8">
      <t>コウゲキ</t>
    </rPh>
    <phoneticPr fontId="1"/>
  </si>
  <si>
    <t>[無限回]◆[サイオニック]［増幅可］[武器]</t>
    <rPh sb="1" eb="3">
      <t>ムゲン</t>
    </rPh>
    <rPh sb="3" eb="4">
      <t>カイ</t>
    </rPh>
    <rPh sb="15" eb="17">
      <t>ゾウフク</t>
    </rPh>
    <rPh sb="17" eb="18">
      <t>カ</t>
    </rPh>
    <rPh sb="20" eb="22">
      <t>ブキ</t>
    </rPh>
    <phoneticPr fontId="1"/>
  </si>
  <si>
    <t>【筋力】対"AC"</t>
    <rPh sb="1" eb="3">
      <t>キンリョク</t>
    </rPh>
    <rPh sb="4" eb="5">
      <t>タイ</t>
    </rPh>
    <phoneticPr fontId="1"/>
  </si>
  <si>
    <t>ＡＣ</t>
  </si>
  <si>
    <t>突撃＋戦術的優位</t>
    <rPh sb="0" eb="2">
      <t>トツゲキ</t>
    </rPh>
    <rPh sb="3" eb="6">
      <t>センジュツテキ</t>
    </rPh>
    <rPh sb="6" eb="8">
      <t>ユウイ</t>
    </rPh>
    <phoneticPr fontId="1"/>
  </si>
  <si>
    <t>特殊</t>
    <rPh sb="0" eb="2">
      <t>トクシュ</t>
    </rPh>
    <phoneticPr fontId="1"/>
  </si>
  <si>
    <r>
      <t>使用者に</t>
    </r>
    <r>
      <rPr>
        <b/>
        <sz val="11"/>
        <color rgb="FFFF0000"/>
        <rFont val="ＭＳ Ｐゴシック"/>
        <family val="3"/>
        <charset val="128"/>
        <scheme val="minor"/>
      </rPr>
      <t>隣接する味方</t>
    </r>
    <r>
      <rPr>
        <sz val="11"/>
        <rFont val="ＭＳ Ｐゴシック"/>
        <family val="3"/>
        <charset val="128"/>
        <scheme val="minor"/>
      </rPr>
      <t>は使用者の</t>
    </r>
    <r>
      <rPr>
        <b/>
        <sz val="11"/>
        <color rgb="FFFF0000"/>
        <rFont val="ＭＳ Ｐゴシック"/>
        <family val="3"/>
        <charset val="128"/>
        <scheme val="minor"/>
      </rPr>
      <t>次T終まで攻撃Rに＋１</t>
    </r>
    <r>
      <rPr>
        <sz val="11"/>
        <rFont val="ＭＳ Ｐゴシック"/>
        <family val="3"/>
        <charset val="128"/>
        <scheme val="minor"/>
      </rPr>
      <t>のパワーBを得る。</t>
    </r>
    <rPh sb="0" eb="3">
      <t>シヨウシャ</t>
    </rPh>
    <rPh sb="4" eb="6">
      <t>リンセツ</t>
    </rPh>
    <rPh sb="8" eb="10">
      <t>ミカタ</t>
    </rPh>
    <rPh sb="11" eb="14">
      <t>シヨウシャ</t>
    </rPh>
    <rPh sb="15" eb="16">
      <t>ジ</t>
    </rPh>
    <rPh sb="17" eb="18">
      <t>シュウ</t>
    </rPh>
    <rPh sb="20" eb="22">
      <t>コウゲキ</t>
    </rPh>
    <rPh sb="32" eb="33">
      <t>エ</t>
    </rPh>
    <phoneticPr fontId="1"/>
  </si>
  <si>
    <r>
      <rPr>
        <b/>
        <sz val="11"/>
        <color rgb="FFFF0000"/>
        <rFont val="ＭＳ Ｐゴシック"/>
        <family val="3"/>
        <charset val="128"/>
        <scheme val="minor"/>
      </rPr>
      <t>突撃</t>
    </r>
    <r>
      <rPr>
        <sz val="11"/>
        <rFont val="ＭＳ Ｐゴシック"/>
        <family val="3"/>
        <charset val="128"/>
        <scheme val="minor"/>
      </rPr>
      <t>の際、近接基礎攻撃の代わりにこのパワーを</t>
    </r>
    <r>
      <rPr>
        <b/>
        <sz val="11"/>
        <color rgb="FFFF0000"/>
        <rFont val="ＭＳ Ｐゴシック"/>
        <family val="3"/>
        <charset val="128"/>
        <scheme val="minor"/>
      </rPr>
      <t>未増幅</t>
    </r>
    <r>
      <rPr>
        <sz val="11"/>
        <rFont val="ＭＳ Ｐゴシック"/>
        <family val="3"/>
        <charset val="128"/>
        <scheme val="minor"/>
      </rPr>
      <t>で使用する事ができる</t>
    </r>
    <rPh sb="0" eb="2">
      <t>トツゲキ</t>
    </rPh>
    <rPh sb="3" eb="4">
      <t>サイ</t>
    </rPh>
    <rPh sb="5" eb="7">
      <t>キンセツ</t>
    </rPh>
    <rPh sb="7" eb="9">
      <t>キソ</t>
    </rPh>
    <rPh sb="9" eb="11">
      <t>コウゲキ</t>
    </rPh>
    <rPh sb="12" eb="13">
      <t>カ</t>
    </rPh>
    <rPh sb="22" eb="23">
      <t>ミ</t>
    </rPh>
    <rPh sb="23" eb="25">
      <t>ゾウフク</t>
    </rPh>
    <rPh sb="26" eb="28">
      <t>シヨウ</t>
    </rPh>
    <rPh sb="30" eb="31">
      <t>コト</t>
    </rPh>
    <phoneticPr fontId="1"/>
  </si>
  <si>
    <r>
      <rPr>
        <b/>
        <sz val="11"/>
        <color theme="1"/>
        <rFont val="ＭＳ Ｐゴシック"/>
        <family val="3"/>
        <charset val="128"/>
        <scheme val="minor"/>
      </rPr>
      <t>効果</t>
    </r>
    <r>
      <rPr>
        <sz val="11"/>
        <color theme="1"/>
        <rFont val="ＭＳ Ｐゴシック"/>
        <family val="3"/>
        <charset val="128"/>
        <scheme val="minor"/>
      </rPr>
      <t>：使用者は</t>
    </r>
    <r>
      <rPr>
        <b/>
        <sz val="11"/>
        <color rgb="FFFF0000"/>
        <rFont val="ＭＳ Ｐゴシック"/>
        <family val="3"/>
        <charset val="128"/>
        <scheme val="minor"/>
      </rPr>
      <t>1マスシフトした後に突撃</t>
    </r>
    <r>
      <rPr>
        <sz val="11"/>
        <color theme="1"/>
        <rFont val="ＭＳ Ｐゴシック"/>
        <family val="3"/>
        <charset val="128"/>
        <scheme val="minor"/>
      </rPr>
      <t>を行い、</t>
    </r>
    <rPh sb="0" eb="2">
      <t>コウカ</t>
    </rPh>
    <rPh sb="3" eb="6">
      <t>シヨウシャ</t>
    </rPh>
    <rPh sb="15" eb="16">
      <t>アト</t>
    </rPh>
    <rPh sb="17" eb="19">
      <t>トツゲキ</t>
    </rPh>
    <rPh sb="20" eb="21">
      <t>オコナ</t>
    </rPh>
    <phoneticPr fontId="1"/>
  </si>
  <si>
    <r>
      <t>　　　　突撃の際、近接基礎攻撃の代わりに</t>
    </r>
    <r>
      <rPr>
        <b/>
        <sz val="11"/>
        <color rgb="FFFF0000"/>
        <rFont val="ＭＳ Ｐゴシック"/>
        <family val="3"/>
        <charset val="128"/>
        <scheme val="minor"/>
      </rPr>
      <t>このパワーによる攻撃</t>
    </r>
    <r>
      <rPr>
        <sz val="11"/>
        <rFont val="ＭＳ Ｐゴシック"/>
        <family val="3"/>
        <charset val="128"/>
        <scheme val="minor"/>
      </rPr>
      <t>を行う</t>
    </r>
    <rPh sb="4" eb="6">
      <t>トツゲキ</t>
    </rPh>
    <rPh sb="7" eb="8">
      <t>サイ</t>
    </rPh>
    <rPh sb="9" eb="11">
      <t>キンセツ</t>
    </rPh>
    <rPh sb="11" eb="13">
      <t>キソ</t>
    </rPh>
    <rPh sb="13" eb="15">
      <t>コウゲキ</t>
    </rPh>
    <rPh sb="16" eb="17">
      <t>カ</t>
    </rPh>
    <rPh sb="28" eb="30">
      <t>コウゲキ</t>
    </rPh>
    <rPh sb="31" eb="32">
      <t>オコナ</t>
    </rPh>
    <phoneticPr fontId="1"/>
  </si>
  <si>
    <t>　　　　この時、味方のダメージRには使用者の【耐久力】に等しいパワーBがつく。</t>
    <rPh sb="6" eb="7">
      <t>トキ</t>
    </rPh>
    <rPh sb="8" eb="10">
      <t>ミカタ</t>
    </rPh>
    <rPh sb="18" eb="21">
      <t>シヨウシャ</t>
    </rPh>
    <rPh sb="23" eb="26">
      <t>タイキュウリョク</t>
    </rPh>
    <rPh sb="28" eb="29">
      <t>ヒト</t>
    </rPh>
    <phoneticPr fontId="1"/>
  </si>
  <si>
    <r>
      <rPr>
        <b/>
        <sz val="11"/>
        <color theme="1"/>
        <rFont val="ＭＳ Ｐゴシック"/>
        <family val="3"/>
        <charset val="128"/>
        <scheme val="minor"/>
      </rPr>
      <t>効果</t>
    </r>
    <r>
      <rPr>
        <sz val="11"/>
        <color theme="1"/>
        <rFont val="ＭＳ Ｐゴシック"/>
        <family val="3"/>
        <charset val="128"/>
        <scheme val="minor"/>
      </rPr>
      <t>：使用者から見える</t>
    </r>
    <r>
      <rPr>
        <b/>
        <sz val="11"/>
        <color rgb="FFFF0000"/>
        <rFont val="ＭＳ Ｐゴシック"/>
        <family val="3"/>
        <charset val="128"/>
        <scheme val="minor"/>
      </rPr>
      <t>味方１人または２人</t>
    </r>
    <r>
      <rPr>
        <sz val="11"/>
        <color theme="1"/>
        <rFont val="ＭＳ Ｐゴシック"/>
        <family val="3"/>
        <charset val="128"/>
        <scheme val="minor"/>
      </rPr>
      <t>は、FAとして</t>
    </r>
    <r>
      <rPr>
        <b/>
        <sz val="11"/>
        <color rgb="FFFF0000"/>
        <rFont val="ＭＳ Ｐゴシック"/>
        <family val="3"/>
        <charset val="128"/>
        <scheme val="minor"/>
      </rPr>
      <t>目標以外のクリーチャーに突撃</t>
    </r>
    <rPh sb="0" eb="2">
      <t>コウカ</t>
    </rPh>
    <rPh sb="3" eb="6">
      <t>シヨウシャ</t>
    </rPh>
    <rPh sb="8" eb="9">
      <t>ミ</t>
    </rPh>
    <rPh sb="11" eb="13">
      <t>ミカタ</t>
    </rPh>
    <rPh sb="13" eb="15">
      <t>ヒトリ</t>
    </rPh>
    <rPh sb="19" eb="20">
      <t>ニン</t>
    </rPh>
    <rPh sb="27" eb="29">
      <t>モクヒョウ</t>
    </rPh>
    <rPh sb="29" eb="31">
      <t>イガイ</t>
    </rPh>
    <rPh sb="39" eb="41">
      <t>トツゲキ</t>
    </rPh>
    <phoneticPr fontId="1"/>
  </si>
  <si>
    <t>　　　　をする事ができる。</t>
    <rPh sb="7" eb="8">
      <t>コト</t>
    </rPh>
    <phoneticPr fontId="1"/>
  </si>
  <si>
    <t>ダイレクト・ザ・ストライク</t>
    <phoneticPr fontId="1"/>
  </si>
  <si>
    <t>ウォーロード／攻撃／１　（武Ⅱ7）</t>
    <rPh sb="13" eb="14">
      <t>ブ</t>
    </rPh>
    <phoneticPr fontId="1"/>
  </si>
  <si>
    <t>キーワード</t>
    <phoneticPr fontId="1"/>
  </si>
  <si>
    <t>[無限回]◆[武勇]</t>
    <rPh sb="7" eb="9">
      <t>ブユウ</t>
    </rPh>
    <phoneticPr fontId="1"/>
  </si>
  <si>
    <t>アクション</t>
    <phoneticPr fontId="1"/>
  </si>
  <si>
    <t>味方1人</t>
    <rPh sb="0" eb="2">
      <t>ミカタ</t>
    </rPh>
    <rPh sb="2" eb="4">
      <t>ヒトリ</t>
    </rPh>
    <phoneticPr fontId="1"/>
  </si>
  <si>
    <r>
      <t>使用者から</t>
    </r>
    <r>
      <rPr>
        <b/>
        <sz val="11"/>
        <color rgb="FFFF0000"/>
        <rFont val="ＭＳ Ｐゴシック"/>
        <family val="3"/>
        <charset val="128"/>
        <scheme val="minor"/>
      </rPr>
      <t>１０マス以内</t>
    </r>
    <r>
      <rPr>
        <sz val="11"/>
        <color theme="1"/>
        <rFont val="ＭＳ Ｐゴシック"/>
        <family val="2"/>
        <charset val="128"/>
        <scheme val="minor"/>
      </rPr>
      <t>にいて、</t>
    </r>
    <r>
      <rPr>
        <b/>
        <sz val="11"/>
        <color rgb="FFFF0000"/>
        <rFont val="ＭＳ Ｐゴシック"/>
        <family val="3"/>
        <charset val="128"/>
        <scheme val="minor"/>
      </rPr>
      <t>使用者から見える1体の敵</t>
    </r>
    <r>
      <rPr>
        <sz val="11"/>
        <color theme="1"/>
        <rFont val="ＭＳ Ｐゴシック"/>
        <family val="2"/>
        <charset val="128"/>
        <scheme val="minor"/>
      </rPr>
      <t>を選ぶ。</t>
    </r>
    <rPh sb="0" eb="2">
      <t>シヨウ</t>
    </rPh>
    <rPh sb="2" eb="3">
      <t>シャ</t>
    </rPh>
    <rPh sb="9" eb="11">
      <t>イナイ</t>
    </rPh>
    <rPh sb="15" eb="18">
      <t>シヨウシャ</t>
    </rPh>
    <rPh sb="20" eb="21">
      <t>ミ</t>
    </rPh>
    <rPh sb="24" eb="25">
      <t>タイ</t>
    </rPh>
    <rPh sb="26" eb="27">
      <t>テキ</t>
    </rPh>
    <rPh sb="28" eb="29">
      <t>エラ</t>
    </rPh>
    <phoneticPr fontId="1"/>
  </si>
  <si>
    <r>
      <t>目標はFAとして、その敵に1回の</t>
    </r>
    <r>
      <rPr>
        <b/>
        <sz val="11"/>
        <color rgb="FFFF0000"/>
        <rFont val="ＭＳ Ｐゴシック"/>
        <family val="3"/>
        <charset val="128"/>
        <scheme val="minor"/>
      </rPr>
      <t>基礎攻撃</t>
    </r>
    <r>
      <rPr>
        <sz val="11"/>
        <rFont val="ＭＳ Ｐゴシック"/>
        <family val="3"/>
        <charset val="128"/>
        <scheme val="minor"/>
      </rPr>
      <t>を行う。</t>
    </r>
    <rPh sb="0" eb="2">
      <t>モクヒョウ</t>
    </rPh>
    <rPh sb="11" eb="12">
      <t>テキ</t>
    </rPh>
    <rPh sb="14" eb="15">
      <t>カイ</t>
    </rPh>
    <rPh sb="16" eb="18">
      <t>キソ</t>
    </rPh>
    <rPh sb="18" eb="20">
      <t>コウゲキ</t>
    </rPh>
    <rPh sb="21" eb="22">
      <t>オコナ</t>
    </rPh>
    <phoneticPr fontId="1"/>
  </si>
  <si>
    <r>
      <t>目標が</t>
    </r>
    <r>
      <rPr>
        <b/>
        <sz val="16"/>
        <color rgb="FFFF0000"/>
        <rFont val="HGP創英角ｺﾞｼｯｸUB"/>
        <family val="3"/>
        <charset val="128"/>
      </rPr>
      <t>敵</t>
    </r>
    <r>
      <rPr>
        <b/>
        <sz val="12"/>
        <color rgb="FFFF0000"/>
        <rFont val="HGP創英角ｺﾞｼｯｸUB"/>
        <family val="3"/>
        <charset val="128"/>
      </rPr>
      <t>ではなく</t>
    </r>
    <r>
      <rPr>
        <b/>
        <sz val="16"/>
        <color rgb="FFFF0000"/>
        <rFont val="HGP創英角ｺﾞｼｯｸUB"/>
        <family val="3"/>
        <charset val="128"/>
      </rPr>
      <t>味方</t>
    </r>
    <r>
      <rPr>
        <sz val="11"/>
        <color theme="1"/>
        <rFont val="HGP創英角ｺﾞｼｯｸUB"/>
        <family val="3"/>
        <charset val="128"/>
      </rPr>
      <t>であるのと</t>
    </r>
    <r>
      <rPr>
        <b/>
        <sz val="16"/>
        <color rgb="FFFF0000"/>
        <rFont val="HGP創英角ｺﾞｼｯｸUB"/>
        <family val="3"/>
        <charset val="128"/>
      </rPr>
      <t>機会攻撃</t>
    </r>
    <r>
      <rPr>
        <b/>
        <sz val="12"/>
        <color rgb="FFFF0000"/>
        <rFont val="HGP創英角ｺﾞｼｯｸUB"/>
        <family val="3"/>
        <charset val="128"/>
      </rPr>
      <t>の</t>
    </r>
    <r>
      <rPr>
        <b/>
        <sz val="16"/>
        <color rgb="FFFF0000"/>
        <rFont val="HGP創英角ｺﾞｼｯｸUB"/>
        <family val="3"/>
        <charset val="128"/>
      </rPr>
      <t>誘発</t>
    </r>
    <r>
      <rPr>
        <sz val="11"/>
        <color theme="1"/>
        <rFont val="HGP創英角ｺﾞｼｯｸUB"/>
        <family val="3"/>
        <charset val="128"/>
      </rPr>
      <t>に要注意！</t>
    </r>
    <rPh sb="0" eb="2">
      <t>モクヒョウ</t>
    </rPh>
    <rPh sb="3" eb="4">
      <t>テキ</t>
    </rPh>
    <rPh sb="8" eb="10">
      <t>ミカタ</t>
    </rPh>
    <rPh sb="15" eb="17">
      <t>キカイ</t>
    </rPh>
    <rPh sb="17" eb="19">
      <t>コウゲキ</t>
    </rPh>
    <rPh sb="20" eb="22">
      <t>ユウハツ</t>
    </rPh>
    <rPh sb="23" eb="26">
      <t>ヨウチュウイ</t>
    </rPh>
    <phoneticPr fontId="1"/>
  </si>
  <si>
    <r>
      <t>実質的に</t>
    </r>
    <r>
      <rPr>
        <b/>
        <sz val="16"/>
        <color rgb="FFFF0000"/>
        <rFont val="HGP創英角ｺﾞｼｯｸUB"/>
        <family val="3"/>
        <charset val="128"/>
      </rPr>
      <t>命令範囲</t>
    </r>
    <r>
      <rPr>
        <b/>
        <sz val="12"/>
        <color rgb="FFFF0000"/>
        <rFont val="HGP創英角ｺﾞｼｯｸUB"/>
        <family val="3"/>
        <charset val="128"/>
      </rPr>
      <t>が</t>
    </r>
    <r>
      <rPr>
        <b/>
        <sz val="16"/>
        <color rgb="FFFF0000"/>
        <rFont val="HGP創英角ｺﾞｼｯｸUB"/>
        <family val="3"/>
        <charset val="128"/>
      </rPr>
      <t>爆発５</t>
    </r>
    <r>
      <rPr>
        <sz val="11"/>
        <color theme="1"/>
        <rFont val="HGP創英角ｺﾞｼｯｸUB"/>
        <family val="3"/>
        <charset val="128"/>
      </rPr>
      <t>（つまり通常営業）で</t>
    </r>
    <r>
      <rPr>
        <sz val="16"/>
        <color rgb="FFFF0000"/>
        <rFont val="HGP創英角ｺﾞｼｯｸUB"/>
        <family val="3"/>
        <charset val="128"/>
      </rPr>
      <t>射程１０</t>
    </r>
    <r>
      <rPr>
        <sz val="11"/>
        <color rgb="FFFF0000"/>
        <rFont val="HGP創英角ｺﾞｼｯｸUB"/>
        <family val="3"/>
        <charset val="128"/>
      </rPr>
      <t>の</t>
    </r>
    <r>
      <rPr>
        <sz val="14"/>
        <color rgb="FFFF0000"/>
        <rFont val="HGP創英角ｺﾞｼｯｸUB"/>
        <family val="3"/>
        <charset val="128"/>
      </rPr>
      <t>遠隔攻撃</t>
    </r>
    <r>
      <rPr>
        <sz val="11"/>
        <color rgb="FFFF0000"/>
        <rFont val="HGP創英角ｺﾞｼｯｸUB"/>
        <family val="3"/>
        <charset val="128"/>
      </rPr>
      <t>！</t>
    </r>
    <rPh sb="0" eb="3">
      <t>ジッシツテキ</t>
    </rPh>
    <rPh sb="4" eb="6">
      <t>メイレイ</t>
    </rPh>
    <rPh sb="6" eb="8">
      <t>ハンイ</t>
    </rPh>
    <rPh sb="9" eb="11">
      <t>バクハツ</t>
    </rPh>
    <rPh sb="16" eb="18">
      <t>ツウジョウ</t>
    </rPh>
    <rPh sb="18" eb="20">
      <t>エイギョウ</t>
    </rPh>
    <rPh sb="22" eb="24">
      <t>シャテイ</t>
    </rPh>
    <rPh sb="27" eb="29">
      <t>エンカク</t>
    </rPh>
    <rPh sb="29" eb="31">
      <t>コウゲキ</t>
    </rPh>
    <phoneticPr fontId="1"/>
  </si>
  <si>
    <r>
      <rPr>
        <b/>
        <sz val="11"/>
        <rFont val="ＭＳ Ｐゴシック"/>
        <family val="3"/>
        <charset val="128"/>
        <scheme val="minor"/>
      </rPr>
      <t>だけど</t>
    </r>
    <r>
      <rPr>
        <b/>
        <sz val="16"/>
        <color rgb="FFFF0000"/>
        <rFont val="HGP創英角ｺﾞｼｯｸUB"/>
        <family val="3"/>
        <charset val="128"/>
      </rPr>
      <t>盲目中</t>
    </r>
    <r>
      <rPr>
        <b/>
        <sz val="11"/>
        <color rgb="FFFF0000"/>
        <rFont val="ＭＳ Ｐゴシック"/>
        <family val="3"/>
        <charset val="128"/>
        <scheme val="minor"/>
      </rPr>
      <t>は</t>
    </r>
    <r>
      <rPr>
        <b/>
        <sz val="14"/>
        <color rgb="FFFF0000"/>
        <rFont val="HGP創英角ｺﾞｼｯｸUB"/>
        <family val="3"/>
        <charset val="128"/>
      </rPr>
      <t>使用不可</t>
    </r>
    <rPh sb="3" eb="5">
      <t>モウモク</t>
    </rPh>
    <rPh sb="5" eb="6">
      <t>チュウ</t>
    </rPh>
    <rPh sb="7" eb="9">
      <t>シヨウ</t>
    </rPh>
    <rPh sb="9" eb="11">
      <t>フカ</t>
    </rPh>
    <phoneticPr fontId="1"/>
  </si>
  <si>
    <t>[遭遇毎]◆[サイオニック][増幅可]</t>
    <rPh sb="1" eb="3">
      <t>ソウグウ</t>
    </rPh>
    <rPh sb="3" eb="4">
      <t>マイ</t>
    </rPh>
    <rPh sb="15" eb="17">
      <t>ゾウフク</t>
    </rPh>
    <rPh sb="17" eb="18">
      <t>カ</t>
    </rPh>
    <phoneticPr fontId="1"/>
  </si>
  <si>
    <t>エスケープト・スロール／汎用　（未17）</t>
    <rPh sb="12" eb="14">
      <t>ハンヨウ</t>
    </rPh>
    <rPh sb="16" eb="17">
      <t>ミ</t>
    </rPh>
    <phoneticPr fontId="1"/>
  </si>
  <si>
    <t>即応・割込</t>
    <rPh sb="0" eb="2">
      <t>ソクオウ</t>
    </rPh>
    <rPh sb="3" eb="4">
      <t>ワ</t>
    </rPh>
    <rPh sb="4" eb="5">
      <t>コミ</t>
    </rPh>
    <phoneticPr fontId="1"/>
  </si>
  <si>
    <r>
      <t>使用者に</t>
    </r>
    <r>
      <rPr>
        <b/>
        <sz val="11"/>
        <color rgb="FFFF0000"/>
        <rFont val="ＭＳ Ｐゴシック"/>
        <family val="3"/>
        <charset val="128"/>
        <scheme val="minor"/>
      </rPr>
      <t>[精神]または[魅了]の攻撃</t>
    </r>
    <r>
      <rPr>
        <sz val="11"/>
        <color theme="1"/>
        <rFont val="ＭＳ Ｐゴシック"/>
        <family val="2"/>
        <charset val="128"/>
        <scheme val="minor"/>
      </rPr>
      <t>がヒットする</t>
    </r>
    <rPh sb="0" eb="3">
      <t>シヨウシャ</t>
    </rPh>
    <rPh sb="5" eb="7">
      <t>セイシン</t>
    </rPh>
    <rPh sb="12" eb="14">
      <t>ミリョウ</t>
    </rPh>
    <rPh sb="16" eb="18">
      <t>コウゲキ</t>
    </rPh>
    <phoneticPr fontId="1"/>
  </si>
  <si>
    <t>効果</t>
    <rPh sb="0" eb="2">
      <t>コウカ</t>
    </rPh>
    <phoneticPr fontId="1"/>
  </si>
  <si>
    <r>
      <t>また、</t>
    </r>
    <r>
      <rPr>
        <b/>
        <sz val="11"/>
        <color rgb="FFFF0000"/>
        <rFont val="ＭＳ Ｐゴシック"/>
        <family val="3"/>
        <charset val="128"/>
        <scheme val="minor"/>
      </rPr>
      <t>次T終まで[精神]または[魅了]に対するSTに+2</t>
    </r>
    <r>
      <rPr>
        <sz val="11"/>
        <color theme="1"/>
        <rFont val="ＭＳ Ｐゴシック"/>
        <family val="2"/>
        <charset val="128"/>
        <scheme val="minor"/>
      </rPr>
      <t>のパワーBを得る。</t>
    </r>
    <phoneticPr fontId="1"/>
  </si>
  <si>
    <t>増幅１</t>
    <rPh sb="0" eb="2">
      <t>ゾウフク</t>
    </rPh>
    <phoneticPr fontId="1"/>
  </si>
  <si>
    <r>
      <t>効果：同上。加えて、</t>
    </r>
    <r>
      <rPr>
        <b/>
        <sz val="11"/>
        <color rgb="FFFF0000"/>
        <rFont val="ＭＳ Ｐゴシック"/>
        <family val="3"/>
        <charset val="128"/>
        <scheme val="minor"/>
      </rPr>
      <t>STにて終了させる事の出来る[精神]または[魅了]効果に対するST</t>
    </r>
    <r>
      <rPr>
        <sz val="11"/>
        <color theme="1"/>
        <rFont val="ＭＳ Ｐゴシック"/>
        <family val="2"/>
        <charset val="128"/>
        <scheme val="minor"/>
      </rPr>
      <t>を</t>
    </r>
    <rPh sb="0" eb="2">
      <t>コウカ</t>
    </rPh>
    <rPh sb="3" eb="5">
      <t>ドウジョウ</t>
    </rPh>
    <phoneticPr fontId="1"/>
  </si>
  <si>
    <r>
      <t>　　　　自T終の代わりに</t>
    </r>
    <r>
      <rPr>
        <b/>
        <sz val="11"/>
        <color rgb="FFFF0000"/>
        <rFont val="ＭＳ Ｐゴシック"/>
        <family val="3"/>
        <charset val="128"/>
        <scheme val="minor"/>
      </rPr>
      <t>自T開に行う</t>
    </r>
    <r>
      <rPr>
        <sz val="11"/>
        <rFont val="ＭＳ Ｐゴシック"/>
        <family val="3"/>
        <charset val="128"/>
        <scheme val="minor"/>
      </rPr>
      <t>事ができる。</t>
    </r>
    <r>
      <rPr>
        <b/>
        <sz val="11"/>
        <color rgb="FFFF0000"/>
        <rFont val="ＭＳ Ｐゴシック"/>
        <family val="3"/>
        <charset val="128"/>
        <scheme val="minor"/>
      </rPr>
      <t>遭遇終まで</t>
    </r>
    <r>
      <rPr>
        <sz val="11"/>
        <rFont val="ＭＳ Ｐゴシック"/>
        <family val="3"/>
        <charset val="128"/>
        <scheme val="minor"/>
      </rPr>
      <t>持続。</t>
    </r>
    <phoneticPr fontId="1"/>
  </si>
  <si>
    <t>アーデント／汎用／２　（PHⅢ26）</t>
    <rPh sb="6" eb="8">
      <t>ハンヨウ</t>
    </rPh>
    <phoneticPr fontId="1"/>
  </si>
  <si>
    <t>[遭遇毎]◆[サイオニック][瞬間移動]</t>
    <rPh sb="1" eb="3">
      <t>ソウグウ</t>
    </rPh>
    <rPh sb="3" eb="4">
      <t>マイ</t>
    </rPh>
    <rPh sb="15" eb="17">
      <t>シュンカン</t>
    </rPh>
    <rPh sb="17" eb="19">
      <t>イドウ</t>
    </rPh>
    <phoneticPr fontId="1"/>
  </si>
  <si>
    <t>移動アクション</t>
    <rPh sb="0" eb="2">
      <t>イドウ</t>
    </rPh>
    <phoneticPr fontId="1"/>
  </si>
  <si>
    <t>目標</t>
    <rPh sb="0" eb="2">
      <t>モクヒョウ</t>
    </rPh>
    <phoneticPr fontId="1"/>
  </si>
  <si>
    <t>爆発の範囲内の味方１人</t>
    <rPh sb="0" eb="2">
      <t>バクハツ</t>
    </rPh>
    <rPh sb="3" eb="6">
      <t>ハンイナイ</t>
    </rPh>
    <rPh sb="7" eb="9">
      <t>ミカタ</t>
    </rPh>
    <rPh sb="9" eb="11">
      <t>ヒトリ</t>
    </rPh>
    <phoneticPr fontId="1"/>
  </si>
  <si>
    <t>使用者は自分と目標を瞬間移動させ、互いの位置を入れ替える</t>
    <rPh sb="0" eb="3">
      <t>シヨウシャ</t>
    </rPh>
    <rPh sb="4" eb="6">
      <t>ジブン</t>
    </rPh>
    <rPh sb="7" eb="9">
      <t>モクヒョウ</t>
    </rPh>
    <rPh sb="10" eb="12">
      <t>シュンカン</t>
    </rPh>
    <rPh sb="12" eb="14">
      <t>イドウ</t>
    </rPh>
    <rPh sb="17" eb="18">
      <t>タガ</t>
    </rPh>
    <rPh sb="20" eb="22">
      <t>イチ</t>
    </rPh>
    <rPh sb="23" eb="24">
      <t>イ</t>
    </rPh>
    <rPh sb="25" eb="26">
      <t>カ</t>
    </rPh>
    <phoneticPr fontId="1"/>
  </si>
  <si>
    <t>アーデント／汎用／６　（サイ14）</t>
    <rPh sb="6" eb="8">
      <t>ハンヨウ</t>
    </rPh>
    <phoneticPr fontId="1"/>
  </si>
  <si>
    <t>[遭遇毎]◆[サイオニック]</t>
    <rPh sb="1" eb="3">
      <t>ソウグウ</t>
    </rPh>
    <rPh sb="3" eb="4">
      <t>マイ</t>
    </rPh>
    <phoneticPr fontId="1"/>
  </si>
  <si>
    <t>爆発の範囲内の味方すべて</t>
    <rPh sb="0" eb="2">
      <t>バクハツ</t>
    </rPh>
    <rPh sb="3" eb="6">
      <t>ハンイナイ</t>
    </rPh>
    <rPh sb="7" eb="9">
      <t>ミカタ</t>
    </rPh>
    <phoneticPr fontId="1"/>
  </si>
  <si>
    <t>目標は(３＋【魅力】)に等しい一時的HPを得る。</t>
    <rPh sb="0" eb="2">
      <t>モクヒョウ</t>
    </rPh>
    <rPh sb="7" eb="9">
      <t>ミリョク</t>
    </rPh>
    <rPh sb="12" eb="13">
      <t>ヒト</t>
    </rPh>
    <rPh sb="15" eb="18">
      <t>イチジテキ</t>
    </rPh>
    <rPh sb="21" eb="22">
      <t>エ</t>
    </rPh>
    <phoneticPr fontId="1"/>
  </si>
  <si>
    <t>クラス特徴</t>
    <rPh sb="3" eb="5">
      <t>トクチョウ</t>
    </rPh>
    <phoneticPr fontId="1"/>
  </si>
  <si>
    <t>キーワード</t>
    <phoneticPr fontId="1"/>
  </si>
  <si>
    <t>アクション</t>
    <phoneticPr fontId="1"/>
  </si>
  <si>
    <t>マイナー・アクション</t>
    <phoneticPr fontId="1"/>
  </si>
  <si>
    <t>使用者または範囲内の味方１人</t>
    <rPh sb="0" eb="3">
      <t>シヨウシャ</t>
    </rPh>
    <rPh sb="6" eb="9">
      <t>ハンイナイ</t>
    </rPh>
    <rPh sb="10" eb="12">
      <t>ミカタ</t>
    </rPh>
    <rPh sb="12" eb="14">
      <t>ヒトリ</t>
    </rPh>
    <phoneticPr fontId="1"/>
  </si>
  <si>
    <t>目標は１回分の回復力を消費でき、それにより通常よりも１ｄ６多くHPを回復する事ができる。</t>
    <rPh sb="0" eb="2">
      <t>モクヒョウ</t>
    </rPh>
    <rPh sb="4" eb="6">
      <t>カイブン</t>
    </rPh>
    <rPh sb="7" eb="10">
      <t>カイフクリョク</t>
    </rPh>
    <rPh sb="11" eb="13">
      <t>ショウヒ</t>
    </rPh>
    <rPh sb="21" eb="23">
      <t>ツウジョウ</t>
    </rPh>
    <rPh sb="29" eb="30">
      <t>オオ</t>
    </rPh>
    <rPh sb="34" eb="36">
      <t>カイフク</t>
    </rPh>
    <rPh sb="38" eb="39">
      <t>コト</t>
    </rPh>
    <phoneticPr fontId="1"/>
  </si>
  <si>
    <t xml:space="preserve">Lv6:2ｄ6 Lv11:3ｄ6 Lv16:4ｄ6 Lv21:5ｄ6 Lv26:6ｄ6 </t>
    <phoneticPr fontId="1"/>
  </si>
  <si>
    <t>このパワーは１回の遭遇につき２回使用できるが、１Rには１回しか使用できない。</t>
    <rPh sb="7" eb="8">
      <t>カイ</t>
    </rPh>
    <rPh sb="9" eb="11">
      <t>ソウグウ</t>
    </rPh>
    <rPh sb="15" eb="16">
      <t>カイ</t>
    </rPh>
    <rPh sb="16" eb="18">
      <t>シヨウ</t>
    </rPh>
    <rPh sb="28" eb="29">
      <t>カイ</t>
    </rPh>
    <rPh sb="31" eb="33">
      <t>シヨウ</t>
    </rPh>
    <phoneticPr fontId="1"/>
  </si>
  <si>
    <t>Lv16で、このパワーは１回の遭遇に３回使用できるようになる。</t>
    <rPh sb="13" eb="14">
      <t>カイ</t>
    </rPh>
    <rPh sb="15" eb="17">
      <t>ソウグウ</t>
    </rPh>
    <rPh sb="19" eb="20">
      <t>カイ</t>
    </rPh>
    <rPh sb="20" eb="22">
      <t>シヨウ</t>
    </rPh>
    <phoneticPr fontId="1"/>
  </si>
  <si>
    <t>Lv</t>
    <phoneticPr fontId="1"/>
  </si>
  <si>
    <t>キーワード</t>
    <phoneticPr fontId="1"/>
  </si>
  <si>
    <t>アクション</t>
    <phoneticPr fontId="1"/>
  </si>
  <si>
    <t>トリガー</t>
    <phoneticPr fontId="1"/>
  </si>
  <si>
    <t>アーデント・アラクリティ</t>
    <phoneticPr fontId="1"/>
  </si>
  <si>
    <t>アーデント／クラス特徴／　（ＰＨⅢ24）</t>
    <rPh sb="9" eb="11">
      <t>トクチョウ</t>
    </rPh>
    <phoneticPr fontId="1"/>
  </si>
  <si>
    <r>
      <rPr>
        <b/>
        <sz val="11"/>
        <color theme="1"/>
        <rFont val="ＭＳ Ｐゴシック"/>
        <family val="3"/>
        <charset val="128"/>
        <scheme val="minor"/>
      </rPr>
      <t>明晰の心衣</t>
    </r>
    <r>
      <rPr>
        <sz val="11"/>
        <color theme="1"/>
        <rFont val="ＭＳ Ｐゴシック"/>
        <family val="2"/>
        <charset val="128"/>
        <scheme val="minor"/>
      </rPr>
      <t>：使用者の</t>
    </r>
    <r>
      <rPr>
        <b/>
        <sz val="11"/>
        <color rgb="FFFF0000"/>
        <rFont val="ＭＳ Ｐゴシック"/>
        <family val="3"/>
        <charset val="128"/>
        <scheme val="minor"/>
      </rPr>
      <t>次T終まで</t>
    </r>
    <r>
      <rPr>
        <sz val="11"/>
        <color theme="1"/>
        <rFont val="ＭＳ Ｐゴシック"/>
        <family val="2"/>
        <charset val="128"/>
        <scheme val="minor"/>
      </rPr>
      <t>、目標は</t>
    </r>
    <r>
      <rPr>
        <b/>
        <sz val="11"/>
        <color rgb="FFFF0000"/>
        <rFont val="ＭＳ Ｐゴシック"/>
        <family val="3"/>
        <charset val="128"/>
        <scheme val="minor"/>
      </rPr>
      <t>すべての防御値に＋１</t>
    </r>
    <r>
      <rPr>
        <sz val="11"/>
        <color theme="1"/>
        <rFont val="ＭＳ Ｐゴシック"/>
        <family val="2"/>
        <charset val="128"/>
        <scheme val="minor"/>
      </rPr>
      <t>ボーナスを得る。</t>
    </r>
    <rPh sb="0" eb="2">
      <t>メイセキ</t>
    </rPh>
    <rPh sb="3" eb="4">
      <t>シン</t>
    </rPh>
    <rPh sb="4" eb="5">
      <t>イ</t>
    </rPh>
    <rPh sb="6" eb="9">
      <t>シヨウシャ</t>
    </rPh>
    <rPh sb="10" eb="11">
      <t>ジ</t>
    </rPh>
    <rPh sb="12" eb="13">
      <t>シュウ</t>
    </rPh>
    <rPh sb="16" eb="18">
      <t>モクヒョウ</t>
    </rPh>
    <rPh sb="23" eb="25">
      <t>ボウギョ</t>
    </rPh>
    <rPh sb="25" eb="26">
      <t>チ</t>
    </rPh>
    <rPh sb="34" eb="35">
      <t>エ</t>
    </rPh>
    <phoneticPr fontId="1"/>
  </si>
  <si>
    <t>　　　　　　　　　　　　　　　回復力値＋２ｄ６ HP回復</t>
    <rPh sb="15" eb="18">
      <t>カイフクリョク</t>
    </rPh>
    <rPh sb="18" eb="19">
      <t>チ</t>
    </rPh>
    <rPh sb="26" eb="28">
      <t>カイフク</t>
    </rPh>
    <phoneticPr fontId="1"/>
  </si>
  <si>
    <t>　　　トリガー：使用者が回復力を消化してHP回復する</t>
    <phoneticPr fontId="1"/>
  </si>
  <si>
    <t>　　　効果：使用者はさらに1回分回復力を消費したかのように追加でHPを回復する。</t>
    <phoneticPr fontId="1"/>
  </si>
  <si>
    <t>※：ベルト・オヴ・サクリファイス (PHB252)</t>
    <phoneticPr fontId="1"/>
  </si>
  <si>
    <r>
      <t>　　</t>
    </r>
    <r>
      <rPr>
        <b/>
        <sz val="11"/>
        <color rgb="FFFF0000"/>
        <rFont val="ＭＳ Ｐゴシック"/>
        <family val="3"/>
        <charset val="128"/>
        <scheme val="minor"/>
      </rPr>
      <t>特性：使用者に5マス以内の味方は、回復力値＋１</t>
    </r>
    <phoneticPr fontId="1"/>
  </si>
  <si>
    <t>　　　回復力を２回分消費、５マス以内の味方１人は回復力を１回復する。</t>
    <phoneticPr fontId="1"/>
  </si>
  <si>
    <t xml:space="preserve"> 　　　　　　　　　　　使用者の５マス以内の味方：回復力値＋１</t>
    <rPh sb="12" eb="14">
      <t>シヨウ</t>
    </rPh>
    <rPh sb="14" eb="15">
      <t>シャ</t>
    </rPh>
    <rPh sb="22" eb="24">
      <t>ミカタ</t>
    </rPh>
    <rPh sb="25" eb="28">
      <t>カイフクリョク</t>
    </rPh>
    <rPh sb="28" eb="29">
      <t>チ</t>
    </rPh>
    <phoneticPr fontId="1"/>
  </si>
  <si>
    <t>※：アミュレット・オヴ・ヴィゴー　(宝Ⅱ63)</t>
    <phoneticPr fontId="1"/>
  </si>
  <si>
    <t xml:space="preserve"> 　　　　　　　　　　使用者の次T終まで　すべての防御値に＋１</t>
    <rPh sb="11" eb="13">
      <t>シヨウ</t>
    </rPh>
    <rPh sb="13" eb="14">
      <t>シャ</t>
    </rPh>
    <rPh sb="15" eb="16">
      <t>ジ</t>
    </rPh>
    <rPh sb="17" eb="18">
      <t>シュウ</t>
    </rPh>
    <phoneticPr fontId="1"/>
  </si>
  <si>
    <t>[遭遇毎](特殊)◆[回復][サイオニック]</t>
    <rPh sb="1" eb="3">
      <t>ソウグウ</t>
    </rPh>
    <rPh sb="3" eb="4">
      <t>マイ</t>
    </rPh>
    <rPh sb="6" eb="8">
      <t>トクシュ</t>
    </rPh>
    <rPh sb="11" eb="13">
      <t>カイフク</t>
    </rPh>
    <phoneticPr fontId="1"/>
  </si>
  <si>
    <t>爆発の範囲内の味方全て</t>
    <rPh sb="0" eb="2">
      <t>バクハツ</t>
    </rPh>
    <rPh sb="3" eb="6">
      <t>ハンイナイ</t>
    </rPh>
    <rPh sb="7" eb="9">
      <t>ミカタ</t>
    </rPh>
    <rPh sb="9" eb="10">
      <t>スベ</t>
    </rPh>
    <phoneticPr fontId="1"/>
  </si>
  <si>
    <t>使用者が攻撃によって重傷になる</t>
    <rPh sb="0" eb="3">
      <t>シヨウシャ</t>
    </rPh>
    <rPh sb="4" eb="6">
      <t>コウゲキ</t>
    </rPh>
    <rPh sb="10" eb="12">
      <t>ジュウショウ</t>
    </rPh>
    <phoneticPr fontId="1"/>
  </si>
  <si>
    <r>
      <t>目標はそれぞれFAとして、</t>
    </r>
    <r>
      <rPr>
        <b/>
        <sz val="11"/>
        <color rgb="FFFF0000"/>
        <rFont val="ＭＳ Ｐゴシック"/>
        <family val="3"/>
        <charset val="128"/>
        <scheme val="minor"/>
      </rPr>
      <t>１マスのシフトを行うか</t>
    </r>
    <r>
      <rPr>
        <sz val="11"/>
        <color theme="1"/>
        <rFont val="ＭＳ Ｐゴシック"/>
        <family val="2"/>
        <charset val="128"/>
        <scheme val="minor"/>
      </rPr>
      <t>、</t>
    </r>
    <rPh sb="0" eb="2">
      <t>モクヒョウ</t>
    </rPh>
    <rPh sb="21" eb="22">
      <t>オコナ</t>
    </rPh>
    <phoneticPr fontId="1"/>
  </si>
  <si>
    <r>
      <t>または</t>
    </r>
    <r>
      <rPr>
        <b/>
        <sz val="11"/>
        <color rgb="FFFF0000"/>
        <rFont val="ＭＳ Ｐゴシック"/>
        <family val="3"/>
        <charset val="128"/>
        <scheme val="minor"/>
      </rPr>
      <t>各自の移動速度の半分に等しい移動</t>
    </r>
    <r>
      <rPr>
        <sz val="11"/>
        <color theme="1"/>
        <rFont val="ＭＳ Ｐゴシック"/>
        <family val="2"/>
        <charset val="128"/>
        <scheme val="minor"/>
      </rPr>
      <t>を行うことができる。</t>
    </r>
    <rPh sb="3" eb="5">
      <t>カクジ</t>
    </rPh>
    <rPh sb="6" eb="8">
      <t>イドウ</t>
    </rPh>
    <rPh sb="8" eb="10">
      <t>ソクド</t>
    </rPh>
    <rPh sb="11" eb="13">
      <t>ハンブン</t>
    </rPh>
    <rPh sb="14" eb="15">
      <t>ヒト</t>
    </rPh>
    <rPh sb="17" eb="19">
      <t>イドウ</t>
    </rPh>
    <rPh sb="20" eb="21">
      <t>オコナ</t>
    </rPh>
    <phoneticPr fontId="1"/>
  </si>
  <si>
    <t>Lv</t>
    <phoneticPr fontId="1"/>
  </si>
  <si>
    <t>一日毎</t>
    <rPh sb="0" eb="2">
      <t>イチニチ</t>
    </rPh>
    <rPh sb="2" eb="3">
      <t>マイ</t>
    </rPh>
    <phoneticPr fontId="1"/>
  </si>
  <si>
    <t>キーワード</t>
    <phoneticPr fontId="1"/>
  </si>
  <si>
    <t>アクション</t>
    <phoneticPr fontId="1"/>
  </si>
  <si>
    <t>クリーチャー1体</t>
    <rPh sb="7" eb="8">
      <t>タイ</t>
    </rPh>
    <phoneticPr fontId="1"/>
  </si>
  <si>
    <t>ヒット</t>
    <phoneticPr fontId="1"/>
  </si>
  <si>
    <t>ダメージ</t>
    <phoneticPr fontId="1"/>
  </si>
  <si>
    <t>クリティカル</t>
    <phoneticPr fontId="1"/>
  </si>
  <si>
    <t>インプランテッド・サジェスチョン</t>
    <phoneticPr fontId="1"/>
  </si>
  <si>
    <t>アーデント／攻撃／１　（PHⅢ25）</t>
    <phoneticPr fontId="1"/>
  </si>
  <si>
    <t>(２[Ｗ]＋【魅力】)ダメージ</t>
    <rPh sb="7" eb="9">
      <t>ミリョク</t>
    </rPh>
    <phoneticPr fontId="1"/>
  </si>
  <si>
    <r>
      <t>目標は</t>
    </r>
    <r>
      <rPr>
        <b/>
        <sz val="11"/>
        <color rgb="FFFF0000"/>
        <rFont val="ＭＳ Ｐゴシック"/>
        <family val="3"/>
        <charset val="128"/>
        <scheme val="minor"/>
      </rPr>
      <t>幻惑状態</t>
    </r>
    <r>
      <rPr>
        <sz val="11"/>
        <color theme="1"/>
        <rFont val="ＭＳ Ｐゴシック"/>
        <family val="2"/>
        <charset val="128"/>
        <scheme val="minor"/>
      </rPr>
      <t>になる。</t>
    </r>
    <r>
      <rPr>
        <b/>
        <sz val="11"/>
        <color rgb="FFFF0000"/>
        <rFont val="ＭＳ Ｐゴシック"/>
        <family val="3"/>
        <charset val="128"/>
        <scheme val="minor"/>
      </rPr>
      <t>(ST終)</t>
    </r>
    <rPh sb="0" eb="2">
      <t>モクヒョウ</t>
    </rPh>
    <rPh sb="3" eb="5">
      <t>ゲンワク</t>
    </rPh>
    <rPh sb="5" eb="7">
      <t>ジョウタイ</t>
    </rPh>
    <rPh sb="14" eb="15">
      <t>シュウ</t>
    </rPh>
    <phoneticPr fontId="1"/>
  </si>
  <si>
    <t>半減ダメージ</t>
    <rPh sb="0" eb="2">
      <t>ハンゲン</t>
    </rPh>
    <phoneticPr fontId="1"/>
  </si>
  <si>
    <t>ミス</t>
    <phoneticPr fontId="1"/>
  </si>
  <si>
    <r>
      <t>目標は</t>
    </r>
    <r>
      <rPr>
        <b/>
        <sz val="11"/>
        <color rgb="FFFF0000"/>
        <rFont val="ＭＳ Ｐゴシック"/>
        <family val="3"/>
        <charset val="128"/>
        <scheme val="minor"/>
      </rPr>
      <t>使用者の暗示の作用を受ける(ST終)</t>
    </r>
    <phoneticPr fontId="1"/>
  </si>
  <si>
    <r>
      <t>この暗示が終わるまで、目標が</t>
    </r>
    <r>
      <rPr>
        <b/>
        <sz val="11"/>
        <color rgb="FFFF0000"/>
        <rFont val="ＭＳ Ｐゴシック"/>
        <family val="3"/>
        <charset val="128"/>
        <scheme val="minor"/>
      </rPr>
      <t>攻撃を行う度</t>
    </r>
    <r>
      <rPr>
        <sz val="11"/>
        <color theme="1"/>
        <rFont val="ＭＳ Ｐゴシック"/>
        <family val="3"/>
        <charset val="128"/>
        <scheme val="minor"/>
      </rPr>
      <t>、攻撃解決後に目標に</t>
    </r>
    <r>
      <rPr>
        <b/>
        <sz val="11"/>
        <color rgb="FFFF0000"/>
        <rFont val="ＭＳ Ｐゴシック"/>
        <family val="3"/>
        <charset val="128"/>
        <scheme val="minor"/>
      </rPr>
      <t>隣接する味方1人</t>
    </r>
    <r>
      <rPr>
        <sz val="11"/>
        <color theme="1"/>
        <rFont val="ＭＳ Ｐゴシック"/>
        <family val="3"/>
        <charset val="128"/>
        <scheme val="minor"/>
      </rPr>
      <t>は</t>
    </r>
    <phoneticPr fontId="1"/>
  </si>
  <si>
    <r>
      <t>FAとして目標に1回の</t>
    </r>
    <r>
      <rPr>
        <b/>
        <sz val="11"/>
        <color rgb="FFFF0000"/>
        <rFont val="ＭＳ Ｐゴシック"/>
        <family val="3"/>
        <charset val="128"/>
        <scheme val="minor"/>
      </rPr>
      <t>近接基礎攻撃</t>
    </r>
    <r>
      <rPr>
        <sz val="11"/>
        <color theme="1"/>
        <rFont val="ＭＳ Ｐゴシック"/>
        <family val="2"/>
        <charset val="128"/>
        <scheme val="minor"/>
      </rPr>
      <t>を行うことができる。</t>
    </r>
    <rPh sb="18" eb="19">
      <t>オコナ</t>
    </rPh>
    <phoneticPr fontId="1"/>
  </si>
  <si>
    <t>命中ロール</t>
    <rPh sb="0" eb="2">
      <t>メイチュウ</t>
    </rPh>
    <phoneticPr fontId="1"/>
  </si>
  <si>
    <t>アーデント／攻撃／５　（PHⅢ28）</t>
    <phoneticPr fontId="1"/>
  </si>
  <si>
    <t>[一日毎]◆[回復][サイオニック][瞬間移動]</t>
    <rPh sb="7" eb="9">
      <t>カイフク</t>
    </rPh>
    <rPh sb="19" eb="21">
      <t>シュンカン</t>
    </rPh>
    <rPh sb="21" eb="23">
      <t>イドウ</t>
    </rPh>
    <phoneticPr fontId="1"/>
  </si>
  <si>
    <t>使用者および範囲内の味方１人</t>
    <rPh sb="0" eb="3">
      <t>シヨウシャ</t>
    </rPh>
    <rPh sb="6" eb="9">
      <t>ハンイナイ</t>
    </rPh>
    <rPh sb="10" eb="12">
      <t>ミカタ</t>
    </rPh>
    <rPh sb="12" eb="14">
      <t>ヒトリ</t>
    </rPh>
    <phoneticPr fontId="1"/>
  </si>
  <si>
    <t>目標は瞬間移動によって互いの位置を入れ替える。</t>
    <rPh sb="0" eb="2">
      <t>モクヒョウ</t>
    </rPh>
    <rPh sb="3" eb="5">
      <t>シュンカン</t>
    </rPh>
    <rPh sb="5" eb="7">
      <t>イドウ</t>
    </rPh>
    <rPh sb="11" eb="12">
      <t>タガ</t>
    </rPh>
    <rPh sb="14" eb="16">
      <t>イチ</t>
    </rPh>
    <rPh sb="17" eb="18">
      <t>イ</t>
    </rPh>
    <rPh sb="19" eb="20">
      <t>カ</t>
    </rPh>
    <phoneticPr fontId="1"/>
  </si>
  <si>
    <t>その後、目標はFAとしてそれぞれ１回の基礎攻撃を行うことができる。</t>
    <rPh sb="2" eb="3">
      <t>ゴ</t>
    </rPh>
    <rPh sb="4" eb="6">
      <t>モクヒョウ</t>
    </rPh>
    <rPh sb="17" eb="18">
      <t>カイ</t>
    </rPh>
    <rPh sb="19" eb="21">
      <t>キソ</t>
    </rPh>
    <rPh sb="21" eb="23">
      <t>コウゲキ</t>
    </rPh>
    <rPh sb="24" eb="25">
      <t>オコナ</t>
    </rPh>
    <phoneticPr fontId="1"/>
  </si>
  <si>
    <t>この攻撃Rには＋２のパワーボーナスがつく。</t>
    <rPh sb="2" eb="4">
      <t>コウゲキ</t>
    </rPh>
    <phoneticPr fontId="1"/>
  </si>
  <si>
    <t>これらの攻撃が１回ヒットする度、使用者または使用者から見える味方１人は</t>
    <rPh sb="4" eb="6">
      <t>コウゲキ</t>
    </rPh>
    <rPh sb="8" eb="9">
      <t>カイ</t>
    </rPh>
    <rPh sb="14" eb="15">
      <t>タビ</t>
    </rPh>
    <rPh sb="16" eb="19">
      <t>シヨウシャ</t>
    </rPh>
    <rPh sb="22" eb="25">
      <t>シヨウシャ</t>
    </rPh>
    <rPh sb="27" eb="28">
      <t>ミ</t>
    </rPh>
    <rPh sb="30" eb="32">
      <t>ミカタ</t>
    </rPh>
    <rPh sb="32" eb="34">
      <t>ヒトリ</t>
    </rPh>
    <phoneticPr fontId="1"/>
  </si>
  <si>
    <t>”回復力を１回分消費し、かつSTを１回行う”事ができる。</t>
    <rPh sb="1" eb="3">
      <t>カイフク</t>
    </rPh>
    <rPh sb="3" eb="4">
      <t>リョク</t>
    </rPh>
    <rPh sb="6" eb="8">
      <t>カイブン</t>
    </rPh>
    <rPh sb="8" eb="10">
      <t>ショウヒ</t>
    </rPh>
    <rPh sb="18" eb="19">
      <t>カイ</t>
    </rPh>
    <rPh sb="19" eb="20">
      <t>オコナ</t>
    </rPh>
    <rPh sb="22" eb="23">
      <t>コト</t>
    </rPh>
    <phoneticPr fontId="1"/>
  </si>
  <si>
    <t>これらの基礎攻撃が２回ともミスしたなら、このパワーの使用回数は回復する。</t>
    <rPh sb="4" eb="6">
      <t>キソ</t>
    </rPh>
    <rPh sb="6" eb="8">
      <t>コウゲキ</t>
    </rPh>
    <rPh sb="10" eb="11">
      <t>カイ</t>
    </rPh>
    <rPh sb="26" eb="28">
      <t>シヨウ</t>
    </rPh>
    <rPh sb="28" eb="30">
      <t>カイスウ</t>
    </rPh>
    <rPh sb="31" eb="33">
      <t>カイフク</t>
    </rPh>
    <phoneticPr fontId="1"/>
  </si>
  <si>
    <t>　　　　　　　　　　　　　”回復力を１回分消費し、かつSTを１回行う”</t>
    <phoneticPr fontId="1"/>
  </si>
  <si>
    <t>　　　　　　　　　　　両方ミスったらこのパワーを使用した事にならない</t>
    <rPh sb="11" eb="13">
      <t>リョウホウ</t>
    </rPh>
    <rPh sb="24" eb="26">
      <t>シヨウ</t>
    </rPh>
    <rPh sb="28" eb="29">
      <t>コト</t>
    </rPh>
    <phoneticPr fontId="1"/>
  </si>
  <si>
    <t>　　　　　　　　　　　　　使用者または使用者から見える味方１人は</t>
    <phoneticPr fontId="1"/>
  </si>
  <si>
    <t>機会攻撃で使う！　以上</t>
    <rPh sb="0" eb="2">
      <t>キカイ</t>
    </rPh>
    <rPh sb="2" eb="4">
      <t>コウゲキ</t>
    </rPh>
    <rPh sb="5" eb="6">
      <t>ツカ</t>
    </rPh>
    <rPh sb="9" eb="11">
      <t>イジョウ</t>
    </rPh>
    <phoneticPr fontId="1"/>
  </si>
  <si>
    <r>
      <t>　　</t>
    </r>
    <r>
      <rPr>
        <b/>
        <sz val="11"/>
        <color theme="1"/>
        <rFont val="ＭＳ Ｐゴシック"/>
        <family val="3"/>
        <charset val="128"/>
        <scheme val="minor"/>
      </rPr>
      <t>汎用パワー◆[遭遇毎】：</t>
    </r>
    <r>
      <rPr>
        <sz val="11"/>
        <color theme="1"/>
        <rFont val="ＭＳ Ｐゴシック"/>
        <family val="2"/>
        <charset val="128"/>
        <scheme val="minor"/>
      </rPr>
      <t>マイナー・アクション</t>
    </r>
    <rPh sb="2" eb="4">
      <t>ハンヨウ</t>
    </rPh>
    <rPh sb="9" eb="11">
      <t>ソウグウ</t>
    </rPh>
    <rPh sb="11" eb="12">
      <t>マイ</t>
    </rPh>
    <phoneticPr fontId="1"/>
  </si>
  <si>
    <r>
      <t>　　</t>
    </r>
    <r>
      <rPr>
        <b/>
        <sz val="11"/>
        <color theme="1"/>
        <rFont val="ＭＳ Ｐゴシック"/>
        <family val="3"/>
        <charset val="128"/>
        <scheme val="minor"/>
      </rPr>
      <t>汎用パワー◆[一日毎】：</t>
    </r>
    <r>
      <rPr>
        <sz val="11"/>
        <color theme="1"/>
        <rFont val="ＭＳ Ｐゴシック"/>
        <family val="2"/>
        <charset val="128"/>
        <scheme val="minor"/>
      </rPr>
      <t>フリー・アクション</t>
    </r>
    <rPh sb="2" eb="4">
      <t>ハンヨウ</t>
    </rPh>
    <rPh sb="9" eb="11">
      <t>イチニチ</t>
    </rPh>
    <rPh sb="11" eb="12">
      <t>マイ</t>
    </rPh>
    <phoneticPr fontId="1"/>
  </si>
  <si>
    <t>エスカレイティング・フューリィ</t>
    <phoneticPr fontId="1"/>
  </si>
  <si>
    <t>未増幅</t>
    <rPh sb="0" eb="1">
      <t>ミ</t>
    </rPh>
    <rPh sb="1" eb="3">
      <t>ゾウフク</t>
    </rPh>
    <phoneticPr fontId="1"/>
  </si>
  <si>
    <t>①敵を強制移動させると面白い時（崖っぷち等）</t>
    <rPh sb="1" eb="2">
      <t>テキ</t>
    </rPh>
    <rPh sb="3" eb="5">
      <t>キョウセイ</t>
    </rPh>
    <rPh sb="5" eb="7">
      <t>イドウ</t>
    </rPh>
    <rPh sb="11" eb="13">
      <t>オモシロ</t>
    </rPh>
    <rPh sb="14" eb="15">
      <t>トキ</t>
    </rPh>
    <rPh sb="16" eb="17">
      <t>ガケ</t>
    </rPh>
    <rPh sb="20" eb="21">
      <t>トウ</t>
    </rPh>
    <phoneticPr fontId="1"/>
  </si>
  <si>
    <t>②味方が近くにおらず、完全に孤立している時（本当は逃げるべき）</t>
    <rPh sb="1" eb="3">
      <t>ミカタ</t>
    </rPh>
    <rPh sb="4" eb="5">
      <t>チカ</t>
    </rPh>
    <rPh sb="11" eb="13">
      <t>カンゼン</t>
    </rPh>
    <rPh sb="14" eb="16">
      <t>コリツ</t>
    </rPh>
    <rPh sb="20" eb="21">
      <t>トキ</t>
    </rPh>
    <rPh sb="22" eb="24">
      <t>ホントウ</t>
    </rPh>
    <rPh sb="25" eb="26">
      <t>ニ</t>
    </rPh>
    <phoneticPr fontId="1"/>
  </si>
  <si>
    <t>増幅１</t>
    <rPh sb="0" eb="2">
      <t>ゾウフク</t>
    </rPh>
    <phoneticPr fontId="1"/>
  </si>
  <si>
    <t>　どうしても５、６マス強制移動させたい時ならアリ？</t>
    <rPh sb="11" eb="13">
      <t>キョウセイ</t>
    </rPh>
    <rPh sb="13" eb="15">
      <t>イドウ</t>
    </rPh>
    <rPh sb="19" eb="20">
      <t>トキ</t>
    </rPh>
    <phoneticPr fontId="1"/>
  </si>
  <si>
    <t>　幻惑という条件が厳しく、使いたくなる状況はまず無さそう？</t>
    <rPh sb="1" eb="3">
      <t>ゲンワク</t>
    </rPh>
    <rPh sb="6" eb="8">
      <t>ジョウケン</t>
    </rPh>
    <rPh sb="9" eb="10">
      <t>キビ</t>
    </rPh>
    <rPh sb="13" eb="14">
      <t>ツカ</t>
    </rPh>
    <rPh sb="19" eb="21">
      <t>ジョウキョウ</t>
    </rPh>
    <rPh sb="24" eb="25">
      <t>ナ</t>
    </rPh>
    <phoneticPr fontId="1"/>
  </si>
  <si>
    <t>増幅２</t>
    <rPh sb="0" eb="2">
      <t>ゾウフク</t>
    </rPh>
    <phoneticPr fontId="1"/>
  </si>
  <si>
    <t>　敵が幻惑中でないならば、使う価値は皆無！</t>
    <rPh sb="1" eb="2">
      <t>テキ</t>
    </rPh>
    <rPh sb="3" eb="5">
      <t>ゲンワク</t>
    </rPh>
    <rPh sb="5" eb="6">
      <t>チュウ</t>
    </rPh>
    <rPh sb="13" eb="14">
      <t>ツカ</t>
    </rPh>
    <rPh sb="15" eb="17">
      <t>カチ</t>
    </rPh>
    <rPh sb="18" eb="20">
      <t>カイム</t>
    </rPh>
    <phoneticPr fontId="1"/>
  </si>
  <si>
    <t>種族特徴</t>
    <rPh sb="0" eb="2">
      <t>シュゾク</t>
    </rPh>
    <rPh sb="2" eb="4">
      <t>トクチョウ</t>
    </rPh>
    <phoneticPr fontId="1"/>
  </si>
  <si>
    <t>①ＰＰ残量が１以下の時の主力。　オテギヌに攻撃してもらうのがベスト！　脆弱２は地味に強力。</t>
    <rPh sb="3" eb="5">
      <t>ザンリョウ</t>
    </rPh>
    <rPh sb="7" eb="9">
      <t>イカ</t>
    </rPh>
    <rPh sb="10" eb="11">
      <t>トキ</t>
    </rPh>
    <rPh sb="12" eb="14">
      <t>シュリョク</t>
    </rPh>
    <rPh sb="21" eb="23">
      <t>コウゲキ</t>
    </rPh>
    <rPh sb="35" eb="37">
      <t>ゼイジャク</t>
    </rPh>
    <rPh sb="39" eb="41">
      <t>ジミ</t>
    </rPh>
    <rPh sb="42" eb="44">
      <t>キョウリョク</t>
    </rPh>
    <phoneticPr fontId="1"/>
  </si>
  <si>
    <t>幻惑は確かに強力だが確定でも無いし、期待し過ぎないように！</t>
    <rPh sb="0" eb="2">
      <t>ゲンワク</t>
    </rPh>
    <rPh sb="3" eb="4">
      <t>タシ</t>
    </rPh>
    <rPh sb="6" eb="8">
      <t>キョウリョク</t>
    </rPh>
    <rPh sb="10" eb="12">
      <t>カクテイ</t>
    </rPh>
    <rPh sb="14" eb="15">
      <t>ナ</t>
    </rPh>
    <rPh sb="18" eb="20">
      <t>キタイ</t>
    </rPh>
    <rPh sb="21" eb="22">
      <t>ス</t>
    </rPh>
    <phoneticPr fontId="1"/>
  </si>
  <si>
    <t>①目標の残りＨＰがたっぷりある</t>
    <rPh sb="1" eb="3">
      <t>モクヒョウ</t>
    </rPh>
    <rPh sb="4" eb="5">
      <t>ノコ</t>
    </rPh>
    <phoneticPr fontId="1"/>
  </si>
  <si>
    <t>フォワードシンキング・カット</t>
    <phoneticPr fontId="1"/>
  </si>
  <si>
    <r>
      <t>間合い武器</t>
    </r>
    <r>
      <rPr>
        <b/>
        <sz val="12"/>
        <color rgb="FFFF0000"/>
        <rFont val="HGP創英角ｺﾞｼｯｸUB"/>
        <family val="3"/>
        <charset val="128"/>
      </rPr>
      <t>の</t>
    </r>
    <r>
      <rPr>
        <b/>
        <sz val="14"/>
        <color rgb="FFFF0000"/>
        <rFont val="HGP創英角ｺﾞｼｯｸUB"/>
        <family val="3"/>
        <charset val="128"/>
      </rPr>
      <t>お陰</t>
    </r>
    <r>
      <rPr>
        <b/>
        <sz val="12"/>
        <color rgb="FFFF0000"/>
        <rFont val="HGP創英角ｺﾞｼｯｸUB"/>
        <family val="3"/>
        <charset val="128"/>
      </rPr>
      <t>で</t>
    </r>
    <r>
      <rPr>
        <b/>
        <sz val="14"/>
        <color rgb="FFFF0000"/>
        <rFont val="HGP創英角ｺﾞｼｯｸUB"/>
        <family val="3"/>
        <charset val="128"/>
      </rPr>
      <t>敵</t>
    </r>
    <r>
      <rPr>
        <b/>
        <sz val="12"/>
        <color rgb="FFFF0000"/>
        <rFont val="HGP創英角ｺﾞｼｯｸUB"/>
        <family val="3"/>
        <charset val="128"/>
      </rPr>
      <t>には</t>
    </r>
    <r>
      <rPr>
        <b/>
        <sz val="14"/>
        <color rgb="FFFF0000"/>
        <rFont val="HGP創英角ｺﾞｼｯｸUB"/>
        <family val="3"/>
        <charset val="128"/>
      </rPr>
      <t>隣接する必要</t>
    </r>
    <r>
      <rPr>
        <b/>
        <sz val="12"/>
        <color rgb="FFFF0000"/>
        <rFont val="HGP創英角ｺﾞｼｯｸUB"/>
        <family val="3"/>
        <charset val="128"/>
      </rPr>
      <t>が</t>
    </r>
    <r>
      <rPr>
        <b/>
        <sz val="14"/>
        <color rgb="FFFF0000"/>
        <rFont val="HGP創英角ｺﾞｼｯｸUB"/>
        <family val="3"/>
        <charset val="128"/>
      </rPr>
      <t>特</t>
    </r>
    <r>
      <rPr>
        <b/>
        <sz val="12"/>
        <color rgb="FFFF0000"/>
        <rFont val="HGP創英角ｺﾞｼｯｸUB"/>
        <family val="3"/>
        <charset val="128"/>
      </rPr>
      <t>に</t>
    </r>
    <r>
      <rPr>
        <b/>
        <sz val="14"/>
        <color rgb="FFFF0000"/>
        <rFont val="HGP創英角ｺﾞｼｯｸUB"/>
        <family val="3"/>
        <charset val="128"/>
      </rPr>
      <t>無くてラッキュ―！</t>
    </r>
    <rPh sb="0" eb="2">
      <t>マア</t>
    </rPh>
    <rPh sb="3" eb="5">
      <t>ブキ</t>
    </rPh>
    <rPh sb="7" eb="8">
      <t>カゲ</t>
    </rPh>
    <rPh sb="9" eb="10">
      <t>テキ</t>
    </rPh>
    <rPh sb="12" eb="14">
      <t>リンセツ</t>
    </rPh>
    <rPh sb="16" eb="18">
      <t>ヒツヨウ</t>
    </rPh>
    <rPh sb="19" eb="20">
      <t>トク</t>
    </rPh>
    <rPh sb="21" eb="22">
      <t>ナ</t>
    </rPh>
    <phoneticPr fontId="1"/>
  </si>
  <si>
    <t>②ＨＰ残り少ない敵に使う。　味方に隣接する必要があるので位置取りに注意！</t>
    <rPh sb="3" eb="4">
      <t>ノコ</t>
    </rPh>
    <rPh sb="5" eb="6">
      <t>スク</t>
    </rPh>
    <rPh sb="8" eb="9">
      <t>テキ</t>
    </rPh>
    <rPh sb="10" eb="11">
      <t>ツカ</t>
    </rPh>
    <rPh sb="14" eb="16">
      <t>ミカタ</t>
    </rPh>
    <rPh sb="17" eb="19">
      <t>リンセツ</t>
    </rPh>
    <rPh sb="21" eb="23">
      <t>ヒツヨウ</t>
    </rPh>
    <rPh sb="28" eb="30">
      <t>イチ</t>
    </rPh>
    <rPh sb="30" eb="31">
      <t>ド</t>
    </rPh>
    <rPh sb="33" eb="35">
      <t>チュウイ</t>
    </rPh>
    <phoneticPr fontId="1"/>
  </si>
  <si>
    <t>これだけお膳立てしてもらえば、かなりの破壊力が期待できるだろう。</t>
    <rPh sb="5" eb="7">
      <t>ゼンダ</t>
    </rPh>
    <rPh sb="19" eb="22">
      <t>ハカイリョク</t>
    </rPh>
    <rPh sb="23" eb="25">
      <t>キタイ</t>
    </rPh>
    <phoneticPr fontId="1"/>
  </si>
  <si>
    <t>【魅力】対"意志"</t>
    <rPh sb="1" eb="3">
      <t>ミリョク</t>
    </rPh>
    <rPh sb="6" eb="8">
      <t>イシ</t>
    </rPh>
    <phoneticPr fontId="1"/>
  </si>
  <si>
    <t>ＡＰを使ってアイアー増幅２と併用すれば、自力でこの状況を作る事も可能！</t>
    <rPh sb="3" eb="4">
      <t>ツカ</t>
    </rPh>
    <rPh sb="10" eb="12">
      <t>ゾウフク</t>
    </rPh>
    <rPh sb="14" eb="16">
      <t>ヘイヨウ</t>
    </rPh>
    <rPh sb="20" eb="22">
      <t>ジリキ</t>
    </rPh>
    <rPh sb="25" eb="27">
      <t>ジョウキョウ</t>
    </rPh>
    <rPh sb="28" eb="29">
      <t>ツク</t>
    </rPh>
    <rPh sb="30" eb="31">
      <t>コト</t>
    </rPh>
    <rPh sb="32" eb="34">
      <t>カノウ</t>
    </rPh>
    <phoneticPr fontId="1"/>
  </si>
  <si>
    <t>　　　　　　　　　　　これらの基礎攻撃が命中する度に</t>
    <rPh sb="15" eb="17">
      <t>キソ</t>
    </rPh>
    <rPh sb="17" eb="19">
      <t>コウゲキ</t>
    </rPh>
    <rPh sb="20" eb="22">
      <t>メイチュウ</t>
    </rPh>
    <rPh sb="24" eb="25">
      <t>タビ</t>
    </rPh>
    <phoneticPr fontId="1"/>
  </si>
  <si>
    <t>使用者と目標となった味方１人は攻撃R＋２で遠近問わず基礎攻撃</t>
    <rPh sb="0" eb="3">
      <t>シヨウシャ</t>
    </rPh>
    <rPh sb="4" eb="6">
      <t>モクヒョウ</t>
    </rPh>
    <rPh sb="10" eb="12">
      <t>ミカタ</t>
    </rPh>
    <rPh sb="12" eb="14">
      <t>ヒトリ</t>
    </rPh>
    <rPh sb="15" eb="17">
      <t>コウゲキ</t>
    </rPh>
    <rPh sb="21" eb="23">
      <t>エンキン</t>
    </rPh>
    <rPh sb="23" eb="24">
      <t>ト</t>
    </rPh>
    <rPh sb="26" eb="28">
      <t>キソ</t>
    </rPh>
    <rPh sb="28" eb="30">
      <t>コウゲキ</t>
    </rPh>
    <phoneticPr fontId="1"/>
  </si>
  <si>
    <t>①瞬間移動で位置入れ替え</t>
    <rPh sb="1" eb="3">
      <t>シュンカン</t>
    </rPh>
    <rPh sb="3" eb="5">
      <t>イドウ</t>
    </rPh>
    <rPh sb="6" eb="8">
      <t>イチ</t>
    </rPh>
    <rPh sb="8" eb="9">
      <t>イ</t>
    </rPh>
    <rPh sb="10" eb="11">
      <t>カ</t>
    </rPh>
    <phoneticPr fontId="1"/>
  </si>
  <si>
    <t>　　敵に近付かれて困っているイーライを救出しつつ、反撃に転じられるのはＧＯＯＤ！</t>
    <rPh sb="2" eb="3">
      <t>テキ</t>
    </rPh>
    <rPh sb="4" eb="5">
      <t>チカ</t>
    </rPh>
    <rPh sb="5" eb="6">
      <t>ヅ</t>
    </rPh>
    <rPh sb="9" eb="10">
      <t>コマ</t>
    </rPh>
    <rPh sb="19" eb="21">
      <t>キュウシュツ</t>
    </rPh>
    <rPh sb="25" eb="27">
      <t>ハンゲキ</t>
    </rPh>
    <rPh sb="28" eb="29">
      <t>テン</t>
    </rPh>
    <phoneticPr fontId="1"/>
  </si>
  <si>
    <r>
      <t>②各々が基礎攻撃（</t>
    </r>
    <r>
      <rPr>
        <b/>
        <sz val="11"/>
        <color rgb="FFFF0000"/>
        <rFont val="ＭＳ Ｐゴシック"/>
        <family val="3"/>
        <charset val="128"/>
        <scheme val="minor"/>
      </rPr>
      <t>遠近問わず</t>
    </r>
    <r>
      <rPr>
        <sz val="11"/>
        <rFont val="ＭＳ Ｐゴシック"/>
        <family val="3"/>
        <charset val="128"/>
        <scheme val="minor"/>
      </rPr>
      <t>）</t>
    </r>
    <rPh sb="1" eb="3">
      <t>オノオノ</t>
    </rPh>
    <rPh sb="4" eb="6">
      <t>キソ</t>
    </rPh>
    <rPh sb="6" eb="8">
      <t>コウゲキ</t>
    </rPh>
    <rPh sb="9" eb="11">
      <t>エンキン</t>
    </rPh>
    <rPh sb="11" eb="12">
      <t>ト</t>
    </rPh>
    <phoneticPr fontId="1"/>
  </si>
  <si>
    <t>アイアー未増幅、増幅２、及びフォワードシンキング・カット増幅２のいずれもが無理な時に狙う。</t>
    <rPh sb="4" eb="5">
      <t>ミ</t>
    </rPh>
    <rPh sb="5" eb="7">
      <t>ゾウフク</t>
    </rPh>
    <rPh sb="8" eb="10">
      <t>ゾウフク</t>
    </rPh>
    <rPh sb="12" eb="13">
      <t>オヨ</t>
    </rPh>
    <rPh sb="28" eb="30">
      <t>ゾウフク</t>
    </rPh>
    <rPh sb="37" eb="39">
      <t>ムリ</t>
    </rPh>
    <rPh sb="40" eb="41">
      <t>トキ</t>
    </rPh>
    <rPh sb="42" eb="43">
      <t>ネラ</t>
    </rPh>
    <phoneticPr fontId="1"/>
  </si>
  <si>
    <t>決して主力ではない・・・。</t>
    <rPh sb="0" eb="1">
      <t>ケッ</t>
    </rPh>
    <rPh sb="3" eb="5">
      <t>シュリョク</t>
    </rPh>
    <phoneticPr fontId="1"/>
  </si>
  <si>
    <t>　　　　　　　　　　　　　　　　　　　　　使用回数は　１遭遇中2回</t>
    <rPh sb="21" eb="23">
      <t>シヨウ</t>
    </rPh>
    <rPh sb="23" eb="25">
      <t>カイスウ</t>
    </rPh>
    <rPh sb="28" eb="30">
      <t>ソウグウ</t>
    </rPh>
    <rPh sb="30" eb="31">
      <t>チュウ</t>
    </rPh>
    <rPh sb="32" eb="33">
      <t>カイ</t>
    </rPh>
    <phoneticPr fontId="1"/>
  </si>
  <si>
    <t>防衛役を優先的に回復させる事。</t>
    <rPh sb="0" eb="3">
      <t>ボウエイヤク</t>
    </rPh>
    <rPh sb="4" eb="7">
      <t>ユウセンテキ</t>
    </rPh>
    <rPh sb="8" eb="10">
      <t>カイフク</t>
    </rPh>
    <rPh sb="13" eb="14">
      <t>コト</t>
    </rPh>
    <phoneticPr fontId="1"/>
  </si>
  <si>
    <t>オテギヌは基本的にタンナイズに任せるべし。</t>
    <rPh sb="5" eb="8">
      <t>キホンテキ</t>
    </rPh>
    <rPh sb="15" eb="16">
      <t>マカ</t>
    </rPh>
    <phoneticPr fontId="1"/>
  </si>
  <si>
    <t>①無理して使う必要は無い</t>
    <rPh sb="1" eb="3">
      <t>ムリ</t>
    </rPh>
    <rPh sb="5" eb="6">
      <t>ツカ</t>
    </rPh>
    <rPh sb="7" eb="9">
      <t>ヒツヨウ</t>
    </rPh>
    <rPh sb="10" eb="11">
      <t>ナ</t>
    </rPh>
    <phoneticPr fontId="1"/>
  </si>
  <si>
    <t>　　トリガーの成立条件が厳しく、効果もイマイチ？</t>
    <rPh sb="7" eb="9">
      <t>セイリツ</t>
    </rPh>
    <rPh sb="9" eb="11">
      <t>ジョウケン</t>
    </rPh>
    <rPh sb="12" eb="13">
      <t>キビ</t>
    </rPh>
    <rPh sb="16" eb="18">
      <t>コウカ</t>
    </rPh>
    <phoneticPr fontId="1"/>
  </si>
  <si>
    <t>　　よって、トリガー成立しても必ずしも使う必要は無い！</t>
    <rPh sb="10" eb="12">
      <t>セイリツ</t>
    </rPh>
    <rPh sb="15" eb="16">
      <t>カナラ</t>
    </rPh>
    <rPh sb="19" eb="20">
      <t>ツカ</t>
    </rPh>
    <rPh sb="21" eb="23">
      <t>ヒツヨウ</t>
    </rPh>
    <rPh sb="24" eb="25">
      <t>ナ</t>
    </rPh>
    <phoneticPr fontId="1"/>
  </si>
  <si>
    <t>　　重傷後にＨＰを回復した後、また重傷になる事もあり得る以上、</t>
    <rPh sb="2" eb="4">
      <t>ジュウショウ</t>
    </rPh>
    <rPh sb="4" eb="5">
      <t>ゴ</t>
    </rPh>
    <rPh sb="9" eb="11">
      <t>カイフク</t>
    </rPh>
    <rPh sb="13" eb="14">
      <t>アト</t>
    </rPh>
    <rPh sb="17" eb="19">
      <t>ジュウショウ</t>
    </rPh>
    <rPh sb="22" eb="23">
      <t>コト</t>
    </rPh>
    <rPh sb="26" eb="27">
      <t>ウ</t>
    </rPh>
    <rPh sb="28" eb="30">
      <t>イジョウ</t>
    </rPh>
    <phoneticPr fontId="1"/>
  </si>
  <si>
    <t>　　効果的な局面以外、無理してまで使う必要は無さそう。</t>
    <rPh sb="2" eb="5">
      <t>コウカテキ</t>
    </rPh>
    <rPh sb="6" eb="8">
      <t>キョクメン</t>
    </rPh>
    <rPh sb="8" eb="10">
      <t>イガイ</t>
    </rPh>
    <rPh sb="11" eb="13">
      <t>ムリ</t>
    </rPh>
    <rPh sb="17" eb="18">
      <t>ツカ</t>
    </rPh>
    <rPh sb="19" eb="21">
      <t>ヒツヨウ</t>
    </rPh>
    <rPh sb="22" eb="23">
      <t>ナ</t>
    </rPh>
    <phoneticPr fontId="1"/>
  </si>
  <si>
    <t>②普通は敵のターン</t>
    <rPh sb="1" eb="3">
      <t>フツウ</t>
    </rPh>
    <rPh sb="4" eb="5">
      <t>テキ</t>
    </rPh>
    <phoneticPr fontId="1"/>
  </si>
  <si>
    <t>　　トリガー成立時は敵のターンである事が多いハズなので、</t>
    <rPh sb="6" eb="8">
      <t>セイリツ</t>
    </rPh>
    <rPh sb="8" eb="9">
      <t>ジ</t>
    </rPh>
    <rPh sb="10" eb="11">
      <t>テキ</t>
    </rPh>
    <rPh sb="18" eb="19">
      <t>コト</t>
    </rPh>
    <rPh sb="20" eb="21">
      <t>オオ</t>
    </rPh>
    <phoneticPr fontId="1"/>
  </si>
  <si>
    <t>　　機会攻撃を誘発せずに移動できる事も多そう。</t>
    <rPh sb="2" eb="4">
      <t>キカイ</t>
    </rPh>
    <rPh sb="4" eb="6">
      <t>コウゲキ</t>
    </rPh>
    <rPh sb="7" eb="9">
      <t>ユウハツ</t>
    </rPh>
    <rPh sb="12" eb="14">
      <t>イドウ</t>
    </rPh>
    <rPh sb="17" eb="18">
      <t>コト</t>
    </rPh>
    <rPh sb="19" eb="20">
      <t>オオ</t>
    </rPh>
    <phoneticPr fontId="1"/>
  </si>
  <si>
    <t>　　ダメージ喰らうと同時に割り込んで使えるので、色々悪さもできそうなのだが・・・。</t>
    <rPh sb="6" eb="7">
      <t>ク</t>
    </rPh>
    <rPh sb="10" eb="12">
      <t>ドウジ</t>
    </rPh>
    <rPh sb="13" eb="14">
      <t>ワ</t>
    </rPh>
    <rPh sb="15" eb="16">
      <t>コ</t>
    </rPh>
    <rPh sb="18" eb="19">
      <t>ツカ</t>
    </rPh>
    <rPh sb="24" eb="26">
      <t>イロイロ</t>
    </rPh>
    <rPh sb="26" eb="27">
      <t>ワル</t>
    </rPh>
    <phoneticPr fontId="1"/>
  </si>
  <si>
    <r>
      <t>使用者は</t>
    </r>
    <r>
      <rPr>
        <b/>
        <sz val="11"/>
        <color rgb="FFFF0000"/>
        <rFont val="ＭＳ Ｐゴシック"/>
        <family val="3"/>
        <charset val="128"/>
        <scheme val="minor"/>
      </rPr>
      <t>次T終まで[精神]に対する抵抗５</t>
    </r>
    <r>
      <rPr>
        <sz val="11"/>
        <color theme="1"/>
        <rFont val="ＭＳ Ｐゴシック"/>
        <family val="2"/>
        <charset val="128"/>
        <scheme val="minor"/>
      </rPr>
      <t>を得る。</t>
    </r>
    <rPh sb="0" eb="3">
      <t>シヨウシャ</t>
    </rPh>
    <phoneticPr fontId="1"/>
  </si>
  <si>
    <t>　使える時に使うだけ。　出し惜しみする必要は無し！</t>
    <rPh sb="1" eb="2">
      <t>ツカ</t>
    </rPh>
    <rPh sb="4" eb="5">
      <t>トキ</t>
    </rPh>
    <rPh sb="6" eb="7">
      <t>ツカ</t>
    </rPh>
    <rPh sb="12" eb="13">
      <t>ダ</t>
    </rPh>
    <rPh sb="14" eb="15">
      <t>オ</t>
    </rPh>
    <rPh sb="19" eb="21">
      <t>ヒツヨウ</t>
    </rPh>
    <rPh sb="22" eb="23">
      <t>ナ</t>
    </rPh>
    <phoneticPr fontId="1"/>
  </si>
  <si>
    <t>①自分が脱出</t>
    <rPh sb="1" eb="3">
      <t>ジブン</t>
    </rPh>
    <rPh sb="4" eb="6">
      <t>ダッシュツ</t>
    </rPh>
    <phoneticPr fontId="1"/>
  </si>
  <si>
    <t>②味方を脱出</t>
    <rPh sb="1" eb="3">
      <t>ミカタ</t>
    </rPh>
    <rPh sb="4" eb="6">
      <t>ダッシュツ</t>
    </rPh>
    <phoneticPr fontId="1"/>
  </si>
  <si>
    <t>射程が５マスでちょっと頼りない？</t>
    <rPh sb="0" eb="2">
      <t>シャテイ</t>
    </rPh>
    <rPh sb="11" eb="12">
      <t>タヨ</t>
    </rPh>
    <phoneticPr fontId="1"/>
  </si>
  <si>
    <t>　　迷わずＧＯ！　</t>
    <rPh sb="2" eb="3">
      <t>マヨ</t>
    </rPh>
    <phoneticPr fontId="1"/>
  </si>
  <si>
    <r>
      <t>①トリガー成立時、範囲内に一時的ＨＰ持たない</t>
    </r>
    <r>
      <rPr>
        <b/>
        <sz val="11"/>
        <color rgb="FFFF0000"/>
        <rFont val="ＭＳ Ｐゴシック"/>
        <family val="3"/>
        <charset val="128"/>
        <scheme val="minor"/>
      </rPr>
      <t>前衛二人以上</t>
    </r>
    <rPh sb="5" eb="7">
      <t>セイリツ</t>
    </rPh>
    <rPh sb="7" eb="8">
      <t>ジ</t>
    </rPh>
    <rPh sb="9" eb="12">
      <t>ハンイナイ</t>
    </rPh>
    <rPh sb="13" eb="16">
      <t>イチジテキ</t>
    </rPh>
    <rPh sb="18" eb="19">
      <t>モ</t>
    </rPh>
    <rPh sb="22" eb="24">
      <t>ゼンエイ</t>
    </rPh>
    <rPh sb="24" eb="26">
      <t>フタリ</t>
    </rPh>
    <rPh sb="26" eb="28">
      <t>イジョウ</t>
    </rPh>
    <phoneticPr fontId="1"/>
  </si>
  <si>
    <t>②トリガー成立時、範囲内に味方無し</t>
    <rPh sb="13" eb="15">
      <t>ミカタ</t>
    </rPh>
    <rPh sb="15" eb="16">
      <t>ナ</t>
    </rPh>
    <phoneticPr fontId="1"/>
  </si>
  <si>
    <r>
      <t>使用者が１回の攻撃によって</t>
    </r>
    <r>
      <rPr>
        <b/>
        <sz val="11"/>
        <color rgb="FFFF0000"/>
        <rFont val="ＭＳ Ｐゴシック"/>
        <family val="3"/>
        <charset val="128"/>
        <scheme val="minor"/>
      </rPr>
      <t>ダメージ</t>
    </r>
    <r>
      <rPr>
        <sz val="11"/>
        <rFont val="ＭＳ Ｐゴシック"/>
        <family val="3"/>
        <charset val="128"/>
        <scheme val="minor"/>
      </rPr>
      <t>を被る</t>
    </r>
    <rPh sb="0" eb="3">
      <t>シヨウシャ</t>
    </rPh>
    <rPh sb="5" eb="6">
      <t>カイ</t>
    </rPh>
    <rPh sb="7" eb="9">
      <t>コウゲキ</t>
    </rPh>
    <rPh sb="18" eb="19">
      <t>コウム</t>
    </rPh>
    <phoneticPr fontId="1"/>
  </si>
  <si>
    <t>　　見送る事。　自分自身は対象に非ず。</t>
    <rPh sb="2" eb="4">
      <t>ミオク</t>
    </rPh>
    <rPh sb="5" eb="6">
      <t>コト</t>
    </rPh>
    <rPh sb="8" eb="10">
      <t>ジブン</t>
    </rPh>
    <rPh sb="10" eb="12">
      <t>ジシン</t>
    </rPh>
    <rPh sb="13" eb="15">
      <t>タイショウ</t>
    </rPh>
    <rPh sb="16" eb="17">
      <t>アラ</t>
    </rPh>
    <phoneticPr fontId="1"/>
  </si>
  <si>
    <t>③トリガー成立時、範囲内に前衛おらず</t>
    <rPh sb="13" eb="15">
      <t>ゼンエイ</t>
    </rPh>
    <phoneticPr fontId="1"/>
  </si>
  <si>
    <t>　　見送っていいのでは？　基本的に前衛の為のパワー。</t>
    <rPh sb="2" eb="4">
      <t>ミオク</t>
    </rPh>
    <rPh sb="13" eb="16">
      <t>キホンテキ</t>
    </rPh>
    <rPh sb="17" eb="19">
      <t>ゼンエイ</t>
    </rPh>
    <rPh sb="20" eb="21">
      <t>タメ</t>
    </rPh>
    <phoneticPr fontId="1"/>
  </si>
  <si>
    <t>④トリガー成立時、範囲内に一時的ＨＰ持たない前衛一人だけ</t>
    <rPh sb="24" eb="26">
      <t>ヒトリ</t>
    </rPh>
    <phoneticPr fontId="1"/>
  </si>
  <si>
    <t>　　難しい・・・。　使ってもいいかな？</t>
    <rPh sb="2" eb="3">
      <t>ムズカ</t>
    </rPh>
    <rPh sb="10" eb="11">
      <t>ツカ</t>
    </rPh>
    <phoneticPr fontId="1"/>
  </si>
  <si>
    <t>アクション不要なので、幻惑や朦朧中でも使用可能！</t>
    <rPh sb="5" eb="7">
      <t>フヨウ</t>
    </rPh>
    <rPh sb="11" eb="13">
      <t>ゲンワク</t>
    </rPh>
    <rPh sb="14" eb="16">
      <t>モウロウ</t>
    </rPh>
    <rPh sb="16" eb="17">
      <t>チュウ</t>
    </rPh>
    <rPh sb="19" eb="21">
      <t>シヨウ</t>
    </rPh>
    <rPh sb="21" eb="23">
      <t>カノウ</t>
    </rPh>
    <phoneticPr fontId="1"/>
  </si>
  <si>
    <t>⑤ダメージ喰らった時は、毎回チェック！</t>
    <rPh sb="5" eb="6">
      <t>ク</t>
    </rPh>
    <rPh sb="9" eb="10">
      <t>トキ</t>
    </rPh>
    <rPh sb="12" eb="14">
      <t>マイカイ</t>
    </rPh>
    <phoneticPr fontId="1"/>
  </si>
  <si>
    <t>　　継続ダメージやオーラは無理・・・。</t>
    <rPh sb="2" eb="4">
      <t>ケイゾク</t>
    </rPh>
    <rPh sb="13" eb="15">
      <t>ムリ</t>
    </rPh>
    <phoneticPr fontId="1"/>
  </si>
  <si>
    <r>
      <t>　　</t>
    </r>
    <r>
      <rPr>
        <b/>
        <sz val="11"/>
        <color rgb="FFFF0000"/>
        <rFont val="ＭＳ Ｐゴシック"/>
        <family val="3"/>
        <charset val="128"/>
        <scheme val="minor"/>
      </rPr>
      <t>確定ダメージ</t>
    </r>
    <r>
      <rPr>
        <sz val="11"/>
        <rFont val="ＭＳ Ｐゴシック"/>
        <family val="3"/>
        <charset val="128"/>
        <scheme val="minor"/>
      </rPr>
      <t>や</t>
    </r>
    <r>
      <rPr>
        <b/>
        <sz val="11"/>
        <color rgb="FFFF0000"/>
        <rFont val="ＭＳ Ｐゴシック"/>
        <family val="3"/>
        <charset val="128"/>
        <scheme val="minor"/>
      </rPr>
      <t>ミス半減</t>
    </r>
    <r>
      <rPr>
        <sz val="11"/>
        <rFont val="ＭＳ Ｐゴシック"/>
        <family val="3"/>
        <charset val="128"/>
        <scheme val="minor"/>
      </rPr>
      <t>もトリガーの対象！</t>
    </r>
    <rPh sb="2" eb="4">
      <t>カクテイ</t>
    </rPh>
    <rPh sb="11" eb="13">
      <t>ハンゲン</t>
    </rPh>
    <rPh sb="19" eb="21">
      <t>タイショウ</t>
    </rPh>
    <phoneticPr fontId="1"/>
  </si>
  <si>
    <r>
      <t>　</t>
    </r>
    <r>
      <rPr>
        <b/>
        <sz val="11"/>
        <color rgb="FFFF0000"/>
        <rFont val="ＭＳ Ｐゴシック"/>
        <family val="3"/>
        <charset val="128"/>
        <scheme val="minor"/>
      </rPr>
      <t>支配効果を喰らった時には狙いたい</t>
    </r>
    <r>
      <rPr>
        <sz val="11"/>
        <rFont val="ＭＳ Ｐゴシック"/>
        <family val="3"/>
        <charset val="128"/>
        <scheme val="minor"/>
      </rPr>
      <t>が、あまり気にし過ぎる必要も無し！</t>
    </r>
    <rPh sb="1" eb="3">
      <t>シハイ</t>
    </rPh>
    <rPh sb="3" eb="5">
      <t>コウカ</t>
    </rPh>
    <rPh sb="6" eb="7">
      <t>ク</t>
    </rPh>
    <rPh sb="10" eb="11">
      <t>トキ</t>
    </rPh>
    <rPh sb="13" eb="14">
      <t>ネラ</t>
    </rPh>
    <rPh sb="22" eb="23">
      <t>キ</t>
    </rPh>
    <rPh sb="25" eb="26">
      <t>ス</t>
    </rPh>
    <rPh sb="28" eb="30">
      <t>ヒツヨウ</t>
    </rPh>
    <rPh sb="31" eb="32">
      <t>ナ</t>
    </rPh>
    <phoneticPr fontId="1"/>
  </si>
  <si>
    <t>　　遠隔基礎攻撃ＯＫなので、珍しくイーライも可能なのが素晴らしい！</t>
    <rPh sb="2" eb="4">
      <t>エンカク</t>
    </rPh>
    <rPh sb="4" eb="6">
      <t>キソ</t>
    </rPh>
    <rPh sb="6" eb="8">
      <t>コウゲキ</t>
    </rPh>
    <rPh sb="14" eb="15">
      <t>メズラ</t>
    </rPh>
    <rPh sb="22" eb="24">
      <t>カノウ</t>
    </rPh>
    <rPh sb="27" eb="29">
      <t>スバ</t>
    </rPh>
    <phoneticPr fontId="1"/>
  </si>
  <si>
    <t>③ヒットした数だけパーティメンバーが回復</t>
    <rPh sb="6" eb="7">
      <t>カズ</t>
    </rPh>
    <rPh sb="18" eb="20">
      <t>カイフク</t>
    </rPh>
    <phoneticPr fontId="1"/>
  </si>
  <si>
    <r>
      <t>　　シェリーから視えていたらＯＫなので事実上、回復には</t>
    </r>
    <r>
      <rPr>
        <b/>
        <sz val="11"/>
        <color rgb="FFFF0000"/>
        <rFont val="ＭＳ Ｐゴシック"/>
        <family val="3"/>
        <charset val="128"/>
        <scheme val="minor"/>
      </rPr>
      <t>有効範囲に制限が無い！</t>
    </r>
    <rPh sb="8" eb="9">
      <t>ミ</t>
    </rPh>
    <rPh sb="19" eb="22">
      <t>ジジツジョウ</t>
    </rPh>
    <rPh sb="23" eb="25">
      <t>カイフク</t>
    </rPh>
    <rPh sb="27" eb="29">
      <t>ユウコウ</t>
    </rPh>
    <rPh sb="29" eb="31">
      <t>ハンイ</t>
    </rPh>
    <rPh sb="32" eb="34">
      <t>セイゲン</t>
    </rPh>
    <rPh sb="35" eb="36">
      <t>ナ</t>
    </rPh>
    <phoneticPr fontId="1"/>
  </si>
  <si>
    <t>　　オマケ（実はメイン？）のセーヴもあるし、不利な局面を挽回する可能性は大いにある。</t>
    <rPh sb="6" eb="7">
      <t>ジツ</t>
    </rPh>
    <rPh sb="22" eb="24">
      <t>フリ</t>
    </rPh>
    <rPh sb="25" eb="27">
      <t>キョクメン</t>
    </rPh>
    <rPh sb="28" eb="30">
      <t>バンカイ</t>
    </rPh>
    <rPh sb="32" eb="35">
      <t>カノウセイ</t>
    </rPh>
    <rPh sb="36" eb="37">
      <t>オオ</t>
    </rPh>
    <phoneticPr fontId="1"/>
  </si>
  <si>
    <t>④誰も回復できなかったら再使用可能</t>
    <rPh sb="1" eb="2">
      <t>ダレ</t>
    </rPh>
    <rPh sb="3" eb="5">
      <t>カイフク</t>
    </rPh>
    <rPh sb="12" eb="13">
      <t>サイ</t>
    </rPh>
    <rPh sb="13" eb="15">
      <t>シヨウ</t>
    </rPh>
    <rPh sb="15" eb="17">
      <t>カノウ</t>
    </rPh>
    <phoneticPr fontId="1"/>
  </si>
  <si>
    <t>　　完全無駄打ち防止の保険まで付いているとは・・・、かゆい所に手が届く！</t>
    <rPh sb="2" eb="4">
      <t>カンゼン</t>
    </rPh>
    <rPh sb="4" eb="6">
      <t>ムダ</t>
    </rPh>
    <rPh sb="6" eb="7">
      <t>ウ</t>
    </rPh>
    <rPh sb="8" eb="10">
      <t>ボウシ</t>
    </rPh>
    <rPh sb="11" eb="13">
      <t>ホケン</t>
    </rPh>
    <rPh sb="15" eb="16">
      <t>ツ</t>
    </rPh>
    <rPh sb="29" eb="30">
      <t>トコロ</t>
    </rPh>
    <rPh sb="31" eb="32">
      <t>テ</t>
    </rPh>
    <rPh sb="33" eb="34">
      <t>トド</t>
    </rPh>
    <phoneticPr fontId="1"/>
  </si>
  <si>
    <t>全滅の危機をひっくり返す潜在能力がある！　あきらめるな！</t>
    <rPh sb="0" eb="2">
      <t>ゼンメツ</t>
    </rPh>
    <rPh sb="3" eb="5">
      <t>キキ</t>
    </rPh>
    <rPh sb="10" eb="11">
      <t>カエ</t>
    </rPh>
    <rPh sb="12" eb="14">
      <t>センザイ</t>
    </rPh>
    <rPh sb="14" eb="16">
      <t>ノウリョク</t>
    </rPh>
    <phoneticPr fontId="1"/>
  </si>
  <si>
    <t>突撃は基本的に狙わない。　移動距離が足りなければ疾走すべし！</t>
    <rPh sb="0" eb="2">
      <t>トツゲキ</t>
    </rPh>
    <rPh sb="3" eb="6">
      <t>キホンテキ</t>
    </rPh>
    <rPh sb="7" eb="8">
      <t>ネラ</t>
    </rPh>
    <rPh sb="13" eb="15">
      <t>イドウ</t>
    </rPh>
    <rPh sb="15" eb="17">
      <t>キョリ</t>
    </rPh>
    <rPh sb="18" eb="19">
      <t>タ</t>
    </rPh>
    <rPh sb="24" eb="26">
      <t>シッソウ</t>
    </rPh>
    <phoneticPr fontId="1"/>
  </si>
  <si>
    <r>
      <t>　上同様。　シフトが付いている分、</t>
    </r>
    <r>
      <rPr>
        <b/>
        <sz val="11"/>
        <color rgb="FFFF0000"/>
        <rFont val="ＭＳ Ｐゴシック"/>
        <family val="3"/>
        <charset val="128"/>
        <scheme val="minor"/>
      </rPr>
      <t>シェリー幻惑時</t>
    </r>
    <r>
      <rPr>
        <sz val="11"/>
        <color theme="1"/>
        <rFont val="ＭＳ Ｐゴシック"/>
        <family val="2"/>
        <charset val="128"/>
        <scheme val="minor"/>
      </rPr>
      <t>には狙う余地があるかも？</t>
    </r>
    <rPh sb="1" eb="2">
      <t>ウエ</t>
    </rPh>
    <rPh sb="2" eb="4">
      <t>ドウヨウ</t>
    </rPh>
    <rPh sb="10" eb="11">
      <t>ツ</t>
    </rPh>
    <rPh sb="15" eb="16">
      <t>ブン</t>
    </rPh>
    <rPh sb="21" eb="23">
      <t>ゲンワク</t>
    </rPh>
    <rPh sb="23" eb="24">
      <t>ジ</t>
    </rPh>
    <rPh sb="26" eb="27">
      <t>ネラ</t>
    </rPh>
    <rPh sb="28" eb="30">
      <t>ヨチ</t>
    </rPh>
    <phoneticPr fontId="1"/>
  </si>
  <si>
    <r>
      <t>突撃</t>
    </r>
    <r>
      <rPr>
        <b/>
        <sz val="12"/>
        <color rgb="FFFF0000"/>
        <rFont val="HGP創英角ｺﾞｼｯｸUB"/>
        <family val="3"/>
        <charset val="128"/>
      </rPr>
      <t>は</t>
    </r>
    <r>
      <rPr>
        <b/>
        <sz val="14"/>
        <color rgb="FFFF0000"/>
        <rFont val="HGP創英角ｺﾞｼｯｸUB"/>
        <family val="3"/>
        <charset val="128"/>
      </rPr>
      <t>基本的</t>
    </r>
    <r>
      <rPr>
        <b/>
        <sz val="12"/>
        <color rgb="FFFF0000"/>
        <rFont val="HGP創英角ｺﾞｼｯｸUB"/>
        <family val="3"/>
        <charset val="128"/>
      </rPr>
      <t>に</t>
    </r>
    <r>
      <rPr>
        <b/>
        <sz val="14"/>
        <color rgb="FFFF0000"/>
        <rFont val="HGP創英角ｺﾞｼｯｸUB"/>
        <family val="3"/>
        <charset val="128"/>
      </rPr>
      <t>狙わない。　移動距離</t>
    </r>
    <r>
      <rPr>
        <b/>
        <sz val="12"/>
        <color rgb="FFFF0000"/>
        <rFont val="HGP創英角ｺﾞｼｯｸUB"/>
        <family val="3"/>
        <charset val="128"/>
      </rPr>
      <t>が</t>
    </r>
    <r>
      <rPr>
        <b/>
        <sz val="14"/>
        <color rgb="FFFF0000"/>
        <rFont val="HGP創英角ｺﾞｼｯｸUB"/>
        <family val="3"/>
        <charset val="128"/>
      </rPr>
      <t>足りなければ疾走すべし！</t>
    </r>
    <rPh sb="0" eb="2">
      <t>トツゲキ</t>
    </rPh>
    <rPh sb="3" eb="6">
      <t>キホンテキ</t>
    </rPh>
    <rPh sb="7" eb="8">
      <t>ネラ</t>
    </rPh>
    <rPh sb="13" eb="15">
      <t>イドウ</t>
    </rPh>
    <rPh sb="15" eb="17">
      <t>キョリ</t>
    </rPh>
    <rPh sb="18" eb="19">
      <t>タ</t>
    </rPh>
    <rPh sb="24" eb="26">
      <t>シッソウ</t>
    </rPh>
    <phoneticPr fontId="1"/>
  </si>
  <si>
    <t>　使う必要皆無！　忘れるべし</t>
    <rPh sb="1" eb="2">
      <t>ツカ</t>
    </rPh>
    <rPh sb="3" eb="5">
      <t>ヒツヨウ</t>
    </rPh>
    <rPh sb="5" eb="7">
      <t>カイム</t>
    </rPh>
    <rPh sb="9" eb="10">
      <t>ワス</t>
    </rPh>
    <phoneticPr fontId="1"/>
  </si>
  <si>
    <t>増幅</t>
    <rPh sb="0" eb="2">
      <t>ゾウフク</t>
    </rPh>
    <phoneticPr fontId="1"/>
  </si>
  <si>
    <r>
      <t>②シェリーから</t>
    </r>
    <r>
      <rPr>
        <b/>
        <sz val="11"/>
        <color rgb="FFFF0000"/>
        <rFont val="ＭＳ Ｐゴシック"/>
        <family val="3"/>
        <charset val="128"/>
        <scheme val="minor"/>
      </rPr>
      <t>５マス以内にオテギヌ</t>
    </r>
    <r>
      <rPr>
        <sz val="11"/>
        <rFont val="ＭＳ Ｐゴシック"/>
        <family val="3"/>
        <charset val="128"/>
        <scheme val="minor"/>
      </rPr>
      <t>確認したらＧＯ！</t>
    </r>
    <rPh sb="10" eb="12">
      <t>イナイ</t>
    </rPh>
    <rPh sb="17" eb="19">
      <t>カクニン</t>
    </rPh>
    <phoneticPr fontId="1"/>
  </si>
  <si>
    <r>
      <t>③目標に隣接さえすれば、味方の</t>
    </r>
    <r>
      <rPr>
        <b/>
        <sz val="11"/>
        <color rgb="FFFF0000"/>
        <rFont val="ＭＳ Ｐゴシック"/>
        <family val="3"/>
        <charset val="128"/>
        <scheme val="minor"/>
      </rPr>
      <t>移動距離に制限無し！</t>
    </r>
    <rPh sb="1" eb="3">
      <t>モクヒョウ</t>
    </rPh>
    <rPh sb="4" eb="6">
      <t>リンセツ</t>
    </rPh>
    <rPh sb="12" eb="14">
      <t>ミカタ</t>
    </rPh>
    <rPh sb="15" eb="17">
      <t>イドウ</t>
    </rPh>
    <rPh sb="17" eb="19">
      <t>キョリ</t>
    </rPh>
    <rPh sb="20" eb="22">
      <t>セイゲン</t>
    </rPh>
    <rPh sb="22" eb="23">
      <t>ナ</t>
    </rPh>
    <phoneticPr fontId="1"/>
  </si>
  <si>
    <t>④追加ダメージまであるので威力も充分！</t>
    <rPh sb="1" eb="3">
      <t>ツイカ</t>
    </rPh>
    <rPh sb="13" eb="15">
      <t>イリョク</t>
    </rPh>
    <rPh sb="16" eb="18">
      <t>ジュウブン</t>
    </rPh>
    <phoneticPr fontId="1"/>
  </si>
  <si>
    <t>　　隣接する必要が無い分、位置取りはかなり楽なハズ。</t>
    <rPh sb="2" eb="4">
      <t>リンセツ</t>
    </rPh>
    <rPh sb="6" eb="8">
      <t>ヒツヨウ</t>
    </rPh>
    <rPh sb="9" eb="10">
      <t>ナ</t>
    </rPh>
    <rPh sb="11" eb="12">
      <t>ブン</t>
    </rPh>
    <rPh sb="13" eb="15">
      <t>イチ</t>
    </rPh>
    <rPh sb="15" eb="16">
      <t>ド</t>
    </rPh>
    <rPh sb="21" eb="22">
      <t>ラク</t>
    </rPh>
    <phoneticPr fontId="1"/>
  </si>
  <si>
    <r>
      <t>移動アクション</t>
    </r>
    <r>
      <rPr>
        <b/>
        <sz val="12"/>
        <color rgb="FFFF0000"/>
        <rFont val="HGP創英角ｺﾞｼｯｸUB"/>
        <family val="3"/>
        <charset val="128"/>
      </rPr>
      <t>で</t>
    </r>
    <r>
      <rPr>
        <b/>
        <sz val="14"/>
        <color rgb="FFFF0000"/>
        <rFont val="HGP創英角ｺﾞｼｯｸUB"/>
        <family val="3"/>
        <charset val="128"/>
      </rPr>
      <t>近付</t>
    </r>
    <r>
      <rPr>
        <b/>
        <sz val="12"/>
        <color rgb="FFFF0000"/>
        <rFont val="HGP創英角ｺﾞｼｯｸUB"/>
        <family val="3"/>
        <charset val="128"/>
      </rPr>
      <t>いて</t>
    </r>
    <r>
      <rPr>
        <b/>
        <sz val="14"/>
        <color rgb="FFFF0000"/>
        <rFont val="HGP創英角ｺﾞｼｯｸUB"/>
        <family val="3"/>
        <charset val="128"/>
      </rPr>
      <t>アイアー</t>
    </r>
    <r>
      <rPr>
        <b/>
        <sz val="12"/>
        <color rgb="FFFF0000"/>
        <rFont val="HGP創英角ｺﾞｼｯｸUB"/>
        <family val="3"/>
        <charset val="128"/>
      </rPr>
      <t>で</t>
    </r>
    <r>
      <rPr>
        <b/>
        <sz val="14"/>
        <color rgb="FFFF0000"/>
        <rFont val="HGP創英角ｺﾞｼｯｸUB"/>
        <family val="3"/>
        <charset val="128"/>
      </rPr>
      <t>攻撃</t>
    </r>
    <r>
      <rPr>
        <b/>
        <sz val="12"/>
        <color rgb="FFFF0000"/>
        <rFont val="HGP創英角ｺﾞｼｯｸUB"/>
        <family val="3"/>
        <charset val="128"/>
      </rPr>
      <t>が、</t>
    </r>
    <r>
      <rPr>
        <b/>
        <sz val="14"/>
        <color rgb="FFFF0000"/>
        <rFont val="HGP創英角ｺﾞｼｯｸUB"/>
        <family val="3"/>
        <charset val="128"/>
      </rPr>
      <t>シェリー</t>
    </r>
    <r>
      <rPr>
        <b/>
        <sz val="12"/>
        <color rgb="FFFF0000"/>
        <rFont val="HGP創英角ｺﾞｼｯｸUB"/>
        <family val="3"/>
        <charset val="128"/>
      </rPr>
      <t>の</t>
    </r>
    <r>
      <rPr>
        <b/>
        <sz val="14"/>
        <color rgb="FFFF0000"/>
        <rFont val="HGP創英角ｺﾞｼｯｸUB"/>
        <family val="3"/>
        <charset val="128"/>
      </rPr>
      <t>基本パターン！</t>
    </r>
    <rPh sb="0" eb="2">
      <t>イドウ</t>
    </rPh>
    <rPh sb="8" eb="10">
      <t>チカヅ</t>
    </rPh>
    <rPh sb="17" eb="19">
      <t>コウゲキ</t>
    </rPh>
    <rPh sb="26" eb="28">
      <t>キホン</t>
    </rPh>
    <phoneticPr fontId="1"/>
  </si>
  <si>
    <r>
      <t>　　脆弱性は本当に凶悪なので、是非</t>
    </r>
    <r>
      <rPr>
        <b/>
        <sz val="11"/>
        <color rgb="FFFF0000"/>
        <rFont val="ＭＳ Ｐゴシック"/>
        <family val="3"/>
        <charset val="128"/>
        <scheme val="minor"/>
      </rPr>
      <t>残りＨＰの多い敵</t>
    </r>
    <r>
      <rPr>
        <sz val="11"/>
        <rFont val="ＭＳ Ｐゴシック"/>
        <family val="3"/>
        <charset val="128"/>
        <scheme val="minor"/>
      </rPr>
      <t>に対して狙いたい。</t>
    </r>
    <rPh sb="2" eb="5">
      <t>ゼイジャクセイ</t>
    </rPh>
    <rPh sb="6" eb="8">
      <t>ホントウ</t>
    </rPh>
    <rPh sb="9" eb="11">
      <t>キョウアク</t>
    </rPh>
    <rPh sb="15" eb="17">
      <t>ゼヒ</t>
    </rPh>
    <rPh sb="17" eb="18">
      <t>ノコ</t>
    </rPh>
    <rPh sb="22" eb="23">
      <t>オオ</t>
    </rPh>
    <rPh sb="24" eb="25">
      <t>テキ</t>
    </rPh>
    <rPh sb="26" eb="27">
      <t>タイ</t>
    </rPh>
    <rPh sb="29" eb="30">
      <t>ネラ</t>
    </rPh>
    <phoneticPr fontId="1"/>
  </si>
  <si>
    <t>⑤メインの使用法は集中攻撃だが、味方の移動を目的に使うのもアリなので応用が非常に効く・・・。</t>
    <rPh sb="5" eb="8">
      <t>シヨウホウ</t>
    </rPh>
    <rPh sb="9" eb="11">
      <t>シュウチュウ</t>
    </rPh>
    <rPh sb="11" eb="13">
      <t>コウゲキ</t>
    </rPh>
    <rPh sb="16" eb="18">
      <t>ミカタ</t>
    </rPh>
    <rPh sb="19" eb="21">
      <t>イドウ</t>
    </rPh>
    <rPh sb="22" eb="24">
      <t>モクテキ</t>
    </rPh>
    <rPh sb="25" eb="26">
      <t>ツカ</t>
    </rPh>
    <rPh sb="34" eb="36">
      <t>オウヨウ</t>
    </rPh>
    <rPh sb="37" eb="39">
      <t>ヒジョウ</t>
    </rPh>
    <rPh sb="40" eb="41">
      <t>キ</t>
    </rPh>
    <phoneticPr fontId="1"/>
  </si>
  <si>
    <t>※：《迅速の心衣》(ＰＨＢⅢ1８１)</t>
    <rPh sb="3" eb="5">
      <t>ジンソク</t>
    </rPh>
    <rPh sb="6" eb="7">
      <t>ココロ</t>
    </rPh>
    <rPh sb="7" eb="8">
      <t>コロモ</t>
    </rPh>
    <phoneticPr fontId="1"/>
  </si>
  <si>
    <t>　　各遭遇の不意打ち及び第一Ｒにおいて、移動速度＋２</t>
    <rPh sb="2" eb="3">
      <t>カク</t>
    </rPh>
    <rPh sb="3" eb="5">
      <t>ソウグウ</t>
    </rPh>
    <rPh sb="6" eb="9">
      <t>フイウ</t>
    </rPh>
    <rPh sb="10" eb="11">
      <t>オヨ</t>
    </rPh>
    <rPh sb="12" eb="14">
      <t>ダイイチ</t>
    </rPh>
    <rPh sb="20" eb="22">
      <t>イドウ</t>
    </rPh>
    <rPh sb="22" eb="24">
      <t>ソクド</t>
    </rPh>
    <phoneticPr fontId="1"/>
  </si>
  <si>
    <r>
      <t>　　各遭遇の不意打ち及び第一Ｒにおいて、</t>
    </r>
    <r>
      <rPr>
        <b/>
        <sz val="11"/>
        <color rgb="FFFF0000"/>
        <rFont val="ＭＳ Ｐゴシック"/>
        <family val="3"/>
        <charset val="128"/>
        <scheme val="minor"/>
      </rPr>
      <t>心衣の範囲内で自Ｔ開始した味方も移動速度＋２</t>
    </r>
    <rPh sb="2" eb="3">
      <t>カク</t>
    </rPh>
    <rPh sb="3" eb="5">
      <t>ソウグウ</t>
    </rPh>
    <rPh sb="6" eb="9">
      <t>フイウ</t>
    </rPh>
    <rPh sb="10" eb="11">
      <t>オヨ</t>
    </rPh>
    <rPh sb="12" eb="14">
      <t>ダイイチ</t>
    </rPh>
    <rPh sb="23" eb="25">
      <t>ハンイ</t>
    </rPh>
    <rPh sb="25" eb="26">
      <t>ナイ</t>
    </rPh>
    <rPh sb="27" eb="28">
      <t>ジ</t>
    </rPh>
    <rPh sb="29" eb="31">
      <t>カイシ</t>
    </rPh>
    <rPh sb="33" eb="35">
      <t>ミカタ</t>
    </rPh>
    <rPh sb="36" eb="38">
      <t>イドウ</t>
    </rPh>
    <rPh sb="38" eb="40">
      <t>ソクド</t>
    </rPh>
    <phoneticPr fontId="1"/>
  </si>
  <si>
    <t>②シェリーが攻撃する目標には味方が突撃不可！</t>
    <rPh sb="6" eb="8">
      <t>コウゲキ</t>
    </rPh>
    <rPh sb="10" eb="12">
      <t>モクヒョウ</t>
    </rPh>
    <rPh sb="14" eb="16">
      <t>ミカタ</t>
    </rPh>
    <rPh sb="17" eb="19">
      <t>トツゲキ</t>
    </rPh>
    <rPh sb="19" eb="21">
      <t>フカ</t>
    </rPh>
    <phoneticPr fontId="1"/>
  </si>
  <si>
    <t>　アイアー増幅２と全く使い方が違うので要勉強！</t>
    <rPh sb="5" eb="7">
      <t>ゾウフク</t>
    </rPh>
    <rPh sb="9" eb="10">
      <t>マッタ</t>
    </rPh>
    <rPh sb="11" eb="12">
      <t>ツカ</t>
    </rPh>
    <rPh sb="13" eb="14">
      <t>カタ</t>
    </rPh>
    <rPh sb="15" eb="16">
      <t>チガ</t>
    </rPh>
    <rPh sb="19" eb="20">
      <t>ヨウ</t>
    </rPh>
    <rPh sb="20" eb="22">
      <t>ベンキョウ</t>
    </rPh>
    <phoneticPr fontId="1"/>
  </si>
  <si>
    <r>
      <t>　　アイアー増幅２と違って、コチラは</t>
    </r>
    <r>
      <rPr>
        <b/>
        <sz val="11"/>
        <color rgb="FFFF0000"/>
        <rFont val="ＭＳ Ｐゴシック"/>
        <family val="3"/>
        <charset val="128"/>
        <scheme val="minor"/>
      </rPr>
      <t>味方の移動（突撃）がメインの目的</t>
    </r>
    <r>
      <rPr>
        <sz val="11"/>
        <rFont val="ＭＳ Ｐゴシック"/>
        <family val="3"/>
        <charset val="128"/>
        <scheme val="minor"/>
      </rPr>
      <t>である事に注意。</t>
    </r>
    <rPh sb="6" eb="8">
      <t>ゾウフク</t>
    </rPh>
    <rPh sb="10" eb="11">
      <t>チガ</t>
    </rPh>
    <rPh sb="18" eb="20">
      <t>ミカタ</t>
    </rPh>
    <rPh sb="21" eb="23">
      <t>イドウ</t>
    </rPh>
    <rPh sb="24" eb="26">
      <t>トツゲキ</t>
    </rPh>
    <rPh sb="32" eb="34">
      <t>モクテキ</t>
    </rPh>
    <rPh sb="37" eb="38">
      <t>コト</t>
    </rPh>
    <rPh sb="39" eb="41">
      <t>チュウイ</t>
    </rPh>
    <phoneticPr fontId="1"/>
  </si>
  <si>
    <t>③二人が突撃すればダメージも大きいので、ダメージを目的に使っても当然ＯＫ！</t>
    <rPh sb="1" eb="3">
      <t>フタリ</t>
    </rPh>
    <rPh sb="4" eb="6">
      <t>トツゲキ</t>
    </rPh>
    <rPh sb="14" eb="15">
      <t>オオ</t>
    </rPh>
    <rPh sb="25" eb="27">
      <t>モクテキ</t>
    </rPh>
    <rPh sb="28" eb="29">
      <t>ツカ</t>
    </rPh>
    <rPh sb="32" eb="34">
      <t>トウゼン</t>
    </rPh>
    <phoneticPr fontId="1"/>
  </si>
  <si>
    <t>どうしても敵に近付けない時には、このパワーでＧＯ！</t>
    <rPh sb="5" eb="6">
      <t>テキ</t>
    </rPh>
    <rPh sb="7" eb="9">
      <t>チカヅ</t>
    </rPh>
    <rPh sb="12" eb="13">
      <t>トキ</t>
    </rPh>
    <phoneticPr fontId="1"/>
  </si>
  <si>
    <t>シェリー用　諸々チェック項目</t>
    <rPh sb="4" eb="5">
      <t>ヨウ</t>
    </rPh>
    <rPh sb="6" eb="8">
      <t>モロモロ</t>
    </rPh>
    <rPh sb="12" eb="14">
      <t>コウモク</t>
    </rPh>
    <phoneticPr fontId="1"/>
  </si>
  <si>
    <t>移動可能距離変化表</t>
    <rPh sb="0" eb="2">
      <t>イドウ</t>
    </rPh>
    <rPh sb="2" eb="4">
      <t>カノウ</t>
    </rPh>
    <rPh sb="4" eb="6">
      <t>キョリ</t>
    </rPh>
    <rPh sb="6" eb="8">
      <t>ヘンカ</t>
    </rPh>
    <rPh sb="8" eb="9">
      <t>ヒョウ</t>
    </rPh>
    <phoneticPr fontId="1"/>
  </si>
  <si>
    <t>不意打ちＲ及び第一Ｒ</t>
    <rPh sb="0" eb="3">
      <t>フイウ</t>
    </rPh>
    <rPh sb="5" eb="6">
      <t>オヨ</t>
    </rPh>
    <rPh sb="7" eb="9">
      <t>ダイイチ</t>
    </rPh>
    <phoneticPr fontId="1"/>
  </si>
  <si>
    <t>移動</t>
    <rPh sb="0" eb="2">
      <t>イドウ</t>
    </rPh>
    <phoneticPr fontId="1"/>
  </si>
  <si>
    <t>疾走</t>
    <rPh sb="0" eb="2">
      <t>シッソウ</t>
    </rPh>
    <phoneticPr fontId="1"/>
  </si>
  <si>
    <t>這う</t>
    <rPh sb="0" eb="1">
      <t>ハ</t>
    </rPh>
    <phoneticPr fontId="1"/>
  </si>
  <si>
    <t>移動困難</t>
    <rPh sb="0" eb="2">
      <t>イドウ</t>
    </rPh>
    <rPh sb="2" eb="4">
      <t>コンナン</t>
    </rPh>
    <phoneticPr fontId="1"/>
  </si>
  <si>
    <t>減速</t>
    <rPh sb="0" eb="2">
      <t>ゲンソク</t>
    </rPh>
    <phoneticPr fontId="1"/>
  </si>
  <si>
    <t>シェリー第一ターン注意点！</t>
    <rPh sb="4" eb="6">
      <t>ダイイチ</t>
    </rPh>
    <rPh sb="9" eb="12">
      <t>チュウイテン</t>
    </rPh>
    <phoneticPr fontId="1"/>
  </si>
  <si>
    <t>・突撃したら負け！　移動アクションのみで敵に近付く！　</t>
    <rPh sb="1" eb="3">
      <t>トツゲキ</t>
    </rPh>
    <rPh sb="6" eb="7">
      <t>マ</t>
    </rPh>
    <rPh sb="10" eb="12">
      <t>イドウ</t>
    </rPh>
    <rPh sb="20" eb="21">
      <t>テキ</t>
    </rPh>
    <rPh sb="22" eb="24">
      <t>チカヅ</t>
    </rPh>
    <phoneticPr fontId="1"/>
  </si>
  <si>
    <r>
      <t>・移動後、</t>
    </r>
    <r>
      <rPr>
        <b/>
        <sz val="11"/>
        <color rgb="FFFF0000"/>
        <rFont val="ＭＳ Ｐゴシック"/>
        <family val="3"/>
        <charset val="128"/>
        <scheme val="minor"/>
      </rPr>
      <t>５マス以内に前衛がいる</t>
    </r>
    <r>
      <rPr>
        <sz val="11"/>
        <color theme="1"/>
        <rFont val="ＭＳ Ｐゴシック"/>
        <family val="2"/>
        <charset val="128"/>
        <scheme val="minor"/>
      </rPr>
      <t>なら基本はアイアー増幅２を狙う！</t>
    </r>
    <rPh sb="1" eb="3">
      <t>イドウ</t>
    </rPh>
    <rPh sb="3" eb="4">
      <t>ゴ</t>
    </rPh>
    <rPh sb="8" eb="10">
      <t>イナイ</t>
    </rPh>
    <rPh sb="11" eb="13">
      <t>ゼンエイ</t>
    </rPh>
    <rPh sb="18" eb="20">
      <t>キホン</t>
    </rPh>
    <rPh sb="25" eb="27">
      <t>ゾウフク</t>
    </rPh>
    <rPh sb="29" eb="30">
      <t>ネラ</t>
    </rPh>
    <phoneticPr fontId="1"/>
  </si>
  <si>
    <t>・前衛よりも先に動ける時も、基本はアイアー増幅２だが、</t>
    <rPh sb="1" eb="3">
      <t>ゼンエイ</t>
    </rPh>
    <rPh sb="6" eb="7">
      <t>サキ</t>
    </rPh>
    <rPh sb="8" eb="9">
      <t>ウゴ</t>
    </rPh>
    <rPh sb="11" eb="12">
      <t>トキ</t>
    </rPh>
    <rPh sb="14" eb="16">
      <t>キホン</t>
    </rPh>
    <rPh sb="21" eb="23">
      <t>ゾウフク</t>
    </rPh>
    <phoneticPr fontId="1"/>
  </si>
  <si>
    <r>
      <t>　</t>
    </r>
    <r>
      <rPr>
        <b/>
        <sz val="11"/>
        <color rgb="FFFF0000"/>
        <rFont val="ＭＳ Ｐゴシック"/>
        <family val="3"/>
        <charset val="128"/>
        <scheme val="minor"/>
      </rPr>
      <t>前衛二人が突撃可能</t>
    </r>
    <r>
      <rPr>
        <sz val="11"/>
        <color theme="1"/>
        <rFont val="ＭＳ Ｐゴシック"/>
        <family val="2"/>
        <charset val="128"/>
        <scheme val="minor"/>
      </rPr>
      <t>ならば、フォワードシンキング・カット増幅２を狙いたい！</t>
    </r>
    <rPh sb="1" eb="3">
      <t>ゼンエイ</t>
    </rPh>
    <rPh sb="3" eb="5">
      <t>フタリ</t>
    </rPh>
    <rPh sb="6" eb="8">
      <t>トツゲキ</t>
    </rPh>
    <rPh sb="8" eb="10">
      <t>カノウ</t>
    </rPh>
    <rPh sb="28" eb="30">
      <t>ゾウフク</t>
    </rPh>
    <rPh sb="32" eb="33">
      <t>ネラ</t>
    </rPh>
    <phoneticPr fontId="1"/>
  </si>
  <si>
    <t>　この２つの使い分けは最初は難しいが、頑張って慣れてくれ（笑）。</t>
    <rPh sb="6" eb="7">
      <t>ツカ</t>
    </rPh>
    <rPh sb="8" eb="9">
      <t>ワ</t>
    </rPh>
    <rPh sb="11" eb="13">
      <t>サイショ</t>
    </rPh>
    <rPh sb="14" eb="15">
      <t>ムズカ</t>
    </rPh>
    <rPh sb="19" eb="21">
      <t>ガンバ</t>
    </rPh>
    <rPh sb="23" eb="24">
      <t>ナ</t>
    </rPh>
    <rPh sb="29" eb="30">
      <t>ワライ</t>
    </rPh>
    <phoneticPr fontId="1"/>
  </si>
  <si>
    <t>心衣範囲内利益</t>
    <rPh sb="0" eb="1">
      <t>ココロ</t>
    </rPh>
    <rPh sb="1" eb="2">
      <t>コロモ</t>
    </rPh>
    <rPh sb="2" eb="5">
      <t>ハンイナイ</t>
    </rPh>
    <rPh sb="5" eb="7">
      <t>リエキ</t>
    </rPh>
    <phoneticPr fontId="1"/>
  </si>
  <si>
    <t>シェリーから５マス以内の味方が対象</t>
    <rPh sb="9" eb="11">
      <t>イナイ</t>
    </rPh>
    <rPh sb="12" eb="14">
      <t>ミカタ</t>
    </rPh>
    <rPh sb="15" eb="17">
      <t>タイショウ</t>
    </rPh>
    <phoneticPr fontId="1"/>
  </si>
  <si>
    <t>・アーデント・アラクリティの対象　（シェリー重傷トリガー、１マスシフトor移動速度の半分移動）</t>
    <rPh sb="14" eb="16">
      <t>タイショウ</t>
    </rPh>
    <rPh sb="22" eb="24">
      <t>ジュウショウ</t>
    </rPh>
    <rPh sb="37" eb="39">
      <t>イドウ</t>
    </rPh>
    <rPh sb="39" eb="41">
      <t>ソクド</t>
    </rPh>
    <rPh sb="42" eb="44">
      <t>ハンブン</t>
    </rPh>
    <rPh sb="44" eb="46">
      <t>イドウ</t>
    </rPh>
    <phoneticPr fontId="1"/>
  </si>
  <si>
    <t>第二Ｒ以降</t>
    <rPh sb="0" eb="1">
      <t>ダイ</t>
    </rPh>
    <rPh sb="1" eb="2">
      <t>ニ</t>
    </rPh>
    <rPh sb="3" eb="5">
      <t>イコウ</t>
    </rPh>
    <phoneticPr fontId="1"/>
  </si>
  <si>
    <t>ＰＰ残アリ</t>
    <phoneticPr fontId="1"/>
  </si>
  <si>
    <t>ＰＰ残無し</t>
    <rPh sb="3" eb="4">
      <t>ナ</t>
    </rPh>
    <phoneticPr fontId="1"/>
  </si>
  <si>
    <t>通常地形</t>
    <rPh sb="0" eb="2">
      <t>ツウジョウ</t>
    </rPh>
    <rPh sb="2" eb="4">
      <t>チケイ</t>
    </rPh>
    <phoneticPr fontId="1"/>
  </si>
  <si>
    <t>防御値変化表</t>
    <rPh sb="0" eb="2">
      <t>ボウギョ</t>
    </rPh>
    <rPh sb="2" eb="3">
      <t>チ</t>
    </rPh>
    <rPh sb="3" eb="5">
      <t>ヘンカ</t>
    </rPh>
    <rPh sb="5" eb="6">
      <t>ヒョウ</t>
    </rPh>
    <phoneticPr fontId="1"/>
  </si>
  <si>
    <r>
      <t>・</t>
    </r>
    <r>
      <rPr>
        <b/>
        <sz val="11"/>
        <color rgb="FFFF0000"/>
        <rFont val="ＭＳ Ｐゴシック"/>
        <family val="3"/>
        <charset val="128"/>
        <scheme val="minor"/>
      </rPr>
      <t>不意打ち及び第一ラウンド限定</t>
    </r>
    <r>
      <rPr>
        <sz val="11"/>
        <color theme="1"/>
        <rFont val="ＭＳ Ｐゴシック"/>
        <family val="2"/>
        <charset val="128"/>
        <scheme val="minor"/>
      </rPr>
      <t>で各自のターン開始時に範囲内にいたら、そのターン中移動速度＋２</t>
    </r>
    <rPh sb="1" eb="4">
      <t>フイウ</t>
    </rPh>
    <rPh sb="5" eb="6">
      <t>オヨ</t>
    </rPh>
    <rPh sb="7" eb="9">
      <t>ダイイチ</t>
    </rPh>
    <rPh sb="13" eb="15">
      <t>ゲンテイ</t>
    </rPh>
    <rPh sb="16" eb="17">
      <t>カク</t>
    </rPh>
    <rPh sb="17" eb="18">
      <t>ジ</t>
    </rPh>
    <rPh sb="22" eb="24">
      <t>カイシ</t>
    </rPh>
    <rPh sb="24" eb="25">
      <t>ジ</t>
    </rPh>
    <rPh sb="26" eb="28">
      <t>ハンイ</t>
    </rPh>
    <rPh sb="28" eb="29">
      <t>ナイ</t>
    </rPh>
    <rPh sb="39" eb="40">
      <t>チュウ</t>
    </rPh>
    <rPh sb="40" eb="42">
      <t>イドウ</t>
    </rPh>
    <rPh sb="42" eb="44">
      <t>ソクド</t>
    </rPh>
    <phoneticPr fontId="1"/>
  </si>
  <si>
    <t>底力</t>
    <rPh sb="0" eb="1">
      <t>ソコ</t>
    </rPh>
    <rPh sb="1" eb="2">
      <t>チカラ</t>
    </rPh>
    <phoneticPr fontId="1"/>
  </si>
  <si>
    <t>機会攻撃</t>
    <rPh sb="0" eb="2">
      <t>キカイ</t>
    </rPh>
    <rPh sb="2" eb="4">
      <t>コウゲキ</t>
    </rPh>
    <phoneticPr fontId="1"/>
  </si>
  <si>
    <t>その他</t>
    <rPh sb="2" eb="3">
      <t>タ</t>
    </rPh>
    <phoneticPr fontId="1"/>
  </si>
  <si>
    <t>反応</t>
    <rPh sb="0" eb="1">
      <t>ハン</t>
    </rPh>
    <rPh sb="1" eb="2">
      <t>オウ</t>
    </rPh>
    <phoneticPr fontId="1"/>
  </si>
  <si>
    <r>
      <t>　</t>
    </r>
    <r>
      <rPr>
        <b/>
        <sz val="11"/>
        <color rgb="FFFF0000"/>
        <rFont val="ＭＳ Ｐゴシック"/>
        <family val="3"/>
        <charset val="128"/>
        <scheme val="minor"/>
      </rPr>
      <t>疾走すれば１０マスまで移動可能</t>
    </r>
    <r>
      <rPr>
        <sz val="11"/>
        <color theme="1"/>
        <rFont val="ＭＳ Ｐゴシック"/>
        <family val="2"/>
        <charset val="128"/>
        <scheme val="minor"/>
      </rPr>
      <t>なので、気合いだ！</t>
    </r>
    <rPh sb="1" eb="3">
      <t>シッソウ</t>
    </rPh>
    <rPh sb="12" eb="14">
      <t>イドウ</t>
    </rPh>
    <rPh sb="14" eb="16">
      <t>カノウ</t>
    </rPh>
    <phoneticPr fontId="1"/>
  </si>
  <si>
    <t>・色々無理ならダイレクト・ザ・ストライクで茶を濁すのも全然アリ。</t>
    <rPh sb="1" eb="3">
      <t>イロイロ</t>
    </rPh>
    <rPh sb="3" eb="5">
      <t>ムリ</t>
    </rPh>
    <rPh sb="21" eb="22">
      <t>チャ</t>
    </rPh>
    <rPh sb="23" eb="24">
      <t>ニゴ</t>
    </rPh>
    <rPh sb="27" eb="29">
      <t>ゼンゼン</t>
    </rPh>
    <phoneticPr fontId="1"/>
  </si>
  <si>
    <r>
      <t>・アーデント・サージの対象　（追加で２ｄ６回復＆シェリーの次Ｔ終了まで</t>
    </r>
    <r>
      <rPr>
        <b/>
        <sz val="11"/>
        <color rgb="FFFF0000"/>
        <rFont val="ＭＳ Ｐゴシック"/>
        <family val="3"/>
        <charset val="128"/>
        <scheme val="minor"/>
      </rPr>
      <t>全ての防御値＋１</t>
    </r>
    <r>
      <rPr>
        <sz val="11"/>
        <color theme="1"/>
        <rFont val="ＭＳ Ｐゴシック"/>
        <family val="2"/>
        <charset val="128"/>
        <scheme val="minor"/>
      </rPr>
      <t>のボーナス）</t>
    </r>
    <rPh sb="11" eb="13">
      <t>タイショウ</t>
    </rPh>
    <rPh sb="15" eb="17">
      <t>ツイカ</t>
    </rPh>
    <rPh sb="21" eb="23">
      <t>カイフク</t>
    </rPh>
    <rPh sb="29" eb="30">
      <t>ツギ</t>
    </rPh>
    <rPh sb="31" eb="33">
      <t>シュウリョウ</t>
    </rPh>
    <rPh sb="35" eb="36">
      <t>スベ</t>
    </rPh>
    <rPh sb="38" eb="40">
      <t>ボウギョ</t>
    </rPh>
    <rPh sb="40" eb="41">
      <t>チ</t>
    </rPh>
    <phoneticPr fontId="1"/>
  </si>
  <si>
    <r>
      <t>・アイアー増幅２で近接基礎攻撃　（</t>
    </r>
    <r>
      <rPr>
        <b/>
        <sz val="11"/>
        <color rgb="FFFF0000"/>
        <rFont val="ＭＳ Ｐゴシック"/>
        <family val="3"/>
        <charset val="128"/>
        <scheme val="minor"/>
      </rPr>
      <t>シフト可能な距離に全く制限無し</t>
    </r>
    <r>
      <rPr>
        <sz val="11"/>
        <color theme="1"/>
        <rFont val="ＭＳ Ｐゴシック"/>
        <family val="2"/>
        <charset val="128"/>
        <scheme val="minor"/>
      </rPr>
      <t>）</t>
    </r>
    <rPh sb="5" eb="7">
      <t>ゾウフク</t>
    </rPh>
    <rPh sb="9" eb="11">
      <t>キンセツ</t>
    </rPh>
    <rPh sb="11" eb="13">
      <t>キソ</t>
    </rPh>
    <rPh sb="13" eb="15">
      <t>コウゲキ</t>
    </rPh>
    <rPh sb="23" eb="25">
      <t>キョリ</t>
    </rPh>
    <rPh sb="26" eb="27">
      <t>マッタ</t>
    </rPh>
    <rPh sb="28" eb="30">
      <t>セイゲン</t>
    </rPh>
    <rPh sb="30" eb="31">
      <t>ナ</t>
    </rPh>
    <phoneticPr fontId="1"/>
  </si>
  <si>
    <t>・ダイレクト・ザ・ストライクで基礎攻撃　（遠近問わず）</t>
    <rPh sb="15" eb="17">
      <t>キソ</t>
    </rPh>
    <rPh sb="17" eb="19">
      <t>コウゲキ</t>
    </rPh>
    <rPh sb="21" eb="23">
      <t>エンキン</t>
    </rPh>
    <rPh sb="23" eb="24">
      <t>ト</t>
    </rPh>
    <phoneticPr fontId="1"/>
  </si>
  <si>
    <t>・エスカレイティング・フューリィで一時的ＨＰ</t>
    <rPh sb="17" eb="20">
      <t>イチジテキ</t>
    </rPh>
    <phoneticPr fontId="1"/>
  </si>
  <si>
    <t>・各種瞬間移動パワーでシェリーと位置入れ替え</t>
    <rPh sb="1" eb="3">
      <t>カクシュ</t>
    </rPh>
    <rPh sb="3" eb="5">
      <t>シュンカン</t>
    </rPh>
    <rPh sb="5" eb="7">
      <t>イドウ</t>
    </rPh>
    <rPh sb="16" eb="18">
      <t>イチ</t>
    </rPh>
    <rPh sb="18" eb="19">
      <t>イ</t>
    </rPh>
    <rPh sb="20" eb="21">
      <t>カ</t>
    </rPh>
    <phoneticPr fontId="1"/>
  </si>
  <si>
    <t>味方がシェリーから見えていたらそれだけでＯＫな効果</t>
    <rPh sb="0" eb="2">
      <t>ミカタ</t>
    </rPh>
    <rPh sb="9" eb="10">
      <t>ミ</t>
    </rPh>
    <rPh sb="23" eb="25">
      <t>コウカ</t>
    </rPh>
    <phoneticPr fontId="1"/>
  </si>
  <si>
    <t>・フォーワードシンキング・カット増幅２で突撃！</t>
    <rPh sb="16" eb="18">
      <t>ゾウフク</t>
    </rPh>
    <rPh sb="20" eb="22">
      <t>トツゲキ</t>
    </rPh>
    <phoneticPr fontId="1"/>
  </si>
  <si>
    <t>・フェイト・エクスチェンジで回復＆セーヴ！</t>
    <rPh sb="14" eb="16">
      <t>カイフク</t>
    </rPh>
    <phoneticPr fontId="1"/>
  </si>
  <si>
    <t>アーデント・サージ直後</t>
    <rPh sb="9" eb="11">
      <t>チョクゴ</t>
    </rPh>
    <phoneticPr fontId="1"/>
  </si>
  <si>
    <t>・ベルト・オヴ・サクリファイスの効果で回復力＋１＆回復力使用回数移植</t>
    <rPh sb="16" eb="18">
      <t>コウカ</t>
    </rPh>
    <rPh sb="19" eb="21">
      <t>カイフク</t>
    </rPh>
    <rPh sb="21" eb="22">
      <t>リョク</t>
    </rPh>
    <rPh sb="25" eb="28">
      <t>カイフクリョク</t>
    </rPh>
    <rPh sb="28" eb="30">
      <t>シヨウ</t>
    </rPh>
    <rPh sb="30" eb="32">
      <t>カイスウ</t>
    </rPh>
    <rPh sb="32" eb="34">
      <t>イショク</t>
    </rPh>
    <phoneticPr fontId="1"/>
  </si>
  <si>
    <t>①シェリーのド本命。　基本的にＰＰが残っている間はコレを狙い続けるだけでＯＫ！</t>
    <rPh sb="7" eb="9">
      <t>ホンメイ</t>
    </rPh>
    <rPh sb="11" eb="14">
      <t>キホンテキ</t>
    </rPh>
    <rPh sb="18" eb="19">
      <t>ノコ</t>
    </rPh>
    <rPh sb="23" eb="24">
      <t>アイダ</t>
    </rPh>
    <rPh sb="28" eb="29">
      <t>ネラ</t>
    </rPh>
    <rPh sb="30" eb="31">
      <t>ツヅ</t>
    </rPh>
    <phoneticPr fontId="1"/>
  </si>
  <si>
    <t>②コレの効果で戦術的優位をワザワザ取る必要はほとんど無い。</t>
    <rPh sb="4" eb="6">
      <t>コウカ</t>
    </rPh>
    <rPh sb="7" eb="10">
      <t>センジュツテキ</t>
    </rPh>
    <rPh sb="10" eb="12">
      <t>ユウイ</t>
    </rPh>
    <rPh sb="17" eb="18">
      <t>ト</t>
    </rPh>
    <rPh sb="19" eb="21">
      <t>ヒツヨウ</t>
    </rPh>
    <rPh sb="26" eb="27">
      <t>ナ</t>
    </rPh>
    <phoneticPr fontId="1"/>
  </si>
  <si>
    <r>
      <t>①敵を</t>
    </r>
    <r>
      <rPr>
        <b/>
        <sz val="11"/>
        <color rgb="FFFF0000"/>
        <rFont val="ＭＳ Ｐゴシック"/>
        <family val="3"/>
        <charset val="128"/>
        <scheme val="minor"/>
      </rPr>
      <t>５マス強制移動</t>
    </r>
    <r>
      <rPr>
        <sz val="11"/>
        <rFont val="ＭＳ Ｐゴシック"/>
        <family val="3"/>
        <charset val="128"/>
        <scheme val="minor"/>
      </rPr>
      <t>させると絶対に面白い時（状況限定され過ぎ）</t>
    </r>
    <rPh sb="1" eb="2">
      <t>テキ</t>
    </rPh>
    <rPh sb="6" eb="8">
      <t>キョウセイ</t>
    </rPh>
    <rPh sb="8" eb="10">
      <t>イドウ</t>
    </rPh>
    <rPh sb="14" eb="16">
      <t>ゼッタイ</t>
    </rPh>
    <rPh sb="17" eb="19">
      <t>オモシロ</t>
    </rPh>
    <rPh sb="20" eb="21">
      <t>トキ</t>
    </rPh>
    <rPh sb="22" eb="24">
      <t>ジョウキョウ</t>
    </rPh>
    <rPh sb="24" eb="26">
      <t>ゲンテイ</t>
    </rPh>
    <rPh sb="28" eb="29">
      <t>ス</t>
    </rPh>
    <phoneticPr fontId="1"/>
  </si>
  <si>
    <t>　万が一、突撃する時にのみ使う。</t>
    <rPh sb="1" eb="2">
      <t>マン</t>
    </rPh>
    <rPh sb="3" eb="4">
      <t>イチ</t>
    </rPh>
    <rPh sb="5" eb="7">
      <t>トツゲキ</t>
    </rPh>
    <rPh sb="9" eb="10">
      <t>トキ</t>
    </rPh>
    <rPh sb="13" eb="14">
      <t>ツカ</t>
    </rPh>
    <phoneticPr fontId="1"/>
  </si>
  <si>
    <t>　雑魚を始末する時には有効かもしれないが、基本的に突撃の事は忘れてＯＫ！</t>
    <rPh sb="1" eb="3">
      <t>ザコ</t>
    </rPh>
    <rPh sb="4" eb="6">
      <t>シマツ</t>
    </rPh>
    <rPh sb="8" eb="9">
      <t>トキ</t>
    </rPh>
    <rPh sb="11" eb="13">
      <t>ユウコウ</t>
    </rPh>
    <rPh sb="21" eb="24">
      <t>キホンテキ</t>
    </rPh>
    <rPh sb="25" eb="27">
      <t>トツゲキ</t>
    </rPh>
    <rPh sb="28" eb="29">
      <t>コト</t>
    </rPh>
    <rPh sb="30" eb="31">
      <t>ワス</t>
    </rPh>
    <phoneticPr fontId="1"/>
  </si>
  <si>
    <r>
      <t>①</t>
    </r>
    <r>
      <rPr>
        <b/>
        <sz val="11"/>
        <color rgb="FFFF0000"/>
        <rFont val="ＭＳ Ｐゴシック"/>
        <family val="3"/>
        <charset val="128"/>
        <scheme val="minor"/>
      </rPr>
      <t>突撃時には使えない！</t>
    </r>
    <r>
      <rPr>
        <sz val="11"/>
        <color theme="1"/>
        <rFont val="ＭＳ Ｐゴシック"/>
        <family val="2"/>
        <charset val="128"/>
        <scheme val="minor"/>
      </rPr>
      <t>　要注意。</t>
    </r>
    <rPh sb="1" eb="3">
      <t>トツゲキ</t>
    </rPh>
    <rPh sb="3" eb="4">
      <t>ジ</t>
    </rPh>
    <rPh sb="6" eb="7">
      <t>ツカ</t>
    </rPh>
    <rPh sb="12" eb="15">
      <t>ヨウチュウイ</t>
    </rPh>
    <phoneticPr fontId="1"/>
  </si>
  <si>
    <r>
      <t>　　つまり</t>
    </r>
    <r>
      <rPr>
        <b/>
        <sz val="11"/>
        <color rgb="FFFF0000"/>
        <rFont val="ＭＳ Ｐゴシック"/>
        <family val="3"/>
        <charset val="128"/>
        <scheme val="minor"/>
      </rPr>
      <t>わざわざシェリーがどうでもいい敵を攻撃</t>
    </r>
    <r>
      <rPr>
        <sz val="11"/>
        <color theme="1"/>
        <rFont val="ＭＳ Ｐゴシック"/>
        <family val="2"/>
        <charset val="128"/>
        <scheme val="minor"/>
      </rPr>
      <t>して、</t>
    </r>
    <r>
      <rPr>
        <b/>
        <sz val="11"/>
        <color rgb="FFFF0000"/>
        <rFont val="ＭＳ Ｐゴシック"/>
        <family val="3"/>
        <charset val="128"/>
        <scheme val="minor"/>
      </rPr>
      <t>本命の敵に味方を突撃</t>
    </r>
    <r>
      <rPr>
        <sz val="11"/>
        <color theme="1"/>
        <rFont val="ＭＳ Ｐゴシック"/>
        <family val="2"/>
        <charset val="128"/>
        <scheme val="minor"/>
      </rPr>
      <t>させるのがベスト！</t>
    </r>
    <rPh sb="20" eb="21">
      <t>テキ</t>
    </rPh>
    <rPh sb="22" eb="24">
      <t>コウゲキ</t>
    </rPh>
    <rPh sb="27" eb="29">
      <t>ホンメイ</t>
    </rPh>
    <rPh sb="30" eb="31">
      <t>テキ</t>
    </rPh>
    <rPh sb="32" eb="34">
      <t>ミカタ</t>
    </rPh>
    <rPh sb="35" eb="37">
      <t>トツゲキ</t>
    </rPh>
    <phoneticPr fontId="1"/>
  </si>
  <si>
    <r>
      <t>　　ただし、</t>
    </r>
    <r>
      <rPr>
        <b/>
        <sz val="11"/>
        <color rgb="FFFF0000"/>
        <rFont val="ＭＳ Ｐゴシック"/>
        <family val="3"/>
        <charset val="128"/>
        <scheme val="minor"/>
      </rPr>
      <t>このパワーで突撃する味方には迅速の心衣の効果が適用されない</t>
    </r>
    <r>
      <rPr>
        <sz val="11"/>
        <color theme="1"/>
        <rFont val="ＭＳ Ｐゴシック"/>
        <family val="2"/>
        <charset val="128"/>
        <scheme val="minor"/>
      </rPr>
      <t>のが残念無念・・・。</t>
    </r>
    <rPh sb="12" eb="14">
      <t>トツゲキ</t>
    </rPh>
    <rPh sb="16" eb="18">
      <t>ミカタ</t>
    </rPh>
    <rPh sb="26" eb="28">
      <t>コウカ</t>
    </rPh>
    <rPh sb="29" eb="31">
      <t>テキヨウ</t>
    </rPh>
    <rPh sb="37" eb="39">
      <t>ザンネン</t>
    </rPh>
    <rPh sb="39" eb="41">
      <t>ムネン</t>
    </rPh>
    <phoneticPr fontId="1"/>
  </si>
  <si>
    <t>　　このパワーを使う前に味方が突撃（移動）したいのか意思確認するのが望ましい。</t>
    <rPh sb="8" eb="9">
      <t>ツカ</t>
    </rPh>
    <rPh sb="10" eb="11">
      <t>マエ</t>
    </rPh>
    <rPh sb="12" eb="14">
      <t>ミカタ</t>
    </rPh>
    <rPh sb="15" eb="17">
      <t>トツゲキ</t>
    </rPh>
    <rPh sb="18" eb="20">
      <t>イドウ</t>
    </rPh>
    <rPh sb="26" eb="28">
      <t>イシ</t>
    </rPh>
    <rPh sb="28" eb="30">
      <t>カクニン</t>
    </rPh>
    <rPh sb="34" eb="35">
      <t>ノゾ</t>
    </rPh>
    <phoneticPr fontId="1"/>
  </si>
  <si>
    <r>
      <t>　　効果の程は置いといて</t>
    </r>
    <r>
      <rPr>
        <b/>
        <sz val="11"/>
        <color rgb="FFFF0000"/>
        <rFont val="ＭＳ Ｐゴシック"/>
        <family val="3"/>
        <charset val="128"/>
        <scheme val="minor"/>
      </rPr>
      <t>召喚も突撃は可能</t>
    </r>
    <r>
      <rPr>
        <sz val="11"/>
        <rFont val="ＭＳ Ｐゴシック"/>
        <family val="3"/>
        <charset val="128"/>
        <scheme val="minor"/>
      </rPr>
      <t>なので、色々と応用は効くハズ。</t>
    </r>
    <rPh sb="2" eb="4">
      <t>コウカ</t>
    </rPh>
    <rPh sb="5" eb="6">
      <t>ホド</t>
    </rPh>
    <rPh sb="7" eb="8">
      <t>オ</t>
    </rPh>
    <rPh sb="12" eb="14">
      <t>ショウカン</t>
    </rPh>
    <rPh sb="15" eb="17">
      <t>トツゲキ</t>
    </rPh>
    <rPh sb="18" eb="20">
      <t>カノウ</t>
    </rPh>
    <rPh sb="24" eb="26">
      <t>イロイロ</t>
    </rPh>
    <rPh sb="27" eb="29">
      <t>オウヨウ</t>
    </rPh>
    <rPh sb="30" eb="31">
      <t>キ</t>
    </rPh>
    <phoneticPr fontId="1"/>
  </si>
  <si>
    <t>　　　トリガー：使用者が回復力を消費してHP回復する</t>
    <rPh sb="16" eb="18">
      <t>ショウヒ</t>
    </rPh>
    <phoneticPr fontId="1"/>
  </si>
  <si>
    <r>
      <t>　　このパワーを使用する時点で、</t>
    </r>
    <r>
      <rPr>
        <b/>
        <sz val="11"/>
        <color rgb="FFFF0000"/>
        <rFont val="ＭＳ Ｐゴシック"/>
        <family val="3"/>
        <charset val="128"/>
        <scheme val="minor"/>
      </rPr>
      <t>味方の２マス以内に敵がいないと効果が落ちるので注意！</t>
    </r>
    <rPh sb="8" eb="10">
      <t>シヨウ</t>
    </rPh>
    <rPh sb="12" eb="14">
      <t>ジテン</t>
    </rPh>
    <rPh sb="16" eb="18">
      <t>ミカタ</t>
    </rPh>
    <rPh sb="22" eb="24">
      <t>イナイ</t>
    </rPh>
    <rPh sb="25" eb="26">
      <t>テキ</t>
    </rPh>
    <rPh sb="31" eb="33">
      <t>コウカ</t>
    </rPh>
    <rPh sb="34" eb="35">
      <t>オ</t>
    </rPh>
    <rPh sb="39" eb="41">
      <t>チュウイ</t>
    </rPh>
    <phoneticPr fontId="1"/>
  </si>
  <si>
    <r>
      <t>　　回復を重視すると、位置入れ替え対象の候補は</t>
    </r>
    <r>
      <rPr>
        <b/>
        <sz val="11"/>
        <color rgb="FFFF0000"/>
        <rFont val="ＭＳ Ｐゴシック"/>
        <family val="3"/>
        <charset val="128"/>
        <scheme val="minor"/>
      </rPr>
      <t>オテギヌ</t>
    </r>
    <r>
      <rPr>
        <sz val="11"/>
        <rFont val="ＭＳ Ｐゴシック"/>
        <family val="3"/>
        <charset val="128"/>
        <scheme val="minor"/>
      </rPr>
      <t>、</t>
    </r>
    <r>
      <rPr>
        <b/>
        <sz val="11"/>
        <color rgb="FFFF0000"/>
        <rFont val="ＭＳ Ｐゴシック"/>
        <family val="3"/>
        <charset val="128"/>
        <scheme val="minor"/>
      </rPr>
      <t>イーライ</t>
    </r>
    <r>
      <rPr>
        <sz val="11"/>
        <rFont val="ＭＳ Ｐゴシック"/>
        <family val="3"/>
        <charset val="128"/>
        <scheme val="minor"/>
      </rPr>
      <t>、</t>
    </r>
    <r>
      <rPr>
        <b/>
        <sz val="11"/>
        <color rgb="FFFF0000"/>
        <rFont val="ＭＳ Ｐゴシック"/>
        <family val="3"/>
        <charset val="128"/>
        <scheme val="minor"/>
      </rPr>
      <t>リュカオン</t>
    </r>
    <r>
      <rPr>
        <sz val="11"/>
        <rFont val="ＭＳ Ｐゴシック"/>
        <family val="3"/>
        <charset val="128"/>
        <scheme val="minor"/>
      </rPr>
      <t>の３人のみ！</t>
    </r>
    <rPh sb="2" eb="4">
      <t>カイフク</t>
    </rPh>
    <rPh sb="5" eb="7">
      <t>ジュウシ</t>
    </rPh>
    <rPh sb="11" eb="13">
      <t>イチ</t>
    </rPh>
    <rPh sb="13" eb="14">
      <t>イ</t>
    </rPh>
    <rPh sb="15" eb="16">
      <t>カ</t>
    </rPh>
    <rPh sb="17" eb="19">
      <t>タイショウ</t>
    </rPh>
    <rPh sb="20" eb="22">
      <t>コウホ</t>
    </rPh>
    <rPh sb="40" eb="41">
      <t>ニン</t>
    </rPh>
    <phoneticPr fontId="1"/>
  </si>
  <si>
    <t>ディメンジョン・スワップ</t>
    <phoneticPr fontId="1"/>
  </si>
  <si>
    <r>
      <t>⑤裏ワザ！　</t>
    </r>
    <r>
      <rPr>
        <b/>
        <sz val="11"/>
        <color rgb="FFFF0000"/>
        <rFont val="ＭＳ Ｐゴシック"/>
        <family val="3"/>
        <charset val="128"/>
        <scheme val="minor"/>
      </rPr>
      <t>無限回もどきディメンジョン・スワップ</t>
    </r>
    <rPh sb="1" eb="2">
      <t>ウラ</t>
    </rPh>
    <rPh sb="6" eb="8">
      <t>ムゲン</t>
    </rPh>
    <rPh sb="8" eb="9">
      <t>カイ</t>
    </rPh>
    <phoneticPr fontId="1"/>
  </si>
  <si>
    <t>・フィースト・オヴ・ディスペアでＰＰ回復！</t>
    <rPh sb="18" eb="20">
      <t>カイフク</t>
    </rPh>
    <phoneticPr fontId="1"/>
  </si>
  <si>
    <t>　　基礎攻撃が両方とも不可能or失敗となるように調整可能ならば、</t>
    <rPh sb="2" eb="4">
      <t>キソ</t>
    </rPh>
    <rPh sb="4" eb="6">
      <t>コウゲキ</t>
    </rPh>
    <rPh sb="7" eb="9">
      <t>リョウホウ</t>
    </rPh>
    <rPh sb="11" eb="14">
      <t>フカノウ</t>
    </rPh>
    <rPh sb="16" eb="18">
      <t>シッパイ</t>
    </rPh>
    <rPh sb="24" eb="26">
      <t>チョウセイ</t>
    </rPh>
    <rPh sb="26" eb="28">
      <t>カノウ</t>
    </rPh>
    <phoneticPr fontId="1"/>
  </si>
  <si>
    <t>　　（標準アクションだけど）何回でもディメンジョン・スワップと同じ効果が使用可能に（笑）！</t>
    <rPh sb="3" eb="5">
      <t>ヒョウジュン</t>
    </rPh>
    <rPh sb="14" eb="16">
      <t>ナンカイ</t>
    </rPh>
    <rPh sb="31" eb="32">
      <t>オナ</t>
    </rPh>
    <rPh sb="33" eb="35">
      <t>コウカ</t>
    </rPh>
    <rPh sb="36" eb="38">
      <t>シヨウ</t>
    </rPh>
    <rPh sb="38" eb="40">
      <t>カノウ</t>
    </rPh>
    <rPh sb="42" eb="43">
      <t>ワライ</t>
    </rPh>
    <phoneticPr fontId="1"/>
  </si>
  <si>
    <t>使用時には以下の条件を必ず満たす事！</t>
    <rPh sb="0" eb="3">
      <t>シヨウジ</t>
    </rPh>
    <rPh sb="5" eb="7">
      <t>イカ</t>
    </rPh>
    <rPh sb="8" eb="10">
      <t>ジョウケン</t>
    </rPh>
    <rPh sb="11" eb="12">
      <t>カナラ</t>
    </rPh>
    <rPh sb="13" eb="14">
      <t>ミ</t>
    </rPh>
    <rPh sb="16" eb="17">
      <t>コト</t>
    </rPh>
    <phoneticPr fontId="1"/>
  </si>
  <si>
    <t>③目標がマークされている</t>
    <rPh sb="1" eb="3">
      <t>モクヒョウ</t>
    </rPh>
    <phoneticPr fontId="1"/>
  </si>
  <si>
    <t>②オテギヌかリュカオンが目標と隣接中　（何と隣接中の味方が幻惑中でも全然ＯＫ！）</t>
    <rPh sb="12" eb="14">
      <t>モクヒョウ</t>
    </rPh>
    <rPh sb="15" eb="17">
      <t>リンセツ</t>
    </rPh>
    <rPh sb="17" eb="18">
      <t>チュウ</t>
    </rPh>
    <rPh sb="20" eb="21">
      <t>ナン</t>
    </rPh>
    <rPh sb="22" eb="24">
      <t>リンセツ</t>
    </rPh>
    <rPh sb="24" eb="25">
      <t>チュウ</t>
    </rPh>
    <rPh sb="26" eb="28">
      <t>ミカタ</t>
    </rPh>
    <rPh sb="29" eb="31">
      <t>ゲンワク</t>
    </rPh>
    <rPh sb="31" eb="32">
      <t>チュウ</t>
    </rPh>
    <rPh sb="34" eb="36">
      <t>ゼンゼン</t>
    </rPh>
    <phoneticPr fontId="1"/>
  </si>
  <si>
    <t>使用時に以下の条件も満たせば更に効果的！</t>
    <rPh sb="0" eb="3">
      <t>シヨウジ</t>
    </rPh>
    <rPh sb="4" eb="6">
      <t>イカ</t>
    </rPh>
    <rPh sb="7" eb="9">
      <t>ジョウケン</t>
    </rPh>
    <rPh sb="10" eb="11">
      <t>ミ</t>
    </rPh>
    <rPh sb="14" eb="15">
      <t>サラ</t>
    </rPh>
    <rPh sb="16" eb="19">
      <t>コウカテキ</t>
    </rPh>
    <phoneticPr fontId="1"/>
  </si>
  <si>
    <t>④複数の味方（近接タイプ）が目標と隣接中</t>
    <rPh sb="1" eb="3">
      <t>フクスウ</t>
    </rPh>
    <rPh sb="4" eb="6">
      <t>ミカタ</t>
    </rPh>
    <rPh sb="7" eb="9">
      <t>キンセツ</t>
    </rPh>
    <rPh sb="14" eb="16">
      <t>モクヒョウ</t>
    </rPh>
    <rPh sb="17" eb="19">
      <t>リンセツ</t>
    </rPh>
    <rPh sb="19" eb="20">
      <t>チュウ</t>
    </rPh>
    <phoneticPr fontId="1"/>
  </si>
  <si>
    <t>⑤敵が複数回攻撃（マイナーやＡＰ含む）可能</t>
    <rPh sb="1" eb="2">
      <t>テキ</t>
    </rPh>
    <rPh sb="3" eb="6">
      <t>フクスウカイ</t>
    </rPh>
    <rPh sb="6" eb="8">
      <t>コウゲキ</t>
    </rPh>
    <rPh sb="16" eb="17">
      <t>フク</t>
    </rPh>
    <rPh sb="19" eb="21">
      <t>カノウ</t>
    </rPh>
    <phoneticPr fontId="1"/>
  </si>
  <si>
    <t>⑥対象をリュカオンがマークしていて、更にＲＪが機会攻撃誘発可能</t>
    <rPh sb="1" eb="3">
      <t>タイショウ</t>
    </rPh>
    <rPh sb="18" eb="19">
      <t>サラ</t>
    </rPh>
    <rPh sb="23" eb="25">
      <t>キカイ</t>
    </rPh>
    <rPh sb="25" eb="27">
      <t>コウゲキ</t>
    </rPh>
    <rPh sb="27" eb="29">
      <t>ユウハツ</t>
    </rPh>
    <rPh sb="29" eb="31">
      <t>カノウ</t>
    </rPh>
    <phoneticPr fontId="1"/>
  </si>
  <si>
    <t>①毎ターン、一人につき１回ポッキリ</t>
    <rPh sb="1" eb="2">
      <t>マイ</t>
    </rPh>
    <rPh sb="6" eb="8">
      <t>ヒトリ</t>
    </rPh>
    <rPh sb="12" eb="13">
      <t>カイ</t>
    </rPh>
    <phoneticPr fontId="1"/>
  </si>
  <si>
    <t>フリーアクションでの基礎攻撃とはどういう事か？</t>
    <rPh sb="10" eb="12">
      <t>キソ</t>
    </rPh>
    <rPh sb="12" eb="14">
      <t>コウゲキ</t>
    </rPh>
    <rPh sb="20" eb="21">
      <t>コト</t>
    </rPh>
    <phoneticPr fontId="1"/>
  </si>
  <si>
    <t>　　つまり、目標のターン中に複数回殴る為には複数の味方が必要！</t>
    <rPh sb="6" eb="8">
      <t>モクヒョウ</t>
    </rPh>
    <rPh sb="12" eb="13">
      <t>チュウ</t>
    </rPh>
    <rPh sb="14" eb="17">
      <t>フクスウカイ</t>
    </rPh>
    <rPh sb="17" eb="18">
      <t>ナグ</t>
    </rPh>
    <rPh sb="19" eb="20">
      <t>タメ</t>
    </rPh>
    <rPh sb="22" eb="24">
      <t>フクスウ</t>
    </rPh>
    <rPh sb="25" eb="27">
      <t>ミカタ</t>
    </rPh>
    <rPh sb="28" eb="30">
      <t>ヒツヨウ</t>
    </rPh>
    <phoneticPr fontId="1"/>
  </si>
  <si>
    <t>②機会攻撃ではない</t>
    <rPh sb="1" eb="5">
      <t>キカイコウゲキ</t>
    </rPh>
    <phoneticPr fontId="1"/>
  </si>
  <si>
    <r>
      <t>[一日毎]◆[サイオニック][武器]</t>
    </r>
    <r>
      <rPr>
        <b/>
        <sz val="11"/>
        <color rgb="FFFF0000"/>
        <rFont val="ＭＳ Ｐゴシック"/>
        <family val="3"/>
        <charset val="128"/>
        <scheme val="minor"/>
      </rPr>
      <t>[魅了]</t>
    </r>
    <rPh sb="15" eb="17">
      <t>ブキ</t>
    </rPh>
    <rPh sb="19" eb="21">
      <t>ミリョウ</t>
    </rPh>
    <phoneticPr fontId="1"/>
  </si>
  <si>
    <r>
      <t>使用時には</t>
    </r>
    <r>
      <rPr>
        <b/>
        <sz val="14"/>
        <color rgb="FFFF0000"/>
        <rFont val="HGP創英ﾌﾟﾚｾﾞﾝｽEB"/>
        <family val="1"/>
        <charset val="128"/>
      </rPr>
      <t>魅了パワー</t>
    </r>
    <r>
      <rPr>
        <b/>
        <sz val="11"/>
        <color rgb="FFFF0000"/>
        <rFont val="ＭＳ Ｐゴシック"/>
        <family val="3"/>
        <charset val="128"/>
        <scheme val="minor"/>
      </rPr>
      <t>である事を高らかに宣言！</t>
    </r>
    <rPh sb="0" eb="3">
      <t>シヨウジ</t>
    </rPh>
    <rPh sb="5" eb="7">
      <t>ミリョウ</t>
    </rPh>
    <rPh sb="13" eb="14">
      <t>コト</t>
    </rPh>
    <rPh sb="15" eb="16">
      <t>タカ</t>
    </rPh>
    <rPh sb="19" eb="21">
      <t>センゲン</t>
    </rPh>
    <phoneticPr fontId="1"/>
  </si>
  <si>
    <t>　　しかも即応で殴る事までも可能なので、一人につき最大３回殴るチャンスあり？</t>
    <rPh sb="5" eb="7">
      <t>ソクオウ</t>
    </rPh>
    <rPh sb="8" eb="9">
      <t>ナグ</t>
    </rPh>
    <rPh sb="10" eb="11">
      <t>コト</t>
    </rPh>
    <rPh sb="14" eb="16">
      <t>カノウ</t>
    </rPh>
    <rPh sb="20" eb="22">
      <t>ヒトリ</t>
    </rPh>
    <rPh sb="25" eb="26">
      <t>サイ</t>
    </rPh>
    <rPh sb="26" eb="27">
      <t>ダイ</t>
    </rPh>
    <rPh sb="28" eb="29">
      <t>カイ</t>
    </rPh>
    <rPh sb="29" eb="30">
      <t>ナグ</t>
    </rPh>
    <phoneticPr fontId="1"/>
  </si>
  <si>
    <t>フィースト・オヴ・ディスペディア</t>
    <phoneticPr fontId="1"/>
  </si>
  <si>
    <t>アーデント／攻撃／９　（PHⅢ29）</t>
    <phoneticPr fontId="1"/>
  </si>
  <si>
    <t>[一日毎]◆[サイオニック][精神][武器]</t>
    <rPh sb="15" eb="17">
      <t>セイシン</t>
    </rPh>
    <rPh sb="19" eb="21">
      <t>ブキ</t>
    </rPh>
    <phoneticPr fontId="1"/>
  </si>
  <si>
    <t>【魅】対"意志"</t>
    <rPh sb="5" eb="7">
      <t>イシ</t>
    </rPh>
    <phoneticPr fontId="1"/>
  </si>
  <si>
    <t>(３[Ｗ]＋【魅】)の[精神]ダメージ</t>
    <rPh sb="12" eb="14">
      <t>セイシン</t>
    </rPh>
    <phoneticPr fontId="1"/>
  </si>
  <si>
    <t>①実際は防御ペナルティを最重視！</t>
    <rPh sb="1" eb="3">
      <t>ジッサイ</t>
    </rPh>
    <rPh sb="4" eb="6">
      <t>ボウギョ</t>
    </rPh>
    <rPh sb="12" eb="13">
      <t>サイ</t>
    </rPh>
    <rPh sb="13" eb="15">
      <t>ジュウシ</t>
    </rPh>
    <phoneticPr fontId="38"/>
  </si>
  <si>
    <t>　　ＰＰ回復に気を取られがちだが（笑）、本命はコッチ。</t>
    <rPh sb="4" eb="6">
      <t>カイフク</t>
    </rPh>
    <rPh sb="7" eb="8">
      <t>キ</t>
    </rPh>
    <rPh sb="9" eb="10">
      <t>ト</t>
    </rPh>
    <rPh sb="17" eb="18">
      <t>ワライ</t>
    </rPh>
    <rPh sb="20" eb="22">
      <t>ホンメイ</t>
    </rPh>
    <phoneticPr fontId="38"/>
  </si>
  <si>
    <t>　　ゲームの性格上、この効果が嬉しくないＰＣなんぞありえない。</t>
    <rPh sb="6" eb="8">
      <t>セイカク</t>
    </rPh>
    <rPh sb="8" eb="9">
      <t>ジョウ</t>
    </rPh>
    <rPh sb="12" eb="14">
      <t>コウカ</t>
    </rPh>
    <rPh sb="15" eb="16">
      <t>ウレ</t>
    </rPh>
    <phoneticPr fontId="38"/>
  </si>
  <si>
    <r>
      <t>　　</t>
    </r>
    <r>
      <rPr>
        <b/>
        <sz val="11"/>
        <color indexed="10"/>
        <rFont val="ＭＳ Ｐゴシック"/>
        <family val="3"/>
        <charset val="128"/>
      </rPr>
      <t>範囲攻撃スキーな名前付き</t>
    </r>
    <r>
      <rPr>
        <sz val="11"/>
        <rFont val="ＭＳ Ｐゴシック"/>
        <family val="3"/>
        <charset val="128"/>
      </rPr>
      <t>を見つけたら遠慮無しに突っ込んでブチ込む、以上！</t>
    </r>
    <rPh sb="2" eb="4">
      <t>ハンイ</t>
    </rPh>
    <rPh sb="4" eb="6">
      <t>コウゲキ</t>
    </rPh>
    <rPh sb="10" eb="12">
      <t>ナマエ</t>
    </rPh>
    <rPh sb="12" eb="13">
      <t>ツ</t>
    </rPh>
    <rPh sb="15" eb="16">
      <t>ミ</t>
    </rPh>
    <rPh sb="20" eb="22">
      <t>エンリョ</t>
    </rPh>
    <rPh sb="22" eb="23">
      <t>ナ</t>
    </rPh>
    <rPh sb="25" eb="26">
      <t>ツ</t>
    </rPh>
    <rPh sb="27" eb="28">
      <t>コ</t>
    </rPh>
    <rPh sb="32" eb="33">
      <t>コ</t>
    </rPh>
    <rPh sb="35" eb="37">
      <t>イジョウ</t>
    </rPh>
    <phoneticPr fontId="38"/>
  </si>
  <si>
    <t>　　遭遇終了まで効果が無条件に続くので、使用後はしばらく放置プレイを楽しんでも全然ＯＫ。</t>
    <rPh sb="2" eb="4">
      <t>ソウグウ</t>
    </rPh>
    <rPh sb="4" eb="6">
      <t>シュウリョウ</t>
    </rPh>
    <rPh sb="8" eb="10">
      <t>コウカ</t>
    </rPh>
    <rPh sb="11" eb="14">
      <t>ムジョウケン</t>
    </rPh>
    <rPh sb="15" eb="16">
      <t>ツヅ</t>
    </rPh>
    <rPh sb="20" eb="23">
      <t>シヨウゴ</t>
    </rPh>
    <rPh sb="28" eb="30">
      <t>ホウチ</t>
    </rPh>
    <rPh sb="34" eb="35">
      <t>タノ</t>
    </rPh>
    <rPh sb="39" eb="41">
      <t>ゼンゼン</t>
    </rPh>
    <phoneticPr fontId="38"/>
  </si>
  <si>
    <t>②あくまで長期戦用</t>
    <rPh sb="5" eb="8">
      <t>チョウキセン</t>
    </rPh>
    <rPh sb="8" eb="9">
      <t>ヨウ</t>
    </rPh>
    <phoneticPr fontId="38"/>
  </si>
  <si>
    <t>　　短期決戦用では無い！</t>
    <rPh sb="2" eb="4">
      <t>タンキ</t>
    </rPh>
    <rPh sb="4" eb="6">
      <t>ケッセン</t>
    </rPh>
    <rPh sb="6" eb="7">
      <t>ヨウ</t>
    </rPh>
    <rPh sb="9" eb="10">
      <t>ナ</t>
    </rPh>
    <phoneticPr fontId="38"/>
  </si>
  <si>
    <t>　　継続的にアイアー増幅２を狙うべきか、ＲＪの立ち回りを強化すべきか、悩む・・・。</t>
    <rPh sb="2" eb="4">
      <t>ケイゾク</t>
    </rPh>
    <rPh sb="4" eb="5">
      <t>テキ</t>
    </rPh>
    <rPh sb="10" eb="12">
      <t>ゾウフク</t>
    </rPh>
    <rPh sb="14" eb="15">
      <t>ネラ</t>
    </rPh>
    <rPh sb="23" eb="24">
      <t>タ</t>
    </rPh>
    <rPh sb="25" eb="26">
      <t>マワ</t>
    </rPh>
    <rPh sb="28" eb="30">
      <t>キョウカ</t>
    </rPh>
    <rPh sb="35" eb="36">
      <t>ナヤ</t>
    </rPh>
    <phoneticPr fontId="38"/>
  </si>
  <si>
    <r>
      <t>　　</t>
    </r>
    <r>
      <rPr>
        <b/>
        <sz val="11"/>
        <color indexed="10"/>
        <rFont val="ＭＳ Ｐゴシック"/>
        <family val="3"/>
        <charset val="128"/>
      </rPr>
      <t>盲目が弱点</t>
    </r>
    <r>
      <rPr>
        <sz val="11"/>
        <rFont val="ＭＳ Ｐゴシック"/>
        <family val="3"/>
        <charset val="128"/>
      </rPr>
      <t>なので要注意。</t>
    </r>
    <rPh sb="2" eb="4">
      <t>モウモク</t>
    </rPh>
    <rPh sb="5" eb="7">
      <t>ジャクテン</t>
    </rPh>
    <rPh sb="10" eb="13">
      <t>ヨウチュウイ</t>
    </rPh>
    <phoneticPr fontId="38"/>
  </si>
  <si>
    <t>③実はダメージが大きい</t>
    <rPh sb="1" eb="2">
      <t>ジツ</t>
    </rPh>
    <rPh sb="8" eb="9">
      <t>オオ</t>
    </rPh>
    <phoneticPr fontId="38"/>
  </si>
  <si>
    <t>　　対意志の３ｄ１０って、オテギヌの基礎攻撃と比較しても劣っているとは言い難し。</t>
    <rPh sb="2" eb="3">
      <t>タイ</t>
    </rPh>
    <rPh sb="3" eb="5">
      <t>イシ</t>
    </rPh>
    <rPh sb="18" eb="20">
      <t>キソ</t>
    </rPh>
    <rPh sb="20" eb="22">
      <t>コウゲキ</t>
    </rPh>
    <rPh sb="23" eb="25">
      <t>ヒカク</t>
    </rPh>
    <rPh sb="28" eb="29">
      <t>オト</t>
    </rPh>
    <rPh sb="35" eb="36">
      <t>イ</t>
    </rPh>
    <rPh sb="37" eb="38">
      <t>ガタ</t>
    </rPh>
    <phoneticPr fontId="38"/>
  </si>
  <si>
    <t>　　超攻撃的で素敵！</t>
    <rPh sb="2" eb="3">
      <t>チョウ</t>
    </rPh>
    <rPh sb="3" eb="6">
      <t>コウゲキテキ</t>
    </rPh>
    <rPh sb="7" eb="9">
      <t>ステキ</t>
    </rPh>
    <phoneticPr fontId="38"/>
  </si>
  <si>
    <t>⑥とにかく狙え、狙うんだ！</t>
    <rPh sb="5" eb="6">
      <t>ネラ</t>
    </rPh>
    <rPh sb="8" eb="9">
      <t>ネラ</t>
    </rPh>
    <phoneticPr fontId="1"/>
  </si>
  <si>
    <r>
      <t>アイアーと違ってコッチは</t>
    </r>
    <r>
      <rPr>
        <b/>
        <sz val="20"/>
        <color rgb="FFFF0000"/>
        <rFont val="HGP創英角ﾎﾟｯﾌﾟ体"/>
        <family val="3"/>
        <charset val="128"/>
      </rPr>
      <t>イーライ</t>
    </r>
    <r>
      <rPr>
        <b/>
        <sz val="16"/>
        <color rgb="FFFF0000"/>
        <rFont val="HGP創英角ｺﾞｼｯｸUB"/>
        <family val="3"/>
        <charset val="128"/>
      </rPr>
      <t>に基礎攻撃させて全然ＯＫ！</t>
    </r>
    <rPh sb="5" eb="6">
      <t>チガ</t>
    </rPh>
    <rPh sb="17" eb="19">
      <t>キソ</t>
    </rPh>
    <rPh sb="19" eb="21">
      <t>コウゲキ</t>
    </rPh>
    <rPh sb="24" eb="26">
      <t>ゼンゼン</t>
    </rPh>
    <phoneticPr fontId="1"/>
  </si>
  <si>
    <t>　　つまり、目標のターン中に更に機会攻撃も可能なので遠隔攻撃に対しては滅法強い！</t>
    <rPh sb="6" eb="8">
      <t>モクヒョウ</t>
    </rPh>
    <rPh sb="12" eb="13">
      <t>チュウ</t>
    </rPh>
    <rPh sb="14" eb="15">
      <t>サラ</t>
    </rPh>
    <rPh sb="16" eb="20">
      <t>キカイコウゲキ</t>
    </rPh>
    <rPh sb="21" eb="23">
      <t>カノウ</t>
    </rPh>
    <rPh sb="26" eb="28">
      <t>エンカク</t>
    </rPh>
    <rPh sb="28" eb="30">
      <t>コウゲキ</t>
    </rPh>
    <rPh sb="31" eb="32">
      <t>タイ</t>
    </rPh>
    <rPh sb="35" eb="37">
      <t>メッポウ</t>
    </rPh>
    <rPh sb="37" eb="38">
      <t>ツヨ</t>
    </rPh>
    <phoneticPr fontId="1"/>
  </si>
  <si>
    <t>　　幻惑中の味方でも構わず殴れる点で機会攻撃や即応よりも圧倒的に優れている。</t>
    <rPh sb="2" eb="4">
      <t>ゲンワク</t>
    </rPh>
    <rPh sb="4" eb="5">
      <t>チュウ</t>
    </rPh>
    <rPh sb="6" eb="8">
      <t>ミカタ</t>
    </rPh>
    <rPh sb="10" eb="11">
      <t>カマ</t>
    </rPh>
    <rPh sb="13" eb="14">
      <t>ナグ</t>
    </rPh>
    <rPh sb="16" eb="17">
      <t>テン</t>
    </rPh>
    <rPh sb="18" eb="22">
      <t>キカイコウゲキ</t>
    </rPh>
    <rPh sb="23" eb="25">
      <t>ソクオウ</t>
    </rPh>
    <rPh sb="28" eb="31">
      <t>アットウテキ</t>
    </rPh>
    <rPh sb="32" eb="33">
      <t>スグ</t>
    </rPh>
    <phoneticPr fontId="1"/>
  </si>
  <si>
    <t>　　間合い武器装備の為、リュカオンでもチャンスが多い。</t>
    <rPh sb="2" eb="4">
      <t>マア</t>
    </rPh>
    <rPh sb="5" eb="7">
      <t>ブキ</t>
    </rPh>
    <rPh sb="7" eb="9">
      <t>ソウビ</t>
    </rPh>
    <rPh sb="10" eb="11">
      <t>タメ</t>
    </rPh>
    <rPh sb="24" eb="25">
      <t>オオ</t>
    </rPh>
    <phoneticPr fontId="1"/>
  </si>
  <si>
    <r>
      <t>この</t>
    </r>
    <r>
      <rPr>
        <b/>
        <sz val="11"/>
        <color rgb="FFFF0000"/>
        <rFont val="ＭＳ Ｐゴシック"/>
        <family val="3"/>
        <charset val="128"/>
        <scheme val="minor"/>
      </rPr>
      <t>遭遇終まで</t>
    </r>
    <r>
      <rPr>
        <sz val="11"/>
        <rFont val="ＭＳ Ｐゴシック"/>
        <family val="3"/>
        <charset val="128"/>
        <scheme val="minor"/>
      </rPr>
      <t>、目標は</t>
    </r>
    <r>
      <rPr>
        <b/>
        <sz val="11"/>
        <color rgb="FFFF0000"/>
        <rFont val="ＭＳ Ｐゴシック"/>
        <family val="3"/>
        <charset val="128"/>
        <scheme val="minor"/>
      </rPr>
      <t>全防御値に－２</t>
    </r>
    <r>
      <rPr>
        <sz val="11"/>
        <rFont val="ＭＳ Ｐゴシック"/>
        <family val="3"/>
        <charset val="128"/>
        <scheme val="minor"/>
      </rPr>
      <t>のペナルティを被り、</t>
    </r>
    <rPh sb="2" eb="4">
      <t>ソウグウ</t>
    </rPh>
    <rPh sb="4" eb="5">
      <t>シュウ</t>
    </rPh>
    <rPh sb="8" eb="10">
      <t>モクヒョウ</t>
    </rPh>
    <rPh sb="11" eb="12">
      <t>ゼン</t>
    </rPh>
    <rPh sb="12" eb="14">
      <t>ボウギョ</t>
    </rPh>
    <rPh sb="14" eb="15">
      <t>チ</t>
    </rPh>
    <rPh sb="25" eb="26">
      <t>コウム</t>
    </rPh>
    <phoneticPr fontId="1"/>
  </si>
  <si>
    <r>
      <t>目標が攻撃をミスするたびに、使用者または使用者から見える味方１人は</t>
    </r>
    <r>
      <rPr>
        <b/>
        <sz val="11"/>
        <color rgb="FFFF0000"/>
        <rFont val="ＭＳ Ｐゴシック"/>
        <family val="3"/>
        <charset val="128"/>
        <scheme val="minor"/>
      </rPr>
      <t>１PPを得る</t>
    </r>
    <r>
      <rPr>
        <sz val="11"/>
        <rFont val="ＭＳ Ｐゴシック"/>
        <family val="3"/>
        <charset val="128"/>
        <scheme val="minor"/>
      </rPr>
      <t>。</t>
    </r>
    <rPh sb="0" eb="2">
      <t>モクヒョウ</t>
    </rPh>
    <rPh sb="3" eb="5">
      <t>コウゲキ</t>
    </rPh>
    <rPh sb="14" eb="16">
      <t>シヨウ</t>
    </rPh>
    <rPh sb="16" eb="17">
      <t>シャ</t>
    </rPh>
    <rPh sb="20" eb="23">
      <t>シヨウシャ</t>
    </rPh>
    <rPh sb="25" eb="26">
      <t>ミ</t>
    </rPh>
    <rPh sb="28" eb="30">
      <t>ミカタ</t>
    </rPh>
    <rPh sb="30" eb="32">
      <t>ヒトリ</t>
    </rPh>
    <phoneticPr fontId="1"/>
  </si>
  <si>
    <t>フェイト・エクスチェンジ</t>
    <phoneticPr fontId="1"/>
  </si>
  <si>
    <r>
      <t>　　ちなみに</t>
    </r>
    <r>
      <rPr>
        <b/>
        <sz val="11"/>
        <color rgb="FFFF0000"/>
        <rFont val="ＭＳ Ｐゴシック"/>
        <family val="3"/>
        <charset val="128"/>
        <scheme val="minor"/>
      </rPr>
      <t>隣接中の味方にパワーボーナスを付けてから突撃させる事が一応可能</t>
    </r>
    <r>
      <rPr>
        <sz val="11"/>
        <color theme="1"/>
        <rFont val="ＭＳ Ｐゴシック"/>
        <family val="2"/>
        <charset val="128"/>
        <scheme val="minor"/>
      </rPr>
      <t>なのも忘れずに！</t>
    </r>
    <rPh sb="6" eb="8">
      <t>リンセツ</t>
    </rPh>
    <rPh sb="8" eb="9">
      <t>チュウ</t>
    </rPh>
    <rPh sb="10" eb="12">
      <t>ミカタ</t>
    </rPh>
    <rPh sb="21" eb="22">
      <t>ツ</t>
    </rPh>
    <rPh sb="26" eb="28">
      <t>トツゲキ</t>
    </rPh>
    <rPh sb="31" eb="32">
      <t>コト</t>
    </rPh>
    <rPh sb="33" eb="35">
      <t>イチオウ</t>
    </rPh>
    <rPh sb="35" eb="37">
      <t>カノウ</t>
    </rPh>
    <rPh sb="40" eb="41">
      <t>ワス</t>
    </rPh>
    <phoneticPr fontId="1"/>
  </si>
  <si>
    <t>①確定精神ダメージがガンガン飛んでくる時</t>
    <rPh sb="1" eb="3">
      <t>カクテイ</t>
    </rPh>
    <rPh sb="3" eb="5">
      <t>セイシン</t>
    </rPh>
    <rPh sb="14" eb="15">
      <t>ト</t>
    </rPh>
    <rPh sb="19" eb="20">
      <t>トキ</t>
    </rPh>
    <phoneticPr fontId="1"/>
  </si>
  <si>
    <t>③ボスっぽい敵が出てきた時</t>
    <rPh sb="6" eb="7">
      <t>テキ</t>
    </rPh>
    <rPh sb="8" eb="9">
      <t>デ</t>
    </rPh>
    <rPh sb="12" eb="13">
      <t>トキ</t>
    </rPh>
    <phoneticPr fontId="1"/>
  </si>
  <si>
    <t>④大休憩直前</t>
    <rPh sb="1" eb="4">
      <t>ダイキュウケイ</t>
    </rPh>
    <rPh sb="4" eb="6">
      <t>チョクゼン</t>
    </rPh>
    <phoneticPr fontId="1"/>
  </si>
  <si>
    <t>以上の条件のいずれかを満たしたら出し惜しみせずにＧＯ！</t>
    <rPh sb="0" eb="2">
      <t>イジョウ</t>
    </rPh>
    <rPh sb="3" eb="5">
      <t>ジョウケン</t>
    </rPh>
    <rPh sb="11" eb="12">
      <t>ミ</t>
    </rPh>
    <rPh sb="16" eb="17">
      <t>ダ</t>
    </rPh>
    <rPh sb="18" eb="19">
      <t>オ</t>
    </rPh>
    <phoneticPr fontId="1"/>
  </si>
  <si>
    <r>
      <t>②ＧＭが朦朧or支配</t>
    </r>
    <r>
      <rPr>
        <b/>
        <sz val="11"/>
        <color rgb="FFFF0000"/>
        <rFont val="ＭＳ Ｐゴシック"/>
        <family val="3"/>
        <charset val="128"/>
        <scheme val="minor"/>
      </rPr>
      <t>セーヴ終了</t>
    </r>
    <r>
      <rPr>
        <sz val="11"/>
        <rFont val="ＭＳ Ｐゴシック"/>
        <family val="3"/>
        <charset val="128"/>
        <scheme val="minor"/>
      </rPr>
      <t>と言いだした時</t>
    </r>
    <rPh sb="4" eb="6">
      <t>モウロウ</t>
    </rPh>
    <rPh sb="8" eb="10">
      <t>シハイ</t>
    </rPh>
    <rPh sb="13" eb="15">
      <t>シュウリョウ</t>
    </rPh>
    <rPh sb="16" eb="17">
      <t>イ</t>
    </rPh>
    <rPh sb="21" eb="22">
      <t>トキ</t>
    </rPh>
    <phoneticPr fontId="1"/>
  </si>
  <si>
    <t>遭遇終了直前でも効果はそれなりにあるので使い易いハズ。</t>
    <rPh sb="0" eb="2">
      <t>ソウグウ</t>
    </rPh>
    <rPh sb="2" eb="4">
      <t>シュウリョウ</t>
    </rPh>
    <rPh sb="4" eb="6">
      <t>チョクゼン</t>
    </rPh>
    <rPh sb="8" eb="10">
      <t>コウカ</t>
    </rPh>
    <rPh sb="20" eb="21">
      <t>ツカ</t>
    </rPh>
    <rPh sb="22" eb="23">
      <t>ヤス</t>
    </rPh>
    <phoneticPr fontId="1"/>
  </si>
  <si>
    <t>マイ・マインド・イズ・マイ・オウン</t>
    <phoneticPr fontId="1"/>
  </si>
  <si>
    <r>
      <rPr>
        <b/>
        <sz val="11"/>
        <color rgb="FFFF0000"/>
        <rFont val="ＭＳ Ｐゴシック"/>
        <family val="3"/>
        <charset val="128"/>
        <scheme val="minor"/>
      </rPr>
      <t>マイ・マインド・イズ・マイ・オウンと併用</t>
    </r>
    <r>
      <rPr>
        <sz val="11"/>
        <rFont val="ＭＳ Ｐゴシック"/>
        <family val="3"/>
        <charset val="128"/>
        <scheme val="minor"/>
      </rPr>
      <t>するのも忘れずに。</t>
    </r>
    <rPh sb="18" eb="20">
      <t>ヘイヨウ</t>
    </rPh>
    <rPh sb="24" eb="25">
      <t>ワス</t>
    </rPh>
    <phoneticPr fontId="1"/>
  </si>
  <si>
    <t>アーデント・サージ</t>
    <phoneticPr fontId="1"/>
  </si>
  <si>
    <t>アーデント／汎用／10　（PHⅢ30）</t>
    <rPh sb="6" eb="8">
      <t>ハンヨウ</t>
    </rPh>
    <phoneticPr fontId="1"/>
  </si>
  <si>
    <t>コントローリング・ハルバード+2　Lv8</t>
    <phoneticPr fontId="1"/>
  </si>
  <si>
    <t>　　ＡＰで再使用もアリか？　（この場合、同じ味方は基礎攻撃不可なので注意！）</t>
    <rPh sb="5" eb="8">
      <t>サイシヨウ</t>
    </rPh>
    <rPh sb="17" eb="19">
      <t>バアイ</t>
    </rPh>
    <rPh sb="20" eb="21">
      <t>オナ</t>
    </rPh>
    <rPh sb="22" eb="24">
      <t>ミカタ</t>
    </rPh>
    <rPh sb="25" eb="27">
      <t>キソ</t>
    </rPh>
    <rPh sb="27" eb="29">
      <t>コウゲキ</t>
    </rPh>
    <rPh sb="29" eb="31">
      <t>フカ</t>
    </rPh>
    <rPh sb="34" eb="36">
      <t>チュウイ</t>
    </rPh>
    <phoneticPr fontId="1"/>
  </si>
  <si>
    <t>　ただし味方には移動速度＋２のボーナスが付いていない、つまり通常の移動速度なので注意！</t>
    <rPh sb="4" eb="6">
      <t>ミカタ</t>
    </rPh>
    <rPh sb="8" eb="10">
      <t>イドウ</t>
    </rPh>
    <rPh sb="10" eb="12">
      <t>ソクド</t>
    </rPh>
    <rPh sb="20" eb="21">
      <t>ツ</t>
    </rPh>
    <rPh sb="30" eb="32">
      <t>ツウジョウ</t>
    </rPh>
    <rPh sb="33" eb="35">
      <t>イドウ</t>
    </rPh>
    <rPh sb="35" eb="37">
      <t>ソクド</t>
    </rPh>
    <rPh sb="40" eb="42">
      <t>チュウイ</t>
    </rPh>
    <phoneticPr fontId="1"/>
  </si>
  <si>
    <r>
      <t>　継続的効果を含む</t>
    </r>
    <r>
      <rPr>
        <b/>
        <sz val="11"/>
        <color rgb="FFFF0000"/>
        <rFont val="ＭＳ Ｐゴシック"/>
        <family val="3"/>
        <charset val="128"/>
        <scheme val="minor"/>
      </rPr>
      <t>精神ダメージ</t>
    </r>
    <r>
      <rPr>
        <sz val="11"/>
        <rFont val="ＭＳ Ｐゴシック"/>
        <family val="3"/>
        <charset val="128"/>
        <scheme val="minor"/>
      </rPr>
      <t>に対しては案外有効か？</t>
    </r>
    <rPh sb="1" eb="4">
      <t>ケイゾクテキ</t>
    </rPh>
    <rPh sb="4" eb="6">
      <t>コウカ</t>
    </rPh>
    <rPh sb="7" eb="8">
      <t>フク</t>
    </rPh>
    <rPh sb="9" eb="11">
      <t>セイシン</t>
    </rPh>
    <rPh sb="16" eb="17">
      <t>タイ</t>
    </rPh>
    <rPh sb="20" eb="22">
      <t>アンガイ</t>
    </rPh>
    <rPh sb="22" eb="24">
      <t>ユウコウ</t>
    </rPh>
    <phoneticPr fontId="1"/>
  </si>
  <si>
    <r>
      <t>　こちらも継続的効果を含む</t>
    </r>
    <r>
      <rPr>
        <b/>
        <sz val="11"/>
        <color rgb="FFFF0000"/>
        <rFont val="ＭＳ Ｐゴシック"/>
        <family val="3"/>
        <charset val="128"/>
        <scheme val="minor"/>
      </rPr>
      <t>精神ダメージ</t>
    </r>
    <r>
      <rPr>
        <sz val="11"/>
        <rFont val="ＭＳ Ｐゴシック"/>
        <family val="3"/>
        <charset val="128"/>
        <scheme val="minor"/>
      </rPr>
      <t>に対しては案外有効か？</t>
    </r>
    <rPh sb="5" eb="8">
      <t>ケイゾクテキ</t>
    </rPh>
    <rPh sb="8" eb="10">
      <t>コウカ</t>
    </rPh>
    <rPh sb="11" eb="12">
      <t>フク</t>
    </rPh>
    <rPh sb="13" eb="15">
      <t>セイシン</t>
    </rPh>
    <rPh sb="20" eb="21">
      <t>タイ</t>
    </rPh>
    <rPh sb="24" eb="26">
      <t>アンガイ</t>
    </rPh>
    <rPh sb="26" eb="28">
      <t>ユウコウ</t>
    </rPh>
    <phoneticPr fontId="1"/>
  </si>
  <si>
    <t>[一日毎]◆[区域]、[サイオニック]</t>
    <rPh sb="1" eb="3">
      <t>イチニチ</t>
    </rPh>
    <rPh sb="3" eb="4">
      <t>マイ</t>
    </rPh>
    <rPh sb="7" eb="9">
      <t>クイキ</t>
    </rPh>
    <phoneticPr fontId="1"/>
  </si>
  <si>
    <t>毎ターン、マイナーアクションが要求されるので注意！</t>
    <rPh sb="0" eb="1">
      <t>マイ</t>
    </rPh>
    <rPh sb="15" eb="17">
      <t>ヨウキュウ</t>
    </rPh>
    <rPh sb="22" eb="24">
      <t>チュウイ</t>
    </rPh>
    <phoneticPr fontId="1"/>
  </si>
  <si>
    <t>タワー・オヴ・アイアン・ウィル</t>
    <phoneticPr fontId="1"/>
  </si>
  <si>
    <t>シェリー自身の突撃は基本的に狙わない。</t>
    <rPh sb="4" eb="6">
      <t>ジシン</t>
    </rPh>
    <rPh sb="7" eb="9">
      <t>トツゲキ</t>
    </rPh>
    <rPh sb="10" eb="13">
      <t>キホンテキ</t>
    </rPh>
    <rPh sb="14" eb="15">
      <t>ネラ</t>
    </rPh>
    <phoneticPr fontId="1"/>
  </si>
  <si>
    <t>移動距離が足りなければ、疾走すべし！</t>
    <rPh sb="0" eb="2">
      <t>イドウ</t>
    </rPh>
    <rPh sb="2" eb="4">
      <t>キョリ</t>
    </rPh>
    <rPh sb="5" eb="6">
      <t>タ</t>
    </rPh>
    <rPh sb="12" eb="14">
      <t>シッソウ</t>
    </rPh>
    <phoneticPr fontId="1"/>
  </si>
  <si>
    <r>
      <t>　　不動や伏せは勘弁だが</t>
    </r>
    <r>
      <rPr>
        <b/>
        <sz val="11"/>
        <color rgb="FFFF0000"/>
        <rFont val="ＭＳ Ｐゴシック"/>
        <family val="3"/>
        <charset val="128"/>
        <scheme val="minor"/>
      </rPr>
      <t>減速や移動困難には滅法強い</t>
    </r>
    <r>
      <rPr>
        <sz val="11"/>
        <color theme="1"/>
        <rFont val="ＭＳ Ｐゴシック"/>
        <family val="2"/>
        <charset val="128"/>
        <scheme val="minor"/>
      </rPr>
      <t>ので、リュカオンを移動させるのも全然アリ！</t>
    </r>
    <rPh sb="2" eb="4">
      <t>フドウ</t>
    </rPh>
    <rPh sb="5" eb="6">
      <t>フ</t>
    </rPh>
    <rPh sb="8" eb="10">
      <t>カンベン</t>
    </rPh>
    <rPh sb="12" eb="14">
      <t>ゲンソク</t>
    </rPh>
    <rPh sb="15" eb="17">
      <t>イドウ</t>
    </rPh>
    <rPh sb="17" eb="19">
      <t>コンナン</t>
    </rPh>
    <rPh sb="21" eb="23">
      <t>メッポウ</t>
    </rPh>
    <rPh sb="23" eb="24">
      <t>ツヨ</t>
    </rPh>
    <rPh sb="34" eb="36">
      <t>イドウ</t>
    </rPh>
    <rPh sb="41" eb="43">
      <t>ゼンゼン</t>
    </rPh>
    <phoneticPr fontId="1"/>
  </si>
  <si>
    <r>
      <t>爆発の範囲内は使用者の次T終まで持続する</t>
    </r>
    <r>
      <rPr>
        <b/>
        <sz val="11"/>
        <color rgb="FFFF0000"/>
        <rFont val="ＭＳ Ｐゴシック"/>
        <family val="3"/>
        <charset val="128"/>
        <scheme val="minor"/>
      </rPr>
      <t>区域</t>
    </r>
    <r>
      <rPr>
        <sz val="11"/>
        <rFont val="ＭＳ Ｐゴシック"/>
        <family val="3"/>
        <charset val="128"/>
        <scheme val="minor"/>
      </rPr>
      <t xml:space="preserve">となる。 </t>
    </r>
    <rPh sb="0" eb="2">
      <t>バクハツ</t>
    </rPh>
    <rPh sb="3" eb="6">
      <t>ハンイナイ</t>
    </rPh>
    <rPh sb="7" eb="9">
      <t>シヨウ</t>
    </rPh>
    <rPh sb="9" eb="10">
      <t>シャ</t>
    </rPh>
    <rPh sb="11" eb="12">
      <t>ジ</t>
    </rPh>
    <rPh sb="13" eb="14">
      <t>シュウ</t>
    </rPh>
    <rPh sb="16" eb="18">
      <t>ジゾク</t>
    </rPh>
    <rPh sb="20" eb="22">
      <t>クイキ</t>
    </rPh>
    <phoneticPr fontId="1"/>
  </si>
  <si>
    <r>
      <t>使用者およびその味方は、この</t>
    </r>
    <r>
      <rPr>
        <b/>
        <sz val="11"/>
        <color rgb="FFFF0000"/>
        <rFont val="ＭＳ Ｐゴシック"/>
        <family val="3"/>
        <charset val="128"/>
        <scheme val="minor"/>
      </rPr>
      <t>区域内にいる間</t>
    </r>
    <r>
      <rPr>
        <sz val="11"/>
        <color theme="1"/>
        <rFont val="ＭＳ Ｐゴシック"/>
        <family val="2"/>
        <charset val="128"/>
        <scheme val="minor"/>
      </rPr>
      <t xml:space="preserve">、 </t>
    </r>
  </si>
  <si>
    <r>
      <rPr>
        <b/>
        <sz val="11"/>
        <color rgb="FFFF0000"/>
        <rFont val="ＭＳ Ｐゴシック"/>
        <family val="3"/>
        <charset val="128"/>
        <scheme val="minor"/>
      </rPr>
      <t>[精神]に対する抵抗１０、意思防御値への＋４パワーB</t>
    </r>
    <r>
      <rPr>
        <sz val="11"/>
        <rFont val="ＭＳ Ｐゴシック"/>
        <family val="3"/>
        <charset val="128"/>
        <scheme val="minor"/>
      </rPr>
      <t>、</t>
    </r>
  </si>
  <si>
    <r>
      <rPr>
        <b/>
        <sz val="11"/>
        <color rgb="FFFF0000"/>
        <rFont val="ＭＳ Ｐゴシック"/>
        <family val="3"/>
        <charset val="128"/>
        <scheme val="minor"/>
      </rPr>
      <t>ＡＣ、頑健、反応防御値への＋２パワーＢ</t>
    </r>
    <r>
      <rPr>
        <sz val="11"/>
        <rFont val="ＭＳ Ｐゴシック"/>
        <family val="3"/>
        <charset val="128"/>
        <scheme val="minor"/>
      </rPr>
      <t xml:space="preserve">を得る。 </t>
    </r>
  </si>
  <si>
    <t xml:space="preserve">さらに、この区域内でターンを開始した味方は、 </t>
  </si>
  <si>
    <r>
      <rPr>
        <b/>
        <sz val="11"/>
        <color rgb="FFFF0000"/>
        <rFont val="ＭＳ Ｐゴシック"/>
        <family val="3"/>
        <charset val="128"/>
        <scheme val="minor"/>
      </rPr>
      <t>支配状態</t>
    </r>
    <r>
      <rPr>
        <sz val="11"/>
        <rFont val="ＭＳ Ｐゴシック"/>
        <family val="3"/>
        <charset val="128"/>
        <scheme val="minor"/>
      </rPr>
      <t>または</t>
    </r>
    <r>
      <rPr>
        <b/>
        <sz val="11"/>
        <color rgb="FFFF0000"/>
        <rFont val="ＭＳ Ｐゴシック"/>
        <family val="3"/>
        <charset val="128"/>
        <scheme val="minor"/>
      </rPr>
      <t>朦朧状態</t>
    </r>
    <r>
      <rPr>
        <sz val="11"/>
        <rFont val="ＭＳ Ｐゴシック"/>
        <family val="3"/>
        <charset val="128"/>
        <scheme val="minor"/>
      </rPr>
      <t xml:space="preserve">をもたらす１つの効果に対して、 </t>
    </r>
  </si>
  <si>
    <r>
      <rPr>
        <b/>
        <sz val="11"/>
        <color rgb="FFFF0000"/>
        <rFont val="ＭＳ Ｐゴシック"/>
        <family val="3"/>
        <charset val="128"/>
        <scheme val="minor"/>
      </rPr>
      <t>即座に１回のＳＴ</t>
    </r>
    <r>
      <rPr>
        <sz val="11"/>
        <color theme="1"/>
        <rFont val="ＭＳ Ｐゴシック"/>
        <family val="2"/>
        <charset val="128"/>
        <scheme val="minor"/>
      </rPr>
      <t xml:space="preserve">を行う事ができる。 </t>
    </r>
  </si>
  <si>
    <t>維持・マイナー：この区域が維持する。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</si>
</sst>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4"/>
      <color rgb="FFFF0000"/>
      <name val="HGP創英角ｺﾞｼｯｸUB"/>
      <family val="3"/>
      <charset val="128"/>
    </font>
    <font>
      <sz val="11"/>
      <color rgb="FFFF0000"/>
      <name val="ＭＳ Ｐゴシック"/>
      <family val="3"/>
      <charset val="128"/>
      <scheme val="minor"/>
    </font>
    <font>
      <b/>
      <sz val="12"/>
      <color rgb="FFFF0000"/>
      <name val="ＭＳ Ｐゴシック"/>
      <family val="3"/>
      <charset val="128"/>
      <scheme val="minor"/>
    </font>
    <font>
      <sz val="11"/>
      <color theme="1"/>
      <name val="HGP創英角ｺﾞｼｯｸUB"/>
      <family val="3"/>
      <charset val="128"/>
    </font>
    <font>
      <b/>
      <sz val="16"/>
      <color rgb="FFFF0000"/>
      <name val="HGP創英角ｺﾞｼｯｸUB"/>
      <family val="3"/>
      <charset val="128"/>
    </font>
    <font>
      <b/>
      <sz val="12"/>
      <color rgb="FFFF0000"/>
      <name val="HGP創英角ｺﾞｼｯｸUB"/>
      <family val="3"/>
      <charset val="128"/>
    </font>
    <font>
      <sz val="16"/>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sz val="11"/>
      <name val="HGPｺﾞｼｯｸE"/>
      <family val="3"/>
      <charset val="128"/>
    </font>
    <font>
      <sz val="12"/>
      <name val="ＭＳ Ｐゴシック"/>
      <family val="3"/>
      <charset val="128"/>
      <scheme val="minor"/>
    </font>
    <font>
      <b/>
      <sz val="14"/>
      <color theme="0"/>
      <name val="ＭＳ Ｐゴシック"/>
      <family val="3"/>
      <charset val="128"/>
      <scheme val="minor"/>
    </font>
    <font>
      <b/>
      <sz val="18"/>
      <color rgb="FFFF0000"/>
      <name val="ＭＳ Ｐゴシック"/>
      <family val="3"/>
      <charset val="128"/>
      <scheme val="minor"/>
    </font>
    <font>
      <b/>
      <sz val="11"/>
      <color rgb="FF00B0F0"/>
      <name val="ＭＳ Ｐゴシック"/>
      <family val="3"/>
      <charset val="128"/>
      <scheme val="minor"/>
    </font>
    <font>
      <b/>
      <sz val="10"/>
      <color theme="1"/>
      <name val="ＭＳ Ｐゴシック"/>
      <family val="3"/>
      <charset val="128"/>
      <scheme val="minor"/>
    </font>
    <font>
      <b/>
      <sz val="11"/>
      <color theme="3"/>
      <name val="ＭＳ Ｐゴシック"/>
      <family val="3"/>
      <charset val="128"/>
      <scheme val="minor"/>
    </font>
    <font>
      <b/>
      <sz val="14"/>
      <color theme="1"/>
      <name val="ＭＳ Ｐゴシック"/>
      <family val="3"/>
      <charset val="128"/>
      <scheme val="minor"/>
    </font>
    <font>
      <b/>
      <sz val="14"/>
      <color rgb="FFFF0000"/>
      <name val="HGP創英ﾌﾟﾚｾﾞﾝｽEB"/>
      <family val="1"/>
      <charset val="128"/>
    </font>
    <font>
      <sz val="6"/>
      <name val="ＭＳ Ｐゴシック"/>
      <family val="3"/>
      <charset val="128"/>
    </font>
    <font>
      <b/>
      <sz val="11"/>
      <color indexed="10"/>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20"/>
      <color rgb="FFFF0000"/>
      <name val="HGP創英角ﾎﾟｯﾌﾟ体"/>
      <family val="3"/>
      <charset val="128"/>
    </font>
    <font>
      <b/>
      <sz val="14"/>
      <color rgb="FFFF0000"/>
      <name val="HGP創英角ﾎﾟｯﾌﾟ体"/>
      <family val="3"/>
      <charset val="128"/>
    </font>
    <font>
      <b/>
      <sz val="18"/>
      <color rgb="FFFF0000"/>
      <name val="HGP創英角ﾎﾟｯﾌﾟ体"/>
      <family val="3"/>
      <charset val="128"/>
    </font>
    <font>
      <b/>
      <sz val="16"/>
      <color theme="0"/>
      <name val="ＭＳ Ｐゴシック"/>
      <family val="3"/>
      <charset val="128"/>
      <scheme val="minor"/>
    </font>
  </fonts>
  <fills count="21">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1" tint="0.3499862666707357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hair">
        <color indexed="64"/>
      </left>
      <right/>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hair">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medium">
        <color indexed="64"/>
      </bottom>
      <diagonal/>
    </border>
  </borders>
  <cellStyleXfs count="1">
    <xf numFmtId="0" fontId="0" fillId="0" borderId="0">
      <alignment vertical="center"/>
    </xf>
  </cellStyleXfs>
  <cellXfs count="44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0" borderId="0" xfId="0" applyFont="1">
      <alignmen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3" fillId="8" borderId="21" xfId="0" applyFont="1" applyFill="1" applyBorder="1" applyAlignment="1">
      <alignment horizontal="center" vertical="center"/>
    </xf>
    <xf numFmtId="0" fontId="5" fillId="2" borderId="24" xfId="0" applyFont="1" applyFill="1" applyBorder="1" applyAlignment="1">
      <alignment horizontal="center" vertical="center" shrinkToFit="1"/>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0" borderId="19"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6" fillId="0"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3" fillId="0" borderId="0" xfId="0" applyFont="1" applyAlignment="1">
      <alignment horizontal="left" vertical="center"/>
    </xf>
    <xf numFmtId="0" fontId="17"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28" xfId="0" applyFont="1" applyFill="1" applyBorder="1" applyAlignment="1">
      <alignment horizontal="center" vertical="center" wrapText="1"/>
    </xf>
    <xf numFmtId="0" fontId="3" fillId="8" borderId="30"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13" fillId="0" borderId="0" xfId="0" applyFont="1" applyAlignment="1">
      <alignment horizontal="left" vertical="center"/>
    </xf>
    <xf numFmtId="0" fontId="7" fillId="13"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4" fillId="17" borderId="26"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7" borderId="40" xfId="0" applyFont="1" applyFill="1" applyBorder="1" applyAlignment="1">
      <alignment horizontal="center" vertical="center" wrapText="1"/>
    </xf>
    <xf numFmtId="0" fontId="3" fillId="7" borderId="29" xfId="0" applyFont="1" applyFill="1" applyBorder="1" applyAlignment="1">
      <alignment horizontal="center" vertical="center"/>
    </xf>
    <xf numFmtId="0" fontId="3" fillId="7" borderId="27"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44" xfId="0" applyFont="1" applyFill="1" applyBorder="1" applyAlignment="1">
      <alignment horizontal="center" vertical="center" wrapText="1" shrinkToFit="1"/>
    </xf>
    <xf numFmtId="0" fontId="10" fillId="10" borderId="38" xfId="0" applyFont="1" applyFill="1" applyBorder="1" applyAlignment="1">
      <alignment horizontal="center" vertical="center" shrinkToFit="1"/>
    </xf>
    <xf numFmtId="0" fontId="10" fillId="10" borderId="46" xfId="0" applyFont="1" applyFill="1" applyBorder="1" applyAlignment="1">
      <alignment horizontal="center" vertical="center" shrinkToFit="1"/>
    </xf>
    <xf numFmtId="0" fontId="4" fillId="0" borderId="47" xfId="0" applyFont="1" applyFill="1" applyBorder="1" applyAlignment="1">
      <alignment horizontal="center" vertical="center" wrapText="1"/>
    </xf>
    <xf numFmtId="0" fontId="4" fillId="16" borderId="47"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9"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3" fillId="0" borderId="0" xfId="0" applyFont="1" applyAlignment="1">
      <alignment horizontal="left"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9" fillId="0" borderId="0" xfId="0" applyFont="1">
      <alignment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19" xfId="0"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vertical="center"/>
    </xf>
    <xf numFmtId="0" fontId="7" fillId="6" borderId="13" xfId="0" applyFont="1" applyFill="1" applyBorder="1" applyAlignment="1">
      <alignment horizontal="center" vertical="center" shrinkToFit="1"/>
    </xf>
    <xf numFmtId="0" fontId="3" fillId="8" borderId="21" xfId="0" applyFont="1" applyFill="1" applyBorder="1" applyAlignment="1">
      <alignment horizontal="center" vertical="center"/>
    </xf>
    <xf numFmtId="0" fontId="5" fillId="2" borderId="24" xfId="0" applyFont="1" applyFill="1" applyBorder="1" applyAlignment="1">
      <alignment horizontal="center" vertical="center" shrinkToFit="1"/>
    </xf>
    <xf numFmtId="0" fontId="17" fillId="0" borderId="0" xfId="0" applyFont="1">
      <alignment vertical="center"/>
    </xf>
    <xf numFmtId="0" fontId="3" fillId="8" borderId="30" xfId="0" applyFont="1" applyFill="1" applyBorder="1" applyAlignment="1">
      <alignment horizontal="center" vertical="center"/>
    </xf>
    <xf numFmtId="0" fontId="5" fillId="4" borderId="20" xfId="0" applyFont="1" applyFill="1" applyBorder="1" applyAlignment="1">
      <alignment horizontal="center" vertical="center" shrinkToFit="1"/>
    </xf>
    <xf numFmtId="0" fontId="4" fillId="3" borderId="26"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7" borderId="40" xfId="0" applyFont="1" applyFill="1" applyBorder="1" applyAlignment="1">
      <alignment horizontal="center" vertical="center" wrapText="1"/>
    </xf>
    <xf numFmtId="0" fontId="3" fillId="7" borderId="29" xfId="0" applyFont="1" applyFill="1" applyBorder="1" applyAlignment="1">
      <alignment horizontal="center" vertical="center"/>
    </xf>
    <xf numFmtId="0" fontId="3" fillId="7" borderId="27" xfId="0" applyFont="1" applyFill="1" applyBorder="1" applyAlignment="1">
      <alignment horizontal="center" vertical="center"/>
    </xf>
    <xf numFmtId="0" fontId="17" fillId="9" borderId="12" xfId="0" applyFont="1" applyFill="1" applyBorder="1" applyAlignment="1">
      <alignment horizontal="center" vertical="center" shrinkToFit="1"/>
    </xf>
    <xf numFmtId="0" fontId="17" fillId="9" borderId="2" xfId="0" applyFont="1" applyFill="1" applyBorder="1" applyAlignment="1">
      <alignment horizontal="center" vertical="center" shrinkToFit="1"/>
    </xf>
    <xf numFmtId="0" fontId="17" fillId="9" borderId="19" xfId="0" applyFont="1" applyFill="1" applyBorder="1" applyAlignment="1">
      <alignment horizontal="center" vertical="center" shrinkToFit="1"/>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7" fillId="13" borderId="13" xfId="0" applyFont="1" applyFill="1" applyBorder="1" applyAlignment="1">
      <alignment horizontal="center" vertical="center" shrinkToFit="1"/>
    </xf>
    <xf numFmtId="0" fontId="10" fillId="7" borderId="50"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7" borderId="48" xfId="0" applyFont="1" applyFill="1" applyBorder="1" applyAlignment="1">
      <alignment horizontal="center" vertical="center"/>
    </xf>
    <xf numFmtId="0" fontId="10" fillId="10" borderId="51" xfId="0" applyFont="1" applyFill="1" applyBorder="1" applyAlignment="1">
      <alignment horizontal="center" vertical="center" shrinkToFit="1"/>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4" fillId="15" borderId="45" xfId="0" applyFont="1" applyFill="1" applyBorder="1" applyAlignment="1">
      <alignment horizontal="center" vertical="center" shrinkToFit="1"/>
    </xf>
    <xf numFmtId="0" fontId="3" fillId="15" borderId="42" xfId="0" applyFont="1" applyFill="1" applyBorder="1" applyAlignment="1">
      <alignment horizontal="center" vertical="center"/>
    </xf>
    <xf numFmtId="0" fontId="3" fillId="15" borderId="43" xfId="0" applyFont="1" applyFill="1" applyBorder="1" applyAlignment="1">
      <alignment horizontal="center" vertical="center"/>
    </xf>
    <xf numFmtId="0" fontId="4" fillId="18" borderId="47" xfId="0" applyFont="1" applyFill="1" applyBorder="1" applyAlignment="1">
      <alignment horizontal="center" vertical="center" wrapText="1"/>
    </xf>
    <xf numFmtId="0" fontId="4" fillId="19" borderId="26"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7" fillId="13" borderId="13" xfId="0" applyFont="1" applyFill="1" applyBorder="1" applyAlignment="1">
      <alignment horizontal="center" vertical="center" shrinkToFit="1"/>
    </xf>
    <xf numFmtId="0" fontId="5" fillId="14"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7" fillId="13" borderId="13" xfId="0" applyFont="1" applyFill="1" applyBorder="1" applyAlignment="1">
      <alignment horizontal="center" vertical="center" shrinkToFit="1"/>
    </xf>
    <xf numFmtId="0" fontId="16" fillId="0" borderId="0" xfId="0" applyFont="1" applyAlignment="1">
      <alignment horizontal="center" vertical="center"/>
    </xf>
    <xf numFmtId="0" fontId="16"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9" fillId="0" borderId="0" xfId="0" applyFont="1">
      <alignment vertical="center"/>
    </xf>
    <xf numFmtId="0" fontId="6" fillId="20" borderId="1" xfId="0" applyFont="1" applyFill="1" applyBorder="1" applyAlignment="1">
      <alignment horizontal="center" vertical="center"/>
    </xf>
    <xf numFmtId="0" fontId="8" fillId="20" borderId="1" xfId="0" applyFont="1" applyFill="1" applyBorder="1" applyAlignment="1">
      <alignment horizontal="center" vertical="center"/>
    </xf>
    <xf numFmtId="0" fontId="7" fillId="20" borderId="1"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10" fillId="10" borderId="53" xfId="0" applyFont="1" applyFill="1" applyBorder="1" applyAlignment="1">
      <alignment horizontal="center" vertical="center" shrinkToFit="1"/>
    </xf>
    <xf numFmtId="0" fontId="3" fillId="0" borderId="37" xfId="0" applyFont="1" applyFill="1" applyBorder="1" applyAlignment="1">
      <alignment horizontal="center" vertical="center"/>
    </xf>
    <xf numFmtId="0" fontId="5" fillId="4" borderId="54" xfId="0" applyFont="1" applyFill="1" applyBorder="1" applyAlignment="1">
      <alignment horizontal="center" vertical="center" shrinkToFit="1"/>
    </xf>
    <xf numFmtId="0" fontId="10" fillId="7" borderId="55" xfId="0" applyFont="1" applyFill="1" applyBorder="1" applyAlignment="1">
      <alignment horizontal="center" vertical="center" wrapText="1"/>
    </xf>
    <xf numFmtId="0" fontId="3" fillId="7" borderId="56" xfId="0" applyFont="1" applyFill="1" applyBorder="1" applyAlignment="1">
      <alignment horizontal="center" vertical="center"/>
    </xf>
    <xf numFmtId="0" fontId="3" fillId="7" borderId="57" xfId="0" applyFont="1" applyFill="1" applyBorder="1" applyAlignment="1">
      <alignment horizontal="center" vertical="center"/>
    </xf>
    <xf numFmtId="0" fontId="10" fillId="8" borderId="58" xfId="0" applyFont="1" applyFill="1" applyBorder="1" applyAlignment="1">
      <alignment horizontal="center" vertical="center" wrapText="1"/>
    </xf>
    <xf numFmtId="0" fontId="3" fillId="8" borderId="25" xfId="0" applyFont="1" applyFill="1" applyBorder="1" applyAlignment="1">
      <alignment horizontal="center" vertical="center"/>
    </xf>
    <xf numFmtId="0" fontId="6" fillId="20" borderId="1" xfId="0" applyFont="1" applyFill="1" applyBorder="1" applyAlignment="1">
      <alignment horizontal="center" vertical="center" shrinkToFit="1"/>
    </xf>
    <xf numFmtId="0" fontId="7" fillId="20" borderId="13" xfId="0" applyFont="1" applyFill="1" applyBorder="1" applyAlignment="1">
      <alignment horizontal="center" vertical="center" shrinkToFit="1"/>
    </xf>
    <xf numFmtId="0" fontId="8" fillId="20" borderId="1" xfId="0" applyFont="1" applyFill="1" applyBorder="1" applyAlignment="1">
      <alignment horizontal="center" vertical="center" shrinkToFit="1"/>
    </xf>
    <xf numFmtId="0" fontId="7" fillId="20" borderId="1" xfId="0" applyFont="1" applyFill="1" applyBorder="1" applyAlignment="1">
      <alignment horizontal="center" vertical="center" shrinkToFit="1"/>
    </xf>
    <xf numFmtId="0" fontId="34" fillId="9" borderId="1" xfId="0" applyFont="1" applyFill="1" applyBorder="1" applyAlignment="1">
      <alignment horizontal="center" vertical="center" shrinkToFit="1"/>
    </xf>
    <xf numFmtId="0" fontId="34" fillId="9" borderId="12" xfId="0" applyFont="1" applyFill="1" applyBorder="1" applyAlignment="1">
      <alignment horizontal="center" vertical="center" shrinkToFit="1"/>
    </xf>
    <xf numFmtId="0" fontId="34" fillId="9" borderId="19" xfId="0" applyFont="1" applyFill="1" applyBorder="1" applyAlignment="1">
      <alignment horizontal="center" vertical="center" shrinkToFit="1"/>
    </xf>
    <xf numFmtId="0" fontId="11" fillId="9" borderId="19" xfId="0" applyFont="1" applyFill="1" applyBorder="1" applyAlignment="1">
      <alignment horizontal="center" vertical="center" shrinkToFit="1"/>
    </xf>
    <xf numFmtId="0" fontId="11" fillId="9" borderId="2"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62" xfId="0" applyBorder="1" applyAlignment="1">
      <alignment horizontal="center" vertical="center"/>
    </xf>
    <xf numFmtId="0" fontId="0" fillId="0" borderId="27" xfId="0" applyBorder="1" applyAlignment="1">
      <alignment horizontal="center" vertical="center"/>
    </xf>
    <xf numFmtId="0" fontId="0" fillId="0" borderId="60" xfId="0" applyBorder="1" applyAlignment="1">
      <alignment horizontal="center" vertical="center"/>
    </xf>
    <xf numFmtId="0" fontId="0" fillId="0" borderId="13"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0" xfId="0">
      <alignment vertical="center"/>
    </xf>
    <xf numFmtId="0" fontId="0" fillId="0" borderId="0" xfId="0">
      <alignment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72" xfId="0" applyBorder="1" applyAlignment="1">
      <alignment horizontal="center" vertical="center"/>
    </xf>
    <xf numFmtId="0" fontId="0" fillId="0" borderId="59" xfId="0" applyBorder="1" applyAlignment="1">
      <alignment horizontal="center" vertical="center"/>
    </xf>
    <xf numFmtId="0" fontId="0" fillId="0" borderId="59" xfId="0" applyBorder="1">
      <alignment vertical="center"/>
    </xf>
    <xf numFmtId="0" fontId="0" fillId="0" borderId="66" xfId="0" applyBorder="1">
      <alignment vertical="center"/>
    </xf>
    <xf numFmtId="0" fontId="17" fillId="0" borderId="0" xfId="0" applyFont="1" applyBorder="1" applyAlignment="1">
      <alignment vertical="center"/>
    </xf>
    <xf numFmtId="0" fontId="0" fillId="0" borderId="0" xfId="0" applyBorder="1">
      <alignment vertical="center"/>
    </xf>
    <xf numFmtId="0" fontId="0" fillId="0" borderId="73" xfId="0" applyBorder="1">
      <alignment vertical="center"/>
    </xf>
    <xf numFmtId="0" fontId="0" fillId="0" borderId="14" xfId="0" applyBorder="1" applyAlignment="1">
      <alignment horizontal="center" vertical="center"/>
    </xf>
    <xf numFmtId="0" fontId="0" fillId="0" borderId="75" xfId="0" applyBorder="1" applyAlignment="1">
      <alignment horizontal="center" vertical="center"/>
    </xf>
    <xf numFmtId="0" fontId="9" fillId="0" borderId="0" xfId="0" applyFont="1">
      <alignment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20" borderId="13" xfId="0" applyFont="1" applyFill="1" applyBorder="1" applyAlignment="1">
      <alignment horizontal="center" vertical="center" shrinkToFit="1"/>
    </xf>
    <xf numFmtId="0" fontId="0" fillId="0" borderId="0" xfId="0">
      <alignment vertical="center"/>
    </xf>
    <xf numFmtId="0" fontId="0" fillId="9" borderId="1" xfId="0" applyFill="1" applyBorder="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7" fillId="20" borderId="13" xfId="0" applyFont="1" applyFill="1" applyBorder="1" applyAlignment="1">
      <alignment horizontal="center" vertical="center" shrinkToFit="1"/>
    </xf>
    <xf numFmtId="176" fontId="9" fillId="0" borderId="0" xfId="0" applyNumberFormat="1" applyFont="1" applyAlignment="1">
      <alignment horizontal="center" vertical="center"/>
    </xf>
    <xf numFmtId="0" fontId="22" fillId="0" borderId="34" xfId="0" applyFont="1" applyBorder="1" applyAlignment="1">
      <alignment vertical="center"/>
    </xf>
    <xf numFmtId="0" fontId="22" fillId="0" borderId="59" xfId="0" applyFont="1" applyBorder="1" applyAlignment="1">
      <alignment vertical="center"/>
    </xf>
    <xf numFmtId="0" fontId="22" fillId="0" borderId="66" xfId="0" applyFont="1" applyBorder="1" applyAlignment="1">
      <alignment vertical="center"/>
    </xf>
    <xf numFmtId="0" fontId="0" fillId="0" borderId="0" xfId="0" applyFill="1" applyBorder="1">
      <alignment vertical="center"/>
    </xf>
    <xf numFmtId="0" fontId="0" fillId="0" borderId="74" xfId="0" applyFill="1" applyBorder="1" applyAlignment="1">
      <alignment vertical="center"/>
    </xf>
    <xf numFmtId="0" fontId="0" fillId="0" borderId="0" xfId="0" applyFill="1" applyBorder="1" applyAlignment="1">
      <alignment vertical="center"/>
    </xf>
    <xf numFmtId="0" fontId="0" fillId="0" borderId="73" xfId="0" applyFill="1" applyBorder="1" applyAlignment="1">
      <alignment vertical="center"/>
    </xf>
    <xf numFmtId="0" fontId="0" fillId="0" borderId="41" xfId="0" applyFill="1" applyBorder="1" applyAlignment="1">
      <alignment vertical="center"/>
    </xf>
    <xf numFmtId="0" fontId="0" fillId="0" borderId="61" xfId="0" applyFill="1" applyBorder="1" applyAlignment="1">
      <alignment vertical="center"/>
    </xf>
    <xf numFmtId="0" fontId="0" fillId="0" borderId="67" xfId="0" applyFill="1" applyBorder="1" applyAlignment="1">
      <alignment vertical="center"/>
    </xf>
    <xf numFmtId="0" fontId="0" fillId="0" borderId="74" xfId="0" applyBorder="1" applyAlignment="1">
      <alignment vertical="center"/>
    </xf>
    <xf numFmtId="0" fontId="0" fillId="0" borderId="0" xfId="0" applyBorder="1" applyAlignment="1">
      <alignment vertical="center"/>
    </xf>
    <xf numFmtId="0" fontId="0" fillId="0" borderId="73" xfId="0" applyBorder="1" applyAlignment="1">
      <alignment vertical="center"/>
    </xf>
    <xf numFmtId="0" fontId="0" fillId="0" borderId="41" xfId="0" applyBorder="1" applyAlignment="1">
      <alignment vertical="center"/>
    </xf>
    <xf numFmtId="0" fontId="0" fillId="0" borderId="61" xfId="0" applyBorder="1" applyAlignment="1">
      <alignment vertical="center"/>
    </xf>
    <xf numFmtId="0" fontId="0" fillId="0" borderId="67" xfId="0" applyBorder="1" applyAlignment="1">
      <alignment vertical="center"/>
    </xf>
    <xf numFmtId="0" fontId="36" fillId="0" borderId="34" xfId="0" applyFont="1" applyBorder="1" applyAlignment="1">
      <alignment horizontal="center" vertical="center"/>
    </xf>
    <xf numFmtId="0" fontId="36" fillId="0" borderId="59" xfId="0" applyFont="1" applyBorder="1" applyAlignment="1">
      <alignment horizontal="center" vertical="center"/>
    </xf>
    <xf numFmtId="0" fontId="36" fillId="0" borderId="74" xfId="0" applyFont="1" applyBorder="1" applyAlignment="1">
      <alignment horizontal="center" vertical="center"/>
    </xf>
    <xf numFmtId="0" fontId="36" fillId="0" borderId="0" xfId="0" applyFont="1" applyBorder="1" applyAlignment="1">
      <alignment horizontal="center" vertical="center"/>
    </xf>
    <xf numFmtId="0" fontId="0" fillId="0" borderId="0" xfId="0">
      <alignment vertical="center"/>
    </xf>
    <xf numFmtId="0" fontId="9" fillId="0" borderId="0" xfId="0" applyFont="1">
      <alignment vertical="center"/>
    </xf>
    <xf numFmtId="0" fontId="9" fillId="0" borderId="34" xfId="0" applyFont="1" applyBorder="1" applyAlignment="1">
      <alignment horizontal="center" vertical="center"/>
    </xf>
    <xf numFmtId="0" fontId="0" fillId="0" borderId="66" xfId="0" applyBorder="1">
      <alignment vertical="center"/>
    </xf>
    <xf numFmtId="0" fontId="0" fillId="0" borderId="41" xfId="0" applyBorder="1">
      <alignment vertical="center"/>
    </xf>
    <xf numFmtId="0" fontId="0" fillId="0" borderId="67" xfId="0" applyBorder="1">
      <alignment vertical="center"/>
    </xf>
    <xf numFmtId="0" fontId="0" fillId="0" borderId="68" xfId="0"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9" fillId="0" borderId="60" xfId="0" applyFont="1" applyBorder="1" applyAlignment="1">
      <alignment horizontal="center" vertical="center"/>
    </xf>
    <xf numFmtId="0" fontId="0" fillId="0" borderId="27" xfId="0" applyBorder="1">
      <alignment vertical="center"/>
    </xf>
    <xf numFmtId="0" fontId="0" fillId="0" borderId="25" xfId="0" applyBorder="1">
      <alignment vertical="center"/>
    </xf>
    <xf numFmtId="0" fontId="0" fillId="0" borderId="21" xfId="0" applyBorder="1">
      <alignment vertical="center"/>
    </xf>
    <xf numFmtId="0" fontId="0" fillId="0" borderId="69" xfId="0" applyBorder="1">
      <alignment vertical="center"/>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0" fillId="9" borderId="13" xfId="0" applyFill="1" applyBorder="1" applyAlignment="1">
      <alignment horizontal="center" vertical="center"/>
    </xf>
    <xf numFmtId="0" fontId="0" fillId="9" borderId="15" xfId="0" applyFill="1" applyBorder="1" applyAlignment="1">
      <alignment horizontal="center" vertical="center"/>
    </xf>
    <xf numFmtId="0" fontId="0" fillId="9" borderId="14" xfId="0" applyFill="1" applyBorder="1" applyAlignment="1">
      <alignment horizontal="center" vertical="center"/>
    </xf>
    <xf numFmtId="56" fontId="21" fillId="5" borderId="1" xfId="0" quotePrefix="1" applyNumberFormat="1" applyFont="1"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5" xfId="0" applyFont="1" applyFill="1" applyBorder="1" applyAlignment="1">
      <alignment horizontal="center" vertical="center"/>
    </xf>
    <xf numFmtId="0" fontId="7" fillId="6" borderId="1" xfId="0" applyFont="1" applyFill="1" applyBorder="1" applyAlignment="1">
      <alignment horizontal="left" vertical="center"/>
    </xf>
    <xf numFmtId="0" fontId="0" fillId="0" borderId="0" xfId="0"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5" fillId="6" borderId="1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4" fillId="0" borderId="34" xfId="0" applyFont="1" applyFill="1" applyBorder="1" applyAlignment="1">
      <alignment horizontal="center" vertical="center" wrapText="1" shrinkToFit="1"/>
    </xf>
    <xf numFmtId="0" fontId="4" fillId="0" borderId="41" xfId="0" applyFont="1" applyFill="1" applyBorder="1" applyAlignment="1">
      <alignment horizontal="center" vertical="center" shrinkToFit="1"/>
    </xf>
    <xf numFmtId="0" fontId="19" fillId="11" borderId="23"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4" fillId="0" borderId="0"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20" fillId="0" borderId="7" xfId="0" applyFont="1" applyBorder="1" applyAlignment="1">
      <alignment horizontal="left" vertical="center"/>
    </xf>
    <xf numFmtId="0" fontId="20" fillId="0" borderId="0" xfId="0" applyFont="1" applyBorder="1" applyAlignment="1">
      <alignment horizontal="left" vertical="center"/>
    </xf>
    <xf numFmtId="0" fontId="20" fillId="0" borderId="8" xfId="0" applyFont="1"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35" fillId="0" borderId="7" xfId="0" applyFont="1" applyBorder="1" applyAlignment="1">
      <alignment horizontal="left" vertical="center"/>
    </xf>
    <xf numFmtId="0" fontId="35" fillId="0" borderId="0" xfId="0" applyFont="1" applyBorder="1" applyAlignment="1">
      <alignment horizontal="left" vertical="center"/>
    </xf>
    <xf numFmtId="0" fontId="35" fillId="0" borderId="8"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4" fillId="0" borderId="16"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19" fillId="11" borderId="49" xfId="0" applyFont="1" applyFill="1" applyBorder="1" applyAlignment="1">
      <alignment horizontal="center" vertical="center" wrapText="1"/>
    </xf>
    <xf numFmtId="0" fontId="19" fillId="15" borderId="23"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Border="1" applyAlignment="1">
      <alignment horizontal="left" vertical="center"/>
    </xf>
    <xf numFmtId="0" fontId="29" fillId="0" borderId="8" xfId="0" applyFont="1" applyBorder="1" applyAlignment="1">
      <alignment horizontal="left" vertical="center"/>
    </xf>
    <xf numFmtId="0" fontId="24" fillId="0" borderId="7"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left"/>
    </xf>
    <xf numFmtId="0" fontId="23" fillId="0" borderId="7" xfId="0" applyFont="1" applyBorder="1" applyAlignment="1">
      <alignment horizontal="left"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1" fillId="13" borderId="13" xfId="0" applyFont="1" applyFill="1" applyBorder="1" applyAlignment="1">
      <alignment horizontal="center" vertical="center"/>
    </xf>
    <xf numFmtId="0" fontId="31" fillId="13" borderId="15"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5" xfId="0" applyFont="1" applyFill="1" applyBorder="1" applyAlignment="1">
      <alignment horizontal="center" vertical="center"/>
    </xf>
    <xf numFmtId="0" fontId="7" fillId="13" borderId="1" xfId="0" applyFont="1" applyFill="1" applyBorder="1" applyAlignment="1">
      <alignment horizontal="left" vertical="center"/>
    </xf>
    <xf numFmtId="0" fontId="5" fillId="14" borderId="13" xfId="0" applyFont="1" applyFill="1" applyBorder="1" applyAlignment="1">
      <alignment horizontal="left" vertical="center"/>
    </xf>
    <xf numFmtId="0" fontId="5" fillId="14" borderId="14" xfId="0" applyFont="1" applyFill="1" applyBorder="1" applyAlignment="1">
      <alignment horizontal="left" vertical="center"/>
    </xf>
    <xf numFmtId="0" fontId="5" fillId="14" borderId="15" xfId="0" applyFont="1" applyFill="1"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left" vertical="center"/>
    </xf>
    <xf numFmtId="0" fontId="17" fillId="0" borderId="8"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7" fillId="13" borderId="15" xfId="0" applyFont="1" applyFill="1" applyBorder="1" applyAlignment="1">
      <alignment horizontal="center" vertical="center" shrinkToFit="1"/>
    </xf>
    <xf numFmtId="0" fontId="7" fillId="20" borderId="13" xfId="0" applyFont="1" applyFill="1" applyBorder="1" applyAlignment="1">
      <alignment horizontal="center" vertical="center"/>
    </xf>
    <xf numFmtId="0" fontId="7" fillId="20" borderId="15" xfId="0" applyFont="1" applyFill="1" applyBorder="1" applyAlignment="1">
      <alignment horizontal="center" vertical="center"/>
    </xf>
    <xf numFmtId="0" fontId="8" fillId="20" borderId="13" xfId="0" applyFont="1" applyFill="1" applyBorder="1" applyAlignment="1">
      <alignment horizontal="center" vertical="center"/>
    </xf>
    <xf numFmtId="0" fontId="8" fillId="20" borderId="15" xfId="0" applyFont="1" applyFill="1" applyBorder="1" applyAlignment="1">
      <alignment horizontal="center" vertical="center"/>
    </xf>
    <xf numFmtId="0" fontId="7" fillId="20" borderId="1" xfId="0" applyFont="1" applyFill="1" applyBorder="1" applyAlignment="1">
      <alignment horizontal="left" vertical="center"/>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9" xfId="0" applyBorder="1" applyAlignment="1">
      <alignment horizontal="left" vertical="center"/>
    </xf>
    <xf numFmtId="0" fontId="5" fillId="20" borderId="16" xfId="0" applyFont="1" applyFill="1" applyBorder="1" applyAlignment="1">
      <alignment horizontal="center" vertical="center" shrinkToFit="1"/>
    </xf>
    <xf numFmtId="0" fontId="5" fillId="2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7" fillId="20" borderId="13" xfId="0" applyFont="1" applyFill="1" applyBorder="1" applyAlignment="1">
      <alignment horizontal="center" vertical="center" shrinkToFit="1"/>
    </xf>
    <xf numFmtId="0" fontId="7" fillId="20" borderId="14" xfId="0" applyFont="1" applyFill="1" applyBorder="1" applyAlignment="1">
      <alignment horizontal="center" vertical="center" shrinkToFit="1"/>
    </xf>
    <xf numFmtId="0" fontId="7" fillId="20" borderId="15" xfId="0" applyFont="1" applyFill="1" applyBorder="1" applyAlignment="1">
      <alignment horizontal="center" vertical="center" shrinkToFit="1"/>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32" fillId="0" borderId="8" xfId="0" applyFont="1" applyBorder="1" applyAlignment="1">
      <alignment horizontal="left" vertical="center"/>
    </xf>
    <xf numFmtId="0" fontId="44" fillId="0" borderId="7" xfId="0" applyFont="1" applyBorder="1" applyAlignment="1">
      <alignment horizontal="left" vertical="center"/>
    </xf>
    <xf numFmtId="0" fontId="45" fillId="0" borderId="0" xfId="0" applyFont="1" applyBorder="1" applyAlignment="1">
      <alignment horizontal="left" vertical="center"/>
    </xf>
    <xf numFmtId="0" fontId="45" fillId="0" borderId="8" xfId="0" applyFont="1" applyBorder="1" applyAlignment="1">
      <alignment horizontal="left" vertical="center"/>
    </xf>
    <xf numFmtId="0" fontId="33" fillId="0" borderId="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30" fillId="0" borderId="7" xfId="0" applyFont="1" applyBorder="1" applyAlignment="1">
      <alignment horizontal="left" vertical="center"/>
    </xf>
    <xf numFmtId="0" fontId="30" fillId="0" borderId="0" xfId="0" applyFont="1" applyBorder="1" applyAlignment="1">
      <alignment horizontal="left" vertical="center"/>
    </xf>
    <xf numFmtId="0" fontId="30" fillId="0" borderId="8" xfId="0" applyFont="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7" fillId="0" borderId="13"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15" xfId="0" applyFont="1" applyFill="1" applyBorder="1" applyAlignment="1">
      <alignment horizontal="left" vertical="center"/>
    </xf>
    <xf numFmtId="0" fontId="46" fillId="20" borderId="13" xfId="0" applyFont="1" applyFill="1" applyBorder="1" applyAlignment="1">
      <alignment horizontal="center" vertical="center"/>
    </xf>
    <xf numFmtId="0" fontId="46" fillId="20"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A61D02"/>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A25" sqref="A25:H25"/>
    </sheetView>
  </sheetViews>
  <sheetFormatPr defaultRowHeight="13.5"/>
  <cols>
    <col min="1" max="2" width="10" style="176" customWidth="1"/>
    <col min="3" max="7" width="11.25" style="176" customWidth="1"/>
    <col min="8" max="8" width="12.25" style="176" customWidth="1"/>
    <col min="9" max="9" width="0.875" style="176" customWidth="1"/>
    <col min="10" max="16384" width="9" style="176"/>
  </cols>
  <sheetData>
    <row r="1" spans="1:8" ht="18.75" customHeight="1">
      <c r="A1" s="263" t="s">
        <v>363</v>
      </c>
      <c r="B1" s="263"/>
      <c r="C1" s="263"/>
      <c r="D1" s="263"/>
      <c r="E1" s="263"/>
      <c r="F1" s="263"/>
    </row>
    <row r="2" spans="1:8" ht="14.25" thickBot="1">
      <c r="A2" s="109"/>
      <c r="B2" s="109"/>
      <c r="C2" s="109"/>
      <c r="D2" s="109"/>
      <c r="E2" s="109"/>
      <c r="F2" s="109"/>
    </row>
    <row r="3" spans="1:8">
      <c r="A3" s="264" t="s">
        <v>364</v>
      </c>
      <c r="B3" s="265"/>
      <c r="C3" s="268" t="s">
        <v>365</v>
      </c>
      <c r="D3" s="278"/>
      <c r="E3" s="268" t="s">
        <v>380</v>
      </c>
      <c r="F3" s="269"/>
      <c r="G3" s="270"/>
    </row>
    <row r="4" spans="1:8" ht="14.25" thickBot="1">
      <c r="A4" s="266"/>
      <c r="B4" s="267"/>
      <c r="C4" s="202" t="s">
        <v>2</v>
      </c>
      <c r="D4" s="203" t="s">
        <v>370</v>
      </c>
      <c r="E4" s="202" t="s">
        <v>381</v>
      </c>
      <c r="F4" s="216" t="s">
        <v>382</v>
      </c>
      <c r="G4" s="214" t="s">
        <v>370</v>
      </c>
    </row>
    <row r="5" spans="1:8">
      <c r="A5" s="271" t="s">
        <v>383</v>
      </c>
      <c r="B5" s="204" t="s">
        <v>366</v>
      </c>
      <c r="C5" s="206">
        <v>8</v>
      </c>
      <c r="D5" s="205">
        <v>2</v>
      </c>
      <c r="E5" s="206">
        <v>6</v>
      </c>
      <c r="F5" s="217">
        <v>5</v>
      </c>
      <c r="G5" s="213">
        <v>2</v>
      </c>
    </row>
    <row r="6" spans="1:8">
      <c r="A6" s="272"/>
      <c r="B6" s="207" t="s">
        <v>367</v>
      </c>
      <c r="C6" s="208">
        <v>10</v>
      </c>
      <c r="D6" s="209">
        <v>4</v>
      </c>
      <c r="E6" s="208">
        <v>8</v>
      </c>
      <c r="F6" s="201">
        <v>7</v>
      </c>
      <c r="G6" s="215">
        <v>4</v>
      </c>
    </row>
    <row r="7" spans="1:8" ht="14.25" thickBot="1">
      <c r="A7" s="273"/>
      <c r="B7" s="210" t="s">
        <v>368</v>
      </c>
      <c r="C7" s="202">
        <v>4</v>
      </c>
      <c r="D7" s="203">
        <v>1</v>
      </c>
      <c r="E7" s="202">
        <v>3</v>
      </c>
      <c r="F7" s="216">
        <v>2</v>
      </c>
      <c r="G7" s="214">
        <v>1</v>
      </c>
    </row>
    <row r="8" spans="1:8">
      <c r="A8" s="271" t="s">
        <v>369</v>
      </c>
      <c r="B8" s="204" t="s">
        <v>366</v>
      </c>
      <c r="C8" s="206">
        <v>4</v>
      </c>
      <c r="D8" s="205">
        <v>1</v>
      </c>
      <c r="E8" s="206">
        <v>3</v>
      </c>
      <c r="F8" s="217">
        <v>2</v>
      </c>
      <c r="G8" s="213">
        <v>1</v>
      </c>
    </row>
    <row r="9" spans="1:8">
      <c r="A9" s="272"/>
      <c r="B9" s="207" t="s">
        <v>367</v>
      </c>
      <c r="C9" s="208">
        <v>5</v>
      </c>
      <c r="D9" s="209">
        <v>2</v>
      </c>
      <c r="E9" s="208">
        <v>4</v>
      </c>
      <c r="F9" s="201">
        <v>3</v>
      </c>
      <c r="G9" s="215">
        <v>2</v>
      </c>
    </row>
    <row r="10" spans="1:8" ht="14.25" thickBot="1">
      <c r="A10" s="273"/>
      <c r="B10" s="210" t="s">
        <v>368</v>
      </c>
      <c r="C10" s="202">
        <v>2</v>
      </c>
      <c r="D10" s="203">
        <v>0</v>
      </c>
      <c r="E10" s="202">
        <v>1</v>
      </c>
      <c r="F10" s="216">
        <v>1</v>
      </c>
      <c r="G10" s="214">
        <v>0</v>
      </c>
    </row>
    <row r="11" spans="1:8" s="211" customFormat="1" ht="14.25" thickBot="1">
      <c r="A11" s="109"/>
      <c r="B11" s="109"/>
      <c r="C11" s="109"/>
      <c r="D11" s="109"/>
      <c r="E11" s="109"/>
      <c r="F11" s="109"/>
    </row>
    <row r="12" spans="1:8" s="211" customFormat="1">
      <c r="A12" s="274" t="s">
        <v>384</v>
      </c>
      <c r="B12" s="275"/>
      <c r="C12" s="268" t="s">
        <v>2</v>
      </c>
      <c r="D12" s="269"/>
      <c r="E12" s="270"/>
      <c r="F12" s="268" t="s">
        <v>400</v>
      </c>
      <c r="G12" s="269"/>
      <c r="H12" s="270"/>
    </row>
    <row r="13" spans="1:8" s="211" customFormat="1" ht="14.25" thickBot="1">
      <c r="A13" s="276"/>
      <c r="B13" s="277"/>
      <c r="C13" s="202" t="s">
        <v>387</v>
      </c>
      <c r="D13" s="216" t="s">
        <v>110</v>
      </c>
      <c r="E13" s="214" t="s">
        <v>388</v>
      </c>
      <c r="F13" s="202" t="s">
        <v>387</v>
      </c>
      <c r="G13" s="216" t="s">
        <v>110</v>
      </c>
      <c r="H13" s="214" t="s">
        <v>388</v>
      </c>
    </row>
    <row r="14" spans="1:8" s="211" customFormat="1">
      <c r="A14" s="271" t="s">
        <v>2</v>
      </c>
      <c r="B14" s="218" t="s">
        <v>92</v>
      </c>
      <c r="C14" s="206">
        <f>基本!$C$9+基本!$B$16</f>
        <v>26</v>
      </c>
      <c r="D14" s="217">
        <f>2+基本!$B$16</f>
        <v>26</v>
      </c>
      <c r="E14" s="205">
        <f>基本!$B$16</f>
        <v>24</v>
      </c>
      <c r="F14" s="206">
        <f>1+基本!$C$9+基本!$B$16</f>
        <v>27</v>
      </c>
      <c r="G14" s="217">
        <f>1+2+基本!$B$16</f>
        <v>27</v>
      </c>
      <c r="H14" s="205">
        <f>1+基本!$B$16</f>
        <v>25</v>
      </c>
    </row>
    <row r="15" spans="1:8" s="211" customFormat="1">
      <c r="A15" s="272"/>
      <c r="B15" s="225" t="s">
        <v>19</v>
      </c>
      <c r="C15" s="208">
        <f>基本!$C$9+基本!$B$17</f>
        <v>25</v>
      </c>
      <c r="D15" s="201">
        <f>2+基本!$B$17</f>
        <v>25</v>
      </c>
      <c r="E15" s="209">
        <f>基本!$B$17</f>
        <v>23</v>
      </c>
      <c r="F15" s="208">
        <f>1+基本!$C$9+基本!$B$17</f>
        <v>26</v>
      </c>
      <c r="G15" s="201">
        <f>1+2+基本!$B$17</f>
        <v>26</v>
      </c>
      <c r="H15" s="209">
        <f>1+基本!$B$17</f>
        <v>24</v>
      </c>
    </row>
    <row r="16" spans="1:8" s="211" customFormat="1">
      <c r="A16" s="272"/>
      <c r="B16" s="225" t="s">
        <v>389</v>
      </c>
      <c r="C16" s="208">
        <f>基本!$C$9+基本!$B$18</f>
        <v>19</v>
      </c>
      <c r="D16" s="201">
        <f>2+基本!$B$18</f>
        <v>19</v>
      </c>
      <c r="E16" s="209">
        <f>基本!$B$18</f>
        <v>17</v>
      </c>
      <c r="F16" s="208">
        <f>1+基本!$C$9+基本!$B$18</f>
        <v>20</v>
      </c>
      <c r="G16" s="201">
        <f>1+2+基本!$B$18</f>
        <v>20</v>
      </c>
      <c r="H16" s="209">
        <f>1+基本!$B$18</f>
        <v>18</v>
      </c>
    </row>
    <row r="17" spans="1:8" s="211" customFormat="1" ht="14.25" thickBot="1">
      <c r="A17" s="273"/>
      <c r="B17" s="226" t="s">
        <v>21</v>
      </c>
      <c r="C17" s="202">
        <f>基本!$C$9+基本!$B$19</f>
        <v>28</v>
      </c>
      <c r="D17" s="216">
        <f>2+基本!$B$19</f>
        <v>28</v>
      </c>
      <c r="E17" s="203">
        <f>基本!$B$19</f>
        <v>26</v>
      </c>
      <c r="F17" s="202">
        <f>1+基本!$C$9+基本!$B$19</f>
        <v>29</v>
      </c>
      <c r="G17" s="216">
        <f>1+2+基本!$B$19</f>
        <v>29</v>
      </c>
      <c r="H17" s="203">
        <f>1+基本!$B$19</f>
        <v>27</v>
      </c>
    </row>
    <row r="18" spans="1:8" s="211" customFormat="1">
      <c r="A18" s="271" t="s">
        <v>386</v>
      </c>
      <c r="B18" s="218" t="s">
        <v>92</v>
      </c>
      <c r="C18" s="206">
        <f>2+基本!$C$9+基本!$B$16</f>
        <v>28</v>
      </c>
      <c r="D18" s="217">
        <f>2+2+基本!$B$16</f>
        <v>28</v>
      </c>
      <c r="E18" s="205">
        <f>2+基本!$B$16</f>
        <v>26</v>
      </c>
      <c r="F18" s="206">
        <f>2+1+基本!$C$9+基本!$B$16</f>
        <v>29</v>
      </c>
      <c r="G18" s="217">
        <f>2+1+2+基本!$B$16</f>
        <v>29</v>
      </c>
      <c r="H18" s="205">
        <f>2+1+基本!$B$16</f>
        <v>27</v>
      </c>
    </row>
    <row r="19" spans="1:8" s="211" customFormat="1">
      <c r="A19" s="272"/>
      <c r="B19" s="225" t="s">
        <v>19</v>
      </c>
      <c r="C19" s="208">
        <f>2+基本!$C$9+基本!$B$17</f>
        <v>27</v>
      </c>
      <c r="D19" s="201">
        <f>2+2+基本!$B$17</f>
        <v>27</v>
      </c>
      <c r="E19" s="209">
        <f>2+基本!$B$17</f>
        <v>25</v>
      </c>
      <c r="F19" s="208">
        <f>2+1+基本!$C$9+基本!$B$17</f>
        <v>28</v>
      </c>
      <c r="G19" s="201">
        <f>2+1+2+基本!$B$17</f>
        <v>28</v>
      </c>
      <c r="H19" s="209">
        <f>2+1+基本!$B$17</f>
        <v>26</v>
      </c>
    </row>
    <row r="20" spans="1:8" s="211" customFormat="1">
      <c r="A20" s="272"/>
      <c r="B20" s="225" t="s">
        <v>389</v>
      </c>
      <c r="C20" s="208">
        <f>2+基本!$C$9+基本!$B$18</f>
        <v>21</v>
      </c>
      <c r="D20" s="201">
        <f>2+2+基本!$B$18</f>
        <v>21</v>
      </c>
      <c r="E20" s="209">
        <f>2+基本!$B$18</f>
        <v>19</v>
      </c>
      <c r="F20" s="208">
        <f>2+1+基本!$C$9+基本!$B$18</f>
        <v>22</v>
      </c>
      <c r="G20" s="201">
        <f>2+1+2+基本!$B$18</f>
        <v>22</v>
      </c>
      <c r="H20" s="209">
        <f>2+1+基本!$B$18</f>
        <v>20</v>
      </c>
    </row>
    <row r="21" spans="1:8" s="211" customFormat="1" ht="14.25" thickBot="1">
      <c r="A21" s="273"/>
      <c r="B21" s="226" t="s">
        <v>21</v>
      </c>
      <c r="C21" s="202">
        <f>2+基本!$C$9+基本!$B$19</f>
        <v>30</v>
      </c>
      <c r="D21" s="216">
        <f>2+2+基本!$B$19</f>
        <v>30</v>
      </c>
      <c r="E21" s="203">
        <f>2+基本!$B$19</f>
        <v>28</v>
      </c>
      <c r="F21" s="202">
        <f>2+1+基本!$C$9+基本!$B$19</f>
        <v>31</v>
      </c>
      <c r="G21" s="216">
        <f>2+1+2+基本!$B$19</f>
        <v>31</v>
      </c>
      <c r="H21" s="203">
        <f>2+1+基本!$B$19</f>
        <v>29</v>
      </c>
    </row>
    <row r="22" spans="1:8" ht="14.25" thickBot="1">
      <c r="A22" s="109"/>
      <c r="B22" s="109"/>
      <c r="C22" s="109"/>
      <c r="D22" s="109"/>
      <c r="E22" s="109"/>
      <c r="F22" s="109"/>
    </row>
    <row r="23" spans="1:8" ht="15.75" customHeight="1">
      <c r="A23" s="242" t="s">
        <v>371</v>
      </c>
      <c r="B23" s="243"/>
      <c r="C23" s="243"/>
      <c r="D23" s="243"/>
      <c r="E23" s="243"/>
      <c r="F23" s="243"/>
      <c r="G23" s="243"/>
      <c r="H23" s="244"/>
    </row>
    <row r="24" spans="1:8">
      <c r="A24" s="252" t="s">
        <v>372</v>
      </c>
      <c r="B24" s="253"/>
      <c r="C24" s="253"/>
      <c r="D24" s="253"/>
      <c r="E24" s="253"/>
      <c r="F24" s="253"/>
      <c r="G24" s="253"/>
      <c r="H24" s="254"/>
    </row>
    <row r="25" spans="1:8">
      <c r="A25" s="252" t="s">
        <v>390</v>
      </c>
      <c r="B25" s="253"/>
      <c r="C25" s="253"/>
      <c r="D25" s="253"/>
      <c r="E25" s="253"/>
      <c r="F25" s="253"/>
      <c r="G25" s="253"/>
      <c r="H25" s="254"/>
    </row>
    <row r="26" spans="1:8">
      <c r="A26" s="252" t="s">
        <v>373</v>
      </c>
      <c r="B26" s="253"/>
      <c r="C26" s="253"/>
      <c r="D26" s="253"/>
      <c r="E26" s="253"/>
      <c r="F26" s="253"/>
      <c r="G26" s="253"/>
      <c r="H26" s="254"/>
    </row>
    <row r="27" spans="1:8">
      <c r="A27" s="246" t="s">
        <v>374</v>
      </c>
      <c r="B27" s="247"/>
      <c r="C27" s="247"/>
      <c r="D27" s="247"/>
      <c r="E27" s="247"/>
      <c r="F27" s="247"/>
      <c r="G27" s="247"/>
      <c r="H27" s="248"/>
    </row>
    <row r="28" spans="1:8">
      <c r="A28" s="246" t="s">
        <v>375</v>
      </c>
      <c r="B28" s="247"/>
      <c r="C28" s="247"/>
      <c r="D28" s="247"/>
      <c r="E28" s="247"/>
      <c r="F28" s="247"/>
      <c r="G28" s="247"/>
      <c r="H28" s="248"/>
    </row>
    <row r="29" spans="1:8">
      <c r="A29" s="246" t="s">
        <v>472</v>
      </c>
      <c r="B29" s="247"/>
      <c r="C29" s="247"/>
      <c r="D29" s="247"/>
      <c r="E29" s="247"/>
      <c r="F29" s="247"/>
      <c r="G29" s="247"/>
      <c r="H29" s="248"/>
    </row>
    <row r="30" spans="1:8">
      <c r="A30" s="246" t="s">
        <v>376</v>
      </c>
      <c r="B30" s="247"/>
      <c r="C30" s="247"/>
      <c r="D30" s="247"/>
      <c r="E30" s="247"/>
      <c r="F30" s="247"/>
      <c r="G30" s="247"/>
      <c r="H30" s="248"/>
    </row>
    <row r="31" spans="1:8" ht="14.25" thickBot="1">
      <c r="A31" s="249" t="s">
        <v>391</v>
      </c>
      <c r="B31" s="250"/>
      <c r="C31" s="250"/>
      <c r="D31" s="250"/>
      <c r="E31" s="250"/>
      <c r="F31" s="250"/>
      <c r="G31" s="250"/>
      <c r="H31" s="251"/>
    </row>
    <row r="32" spans="1:8">
      <c r="A32" s="245"/>
      <c r="B32" s="245"/>
      <c r="C32" s="245"/>
      <c r="D32" s="245"/>
      <c r="E32" s="245"/>
      <c r="F32" s="245"/>
      <c r="G32" s="245"/>
      <c r="H32" s="245"/>
    </row>
    <row r="33" spans="1:8" ht="14.25" thickBot="1">
      <c r="A33" s="109"/>
      <c r="B33" s="109"/>
      <c r="C33" s="109"/>
      <c r="D33" s="109"/>
      <c r="E33" s="109"/>
      <c r="F33" s="109"/>
      <c r="G33" s="211"/>
      <c r="H33" s="211"/>
    </row>
    <row r="34" spans="1:8" ht="14.25" customHeight="1">
      <c r="A34" s="258" t="s">
        <v>377</v>
      </c>
      <c r="B34" s="259"/>
      <c r="C34" s="219"/>
      <c r="D34" s="219"/>
      <c r="E34" s="219"/>
      <c r="F34" s="219"/>
      <c r="G34" s="220"/>
      <c r="H34" s="221"/>
    </row>
    <row r="35" spans="1:8" ht="14.25" customHeight="1">
      <c r="A35" s="260"/>
      <c r="B35" s="261"/>
      <c r="C35" s="222" t="s">
        <v>378</v>
      </c>
      <c r="D35" s="222"/>
      <c r="E35" s="222"/>
      <c r="F35" s="84"/>
      <c r="G35" s="223"/>
      <c r="H35" s="224"/>
    </row>
    <row r="36" spans="1:8">
      <c r="A36" s="246" t="s">
        <v>385</v>
      </c>
      <c r="B36" s="247"/>
      <c r="C36" s="247"/>
      <c r="D36" s="247"/>
      <c r="E36" s="247"/>
      <c r="F36" s="247"/>
      <c r="G36" s="247"/>
      <c r="H36" s="248"/>
    </row>
    <row r="37" spans="1:8">
      <c r="A37" s="252" t="str">
        <f>"・機会攻撃に対して全ての防御値＋"&amp;基本!C9</f>
        <v>・機会攻撃に対して全ての防御値＋2</v>
      </c>
      <c r="B37" s="253"/>
      <c r="C37" s="253"/>
      <c r="D37" s="253"/>
      <c r="E37" s="253"/>
      <c r="F37" s="253"/>
      <c r="G37" s="253"/>
      <c r="H37" s="254"/>
    </row>
    <row r="38" spans="1:8">
      <c r="A38" s="252" t="s">
        <v>379</v>
      </c>
      <c r="B38" s="253"/>
      <c r="C38" s="253"/>
      <c r="D38" s="253"/>
      <c r="E38" s="253"/>
      <c r="F38" s="253"/>
      <c r="G38" s="253"/>
      <c r="H38" s="254"/>
    </row>
    <row r="39" spans="1:8">
      <c r="A39" s="252" t="s">
        <v>392</v>
      </c>
      <c r="B39" s="253"/>
      <c r="C39" s="253"/>
      <c r="D39" s="253"/>
      <c r="E39" s="253"/>
      <c r="F39" s="253"/>
      <c r="G39" s="253"/>
      <c r="H39" s="254"/>
    </row>
    <row r="40" spans="1:8" s="211" customFormat="1">
      <c r="A40" s="246" t="s">
        <v>401</v>
      </c>
      <c r="B40" s="247"/>
      <c r="C40" s="247"/>
      <c r="D40" s="247"/>
      <c r="E40" s="247"/>
      <c r="F40" s="247"/>
      <c r="G40" s="247"/>
      <c r="H40" s="248"/>
    </row>
    <row r="41" spans="1:8" s="211" customFormat="1">
      <c r="A41" s="246" t="s">
        <v>395</v>
      </c>
      <c r="B41" s="247"/>
      <c r="C41" s="247"/>
      <c r="D41" s="247"/>
      <c r="E41" s="247"/>
      <c r="F41" s="247"/>
      <c r="G41" s="247"/>
      <c r="H41" s="248"/>
    </row>
    <row r="42" spans="1:8" s="211" customFormat="1">
      <c r="A42" s="246" t="s">
        <v>396</v>
      </c>
      <c r="B42" s="247"/>
      <c r="C42" s="247"/>
      <c r="D42" s="247"/>
      <c r="E42" s="247"/>
      <c r="F42" s="247"/>
      <c r="G42" s="247"/>
      <c r="H42" s="248"/>
    </row>
    <row r="43" spans="1:8">
      <c r="A43" s="252" t="s">
        <v>393</v>
      </c>
      <c r="B43" s="253"/>
      <c r="C43" s="253"/>
      <c r="D43" s="253"/>
      <c r="E43" s="253"/>
      <c r="F43" s="253"/>
      <c r="G43" s="253"/>
      <c r="H43" s="254"/>
    </row>
    <row r="44" spans="1:8">
      <c r="A44" s="252" t="s">
        <v>394</v>
      </c>
      <c r="B44" s="253"/>
      <c r="C44" s="253"/>
      <c r="D44" s="253"/>
      <c r="E44" s="253"/>
      <c r="F44" s="253"/>
      <c r="G44" s="253"/>
      <c r="H44" s="254"/>
    </row>
    <row r="45" spans="1:8" ht="14.25" thickBot="1">
      <c r="A45" s="255" t="str">
        <f>"・看破及び知覚に＋"&amp;基本!C9&amp;"　（１０マス以内ならば交渉＋１も付く）"</f>
        <v>・看破及び知覚に＋2　（１０マス以内ならば交渉＋１も付く）</v>
      </c>
      <c r="B45" s="256"/>
      <c r="C45" s="256"/>
      <c r="D45" s="256"/>
      <c r="E45" s="256"/>
      <c r="F45" s="256"/>
      <c r="G45" s="256"/>
      <c r="H45" s="257"/>
    </row>
    <row r="46" spans="1:8" s="211" customFormat="1">
      <c r="A46" s="262"/>
      <c r="B46" s="262"/>
      <c r="C46" s="262"/>
      <c r="D46" s="262"/>
      <c r="E46" s="262"/>
      <c r="F46" s="262"/>
      <c r="G46" s="262"/>
      <c r="H46" s="262"/>
    </row>
    <row r="47" spans="1:8" ht="14.25" thickBot="1">
      <c r="A47" s="262"/>
      <c r="B47" s="262"/>
      <c r="C47" s="262"/>
      <c r="D47" s="262"/>
      <c r="E47" s="262"/>
      <c r="F47" s="262"/>
      <c r="G47" s="262"/>
      <c r="H47" s="262"/>
    </row>
    <row r="48" spans="1:8" s="211" customFormat="1" ht="15.75" customHeight="1">
      <c r="A48" s="242" t="s">
        <v>397</v>
      </c>
      <c r="B48" s="243"/>
      <c r="C48" s="243"/>
      <c r="D48" s="243"/>
      <c r="E48" s="243"/>
      <c r="F48" s="243"/>
      <c r="G48" s="243"/>
      <c r="H48" s="244"/>
    </row>
    <row r="49" spans="1:8">
      <c r="A49" s="252" t="s">
        <v>398</v>
      </c>
      <c r="B49" s="253"/>
      <c r="C49" s="253"/>
      <c r="D49" s="253"/>
      <c r="E49" s="253"/>
      <c r="F49" s="253"/>
      <c r="G49" s="253"/>
      <c r="H49" s="254"/>
    </row>
    <row r="50" spans="1:8" s="212" customFormat="1">
      <c r="A50" s="246" t="s">
        <v>417</v>
      </c>
      <c r="B50" s="247"/>
      <c r="C50" s="247"/>
      <c r="D50" s="247"/>
      <c r="E50" s="247"/>
      <c r="F50" s="247"/>
      <c r="G50" s="247"/>
      <c r="H50" s="248"/>
    </row>
    <row r="51" spans="1:8" ht="14.25" thickBot="1">
      <c r="A51" s="255" t="s">
        <v>399</v>
      </c>
      <c r="B51" s="256"/>
      <c r="C51" s="256"/>
      <c r="D51" s="256"/>
      <c r="E51" s="256"/>
      <c r="F51" s="256"/>
      <c r="G51" s="256"/>
      <c r="H51" s="257"/>
    </row>
    <row r="52" spans="1:8">
      <c r="A52" s="211"/>
      <c r="B52" s="211"/>
      <c r="C52" s="211"/>
      <c r="D52" s="211"/>
      <c r="E52" s="211"/>
      <c r="F52" s="211"/>
      <c r="G52" s="211"/>
      <c r="H52" s="211"/>
    </row>
    <row r="53" spans="1:8">
      <c r="A53" s="211"/>
      <c r="B53" s="211"/>
      <c r="C53" s="211"/>
      <c r="D53" s="211"/>
      <c r="E53" s="211"/>
      <c r="F53" s="211"/>
      <c r="G53" s="211"/>
      <c r="H53" s="211"/>
    </row>
    <row r="54" spans="1:8">
      <c r="A54" s="211"/>
      <c r="B54" s="211"/>
      <c r="C54" s="211"/>
      <c r="D54" s="211"/>
      <c r="E54" s="211"/>
      <c r="F54" s="211"/>
      <c r="G54" s="211"/>
      <c r="H54" s="211"/>
    </row>
    <row r="55" spans="1:8">
      <c r="A55" s="211"/>
      <c r="B55" s="211"/>
      <c r="C55" s="211"/>
      <c r="D55" s="211"/>
      <c r="E55" s="211"/>
      <c r="F55" s="211"/>
      <c r="G55" s="211"/>
      <c r="H55" s="211"/>
    </row>
    <row r="56" spans="1:8">
      <c r="A56" s="211"/>
      <c r="B56" s="211"/>
      <c r="C56" s="211"/>
      <c r="D56" s="211"/>
      <c r="E56" s="211"/>
      <c r="F56" s="211"/>
      <c r="G56" s="211"/>
      <c r="H56" s="211"/>
    </row>
    <row r="57" spans="1:8">
      <c r="A57" s="211"/>
      <c r="B57" s="211"/>
      <c r="C57" s="211"/>
      <c r="D57" s="211"/>
      <c r="E57" s="211"/>
      <c r="F57" s="211"/>
      <c r="G57" s="211"/>
      <c r="H57" s="211"/>
    </row>
    <row r="58" spans="1:8">
      <c r="A58" s="211"/>
      <c r="B58" s="211"/>
      <c r="C58" s="211"/>
      <c r="D58" s="211"/>
      <c r="E58" s="211"/>
      <c r="F58" s="211"/>
      <c r="G58" s="211"/>
    </row>
    <row r="59" spans="1:8">
      <c r="A59" s="211"/>
      <c r="B59" s="211"/>
      <c r="C59" s="211"/>
      <c r="D59" s="211"/>
      <c r="E59" s="211"/>
      <c r="F59" s="211"/>
      <c r="G59" s="211"/>
    </row>
    <row r="60" spans="1:8">
      <c r="A60" s="211"/>
      <c r="B60" s="211"/>
      <c r="C60" s="211"/>
      <c r="D60" s="211"/>
      <c r="E60" s="211"/>
      <c r="F60" s="211"/>
      <c r="G60" s="211"/>
    </row>
    <row r="61" spans="1:8">
      <c r="A61" s="211"/>
      <c r="B61" s="211"/>
      <c r="C61" s="211"/>
      <c r="D61" s="211"/>
      <c r="E61" s="211"/>
      <c r="F61" s="211"/>
      <c r="G61" s="211"/>
    </row>
    <row r="62" spans="1:8">
      <c r="A62" s="211"/>
      <c r="B62" s="211"/>
      <c r="C62" s="211"/>
      <c r="D62" s="211"/>
      <c r="E62" s="211"/>
      <c r="F62" s="211"/>
      <c r="G62" s="211"/>
    </row>
    <row r="63" spans="1:8">
      <c r="A63" s="211"/>
      <c r="B63" s="211"/>
      <c r="C63" s="211"/>
      <c r="D63" s="211"/>
      <c r="E63" s="211"/>
      <c r="F63" s="211"/>
      <c r="G63" s="211"/>
    </row>
    <row r="64" spans="1:8">
      <c r="A64" s="211"/>
      <c r="B64" s="211"/>
      <c r="C64" s="211"/>
      <c r="D64" s="211"/>
      <c r="E64" s="211"/>
      <c r="F64" s="211"/>
      <c r="G64" s="211"/>
    </row>
    <row r="65" spans="1:7">
      <c r="A65" s="211"/>
      <c r="B65" s="211"/>
      <c r="C65" s="211"/>
      <c r="D65" s="211"/>
      <c r="E65" s="211"/>
      <c r="F65" s="211"/>
      <c r="G65" s="211"/>
    </row>
    <row r="66" spans="1:7">
      <c r="A66" s="211"/>
      <c r="B66" s="211"/>
      <c r="C66" s="211"/>
      <c r="D66" s="211"/>
      <c r="E66" s="211"/>
      <c r="F66" s="211"/>
      <c r="G66" s="211"/>
    </row>
    <row r="67" spans="1:7">
      <c r="A67" s="211"/>
      <c r="B67" s="211"/>
      <c r="C67" s="211"/>
      <c r="D67" s="211"/>
      <c r="E67" s="211"/>
      <c r="F67" s="211"/>
      <c r="G67" s="211"/>
    </row>
  </sheetData>
  <mergeCells count="38">
    <mergeCell ref="A1:F1"/>
    <mergeCell ref="A23:H23"/>
    <mergeCell ref="A24:H24"/>
    <mergeCell ref="A25:H25"/>
    <mergeCell ref="A26:H26"/>
    <mergeCell ref="A3:B4"/>
    <mergeCell ref="E3:G3"/>
    <mergeCell ref="A5:A7"/>
    <mergeCell ref="A8:A10"/>
    <mergeCell ref="A12:B13"/>
    <mergeCell ref="C3:D3"/>
    <mergeCell ref="C12:E12"/>
    <mergeCell ref="F12:H12"/>
    <mergeCell ref="A14:A17"/>
    <mergeCell ref="A18:A21"/>
    <mergeCell ref="A49:H49"/>
    <mergeCell ref="A51:H51"/>
    <mergeCell ref="A36:H36"/>
    <mergeCell ref="A34:B35"/>
    <mergeCell ref="A40:H40"/>
    <mergeCell ref="A41:H41"/>
    <mergeCell ref="A42:H42"/>
    <mergeCell ref="A46:H46"/>
    <mergeCell ref="A47:H47"/>
    <mergeCell ref="A37:H37"/>
    <mergeCell ref="A38:H38"/>
    <mergeCell ref="A39:H39"/>
    <mergeCell ref="A43:H43"/>
    <mergeCell ref="A44:H44"/>
    <mergeCell ref="A45:H45"/>
    <mergeCell ref="A50:H50"/>
    <mergeCell ref="A48:H48"/>
    <mergeCell ref="A32:H32"/>
    <mergeCell ref="A27:H27"/>
    <mergeCell ref="A28:H28"/>
    <mergeCell ref="A29:H29"/>
    <mergeCell ref="A30:H30"/>
    <mergeCell ref="A31:H3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workbookViewId="0"/>
  </sheetViews>
  <sheetFormatPr defaultRowHeight="13.5"/>
  <cols>
    <col min="1" max="1" width="7.875" style="228" customWidth="1"/>
    <col min="2" max="2" width="8.5" style="228" customWidth="1"/>
    <col min="3" max="3" width="6.625" style="228" customWidth="1"/>
    <col min="4" max="4" width="15.75" style="228"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228" customWidth="1"/>
    <col min="13" max="13" width="9.25" style="228" customWidth="1"/>
    <col min="14" max="14" width="12.375" style="228" customWidth="1"/>
    <col min="15" max="16384" width="9" style="228"/>
  </cols>
  <sheetData>
    <row r="1" spans="1:12" ht="21">
      <c r="A1" s="178" t="s">
        <v>225</v>
      </c>
      <c r="B1" s="395">
        <v>9</v>
      </c>
      <c r="C1" s="396"/>
      <c r="D1" s="179" t="s">
        <v>40</v>
      </c>
      <c r="E1" s="180" t="s">
        <v>247</v>
      </c>
      <c r="F1" s="397"/>
      <c r="G1" s="398"/>
      <c r="H1" s="118" t="s">
        <v>55</v>
      </c>
    </row>
    <row r="2" spans="1:12" ht="24.75" customHeight="1">
      <c r="A2" s="179" t="s">
        <v>0</v>
      </c>
      <c r="B2" s="399" t="s">
        <v>434</v>
      </c>
      <c r="C2" s="399"/>
      <c r="D2" s="399"/>
      <c r="E2" s="399"/>
      <c r="F2" s="399"/>
      <c r="G2" s="399"/>
      <c r="H2" s="118" t="s">
        <v>56</v>
      </c>
    </row>
    <row r="3" spans="1:12" ht="19.5" customHeight="1">
      <c r="A3" s="125" t="s">
        <v>48</v>
      </c>
      <c r="B3" s="109"/>
      <c r="C3" s="109"/>
      <c r="D3" s="109"/>
      <c r="I3" s="118"/>
    </row>
    <row r="4" spans="1:12">
      <c r="A4" s="92" t="s">
        <v>46</v>
      </c>
      <c r="B4" s="290" t="s">
        <v>435</v>
      </c>
      <c r="C4" s="291"/>
      <c r="D4" s="291"/>
      <c r="E4" s="291"/>
      <c r="F4" s="291"/>
      <c r="G4" s="292"/>
    </row>
    <row r="5" spans="1:12">
      <c r="A5" s="93" t="s">
        <v>188</v>
      </c>
      <c r="B5" s="290" t="s">
        <v>436</v>
      </c>
      <c r="C5" s="291"/>
      <c r="D5" s="291"/>
      <c r="E5" s="291"/>
      <c r="F5" s="291"/>
      <c r="G5" s="292"/>
    </row>
    <row r="6" spans="1:12">
      <c r="A6" s="93" t="s">
        <v>7</v>
      </c>
      <c r="B6" s="290" t="s">
        <v>5</v>
      </c>
      <c r="C6" s="291"/>
      <c r="D6" s="292"/>
      <c r="E6" s="229" t="s">
        <v>43</v>
      </c>
      <c r="F6" s="230" t="str">
        <f>$I$6</f>
        <v>近接</v>
      </c>
      <c r="G6" s="230" t="str">
        <f>IF($J$6 = 0,"", $J$6)</f>
        <v>武器</v>
      </c>
      <c r="H6" s="229" t="s">
        <v>43</v>
      </c>
      <c r="I6" s="231" t="s">
        <v>69</v>
      </c>
      <c r="J6" s="231" t="s">
        <v>101</v>
      </c>
    </row>
    <row r="7" spans="1:12">
      <c r="A7" s="195" t="s">
        <v>6</v>
      </c>
      <c r="B7" s="400" t="s">
        <v>250</v>
      </c>
      <c r="C7" s="401"/>
      <c r="D7" s="402"/>
      <c r="E7" s="229" t="s">
        <v>66</v>
      </c>
      <c r="F7" s="230" t="str">
        <f>IF($I$7 = 0,"", $I$7)</f>
        <v/>
      </c>
      <c r="G7" s="230" t="str">
        <f>IF($J$7 = 0,"", $J$7)</f>
        <v/>
      </c>
      <c r="H7" s="229" t="s">
        <v>66</v>
      </c>
      <c r="I7" s="231"/>
      <c r="J7" s="231"/>
    </row>
    <row r="8" spans="1:12">
      <c r="A8" s="195" t="s">
        <v>8</v>
      </c>
      <c r="B8" s="290" t="s">
        <v>437</v>
      </c>
      <c r="C8" s="291"/>
      <c r="D8" s="291"/>
      <c r="E8" s="291"/>
      <c r="F8" s="291"/>
      <c r="G8" s="292"/>
      <c r="H8" s="229" t="s">
        <v>85</v>
      </c>
      <c r="I8" s="231" t="s">
        <v>133</v>
      </c>
      <c r="J8" s="118" t="s">
        <v>62</v>
      </c>
    </row>
    <row r="9" spans="1:12" ht="13.5" customHeight="1">
      <c r="A9" s="95" t="s">
        <v>251</v>
      </c>
      <c r="B9" s="344" t="s">
        <v>438</v>
      </c>
      <c r="C9" s="345"/>
      <c r="D9" s="345"/>
      <c r="E9" s="345"/>
      <c r="F9" s="345"/>
      <c r="G9" s="346"/>
      <c r="H9" s="229" t="s">
        <v>51</v>
      </c>
      <c r="I9" s="231" t="s">
        <v>17</v>
      </c>
      <c r="J9" s="230">
        <f>IF($I$9 = "筋力",基本!$C$5,IF($I$9 = "耐久力",基本!$C$6,IF($I$9 = "敏捷力",基本!$C$7,IF($I$9 = "知力",基本!$C$8,IF($I$9 = "判断力",基本!$C$9,IF($I$9 = "魅力",基本!$C$10,""))))))</f>
        <v>5</v>
      </c>
      <c r="K9" s="231" t="s">
        <v>21</v>
      </c>
    </row>
    <row r="10" spans="1:12" ht="13.5" customHeight="1">
      <c r="A10" s="97"/>
      <c r="B10" s="403"/>
      <c r="C10" s="390"/>
      <c r="D10" s="390"/>
      <c r="E10" s="390"/>
      <c r="F10" s="390"/>
      <c r="G10" s="391"/>
      <c r="H10" s="229" t="s">
        <v>58</v>
      </c>
      <c r="I10" s="231">
        <v>0</v>
      </c>
      <c r="J10" s="286" t="s">
        <v>53</v>
      </c>
      <c r="K10" s="287"/>
      <c r="L10" s="230">
        <f>IF($I$8=基本!$F$4,基本!$P$7,IF($I$8=基本!$F$13,基本!$P$16,IF($I$8=基本!$F$22,基本!$P$25,IF($I$8=基本!$F$31,基本!$P$34,IF($I$8=基本!$F$40,基本!$P$43,0)))))</f>
        <v>10</v>
      </c>
    </row>
    <row r="11" spans="1:12" ht="13.5" customHeight="1">
      <c r="A11" s="96" t="s">
        <v>61</v>
      </c>
      <c r="B11" s="329" t="s">
        <v>456</v>
      </c>
      <c r="C11" s="330"/>
      <c r="D11" s="330"/>
      <c r="E11" s="330"/>
      <c r="F11" s="330"/>
      <c r="G11" s="331"/>
      <c r="H11" s="123" t="s">
        <v>52</v>
      </c>
      <c r="I11" s="231" t="s">
        <v>17</v>
      </c>
      <c r="J11" s="122">
        <f>IF($I$11 = "筋力",基本!$C$5,IF($I$11 = "耐久力",基本!$C$6,IF($I$11 = "敏捷力",基本!$C$7,IF($I$11 = "知力",基本!$C$8,IF($I$11 = "判断力",基本!$C$9,IF($I$11 = "魅力",基本!$C$10,""))))))</f>
        <v>5</v>
      </c>
      <c r="L11" s="109"/>
    </row>
    <row r="12" spans="1:12" ht="13.5" customHeight="1">
      <c r="A12" s="96"/>
      <c r="B12" s="329" t="s">
        <v>457</v>
      </c>
      <c r="C12" s="330"/>
      <c r="D12" s="330"/>
      <c r="E12" s="330"/>
      <c r="F12" s="330"/>
      <c r="G12" s="331"/>
      <c r="H12" s="229" t="s">
        <v>59</v>
      </c>
      <c r="I12" s="231">
        <v>0</v>
      </c>
      <c r="J12" s="286" t="s">
        <v>54</v>
      </c>
      <c r="K12" s="287"/>
      <c r="L12" s="230">
        <f>IF($I$8=基本!$F$4,基本!$P$9,IF($I$8=基本!$F$13,基本!$P$18,IF($I$8=基本!$F$22,基本!$P$27,IF($I$8=基本!$F$31,基本!$P$36,IF($I$8=基本!$F$40,基本!$P$45,0)))))</f>
        <v>4</v>
      </c>
    </row>
    <row r="13" spans="1:12" ht="13.5" customHeight="1">
      <c r="A13" s="96"/>
      <c r="B13" s="305"/>
      <c r="C13" s="327"/>
      <c r="D13" s="327"/>
      <c r="E13" s="327"/>
      <c r="F13" s="327"/>
      <c r="G13" s="328"/>
      <c r="H13" s="124" t="s">
        <v>86</v>
      </c>
      <c r="I13" s="231">
        <v>3</v>
      </c>
      <c r="J13" s="229" t="s">
        <v>44</v>
      </c>
      <c r="K13" s="231">
        <v>10</v>
      </c>
      <c r="L13" s="130"/>
    </row>
    <row r="14" spans="1:12" ht="13.5" customHeight="1">
      <c r="A14" s="197"/>
      <c r="B14" s="326"/>
      <c r="C14" s="327"/>
      <c r="D14" s="327"/>
      <c r="E14" s="327"/>
      <c r="F14" s="327"/>
      <c r="G14" s="328"/>
      <c r="H14" s="229" t="s">
        <v>50</v>
      </c>
      <c r="I14" s="231">
        <v>2</v>
      </c>
      <c r="J14" s="229" t="s">
        <v>44</v>
      </c>
      <c r="K14" s="231">
        <v>6</v>
      </c>
      <c r="L14" s="130"/>
    </row>
    <row r="15" spans="1:12" ht="13.5" customHeight="1">
      <c r="A15" s="197"/>
      <c r="B15" s="305"/>
      <c r="C15" s="327"/>
      <c r="D15" s="327"/>
      <c r="E15" s="327"/>
      <c r="F15" s="327"/>
      <c r="G15" s="328"/>
      <c r="H15" s="229" t="s">
        <v>60</v>
      </c>
      <c r="I15" s="231" t="s">
        <v>77</v>
      </c>
      <c r="J15" s="228"/>
      <c r="K15" s="228"/>
    </row>
    <row r="16" spans="1:12" ht="13.5" customHeight="1">
      <c r="A16" s="96"/>
      <c r="B16" s="338"/>
      <c r="C16" s="339"/>
      <c r="D16" s="339"/>
      <c r="E16" s="339"/>
      <c r="F16" s="339"/>
      <c r="G16" s="340"/>
    </row>
    <row r="17" spans="1:12" ht="13.5" customHeight="1">
      <c r="A17" s="97"/>
      <c r="B17" s="403"/>
      <c r="C17" s="390"/>
      <c r="D17" s="390"/>
      <c r="E17" s="390"/>
      <c r="F17" s="390"/>
      <c r="G17" s="391"/>
    </row>
    <row r="18" spans="1:12" ht="14.25" thickBot="1">
      <c r="A18" s="227" t="s">
        <v>47</v>
      </c>
      <c r="E18" s="111"/>
    </row>
    <row r="19" spans="1:12" ht="18.75" customHeight="1" thickBot="1">
      <c r="A19" s="404" t="str">
        <f>$B$2</f>
        <v>フィースト・オヴ・ディスペディア</v>
      </c>
      <c r="B19" s="405"/>
      <c r="C19" s="405"/>
      <c r="D19" s="181" t="s">
        <v>2</v>
      </c>
      <c r="E19" s="182" t="s">
        <v>1</v>
      </c>
      <c r="F19" s="228"/>
      <c r="K19" s="228"/>
    </row>
    <row r="20" spans="1:12" ht="23.25" customHeight="1" thickBot="1">
      <c r="A20" s="406" t="s">
        <v>42</v>
      </c>
      <c r="B20" s="407"/>
      <c r="C20" s="183" t="str">
        <f>$K$9</f>
        <v>意志</v>
      </c>
      <c r="D20" s="184" t="str">
        <f>$J$9+$L$10+$I$10 &amp; "+1d20"</f>
        <v>15+1d20</v>
      </c>
      <c r="E20" s="150" t="str">
        <f>$J$9+$L$10+2+$I$10 &amp; "+1d20"</f>
        <v>17+1d20</v>
      </c>
      <c r="F20" s="228"/>
      <c r="K20" s="228"/>
    </row>
    <row r="21" spans="1:12" ht="23.25" customHeight="1">
      <c r="A21" s="408" t="s">
        <v>136</v>
      </c>
      <c r="B21" s="185" t="s">
        <v>4</v>
      </c>
      <c r="C21" s="186" t="str">
        <f>IF($I$15 = 0,"", $I$15)</f>
        <v>精神</v>
      </c>
      <c r="D21" s="187" t="str">
        <f>$J$11+$L$12+$I$12 &amp; "+" &amp; $I$13 &amp; "d" &amp; $K$13</f>
        <v>9+3d10</v>
      </c>
      <c r="E21" s="188" t="str">
        <f>$J$11+$L$12+$I$12 &amp; "+" &amp; $I$13 &amp; "d" &amp; $K$13</f>
        <v>9+3d10</v>
      </c>
      <c r="F21" s="228"/>
      <c r="H21" s="228"/>
      <c r="I21" s="228"/>
      <c r="J21" s="228"/>
      <c r="K21" s="228"/>
    </row>
    <row r="22" spans="1:12" ht="23.25" customHeight="1" thickBot="1">
      <c r="A22" s="409"/>
      <c r="B22" s="129" t="s">
        <v>37</v>
      </c>
      <c r="C22" s="189" t="str">
        <f>IF($I$15 = 0,"", $I$15)</f>
        <v>精神</v>
      </c>
      <c r="D22" s="190" t="str">
        <f>$J$11+$L$12+$I$12+($I$13*$K$13) &amp; IF($I$14 = 0,"","+" &amp; $I$14 &amp; "d" &amp; $K$14) &amp; IF($I$17 = 0,"","+" &amp; $I$17 &amp; "d" &amp; $K$17)</f>
        <v>39+2d6</v>
      </c>
      <c r="E22" s="128" t="str">
        <f>$J$11+$L$12+$I$12+($I$13*$K$13) &amp; IF($I$14 = 0,"","+" &amp; $I$14 &amp; "d" &amp; $K$14) &amp; IF($I$17 = 0,"","+" &amp; $I$17 &amp; "d" &amp; $K$17)</f>
        <v>39+2d6</v>
      </c>
      <c r="F22" s="228"/>
      <c r="H22" s="228"/>
      <c r="I22" s="228"/>
      <c r="J22" s="228"/>
      <c r="K22" s="228"/>
    </row>
    <row r="23" spans="1:12" ht="18.75" customHeight="1">
      <c r="A23" s="317" t="s">
        <v>137</v>
      </c>
      <c r="B23" s="317"/>
      <c r="C23" s="317"/>
      <c r="D23" s="317"/>
      <c r="E23" s="317"/>
      <c r="F23" s="317"/>
      <c r="G23" s="317"/>
      <c r="I23" s="228"/>
      <c r="J23" s="228"/>
      <c r="K23" s="228"/>
    </row>
    <row r="24" spans="1:12" ht="13.5" customHeight="1">
      <c r="A24" s="304" t="s">
        <v>138</v>
      </c>
      <c r="B24" s="304"/>
      <c r="C24" s="304"/>
      <c r="D24" s="304"/>
      <c r="E24" s="304"/>
      <c r="F24" s="304"/>
      <c r="G24" s="304"/>
    </row>
    <row r="25" spans="1:12" ht="13.5" customHeight="1">
      <c r="A25" s="304" t="s">
        <v>277</v>
      </c>
      <c r="B25" s="304"/>
      <c r="C25" s="304"/>
      <c r="D25" s="304"/>
      <c r="E25" s="304"/>
      <c r="F25" s="304"/>
      <c r="G25" s="304"/>
    </row>
    <row r="26" spans="1:12" ht="13.5" customHeight="1">
      <c r="A26" s="304" t="s">
        <v>139</v>
      </c>
      <c r="B26" s="304"/>
      <c r="C26" s="304"/>
      <c r="D26" s="304"/>
      <c r="E26" s="304"/>
      <c r="F26" s="304"/>
      <c r="G26" s="304"/>
    </row>
    <row r="27" spans="1:12" ht="8.25" customHeight="1">
      <c r="A27" s="390"/>
      <c r="B27" s="390"/>
      <c r="C27" s="390"/>
      <c r="D27" s="390"/>
      <c r="E27" s="390"/>
      <c r="F27" s="390"/>
      <c r="G27" s="390"/>
    </row>
    <row r="28" spans="1:12" ht="13.5" customHeight="1">
      <c r="A28" s="318" t="s">
        <v>49</v>
      </c>
      <c r="B28" s="319"/>
      <c r="C28" s="319"/>
      <c r="D28" s="319"/>
      <c r="E28" s="319"/>
      <c r="F28" s="319"/>
      <c r="G28" s="320"/>
    </row>
    <row r="29" spans="1:12" s="168" customFormat="1" ht="12.75" customHeight="1">
      <c r="A29" s="329"/>
      <c r="B29" s="330"/>
      <c r="C29" s="330"/>
      <c r="D29" s="330"/>
      <c r="E29" s="330"/>
      <c r="F29" s="330"/>
      <c r="G29" s="331"/>
      <c r="H29" s="167"/>
      <c r="I29" s="167"/>
      <c r="J29" s="167"/>
      <c r="K29" s="167"/>
    </row>
    <row r="30" spans="1:12" s="167" customFormat="1" ht="13.5" customHeight="1">
      <c r="A30" s="329" t="s">
        <v>439</v>
      </c>
      <c r="B30" s="330"/>
      <c r="C30" s="330"/>
      <c r="D30" s="330"/>
      <c r="E30" s="330"/>
      <c r="F30" s="330"/>
      <c r="G30" s="331"/>
      <c r="L30" s="168"/>
    </row>
    <row r="31" spans="1:12" s="167" customFormat="1" ht="13.5" customHeight="1">
      <c r="A31" s="329" t="s">
        <v>440</v>
      </c>
      <c r="B31" s="330"/>
      <c r="C31" s="330"/>
      <c r="D31" s="330"/>
      <c r="E31" s="330"/>
      <c r="F31" s="330"/>
      <c r="G31" s="331"/>
      <c r="L31" s="168"/>
    </row>
    <row r="32" spans="1:12" s="167" customFormat="1" ht="13.5" customHeight="1">
      <c r="A32" s="329" t="s">
        <v>441</v>
      </c>
      <c r="B32" s="330"/>
      <c r="C32" s="330"/>
      <c r="D32" s="330"/>
      <c r="E32" s="330"/>
      <c r="F32" s="330"/>
      <c r="G32" s="331"/>
      <c r="L32" s="168"/>
    </row>
    <row r="33" spans="1:12" s="167" customFormat="1" ht="13.5" customHeight="1">
      <c r="A33" s="329" t="s">
        <v>442</v>
      </c>
      <c r="B33" s="330"/>
      <c r="C33" s="330"/>
      <c r="D33" s="330"/>
      <c r="E33" s="330"/>
      <c r="F33" s="330"/>
      <c r="G33" s="331"/>
      <c r="L33" s="168"/>
    </row>
    <row r="34" spans="1:12" s="167" customFormat="1" ht="13.5" customHeight="1">
      <c r="A34" s="329" t="s">
        <v>443</v>
      </c>
      <c r="B34" s="330"/>
      <c r="C34" s="330"/>
      <c r="D34" s="330"/>
      <c r="E34" s="330"/>
      <c r="F34" s="330"/>
      <c r="G34" s="331"/>
      <c r="L34" s="168"/>
    </row>
    <row r="35" spans="1:12" s="167" customFormat="1" ht="13.5" customHeight="1">
      <c r="A35" s="329"/>
      <c r="B35" s="330"/>
      <c r="C35" s="330"/>
      <c r="D35" s="330"/>
      <c r="E35" s="330"/>
      <c r="F35" s="330"/>
      <c r="G35" s="331"/>
      <c r="L35" s="168"/>
    </row>
    <row r="36" spans="1:12" s="167" customFormat="1" ht="13.5" customHeight="1">
      <c r="A36" s="329" t="s">
        <v>444</v>
      </c>
      <c r="B36" s="330"/>
      <c r="C36" s="330"/>
      <c r="D36" s="330"/>
      <c r="E36" s="330"/>
      <c r="F36" s="330"/>
      <c r="G36" s="331"/>
      <c r="L36" s="168"/>
    </row>
    <row r="37" spans="1:12" s="167" customFormat="1" ht="13.5" customHeight="1">
      <c r="A37" s="329" t="s">
        <v>445</v>
      </c>
      <c r="B37" s="330"/>
      <c r="C37" s="330"/>
      <c r="D37" s="330"/>
      <c r="E37" s="330"/>
      <c r="F37" s="330"/>
      <c r="G37" s="331"/>
      <c r="L37" s="168"/>
    </row>
    <row r="38" spans="1:12" s="167" customFormat="1" ht="13.5" customHeight="1">
      <c r="A38" s="329" t="s">
        <v>446</v>
      </c>
      <c r="B38" s="330"/>
      <c r="C38" s="330"/>
      <c r="D38" s="330"/>
      <c r="E38" s="330"/>
      <c r="F38" s="330"/>
      <c r="G38" s="331"/>
      <c r="L38" s="168"/>
    </row>
    <row r="39" spans="1:12" s="167" customFormat="1" ht="13.5" customHeight="1">
      <c r="A39" s="329" t="s">
        <v>447</v>
      </c>
      <c r="B39" s="330"/>
      <c r="C39" s="330"/>
      <c r="D39" s="330"/>
      <c r="E39" s="330"/>
      <c r="F39" s="330"/>
      <c r="G39" s="331"/>
      <c r="L39" s="168"/>
    </row>
    <row r="40" spans="1:12" s="167" customFormat="1" ht="13.5" customHeight="1">
      <c r="A40" s="329"/>
      <c r="B40" s="330"/>
      <c r="C40" s="330"/>
      <c r="D40" s="330"/>
      <c r="E40" s="330"/>
      <c r="F40" s="330"/>
      <c r="G40" s="331"/>
      <c r="L40" s="168"/>
    </row>
    <row r="41" spans="1:12" s="167" customFormat="1" ht="13.5" customHeight="1">
      <c r="A41" s="329" t="s">
        <v>448</v>
      </c>
      <c r="B41" s="330"/>
      <c r="C41" s="330"/>
      <c r="D41" s="330"/>
      <c r="E41" s="330"/>
      <c r="F41" s="330"/>
      <c r="G41" s="331"/>
      <c r="L41" s="168"/>
    </row>
    <row r="42" spans="1:12" s="167" customFormat="1" ht="13.5" customHeight="1">
      <c r="A42" s="329" t="s">
        <v>449</v>
      </c>
      <c r="B42" s="330"/>
      <c r="C42" s="330"/>
      <c r="D42" s="330"/>
      <c r="E42" s="330"/>
      <c r="F42" s="330"/>
      <c r="G42" s="331"/>
      <c r="L42" s="168"/>
    </row>
    <row r="43" spans="1:12" s="167" customFormat="1" ht="13.5" customHeight="1">
      <c r="A43" s="329" t="s">
        <v>450</v>
      </c>
      <c r="B43" s="330"/>
      <c r="C43" s="330"/>
      <c r="D43" s="330"/>
      <c r="E43" s="330"/>
      <c r="F43" s="330"/>
      <c r="G43" s="331"/>
      <c r="L43" s="168"/>
    </row>
    <row r="44" spans="1:12" s="168" customFormat="1" ht="13.5" customHeight="1">
      <c r="A44" s="413"/>
      <c r="B44" s="414"/>
      <c r="C44" s="414"/>
      <c r="D44" s="414"/>
      <c r="E44" s="414"/>
      <c r="F44" s="414"/>
      <c r="G44" s="415"/>
      <c r="H44" s="167"/>
      <c r="I44" s="167"/>
      <c r="J44" s="167"/>
      <c r="K44" s="167"/>
    </row>
    <row r="45" spans="1:12" s="167" customFormat="1" ht="13.5" customHeight="1">
      <c r="A45" s="329"/>
      <c r="B45" s="330"/>
      <c r="C45" s="330"/>
      <c r="D45" s="330"/>
      <c r="E45" s="330"/>
      <c r="F45" s="330"/>
      <c r="G45" s="331"/>
      <c r="L45" s="168"/>
    </row>
    <row r="46" spans="1:12" s="167" customFormat="1" ht="13.5" customHeight="1">
      <c r="A46" s="329"/>
      <c r="B46" s="330"/>
      <c r="C46" s="330"/>
      <c r="D46" s="330"/>
      <c r="E46" s="330"/>
      <c r="F46" s="330"/>
      <c r="G46" s="331"/>
      <c r="L46" s="168"/>
    </row>
    <row r="47" spans="1:12" s="167" customFormat="1" ht="13.5" customHeight="1">
      <c r="A47" s="329"/>
      <c r="B47" s="330"/>
      <c r="C47" s="330"/>
      <c r="D47" s="330"/>
      <c r="E47" s="330"/>
      <c r="F47" s="330"/>
      <c r="G47" s="331"/>
      <c r="L47" s="168"/>
    </row>
    <row r="48" spans="1:12" s="167" customFormat="1" ht="13.5" customHeight="1">
      <c r="A48" s="329"/>
      <c r="B48" s="330"/>
      <c r="C48" s="330"/>
      <c r="D48" s="330"/>
      <c r="E48" s="330"/>
      <c r="F48" s="330"/>
      <c r="G48" s="331"/>
      <c r="L48" s="168"/>
    </row>
    <row r="49" spans="1:12" s="167" customFormat="1" ht="13.5" customHeight="1">
      <c r="A49" s="329"/>
      <c r="B49" s="330"/>
      <c r="C49" s="330"/>
      <c r="D49" s="330"/>
      <c r="E49" s="330"/>
      <c r="F49" s="330"/>
      <c r="G49" s="331"/>
      <c r="L49" s="168"/>
    </row>
    <row r="50" spans="1:12" s="167" customFormat="1" ht="13.5" customHeight="1">
      <c r="A50" s="329"/>
      <c r="B50" s="330"/>
      <c r="C50" s="330"/>
      <c r="D50" s="330"/>
      <c r="E50" s="330"/>
      <c r="F50" s="330"/>
      <c r="G50" s="331"/>
      <c r="L50" s="168"/>
    </row>
    <row r="51" spans="1:12" s="167" customFormat="1" ht="13.5" customHeight="1">
      <c r="A51" s="329"/>
      <c r="B51" s="330"/>
      <c r="C51" s="330"/>
      <c r="D51" s="330"/>
      <c r="E51" s="330"/>
      <c r="F51" s="330"/>
      <c r="G51" s="331"/>
      <c r="L51" s="168"/>
    </row>
    <row r="52" spans="1:12" s="167" customFormat="1" ht="13.5" customHeight="1">
      <c r="A52" s="329"/>
      <c r="B52" s="330"/>
      <c r="C52" s="330"/>
      <c r="D52" s="330"/>
      <c r="E52" s="330"/>
      <c r="F52" s="330"/>
      <c r="G52" s="331"/>
      <c r="L52" s="168"/>
    </row>
    <row r="53" spans="1:12" s="167" customFormat="1" ht="13.5" customHeight="1">
      <c r="A53" s="329"/>
      <c r="B53" s="330"/>
      <c r="C53" s="330"/>
      <c r="D53" s="330"/>
      <c r="E53" s="330"/>
      <c r="F53" s="330"/>
      <c r="G53" s="331"/>
      <c r="L53" s="168"/>
    </row>
    <row r="54" spans="1:12" s="167" customFormat="1" ht="13.5" customHeight="1">
      <c r="A54" s="329"/>
      <c r="B54" s="330"/>
      <c r="C54" s="330"/>
      <c r="D54" s="330"/>
      <c r="E54" s="330"/>
      <c r="F54" s="330"/>
      <c r="G54" s="331"/>
      <c r="L54" s="168"/>
    </row>
    <row r="55" spans="1:12" s="167" customFormat="1" ht="13.5" customHeight="1">
      <c r="A55" s="329"/>
      <c r="B55" s="330"/>
      <c r="C55" s="330"/>
      <c r="D55" s="330"/>
      <c r="E55" s="330"/>
      <c r="F55" s="330"/>
      <c r="G55" s="331"/>
      <c r="L55" s="168"/>
    </row>
    <row r="56" spans="1:12" s="167" customFormat="1" ht="13.5" customHeight="1">
      <c r="A56" s="329"/>
      <c r="B56" s="330"/>
      <c r="C56" s="330"/>
      <c r="D56" s="330"/>
      <c r="E56" s="330"/>
      <c r="F56" s="330"/>
      <c r="G56" s="331"/>
      <c r="L56" s="168"/>
    </row>
    <row r="57" spans="1:12" s="109" customFormat="1" ht="21">
      <c r="A57" s="191" t="s">
        <v>225</v>
      </c>
      <c r="B57" s="232">
        <f>$B$1</f>
        <v>9</v>
      </c>
      <c r="C57" s="193" t="s">
        <v>40</v>
      </c>
      <c r="D57" s="194" t="str">
        <f>$E$1</f>
        <v>一日毎</v>
      </c>
      <c r="E57" s="410" t="str">
        <f>$B$2</f>
        <v>フィースト・オヴ・ディスペディア</v>
      </c>
      <c r="F57" s="411"/>
      <c r="G57" s="412"/>
      <c r="L57" s="228"/>
    </row>
  </sheetData>
  <mergeCells count="57">
    <mergeCell ref="A42:G42"/>
    <mergeCell ref="A43:G43"/>
    <mergeCell ref="A45:G45"/>
    <mergeCell ref="A49:G49"/>
    <mergeCell ref="A46:G46"/>
    <mergeCell ref="A47:G47"/>
    <mergeCell ref="A48:G48"/>
    <mergeCell ref="A36:G36"/>
    <mergeCell ref="A37:G37"/>
    <mergeCell ref="A38:G38"/>
    <mergeCell ref="A39:G39"/>
    <mergeCell ref="A41:G41"/>
    <mergeCell ref="E57:G57"/>
    <mergeCell ref="A30:G30"/>
    <mergeCell ref="A31:G31"/>
    <mergeCell ref="A32:G32"/>
    <mergeCell ref="A33:G33"/>
    <mergeCell ref="A34:G34"/>
    <mergeCell ref="A52:G52"/>
    <mergeCell ref="A50:G50"/>
    <mergeCell ref="A51:G51"/>
    <mergeCell ref="A44:G44"/>
    <mergeCell ref="A40:G40"/>
    <mergeCell ref="A53:G53"/>
    <mergeCell ref="A54:G54"/>
    <mergeCell ref="A55:G55"/>
    <mergeCell ref="A56:G56"/>
    <mergeCell ref="A35:G35"/>
    <mergeCell ref="A27:G27"/>
    <mergeCell ref="A28:G28"/>
    <mergeCell ref="A29:G29"/>
    <mergeCell ref="A21:A22"/>
    <mergeCell ref="A23:G23"/>
    <mergeCell ref="A24:G24"/>
    <mergeCell ref="A25:G25"/>
    <mergeCell ref="A26:G26"/>
    <mergeCell ref="J10:K10"/>
    <mergeCell ref="B17:G17"/>
    <mergeCell ref="A19:C19"/>
    <mergeCell ref="A20:B20"/>
    <mergeCell ref="B12:G12"/>
    <mergeCell ref="J12:K12"/>
    <mergeCell ref="B13:G13"/>
    <mergeCell ref="B14:G14"/>
    <mergeCell ref="B15:G15"/>
    <mergeCell ref="B16:G16"/>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6"/>
  <sheetViews>
    <sheetView workbookViewId="0"/>
  </sheetViews>
  <sheetFormatPr defaultRowHeight="13.5"/>
  <cols>
    <col min="1" max="1" width="7.875" style="165" customWidth="1"/>
    <col min="2" max="2" width="8.5" style="165" customWidth="1"/>
    <col min="3" max="3" width="6.625" style="165" customWidth="1"/>
    <col min="4" max="4" width="15.75" style="165"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165" customWidth="1"/>
    <col min="13" max="13" width="9.25" style="165" customWidth="1"/>
    <col min="14" max="14" width="12.375" style="165" customWidth="1"/>
    <col min="15" max="16384" width="9" style="165"/>
  </cols>
  <sheetData>
    <row r="1" spans="1:12" ht="21">
      <c r="A1" s="44"/>
      <c r="B1" s="379" t="s">
        <v>216</v>
      </c>
      <c r="C1" s="380"/>
      <c r="D1" s="45" t="s">
        <v>40</v>
      </c>
      <c r="E1" s="46" t="s">
        <v>57</v>
      </c>
      <c r="F1" s="381"/>
      <c r="G1" s="382"/>
      <c r="H1" s="118" t="s">
        <v>55</v>
      </c>
    </row>
    <row r="2" spans="1:12" ht="24.75" customHeight="1">
      <c r="A2" s="45" t="s">
        <v>0</v>
      </c>
      <c r="B2" s="383" t="s">
        <v>468</v>
      </c>
      <c r="C2" s="383"/>
      <c r="D2" s="383"/>
      <c r="E2" s="383"/>
      <c r="F2" s="383"/>
      <c r="G2" s="383"/>
      <c r="H2" s="118" t="s">
        <v>56</v>
      </c>
    </row>
    <row r="3" spans="1:12" ht="19.5" customHeight="1">
      <c r="A3" s="125" t="s">
        <v>48</v>
      </c>
      <c r="B3" s="109"/>
      <c r="C3" s="109"/>
      <c r="D3" s="109"/>
      <c r="I3" s="118"/>
    </row>
    <row r="4" spans="1:12">
      <c r="A4" s="92" t="s">
        <v>46</v>
      </c>
      <c r="B4" s="290" t="s">
        <v>230</v>
      </c>
      <c r="C4" s="291"/>
      <c r="D4" s="291"/>
      <c r="E4" s="291"/>
      <c r="F4" s="291"/>
      <c r="G4" s="292"/>
    </row>
    <row r="5" spans="1:12">
      <c r="A5" s="93" t="s">
        <v>217</v>
      </c>
      <c r="B5" s="290" t="s">
        <v>241</v>
      </c>
      <c r="C5" s="291"/>
      <c r="D5" s="291"/>
      <c r="E5" s="291"/>
      <c r="F5" s="291"/>
      <c r="G5" s="292"/>
    </row>
    <row r="6" spans="1:12">
      <c r="A6" s="93" t="s">
        <v>218</v>
      </c>
      <c r="B6" s="290" t="s">
        <v>219</v>
      </c>
      <c r="C6" s="291"/>
      <c r="D6" s="292"/>
      <c r="E6" s="162" t="s">
        <v>43</v>
      </c>
      <c r="F6" s="163" t="str">
        <f>IF($I$6 = 0,"", $I$6)</f>
        <v>近接範囲</v>
      </c>
      <c r="G6" s="163" t="str">
        <f>IF($J$6 = 0,"", $J$6)</f>
        <v/>
      </c>
      <c r="H6" s="162" t="s">
        <v>43</v>
      </c>
      <c r="I6" s="164" t="s">
        <v>70</v>
      </c>
      <c r="J6" s="164"/>
    </row>
    <row r="7" spans="1:12">
      <c r="A7" s="94" t="s">
        <v>6</v>
      </c>
      <c r="B7" s="290" t="s">
        <v>220</v>
      </c>
      <c r="C7" s="291"/>
      <c r="D7" s="292"/>
      <c r="E7" s="162" t="s">
        <v>66</v>
      </c>
      <c r="F7" s="161" t="str">
        <f>IF($I$7 = 0,"", $I$7)</f>
        <v>爆発</v>
      </c>
      <c r="G7" s="161">
        <f>IF($J$7 = 0,"", $J$7)</f>
        <v>5</v>
      </c>
      <c r="H7" s="162" t="s">
        <v>66</v>
      </c>
      <c r="I7" s="164" t="s">
        <v>67</v>
      </c>
      <c r="J7" s="164">
        <v>5</v>
      </c>
    </row>
    <row r="8" spans="1:12">
      <c r="A8" s="95" t="s">
        <v>61</v>
      </c>
      <c r="B8" s="344" t="s">
        <v>221</v>
      </c>
      <c r="C8" s="345"/>
      <c r="D8" s="345"/>
      <c r="E8" s="345"/>
      <c r="F8" s="345"/>
      <c r="G8" s="346"/>
      <c r="H8" s="162" t="s">
        <v>85</v>
      </c>
      <c r="I8" s="164" t="s">
        <v>133</v>
      </c>
      <c r="J8" s="118" t="s">
        <v>62</v>
      </c>
    </row>
    <row r="9" spans="1:12">
      <c r="A9" s="96"/>
      <c r="B9" s="326" t="s">
        <v>222</v>
      </c>
      <c r="C9" s="327"/>
      <c r="D9" s="327"/>
      <c r="E9" s="327"/>
      <c r="F9" s="327"/>
      <c r="G9" s="328"/>
      <c r="H9" s="162" t="s">
        <v>51</v>
      </c>
      <c r="I9" s="164" t="s">
        <v>17</v>
      </c>
      <c r="J9" s="163">
        <f>IF($I$9 = "筋力",基本!$C$5,IF($I$9 = "耐久力",基本!$C$6,IF($I$9 = "敏捷力",基本!$C$7,IF($I$9 = "知力",基本!$C$8,IF($I$9 = "判断力",基本!$C$9,IF($I$9 = "魅力",基本!$C$10,""))))))</f>
        <v>5</v>
      </c>
      <c r="K9" s="164" t="s">
        <v>176</v>
      </c>
    </row>
    <row r="10" spans="1:12" ht="13.5" customHeight="1">
      <c r="A10" s="198"/>
      <c r="B10" s="305" t="s">
        <v>231</v>
      </c>
      <c r="C10" s="327"/>
      <c r="D10" s="327"/>
      <c r="E10" s="327"/>
      <c r="F10" s="327"/>
      <c r="G10" s="328"/>
      <c r="H10" s="162" t="s">
        <v>58</v>
      </c>
      <c r="I10" s="164">
        <v>0</v>
      </c>
      <c r="J10" s="286" t="s">
        <v>53</v>
      </c>
      <c r="K10" s="287"/>
      <c r="L10" s="163">
        <f>IF($I$8=基本!$F$4,基本!$P$7,IF($I$8=基本!$F$13,基本!$P$16,IF($I$8=基本!$F$22,基本!$P$25,IF($I$8=基本!$F$31,基本!$P$34,IF($I$8=基本!$F$40,基本!$P$43,0)))))</f>
        <v>10</v>
      </c>
    </row>
    <row r="11" spans="1:12" ht="13.5" customHeight="1">
      <c r="A11" s="199"/>
      <c r="B11" s="403"/>
      <c r="C11" s="390"/>
      <c r="D11" s="390"/>
      <c r="E11" s="390"/>
      <c r="F11" s="390"/>
      <c r="G11" s="391"/>
      <c r="H11" s="123" t="s">
        <v>52</v>
      </c>
      <c r="I11" s="164" t="s">
        <v>17</v>
      </c>
      <c r="J11" s="122">
        <f>IF($I$11 = "筋力",基本!$C$5,IF($I$11 = "耐久力",基本!$C$6,IF($I$11 = "敏捷力",基本!$C$7,IF($I$11 = "知力",基本!$C$8,IF($I$11 = "判断力",基本!$C$9,IF($I$11 = "魅力",基本!$C$10,""))))))</f>
        <v>5</v>
      </c>
      <c r="L11" s="109"/>
    </row>
    <row r="12" spans="1:12">
      <c r="A12" s="96" t="s">
        <v>178</v>
      </c>
      <c r="B12" s="326" t="s">
        <v>223</v>
      </c>
      <c r="C12" s="327"/>
      <c r="D12" s="327"/>
      <c r="E12" s="327"/>
      <c r="F12" s="327"/>
      <c r="G12" s="328"/>
      <c r="H12" s="162" t="s">
        <v>59</v>
      </c>
      <c r="I12" s="164">
        <v>0</v>
      </c>
      <c r="J12" s="286" t="s">
        <v>54</v>
      </c>
      <c r="K12" s="287"/>
      <c r="L12" s="163">
        <f>IF($I$8=基本!$F$4,基本!$P$9,IF($I$8=基本!$F$13,基本!$P$18,IF($I$8=基本!$F$22,基本!$P$27,IF($I$8=基本!$F$31,基本!$P$36,IF($I$8=基本!$F$40,基本!$P$45,0)))))</f>
        <v>4</v>
      </c>
    </row>
    <row r="13" spans="1:12">
      <c r="A13" s="96"/>
      <c r="B13" s="326" t="s">
        <v>224</v>
      </c>
      <c r="C13" s="327"/>
      <c r="D13" s="327"/>
      <c r="E13" s="327"/>
      <c r="F13" s="327"/>
      <c r="G13" s="328"/>
      <c r="H13" s="124" t="s">
        <v>86</v>
      </c>
      <c r="I13" s="164">
        <v>1</v>
      </c>
      <c r="J13" s="162" t="s">
        <v>44</v>
      </c>
      <c r="K13" s="164">
        <v>10</v>
      </c>
      <c r="L13" s="130"/>
    </row>
    <row r="14" spans="1:12">
      <c r="A14" s="96"/>
      <c r="B14" s="326"/>
      <c r="C14" s="327"/>
      <c r="D14" s="327"/>
      <c r="E14" s="327"/>
      <c r="F14" s="327"/>
      <c r="G14" s="328"/>
      <c r="H14" s="162" t="s">
        <v>50</v>
      </c>
      <c r="I14" s="164">
        <v>2</v>
      </c>
      <c r="J14" s="162" t="s">
        <v>44</v>
      </c>
      <c r="K14" s="164">
        <v>6</v>
      </c>
      <c r="L14" s="130"/>
    </row>
    <row r="15" spans="1:12" ht="17.25">
      <c r="A15" s="96"/>
      <c r="B15" s="338" t="s">
        <v>305</v>
      </c>
      <c r="C15" s="339"/>
      <c r="D15" s="339"/>
      <c r="E15" s="339"/>
      <c r="F15" s="339"/>
      <c r="G15" s="340"/>
      <c r="H15" s="162" t="s">
        <v>60</v>
      </c>
      <c r="I15" s="164"/>
      <c r="J15" s="165"/>
      <c r="K15" s="165"/>
    </row>
    <row r="16" spans="1:12">
      <c r="A16" s="97"/>
      <c r="B16" s="403"/>
      <c r="C16" s="390"/>
      <c r="D16" s="390"/>
      <c r="E16" s="390"/>
      <c r="F16" s="390"/>
      <c r="G16" s="391"/>
    </row>
    <row r="17" spans="1:12">
      <c r="A17" s="96"/>
      <c r="B17" s="329"/>
      <c r="C17" s="330"/>
      <c r="D17" s="330"/>
      <c r="E17" s="330"/>
      <c r="F17" s="330"/>
      <c r="G17" s="331"/>
    </row>
    <row r="18" spans="1:12" ht="21">
      <c r="A18" s="96"/>
      <c r="B18" s="416" t="s">
        <v>232</v>
      </c>
      <c r="C18" s="417"/>
      <c r="D18" s="417"/>
      <c r="E18" s="417"/>
      <c r="F18" s="417"/>
      <c r="G18" s="418"/>
    </row>
    <row r="19" spans="1:12" s="176" customFormat="1" ht="21">
      <c r="A19" s="96"/>
      <c r="B19" s="338" t="s">
        <v>238</v>
      </c>
      <c r="C19" s="417"/>
      <c r="D19" s="417"/>
      <c r="E19" s="417"/>
      <c r="F19" s="417"/>
      <c r="G19" s="418"/>
      <c r="H19" s="109"/>
      <c r="I19" s="109"/>
    </row>
    <row r="20" spans="1:12" ht="21">
      <c r="A20" s="96"/>
      <c r="B20" s="419" t="s">
        <v>240</v>
      </c>
      <c r="C20" s="420"/>
      <c r="D20" s="420"/>
      <c r="E20" s="420"/>
      <c r="F20" s="420"/>
      <c r="G20" s="421"/>
      <c r="J20" s="165"/>
      <c r="K20" s="165"/>
    </row>
    <row r="21" spans="1:12">
      <c r="A21" s="97"/>
      <c r="B21" s="403"/>
      <c r="C21" s="390"/>
      <c r="D21" s="390"/>
      <c r="E21" s="390"/>
      <c r="F21" s="390"/>
      <c r="G21" s="391"/>
      <c r="J21" s="165"/>
      <c r="K21" s="165"/>
    </row>
    <row r="22" spans="1:12" s="176" customFormat="1" ht="18.75" customHeight="1">
      <c r="A22" s="317" t="s">
        <v>239</v>
      </c>
      <c r="B22" s="317"/>
      <c r="C22" s="317"/>
      <c r="D22" s="317"/>
      <c r="E22" s="317"/>
      <c r="F22" s="317"/>
      <c r="G22" s="317"/>
      <c r="H22" s="109"/>
    </row>
    <row r="23" spans="1:12" s="176" customFormat="1" ht="13.5" customHeight="1">
      <c r="A23" s="304" t="s">
        <v>278</v>
      </c>
      <c r="B23" s="304"/>
      <c r="C23" s="304"/>
      <c r="D23" s="304"/>
      <c r="E23" s="304"/>
      <c r="F23" s="304"/>
      <c r="G23" s="304"/>
      <c r="H23" s="109"/>
      <c r="I23" s="109"/>
      <c r="J23" s="109"/>
      <c r="K23" s="109"/>
    </row>
    <row r="24" spans="1:12" s="176" customFormat="1" ht="13.5" customHeight="1">
      <c r="A24" s="304" t="s">
        <v>233</v>
      </c>
      <c r="B24" s="304"/>
      <c r="C24" s="304"/>
      <c r="D24" s="304"/>
      <c r="E24" s="304"/>
      <c r="F24" s="304"/>
      <c r="G24" s="304"/>
      <c r="H24" s="109"/>
      <c r="I24" s="109"/>
      <c r="J24" s="109"/>
      <c r="K24" s="109"/>
    </row>
    <row r="25" spans="1:12" s="176" customFormat="1" ht="13.5" customHeight="1">
      <c r="A25" s="304" t="s">
        <v>234</v>
      </c>
      <c r="B25" s="304"/>
      <c r="C25" s="304"/>
      <c r="D25" s="304"/>
      <c r="E25" s="304"/>
      <c r="F25" s="304"/>
      <c r="G25" s="304"/>
      <c r="H25" s="109"/>
      <c r="I25" s="109"/>
      <c r="J25" s="109"/>
      <c r="K25" s="109"/>
    </row>
    <row r="26" spans="1:12" s="176" customFormat="1" ht="18.75" customHeight="1">
      <c r="A26" s="317" t="s">
        <v>235</v>
      </c>
      <c r="B26" s="317"/>
      <c r="C26" s="317"/>
      <c r="D26" s="317"/>
      <c r="E26" s="317"/>
      <c r="F26" s="317"/>
      <c r="G26" s="317"/>
      <c r="H26" s="109"/>
    </row>
    <row r="27" spans="1:12" s="176" customFormat="1" ht="13.5" customHeight="1">
      <c r="A27" s="304" t="s">
        <v>236</v>
      </c>
      <c r="B27" s="304"/>
      <c r="C27" s="304"/>
      <c r="D27" s="304"/>
      <c r="E27" s="304"/>
      <c r="F27" s="304"/>
      <c r="G27" s="304"/>
      <c r="H27" s="109"/>
      <c r="I27" s="109"/>
      <c r="J27" s="109"/>
      <c r="K27" s="109"/>
    </row>
    <row r="28" spans="1:12" s="176" customFormat="1" ht="13.5" customHeight="1">
      <c r="A28" s="304" t="s">
        <v>277</v>
      </c>
      <c r="B28" s="304"/>
      <c r="C28" s="304"/>
      <c r="D28" s="304"/>
      <c r="E28" s="304"/>
      <c r="F28" s="304"/>
      <c r="G28" s="304"/>
      <c r="H28" s="109"/>
      <c r="I28" s="109"/>
      <c r="J28" s="109"/>
      <c r="K28" s="109"/>
    </row>
    <row r="29" spans="1:12" s="176" customFormat="1" ht="13.5" customHeight="1">
      <c r="A29" s="304" t="s">
        <v>237</v>
      </c>
      <c r="B29" s="304"/>
      <c r="C29" s="304"/>
      <c r="D29" s="304"/>
      <c r="E29" s="304"/>
      <c r="F29" s="304"/>
      <c r="G29" s="304"/>
      <c r="H29" s="109"/>
      <c r="I29" s="109"/>
      <c r="J29" s="109"/>
      <c r="K29" s="109"/>
    </row>
    <row r="30" spans="1:12">
      <c r="A30" s="390"/>
      <c r="B30" s="390"/>
      <c r="C30" s="390"/>
      <c r="D30" s="390"/>
      <c r="E30" s="390"/>
      <c r="F30" s="390"/>
      <c r="G30" s="390"/>
    </row>
    <row r="31" spans="1:12">
      <c r="A31" s="318" t="s">
        <v>49</v>
      </c>
      <c r="B31" s="319"/>
      <c r="C31" s="319"/>
      <c r="D31" s="319"/>
      <c r="E31" s="319"/>
      <c r="F31" s="319"/>
      <c r="G31" s="320"/>
    </row>
    <row r="32" spans="1:12" s="109" customFormat="1">
      <c r="A32" s="326"/>
      <c r="B32" s="327"/>
      <c r="C32" s="327"/>
      <c r="D32" s="327"/>
      <c r="E32" s="327"/>
      <c r="F32" s="327"/>
      <c r="G32" s="328"/>
      <c r="L32" s="165"/>
    </row>
    <row r="33" spans="1:12" s="109" customFormat="1">
      <c r="A33" s="326" t="s">
        <v>306</v>
      </c>
      <c r="B33" s="327"/>
      <c r="C33" s="327"/>
      <c r="D33" s="327"/>
      <c r="E33" s="327"/>
      <c r="F33" s="327"/>
      <c r="G33" s="328"/>
      <c r="L33" s="176"/>
    </row>
    <row r="34" spans="1:12" s="109" customFormat="1">
      <c r="A34" s="326" t="s">
        <v>307</v>
      </c>
      <c r="B34" s="327"/>
      <c r="C34" s="327"/>
      <c r="D34" s="327"/>
      <c r="E34" s="327"/>
      <c r="F34" s="327"/>
      <c r="G34" s="328"/>
      <c r="L34" s="176"/>
    </row>
    <row r="35" spans="1:12" s="109" customFormat="1">
      <c r="A35" s="326"/>
      <c r="B35" s="327"/>
      <c r="C35" s="327"/>
      <c r="D35" s="327"/>
      <c r="E35" s="327"/>
      <c r="F35" s="327"/>
      <c r="G35" s="328"/>
      <c r="L35" s="176"/>
    </row>
    <row r="36" spans="1:12" s="109" customFormat="1">
      <c r="A36" s="326"/>
      <c r="B36" s="327"/>
      <c r="C36" s="327"/>
      <c r="D36" s="327"/>
      <c r="E36" s="327"/>
      <c r="F36" s="327"/>
      <c r="G36" s="328"/>
      <c r="L36" s="176"/>
    </row>
    <row r="37" spans="1:12" s="176" customFormat="1">
      <c r="A37" s="326"/>
      <c r="B37" s="327"/>
      <c r="C37" s="327"/>
      <c r="D37" s="327"/>
      <c r="E37" s="327"/>
      <c r="F37" s="327"/>
      <c r="G37" s="328"/>
      <c r="H37" s="109"/>
      <c r="I37" s="109"/>
      <c r="J37" s="109"/>
      <c r="K37" s="109"/>
    </row>
    <row r="38" spans="1:12" s="109" customFormat="1">
      <c r="A38" s="326"/>
      <c r="B38" s="327"/>
      <c r="C38" s="327"/>
      <c r="D38" s="327"/>
      <c r="E38" s="327"/>
      <c r="F38" s="327"/>
      <c r="G38" s="328"/>
      <c r="L38" s="176"/>
    </row>
    <row r="39" spans="1:12" s="109" customFormat="1">
      <c r="A39" s="326"/>
      <c r="B39" s="327"/>
      <c r="C39" s="327"/>
      <c r="D39" s="327"/>
      <c r="E39" s="327"/>
      <c r="F39" s="327"/>
      <c r="G39" s="328"/>
      <c r="L39" s="176"/>
    </row>
    <row r="40" spans="1:12" s="109" customFormat="1">
      <c r="A40" s="326"/>
      <c r="B40" s="327"/>
      <c r="C40" s="327"/>
      <c r="D40" s="327"/>
      <c r="E40" s="327"/>
      <c r="F40" s="327"/>
      <c r="G40" s="328"/>
      <c r="L40" s="176"/>
    </row>
    <row r="41" spans="1:12" s="109" customFormat="1">
      <c r="A41" s="422"/>
      <c r="B41" s="306"/>
      <c r="C41" s="306"/>
      <c r="D41" s="306"/>
      <c r="E41" s="306"/>
      <c r="F41" s="306"/>
      <c r="G41" s="307"/>
      <c r="L41" s="176"/>
    </row>
    <row r="42" spans="1:12" s="109" customFormat="1">
      <c r="A42" s="326"/>
      <c r="B42" s="327"/>
      <c r="C42" s="327"/>
      <c r="D42" s="327"/>
      <c r="E42" s="327"/>
      <c r="F42" s="327"/>
      <c r="G42" s="328"/>
      <c r="L42" s="176"/>
    </row>
    <row r="43" spans="1:12" s="176" customFormat="1">
      <c r="A43" s="326"/>
      <c r="B43" s="327"/>
      <c r="C43" s="327"/>
      <c r="D43" s="327"/>
      <c r="E43" s="327"/>
      <c r="F43" s="327"/>
      <c r="G43" s="328"/>
      <c r="H43" s="109"/>
      <c r="I43" s="109"/>
      <c r="J43" s="109"/>
      <c r="K43" s="109"/>
    </row>
    <row r="44" spans="1:12" s="109" customFormat="1">
      <c r="A44" s="326"/>
      <c r="B44" s="327"/>
      <c r="C44" s="327"/>
      <c r="D44" s="327"/>
      <c r="E44" s="327"/>
      <c r="F44" s="327"/>
      <c r="G44" s="328"/>
      <c r="L44" s="176"/>
    </row>
    <row r="45" spans="1:12" s="109" customFormat="1">
      <c r="A45" s="326"/>
      <c r="B45" s="327"/>
      <c r="C45" s="327"/>
      <c r="D45" s="327"/>
      <c r="E45" s="327"/>
      <c r="F45" s="327"/>
      <c r="G45" s="328"/>
      <c r="L45" s="176"/>
    </row>
    <row r="46" spans="1:12" s="109" customFormat="1">
      <c r="A46" s="326"/>
      <c r="B46" s="327"/>
      <c r="C46" s="327"/>
      <c r="D46" s="327"/>
      <c r="E46" s="327"/>
      <c r="F46" s="327"/>
      <c r="G46" s="328"/>
      <c r="L46" s="176"/>
    </row>
    <row r="47" spans="1:12" s="109" customFormat="1">
      <c r="A47" s="326"/>
      <c r="B47" s="327"/>
      <c r="C47" s="327"/>
      <c r="D47" s="327"/>
      <c r="E47" s="327"/>
      <c r="F47" s="327"/>
      <c r="G47" s="328"/>
      <c r="L47" s="165"/>
    </row>
    <row r="48" spans="1:12" s="109" customFormat="1">
      <c r="A48" s="326"/>
      <c r="B48" s="327"/>
      <c r="C48" s="327"/>
      <c r="D48" s="327"/>
      <c r="E48" s="327"/>
      <c r="F48" s="327"/>
      <c r="G48" s="328"/>
      <c r="L48" s="165"/>
    </row>
    <row r="49" spans="1:12">
      <c r="A49" s="326"/>
      <c r="B49" s="327"/>
      <c r="C49" s="327"/>
      <c r="D49" s="327"/>
      <c r="E49" s="327"/>
      <c r="F49" s="327"/>
      <c r="G49" s="328"/>
    </row>
    <row r="50" spans="1:12" s="109" customFormat="1">
      <c r="A50" s="326"/>
      <c r="B50" s="327"/>
      <c r="C50" s="327"/>
      <c r="D50" s="327"/>
      <c r="E50" s="327"/>
      <c r="F50" s="327"/>
      <c r="G50" s="328"/>
      <c r="L50" s="165"/>
    </row>
    <row r="51" spans="1:12" s="109" customFormat="1">
      <c r="A51" s="326"/>
      <c r="B51" s="327"/>
      <c r="C51" s="327"/>
      <c r="D51" s="327"/>
      <c r="E51" s="327"/>
      <c r="F51" s="327"/>
      <c r="G51" s="328"/>
      <c r="L51" s="165"/>
    </row>
    <row r="52" spans="1:12" s="109" customFormat="1">
      <c r="A52" s="326"/>
      <c r="B52" s="327"/>
      <c r="C52" s="327"/>
      <c r="D52" s="327"/>
      <c r="E52" s="327"/>
      <c r="F52" s="327"/>
      <c r="G52" s="328"/>
      <c r="L52" s="165"/>
    </row>
    <row r="53" spans="1:12" s="109" customFormat="1">
      <c r="A53" s="326"/>
      <c r="B53" s="327"/>
      <c r="C53" s="327"/>
      <c r="D53" s="327"/>
      <c r="E53" s="327"/>
      <c r="F53" s="327"/>
      <c r="G53" s="328"/>
      <c r="L53" s="165"/>
    </row>
    <row r="54" spans="1:12" s="109" customFormat="1">
      <c r="A54" s="326"/>
      <c r="B54" s="327"/>
      <c r="C54" s="327"/>
      <c r="D54" s="327"/>
      <c r="E54" s="327"/>
      <c r="F54" s="327"/>
      <c r="G54" s="328"/>
      <c r="L54" s="165"/>
    </row>
    <row r="55" spans="1:12" s="109" customFormat="1">
      <c r="A55" s="403"/>
      <c r="B55" s="390"/>
      <c r="C55" s="390"/>
      <c r="D55" s="390"/>
      <c r="E55" s="390"/>
      <c r="F55" s="390"/>
      <c r="G55" s="391"/>
      <c r="L55" s="165"/>
    </row>
    <row r="56" spans="1:12" s="109" customFormat="1" ht="21">
      <c r="A56" s="41" t="s">
        <v>225</v>
      </c>
      <c r="B56" s="166" t="str">
        <f>$B$1</f>
        <v>クラス特徴</v>
      </c>
      <c r="C56" s="42" t="s">
        <v>40</v>
      </c>
      <c r="D56" s="43" t="str">
        <f>$E$1</f>
        <v>遭遇毎</v>
      </c>
      <c r="E56" s="392" t="str">
        <f>$B$2</f>
        <v>アーデント・サージ</v>
      </c>
      <c r="F56" s="393"/>
      <c r="G56" s="394"/>
      <c r="L56" s="165"/>
    </row>
  </sheetData>
  <mergeCells count="58">
    <mergeCell ref="A22:G22"/>
    <mergeCell ref="A23:G23"/>
    <mergeCell ref="A25:G25"/>
    <mergeCell ref="A26:G26"/>
    <mergeCell ref="A24:G24"/>
    <mergeCell ref="A53:G53"/>
    <mergeCell ref="A37:G37"/>
    <mergeCell ref="A30:G30"/>
    <mergeCell ref="A27:G27"/>
    <mergeCell ref="A28:G28"/>
    <mergeCell ref="A29:G29"/>
    <mergeCell ref="A33:G33"/>
    <mergeCell ref="A43:G43"/>
    <mergeCell ref="A44:G44"/>
    <mergeCell ref="A45:G45"/>
    <mergeCell ref="A46:G46"/>
    <mergeCell ref="A40:G40"/>
    <mergeCell ref="A41:G41"/>
    <mergeCell ref="A42:G42"/>
    <mergeCell ref="A54:G54"/>
    <mergeCell ref="A55:G55"/>
    <mergeCell ref="E56:G56"/>
    <mergeCell ref="A31:G31"/>
    <mergeCell ref="A32:G32"/>
    <mergeCell ref="A47:G47"/>
    <mergeCell ref="A48:G48"/>
    <mergeCell ref="A49:G49"/>
    <mergeCell ref="A50:G50"/>
    <mergeCell ref="A51:G51"/>
    <mergeCell ref="A52:G52"/>
    <mergeCell ref="A34:G34"/>
    <mergeCell ref="A35:G35"/>
    <mergeCell ref="A36:G36"/>
    <mergeCell ref="A38:G38"/>
    <mergeCell ref="A39:G39"/>
    <mergeCell ref="J10:K10"/>
    <mergeCell ref="B21:G21"/>
    <mergeCell ref="B12:G12"/>
    <mergeCell ref="J12:K12"/>
    <mergeCell ref="B13:G13"/>
    <mergeCell ref="B14:G14"/>
    <mergeCell ref="B15:G15"/>
    <mergeCell ref="B16:G16"/>
    <mergeCell ref="B17:G17"/>
    <mergeCell ref="B18:G18"/>
    <mergeCell ref="B19:G19"/>
    <mergeCell ref="B20:G2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heetViews>
  <sheetFormatPr defaultRowHeight="13.5"/>
  <cols>
    <col min="1" max="1" width="7.875" style="165" customWidth="1"/>
    <col min="2" max="2" width="8.5" style="165" customWidth="1"/>
    <col min="3" max="3" width="6.625" style="165" customWidth="1"/>
    <col min="4" max="4" width="15.75" style="165"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165" customWidth="1"/>
    <col min="13" max="13" width="9.25" style="165" customWidth="1"/>
    <col min="14" max="14" width="12.375" style="165" customWidth="1"/>
    <col min="15" max="16384" width="9" style="165"/>
  </cols>
  <sheetData>
    <row r="1" spans="1:12" ht="21">
      <c r="A1" s="44"/>
      <c r="B1" s="379" t="s">
        <v>216</v>
      </c>
      <c r="C1" s="380"/>
      <c r="D1" s="45" t="s">
        <v>40</v>
      </c>
      <c r="E1" s="46" t="s">
        <v>57</v>
      </c>
      <c r="F1" s="381"/>
      <c r="G1" s="382"/>
      <c r="H1" s="118" t="s">
        <v>55</v>
      </c>
    </row>
    <row r="2" spans="1:12" ht="24.75" customHeight="1">
      <c r="A2" s="45" t="s">
        <v>0</v>
      </c>
      <c r="B2" s="383" t="s">
        <v>229</v>
      </c>
      <c r="C2" s="383"/>
      <c r="D2" s="383"/>
      <c r="E2" s="383"/>
      <c r="F2" s="383"/>
      <c r="G2" s="383"/>
      <c r="H2" s="118" t="s">
        <v>56</v>
      </c>
    </row>
    <row r="3" spans="1:12" ht="19.5" customHeight="1">
      <c r="A3" s="125" t="s">
        <v>48</v>
      </c>
      <c r="B3" s="109"/>
      <c r="C3" s="109"/>
      <c r="D3" s="109"/>
      <c r="I3" s="118"/>
    </row>
    <row r="4" spans="1:12">
      <c r="A4" s="92" t="s">
        <v>46</v>
      </c>
      <c r="B4" s="290" t="s">
        <v>230</v>
      </c>
      <c r="C4" s="291"/>
      <c r="D4" s="291"/>
      <c r="E4" s="291"/>
      <c r="F4" s="291"/>
      <c r="G4" s="292"/>
    </row>
    <row r="5" spans="1:12">
      <c r="A5" s="93" t="s">
        <v>226</v>
      </c>
      <c r="B5" s="290" t="s">
        <v>213</v>
      </c>
      <c r="C5" s="291"/>
      <c r="D5" s="291"/>
      <c r="E5" s="291"/>
      <c r="F5" s="291"/>
      <c r="G5" s="292"/>
    </row>
    <row r="6" spans="1:12">
      <c r="A6" s="93" t="s">
        <v>227</v>
      </c>
      <c r="B6" s="290" t="s">
        <v>111</v>
      </c>
      <c r="C6" s="291"/>
      <c r="D6" s="292"/>
      <c r="E6" s="162" t="s">
        <v>43</v>
      </c>
      <c r="F6" s="163" t="str">
        <f>IF($I$6 = 0,"", $I$6)</f>
        <v>近接範囲</v>
      </c>
      <c r="G6" s="163" t="str">
        <f>IF($J$6 = 0,"", $J$6)</f>
        <v/>
      </c>
      <c r="H6" s="162" t="s">
        <v>43</v>
      </c>
      <c r="I6" s="164" t="s">
        <v>70</v>
      </c>
      <c r="J6" s="164"/>
    </row>
    <row r="7" spans="1:12">
      <c r="A7" s="94" t="s">
        <v>6</v>
      </c>
      <c r="B7" s="358" t="s">
        <v>242</v>
      </c>
      <c r="C7" s="359"/>
      <c r="D7" s="360"/>
      <c r="E7" s="162" t="s">
        <v>66</v>
      </c>
      <c r="F7" s="50" t="str">
        <f>IF($I$7 = 0,"", $I$7)</f>
        <v>爆発</v>
      </c>
      <c r="G7" s="50">
        <f>IF($J$7 = 0,"", $J$7)</f>
        <v>5</v>
      </c>
      <c r="H7" s="162" t="s">
        <v>66</v>
      </c>
      <c r="I7" s="164" t="s">
        <v>67</v>
      </c>
      <c r="J7" s="164">
        <v>5</v>
      </c>
    </row>
    <row r="8" spans="1:12">
      <c r="A8" s="95" t="s">
        <v>228</v>
      </c>
      <c r="B8" s="344" t="s">
        <v>243</v>
      </c>
      <c r="C8" s="345"/>
      <c r="D8" s="345"/>
      <c r="E8" s="345"/>
      <c r="F8" s="345"/>
      <c r="G8" s="346"/>
      <c r="H8" s="162" t="s">
        <v>85</v>
      </c>
      <c r="I8" s="164" t="s">
        <v>133</v>
      </c>
      <c r="J8" s="118" t="s">
        <v>62</v>
      </c>
    </row>
    <row r="9" spans="1:12" ht="13.5" customHeight="1">
      <c r="A9" s="95" t="s">
        <v>61</v>
      </c>
      <c r="B9" s="344" t="s">
        <v>244</v>
      </c>
      <c r="C9" s="345"/>
      <c r="D9" s="345"/>
      <c r="E9" s="345"/>
      <c r="F9" s="345"/>
      <c r="G9" s="346"/>
      <c r="H9" s="162" t="s">
        <v>51</v>
      </c>
      <c r="I9" s="164" t="s">
        <v>17</v>
      </c>
      <c r="J9" s="163">
        <f>IF($I$9 = "筋力",基本!$C$5,IF($I$9 = "耐久力",基本!$C$6,IF($I$9 = "敏捷力",基本!$C$7,IF($I$9 = "知力",基本!$C$8,IF($I$9 = "判断力",基本!$C$9,IF($I$9 = "魅力",基本!$C$10,""))))))</f>
        <v>5</v>
      </c>
      <c r="K9" s="164" t="s">
        <v>176</v>
      </c>
    </row>
    <row r="10" spans="1:12" ht="13.5" customHeight="1">
      <c r="A10" s="96"/>
      <c r="B10" s="326" t="s">
        <v>245</v>
      </c>
      <c r="C10" s="327"/>
      <c r="D10" s="327"/>
      <c r="E10" s="327"/>
      <c r="F10" s="327"/>
      <c r="G10" s="328"/>
      <c r="H10" s="162" t="s">
        <v>58</v>
      </c>
      <c r="I10" s="164">
        <v>0</v>
      </c>
      <c r="J10" s="286" t="s">
        <v>53</v>
      </c>
      <c r="K10" s="287"/>
      <c r="L10" s="163">
        <f>IF($I$8=基本!$F$4,基本!$P$7,IF($I$8=基本!$F$13,基本!$P$16,IF($I$8=基本!$F$22,基本!$P$25,IF($I$8=基本!$F$31,基本!$P$34,IF($I$8=基本!$F$40,基本!$P$43,0)))))</f>
        <v>10</v>
      </c>
    </row>
    <row r="11" spans="1:12" ht="13.5" customHeight="1">
      <c r="A11" s="96"/>
      <c r="B11" s="326"/>
      <c r="C11" s="327"/>
      <c r="D11" s="327"/>
      <c r="E11" s="327"/>
      <c r="F11" s="327"/>
      <c r="G11" s="328"/>
      <c r="H11" s="123" t="s">
        <v>52</v>
      </c>
      <c r="I11" s="164" t="s">
        <v>17</v>
      </c>
      <c r="J11" s="122">
        <f>IF($I$11 = "筋力",基本!$C$5,IF($I$11 = "耐久力",基本!$C$6,IF($I$11 = "敏捷力",基本!$C$7,IF($I$11 = "知力",基本!$C$8,IF($I$11 = "判断力",基本!$C$9,IF($I$11 = "魅力",基本!$C$10,""))))))</f>
        <v>5</v>
      </c>
      <c r="L11" s="109"/>
    </row>
    <row r="12" spans="1:12" ht="13.5" customHeight="1">
      <c r="A12" s="96"/>
      <c r="B12" s="326"/>
      <c r="C12" s="327"/>
      <c r="D12" s="327"/>
      <c r="E12" s="327"/>
      <c r="F12" s="327"/>
      <c r="G12" s="328"/>
      <c r="H12" s="162" t="s">
        <v>59</v>
      </c>
      <c r="I12" s="164">
        <v>0</v>
      </c>
      <c r="J12" s="286" t="s">
        <v>54</v>
      </c>
      <c r="K12" s="287"/>
      <c r="L12" s="163">
        <f>IF($I$8=基本!$F$4,基本!$P$9,IF($I$8=基本!$F$13,基本!$P$18,IF($I$8=基本!$F$22,基本!$P$27,IF($I$8=基本!$F$31,基本!$P$36,IF($I$8=基本!$F$40,基本!$P$45,0)))))</f>
        <v>4</v>
      </c>
    </row>
    <row r="13" spans="1:12" ht="13.5" customHeight="1">
      <c r="A13" s="96"/>
      <c r="B13" s="326"/>
      <c r="C13" s="327"/>
      <c r="D13" s="327"/>
      <c r="E13" s="327"/>
      <c r="F13" s="327"/>
      <c r="G13" s="328"/>
      <c r="H13" s="124" t="s">
        <v>86</v>
      </c>
      <c r="I13" s="164">
        <v>1</v>
      </c>
      <c r="J13" s="162" t="s">
        <v>44</v>
      </c>
      <c r="K13" s="164">
        <v>10</v>
      </c>
      <c r="L13" s="130"/>
    </row>
    <row r="14" spans="1:12" ht="13.5" customHeight="1">
      <c r="A14" s="96"/>
      <c r="B14" s="326"/>
      <c r="C14" s="327"/>
      <c r="D14" s="327"/>
      <c r="E14" s="327"/>
      <c r="F14" s="327"/>
      <c r="G14" s="328"/>
      <c r="H14" s="162" t="s">
        <v>50</v>
      </c>
      <c r="I14" s="164">
        <v>2</v>
      </c>
      <c r="J14" s="162" t="s">
        <v>44</v>
      </c>
      <c r="K14" s="164">
        <v>6</v>
      </c>
      <c r="L14" s="130"/>
    </row>
    <row r="15" spans="1:12" ht="13.5" customHeight="1">
      <c r="A15" s="96"/>
      <c r="B15" s="326"/>
      <c r="C15" s="327"/>
      <c r="D15" s="327"/>
      <c r="E15" s="327"/>
      <c r="F15" s="327"/>
      <c r="G15" s="328"/>
      <c r="H15" s="162" t="s">
        <v>60</v>
      </c>
      <c r="I15" s="164"/>
      <c r="J15" s="165"/>
      <c r="K15" s="165"/>
    </row>
    <row r="16" spans="1:12" ht="13.5" customHeight="1">
      <c r="A16" s="96"/>
      <c r="B16" s="326"/>
      <c r="C16" s="327"/>
      <c r="D16" s="327"/>
      <c r="E16" s="327"/>
      <c r="F16" s="327"/>
      <c r="G16" s="328"/>
    </row>
    <row r="17" spans="1:12" ht="13.5" customHeight="1">
      <c r="A17" s="96"/>
      <c r="B17" s="326"/>
      <c r="C17" s="327"/>
      <c r="D17" s="327"/>
      <c r="E17" s="327"/>
      <c r="F17" s="327"/>
      <c r="G17" s="328"/>
    </row>
    <row r="18" spans="1:12" ht="13.5" customHeight="1">
      <c r="A18" s="96"/>
      <c r="B18" s="326"/>
      <c r="C18" s="327"/>
      <c r="D18" s="327"/>
      <c r="E18" s="327"/>
      <c r="F18" s="327"/>
      <c r="G18" s="328"/>
    </row>
    <row r="19" spans="1:12" ht="13.5" customHeight="1">
      <c r="A19" s="96"/>
      <c r="B19" s="326"/>
      <c r="C19" s="327"/>
      <c r="D19" s="327"/>
      <c r="E19" s="327"/>
      <c r="F19" s="327"/>
      <c r="G19" s="328"/>
      <c r="K19" s="165"/>
    </row>
    <row r="20" spans="1:12" ht="13.5" customHeight="1">
      <c r="A20" s="96"/>
      <c r="B20" s="326"/>
      <c r="C20" s="327"/>
      <c r="D20" s="327"/>
      <c r="E20" s="327"/>
      <c r="F20" s="327"/>
      <c r="G20" s="328"/>
      <c r="J20" s="165"/>
      <c r="K20" s="165"/>
    </row>
    <row r="21" spans="1:12" ht="13.5" customHeight="1">
      <c r="A21" s="96"/>
      <c r="B21" s="326"/>
      <c r="C21" s="327"/>
      <c r="D21" s="327"/>
      <c r="E21" s="327"/>
      <c r="F21" s="327"/>
      <c r="G21" s="328"/>
      <c r="J21" s="165"/>
      <c r="K21" s="165"/>
    </row>
    <row r="22" spans="1:12" ht="13.5" customHeight="1">
      <c r="A22" s="97"/>
      <c r="B22" s="403"/>
      <c r="C22" s="390"/>
      <c r="D22" s="390"/>
      <c r="E22" s="390"/>
      <c r="F22" s="390"/>
      <c r="G22" s="391"/>
      <c r="J22" s="165"/>
      <c r="K22" s="165"/>
    </row>
    <row r="23" spans="1:12">
      <c r="A23" s="390"/>
      <c r="B23" s="390"/>
      <c r="C23" s="390"/>
      <c r="D23" s="390"/>
      <c r="E23" s="390"/>
      <c r="F23" s="390"/>
      <c r="G23" s="390"/>
    </row>
    <row r="24" spans="1:12" ht="13.5" customHeight="1">
      <c r="A24" s="318" t="s">
        <v>49</v>
      </c>
      <c r="B24" s="319"/>
      <c r="C24" s="319"/>
      <c r="D24" s="319"/>
      <c r="E24" s="319"/>
      <c r="F24" s="319"/>
      <c r="G24" s="320"/>
    </row>
    <row r="25" spans="1:12" s="109" customFormat="1" ht="13.5" customHeight="1">
      <c r="A25" s="367"/>
      <c r="B25" s="368"/>
      <c r="C25" s="368"/>
      <c r="D25" s="368"/>
      <c r="E25" s="368"/>
      <c r="F25" s="368"/>
      <c r="G25" s="369"/>
      <c r="L25" s="165"/>
    </row>
    <row r="26" spans="1:12" s="109" customFormat="1" ht="13.5" customHeight="1">
      <c r="A26" s="329" t="s">
        <v>308</v>
      </c>
      <c r="B26" s="330"/>
      <c r="C26" s="330"/>
      <c r="D26" s="330"/>
      <c r="E26" s="330"/>
      <c r="F26" s="330"/>
      <c r="G26" s="331"/>
      <c r="L26" s="165"/>
    </row>
    <row r="27" spans="1:12" s="109" customFormat="1" ht="13.5" customHeight="1">
      <c r="A27" s="367" t="s">
        <v>309</v>
      </c>
      <c r="B27" s="368"/>
      <c r="C27" s="368"/>
      <c r="D27" s="368"/>
      <c r="E27" s="368"/>
      <c r="F27" s="368"/>
      <c r="G27" s="369"/>
      <c r="L27" s="165"/>
    </row>
    <row r="28" spans="1:12" s="109" customFormat="1" ht="13.5" customHeight="1">
      <c r="A28" s="367" t="s">
        <v>310</v>
      </c>
      <c r="B28" s="368"/>
      <c r="C28" s="368"/>
      <c r="D28" s="368"/>
      <c r="E28" s="368"/>
      <c r="F28" s="368"/>
      <c r="G28" s="369"/>
      <c r="L28" s="165"/>
    </row>
    <row r="29" spans="1:12" s="109" customFormat="1" ht="13.5" customHeight="1">
      <c r="A29" s="367" t="s">
        <v>311</v>
      </c>
      <c r="B29" s="368"/>
      <c r="C29" s="368"/>
      <c r="D29" s="368"/>
      <c r="E29" s="368"/>
      <c r="F29" s="368"/>
      <c r="G29" s="369"/>
      <c r="L29" s="165"/>
    </row>
    <row r="30" spans="1:12" s="109" customFormat="1" ht="13.5" customHeight="1">
      <c r="A30" s="329" t="s">
        <v>312</v>
      </c>
      <c r="B30" s="330"/>
      <c r="C30" s="330"/>
      <c r="D30" s="330"/>
      <c r="E30" s="330"/>
      <c r="F30" s="330"/>
      <c r="G30" s="331"/>
      <c r="L30" s="165"/>
    </row>
    <row r="31" spans="1:12" s="109" customFormat="1" ht="13.5" customHeight="1">
      <c r="A31" s="329"/>
      <c r="B31" s="330"/>
      <c r="C31" s="330"/>
      <c r="D31" s="330"/>
      <c r="E31" s="330"/>
      <c r="F31" s="330"/>
      <c r="G31" s="331"/>
      <c r="L31" s="165"/>
    </row>
    <row r="32" spans="1:12" s="109" customFormat="1" ht="13.5" customHeight="1">
      <c r="A32" s="329" t="s">
        <v>313</v>
      </c>
      <c r="B32" s="330"/>
      <c r="C32" s="330"/>
      <c r="D32" s="330"/>
      <c r="E32" s="330"/>
      <c r="F32" s="330"/>
      <c r="G32" s="331"/>
      <c r="L32" s="165"/>
    </row>
    <row r="33" spans="1:12" ht="13.5" customHeight="1">
      <c r="A33" s="367" t="s">
        <v>314</v>
      </c>
      <c r="B33" s="368"/>
      <c r="C33" s="368"/>
      <c r="D33" s="368"/>
      <c r="E33" s="368"/>
      <c r="F33" s="368"/>
      <c r="G33" s="369"/>
    </row>
    <row r="34" spans="1:12" s="109" customFormat="1" ht="13.5" customHeight="1">
      <c r="A34" s="329" t="s">
        <v>315</v>
      </c>
      <c r="B34" s="330"/>
      <c r="C34" s="330"/>
      <c r="D34" s="330"/>
      <c r="E34" s="330"/>
      <c r="F34" s="330"/>
      <c r="G34" s="331"/>
      <c r="L34" s="165"/>
    </row>
    <row r="35" spans="1:12" s="109" customFormat="1" ht="13.5" customHeight="1">
      <c r="A35" s="329" t="s">
        <v>316</v>
      </c>
      <c r="B35" s="330"/>
      <c r="C35" s="330"/>
      <c r="D35" s="330"/>
      <c r="E35" s="330"/>
      <c r="F35" s="330"/>
      <c r="G35" s="331"/>
      <c r="L35" s="165"/>
    </row>
    <row r="36" spans="1:12" s="109" customFormat="1" ht="13.5" customHeight="1">
      <c r="A36" s="367"/>
      <c r="B36" s="368"/>
      <c r="C36" s="368"/>
      <c r="D36" s="368"/>
      <c r="E36" s="368"/>
      <c r="F36" s="368"/>
      <c r="G36" s="369"/>
      <c r="L36" s="165"/>
    </row>
    <row r="37" spans="1:12" s="109" customFormat="1" ht="13.5" customHeight="1">
      <c r="A37" s="367"/>
      <c r="B37" s="368"/>
      <c r="C37" s="368"/>
      <c r="D37" s="368"/>
      <c r="E37" s="368"/>
      <c r="F37" s="368"/>
      <c r="G37" s="369"/>
      <c r="L37" s="165"/>
    </row>
    <row r="38" spans="1:12" s="109" customFormat="1" ht="13.5" customHeight="1">
      <c r="A38" s="367"/>
      <c r="B38" s="368"/>
      <c r="C38" s="368"/>
      <c r="D38" s="368"/>
      <c r="E38" s="368"/>
      <c r="F38" s="368"/>
      <c r="G38" s="369"/>
      <c r="L38" s="165"/>
    </row>
    <row r="39" spans="1:12" s="109" customFormat="1" ht="13.5" customHeight="1">
      <c r="A39" s="329"/>
      <c r="B39" s="330"/>
      <c r="C39" s="330"/>
      <c r="D39" s="330"/>
      <c r="E39" s="330"/>
      <c r="F39" s="330"/>
      <c r="G39" s="331"/>
      <c r="L39" s="165"/>
    </row>
    <row r="40" spans="1:12" ht="13.5" customHeight="1">
      <c r="A40" s="367"/>
      <c r="B40" s="368"/>
      <c r="C40" s="368"/>
      <c r="D40" s="368"/>
      <c r="E40" s="368"/>
      <c r="F40" s="368"/>
      <c r="G40" s="369"/>
    </row>
    <row r="41" spans="1:12" s="109" customFormat="1" ht="13.5" customHeight="1">
      <c r="A41" s="367"/>
      <c r="B41" s="368"/>
      <c r="C41" s="368"/>
      <c r="D41" s="368"/>
      <c r="E41" s="368"/>
      <c r="F41" s="368"/>
      <c r="G41" s="369"/>
      <c r="L41" s="165"/>
    </row>
    <row r="42" spans="1:12" s="109" customFormat="1" ht="13.5" customHeight="1">
      <c r="A42" s="367"/>
      <c r="B42" s="368"/>
      <c r="C42" s="368"/>
      <c r="D42" s="368"/>
      <c r="E42" s="368"/>
      <c r="F42" s="368"/>
      <c r="G42" s="369"/>
      <c r="L42" s="165"/>
    </row>
    <row r="43" spans="1:12" s="109" customFormat="1" ht="13.5" customHeight="1">
      <c r="A43" s="329"/>
      <c r="B43" s="330"/>
      <c r="C43" s="330"/>
      <c r="D43" s="330"/>
      <c r="E43" s="330"/>
      <c r="F43" s="330"/>
      <c r="G43" s="331"/>
      <c r="L43" s="165"/>
    </row>
    <row r="44" spans="1:12" ht="13.5" customHeight="1">
      <c r="A44" s="367"/>
      <c r="B44" s="368"/>
      <c r="C44" s="368"/>
      <c r="D44" s="368"/>
      <c r="E44" s="368"/>
      <c r="F44" s="368"/>
      <c r="G44" s="369"/>
    </row>
    <row r="45" spans="1:12" s="109" customFormat="1" ht="13.5" customHeight="1">
      <c r="A45" s="367"/>
      <c r="B45" s="368"/>
      <c r="C45" s="368"/>
      <c r="D45" s="368"/>
      <c r="E45" s="368"/>
      <c r="F45" s="368"/>
      <c r="G45" s="369"/>
      <c r="L45" s="165"/>
    </row>
    <row r="46" spans="1:12" s="109" customFormat="1" ht="13.5" customHeight="1">
      <c r="A46" s="367"/>
      <c r="B46" s="368"/>
      <c r="C46" s="368"/>
      <c r="D46" s="368"/>
      <c r="E46" s="368"/>
      <c r="F46" s="368"/>
      <c r="G46" s="369"/>
      <c r="L46" s="165"/>
    </row>
    <row r="47" spans="1:12" s="109" customFormat="1" ht="13.5" customHeight="1">
      <c r="A47" s="367"/>
      <c r="B47" s="368"/>
      <c r="C47" s="368"/>
      <c r="D47" s="368"/>
      <c r="E47" s="368"/>
      <c r="F47" s="368"/>
      <c r="G47" s="369"/>
      <c r="L47" s="165"/>
    </row>
    <row r="48" spans="1:12" s="109" customFormat="1" ht="13.5" customHeight="1">
      <c r="A48" s="367"/>
      <c r="B48" s="368"/>
      <c r="C48" s="368"/>
      <c r="D48" s="368"/>
      <c r="E48" s="368"/>
      <c r="F48" s="368"/>
      <c r="G48" s="369"/>
      <c r="L48" s="165"/>
    </row>
    <row r="49" spans="1:12" s="109" customFormat="1" ht="13.5" customHeight="1">
      <c r="A49" s="329"/>
      <c r="B49" s="330"/>
      <c r="C49" s="330"/>
      <c r="D49" s="330"/>
      <c r="E49" s="330"/>
      <c r="F49" s="330"/>
      <c r="G49" s="331"/>
      <c r="L49" s="165"/>
    </row>
    <row r="50" spans="1:12" s="109" customFormat="1" ht="13.5" customHeight="1">
      <c r="A50" s="367"/>
      <c r="B50" s="368"/>
      <c r="C50" s="368"/>
      <c r="D50" s="368"/>
      <c r="E50" s="368"/>
      <c r="F50" s="368"/>
      <c r="G50" s="369"/>
      <c r="L50" s="165"/>
    </row>
    <row r="51" spans="1:12" ht="13.5" customHeight="1">
      <c r="A51" s="367"/>
      <c r="B51" s="368"/>
      <c r="C51" s="368"/>
      <c r="D51" s="368"/>
      <c r="E51" s="368"/>
      <c r="F51" s="368"/>
      <c r="G51" s="369"/>
    </row>
    <row r="52" spans="1:12" s="109" customFormat="1" ht="13.5" customHeight="1">
      <c r="A52" s="367"/>
      <c r="B52" s="368"/>
      <c r="C52" s="368"/>
      <c r="D52" s="368"/>
      <c r="E52" s="368"/>
      <c r="F52" s="368"/>
      <c r="G52" s="369"/>
      <c r="L52" s="165"/>
    </row>
    <row r="53" spans="1:12" s="109" customFormat="1" ht="13.5" customHeight="1">
      <c r="A53" s="367"/>
      <c r="B53" s="368"/>
      <c r="C53" s="368"/>
      <c r="D53" s="368"/>
      <c r="E53" s="368"/>
      <c r="F53" s="368"/>
      <c r="G53" s="369"/>
      <c r="L53" s="165"/>
    </row>
    <row r="54" spans="1:12" ht="13.5" customHeight="1">
      <c r="A54" s="367"/>
      <c r="B54" s="368"/>
      <c r="C54" s="368"/>
      <c r="D54" s="368"/>
      <c r="E54" s="368"/>
      <c r="F54" s="368"/>
      <c r="G54" s="369"/>
    </row>
    <row r="55" spans="1:12" s="109" customFormat="1" ht="13.5" customHeight="1">
      <c r="A55" s="367"/>
      <c r="B55" s="368"/>
      <c r="C55" s="368"/>
      <c r="D55" s="368"/>
      <c r="E55" s="368"/>
      <c r="F55" s="368"/>
      <c r="G55" s="369"/>
      <c r="L55" s="165"/>
    </row>
    <row r="56" spans="1:12" s="109" customFormat="1" ht="13.5" customHeight="1">
      <c r="A56" s="367"/>
      <c r="B56" s="368"/>
      <c r="C56" s="368"/>
      <c r="D56" s="368"/>
      <c r="E56" s="368"/>
      <c r="F56" s="368"/>
      <c r="G56" s="369"/>
      <c r="L56" s="165"/>
    </row>
    <row r="57" spans="1:12">
      <c r="A57" s="423"/>
      <c r="B57" s="424"/>
      <c r="C57" s="424"/>
      <c r="D57" s="424"/>
      <c r="E57" s="424"/>
      <c r="F57" s="424"/>
      <c r="G57" s="425"/>
    </row>
    <row r="58" spans="1:12" ht="21">
      <c r="A58" s="41" t="s">
        <v>225</v>
      </c>
      <c r="B58" s="166" t="str">
        <f>$B$1</f>
        <v>クラス特徴</v>
      </c>
      <c r="C58" s="42" t="s">
        <v>40</v>
      </c>
      <c r="D58" s="43" t="str">
        <f>$E$1</f>
        <v>遭遇毎</v>
      </c>
      <c r="E58" s="392" t="str">
        <f>$B$2</f>
        <v>アーデント・アラクリティ</v>
      </c>
      <c r="F58" s="393"/>
      <c r="G58" s="394"/>
    </row>
  </sheetData>
  <mergeCells count="60">
    <mergeCell ref="A57:G57"/>
    <mergeCell ref="E58:G58"/>
    <mergeCell ref="A52:G52"/>
    <mergeCell ref="A53:G53"/>
    <mergeCell ref="A54:G54"/>
    <mergeCell ref="A55:G55"/>
    <mergeCell ref="A56:G56"/>
    <mergeCell ref="A51:G51"/>
    <mergeCell ref="A40:G40"/>
    <mergeCell ref="A41:G41"/>
    <mergeCell ref="A42:G42"/>
    <mergeCell ref="A43:G43"/>
    <mergeCell ref="A44:G44"/>
    <mergeCell ref="A45:G45"/>
    <mergeCell ref="A46:G46"/>
    <mergeCell ref="A47:G47"/>
    <mergeCell ref="A48:G48"/>
    <mergeCell ref="A49:G49"/>
    <mergeCell ref="A50:G50"/>
    <mergeCell ref="A39:G39"/>
    <mergeCell ref="A29:G29"/>
    <mergeCell ref="A30:G30"/>
    <mergeCell ref="A31:G31"/>
    <mergeCell ref="A32:G32"/>
    <mergeCell ref="A33:G33"/>
    <mergeCell ref="A34:G34"/>
    <mergeCell ref="A35:G35"/>
    <mergeCell ref="A36:G36"/>
    <mergeCell ref="A37:G37"/>
    <mergeCell ref="A38:G38"/>
    <mergeCell ref="J12:K12"/>
    <mergeCell ref="B13:G13"/>
    <mergeCell ref="B14:G14"/>
    <mergeCell ref="B15:G15"/>
    <mergeCell ref="A28:G28"/>
    <mergeCell ref="B17:G17"/>
    <mergeCell ref="B18:G18"/>
    <mergeCell ref="B19:G19"/>
    <mergeCell ref="B20:G20"/>
    <mergeCell ref="B21:G21"/>
    <mergeCell ref="B22:G22"/>
    <mergeCell ref="A23:G23"/>
    <mergeCell ref="A24:G24"/>
    <mergeCell ref="A25:G25"/>
    <mergeCell ref="A26:G26"/>
    <mergeCell ref="A27:G27"/>
    <mergeCell ref="B16:G16"/>
    <mergeCell ref="B7:D7"/>
    <mergeCell ref="B8:G8"/>
    <mergeCell ref="B9:G9"/>
    <mergeCell ref="B10:G10"/>
    <mergeCell ref="B12:G12"/>
    <mergeCell ref="J10:K10"/>
    <mergeCell ref="B11:G11"/>
    <mergeCell ref="B1:C1"/>
    <mergeCell ref="F1:G1"/>
    <mergeCell ref="B2:G2"/>
    <mergeCell ref="B4:G4"/>
    <mergeCell ref="B5:G5"/>
    <mergeCell ref="B6:D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61"/>
  <sheetViews>
    <sheetView zoomScaleNormal="100" workbookViewId="0"/>
  </sheetViews>
  <sheetFormatPr defaultRowHeight="13.5"/>
  <cols>
    <col min="1" max="1" width="7.875" style="52" customWidth="1"/>
    <col min="2" max="2" width="8.5" style="52" customWidth="1"/>
    <col min="3" max="3" width="6.625" style="52" customWidth="1"/>
    <col min="4" max="4" width="15.75" style="52" customWidth="1"/>
    <col min="5" max="6" width="15.75" style="32" customWidth="1"/>
    <col min="7" max="7" width="18.25" style="32" customWidth="1"/>
    <col min="8" max="8" width="17.375" style="32" customWidth="1"/>
    <col min="9" max="9" width="14.625" style="32" customWidth="1"/>
    <col min="10" max="10" width="8.375" style="32" customWidth="1"/>
    <col min="11" max="11" width="7.5" style="32" customWidth="1"/>
    <col min="12" max="12" width="7.875" style="52" customWidth="1"/>
    <col min="13" max="13" width="9.25" style="52" customWidth="1"/>
    <col min="14" max="14" width="12.375" style="52" customWidth="1"/>
    <col min="15" max="16384" width="9" style="52"/>
  </cols>
  <sheetData>
    <row r="1" spans="1:13" ht="21">
      <c r="A1" s="44"/>
      <c r="B1" s="426" t="s">
        <v>128</v>
      </c>
      <c r="C1" s="427"/>
      <c r="D1" s="45" t="s">
        <v>40</v>
      </c>
      <c r="E1" s="46" t="s">
        <v>57</v>
      </c>
      <c r="F1" s="381"/>
      <c r="G1" s="382"/>
      <c r="H1" s="36" t="s">
        <v>55</v>
      </c>
    </row>
    <row r="2" spans="1:13" ht="24.75" customHeight="1">
      <c r="A2" s="45" t="s">
        <v>0</v>
      </c>
      <c r="B2" s="383" t="s">
        <v>466</v>
      </c>
      <c r="C2" s="383"/>
      <c r="D2" s="383"/>
      <c r="E2" s="383"/>
      <c r="F2" s="383"/>
      <c r="G2" s="383"/>
      <c r="H2" s="36" t="s">
        <v>56</v>
      </c>
    </row>
    <row r="3" spans="1:13" ht="19.5" customHeight="1">
      <c r="A3" s="35" t="s">
        <v>48</v>
      </c>
      <c r="B3" s="32"/>
      <c r="C3" s="32"/>
      <c r="D3" s="32"/>
      <c r="I3" s="36"/>
    </row>
    <row r="4" spans="1:13">
      <c r="A4" s="92" t="s">
        <v>46</v>
      </c>
      <c r="B4" s="290" t="s">
        <v>198</v>
      </c>
      <c r="C4" s="291"/>
      <c r="D4" s="291"/>
      <c r="E4" s="291"/>
      <c r="F4" s="291"/>
      <c r="G4" s="292"/>
    </row>
    <row r="5" spans="1:13">
      <c r="A5" s="93" t="s">
        <v>39</v>
      </c>
      <c r="B5" s="290" t="s">
        <v>197</v>
      </c>
      <c r="C5" s="291"/>
      <c r="D5" s="291"/>
      <c r="E5" s="291"/>
      <c r="F5" s="291"/>
      <c r="G5" s="292"/>
    </row>
    <row r="6" spans="1:13">
      <c r="A6" s="93" t="s">
        <v>7</v>
      </c>
      <c r="B6" s="384" t="s">
        <v>199</v>
      </c>
      <c r="C6" s="385"/>
      <c r="D6" s="386"/>
      <c r="E6" s="63" t="s">
        <v>43</v>
      </c>
      <c r="F6" s="50" t="str">
        <f>$I$6</f>
        <v>使用者</v>
      </c>
      <c r="G6" s="64" t="str">
        <f>IF($J$6 = 0,"", $J$6)</f>
        <v/>
      </c>
      <c r="H6" s="63" t="s">
        <v>43</v>
      </c>
      <c r="I6" s="65" t="s">
        <v>88</v>
      </c>
      <c r="J6" s="65"/>
    </row>
    <row r="7" spans="1:13">
      <c r="A7" s="94" t="s">
        <v>6</v>
      </c>
      <c r="B7" s="400"/>
      <c r="C7" s="401"/>
      <c r="D7" s="402"/>
      <c r="E7" s="63" t="s">
        <v>66</v>
      </c>
      <c r="F7" s="64" t="str">
        <f>IF($I$7 = 0,"", $I$7)</f>
        <v/>
      </c>
      <c r="G7" s="64" t="str">
        <f>IF($J$7 = 0,"", $J$7)</f>
        <v/>
      </c>
      <c r="H7" s="63" t="s">
        <v>66</v>
      </c>
      <c r="I7" s="65"/>
      <c r="J7" s="65"/>
    </row>
    <row r="8" spans="1:13">
      <c r="A8" s="95" t="s">
        <v>100</v>
      </c>
      <c r="B8" s="344" t="s">
        <v>200</v>
      </c>
      <c r="C8" s="345"/>
      <c r="D8" s="345"/>
      <c r="E8" s="345"/>
      <c r="F8" s="345"/>
      <c r="G8" s="346"/>
      <c r="H8" s="63" t="s">
        <v>85</v>
      </c>
      <c r="I8" s="65" t="s">
        <v>133</v>
      </c>
      <c r="J8" s="36" t="s">
        <v>62</v>
      </c>
    </row>
    <row r="9" spans="1:13" ht="13.5" customHeight="1">
      <c r="A9" s="95" t="s">
        <v>201</v>
      </c>
      <c r="B9" s="344" t="s">
        <v>317</v>
      </c>
      <c r="C9" s="345"/>
      <c r="D9" s="345"/>
      <c r="E9" s="345"/>
      <c r="F9" s="345"/>
      <c r="G9" s="346"/>
      <c r="H9" s="63" t="s">
        <v>51</v>
      </c>
      <c r="I9" s="65" t="s">
        <v>12</v>
      </c>
      <c r="J9" s="64">
        <f>IF($I$9 = "筋力",基本!$C$5,IF($I$9 = "耐久力",基本!$C$6,IF($I$9 = "敏捷力",基本!$C$7,IF($I$9 = "知力",基本!$C$8,IF($I$9 = "判断力",基本!$C$9,IF($I$9 = "魅力",基本!$C$10,""))))))</f>
        <v>0</v>
      </c>
      <c r="K9" s="65" t="s">
        <v>90</v>
      </c>
    </row>
    <row r="10" spans="1:13" ht="13.5" customHeight="1">
      <c r="A10" s="96"/>
      <c r="B10" s="326" t="s">
        <v>202</v>
      </c>
      <c r="C10" s="327"/>
      <c r="D10" s="327"/>
      <c r="E10" s="327"/>
      <c r="F10" s="327"/>
      <c r="G10" s="328"/>
      <c r="H10" s="63" t="s">
        <v>58</v>
      </c>
      <c r="I10" s="65">
        <v>0</v>
      </c>
      <c r="J10" s="286" t="s">
        <v>53</v>
      </c>
      <c r="K10" s="287"/>
      <c r="L10" s="64">
        <f>IF($I$8=基本!$F$4,基本!$P$7,IF($I$8=基本!$F$13,基本!$P$16,IF($I$8=基本!$F$22,基本!$P$25,IF($I$8=基本!$F$31,基本!$P$34,IF($I$8=基本!$F$40,基本!$P$43,0)))))</f>
        <v>10</v>
      </c>
    </row>
    <row r="11" spans="1:13" ht="13.5" customHeight="1">
      <c r="A11" s="96"/>
      <c r="B11" s="329"/>
      <c r="C11" s="330"/>
      <c r="D11" s="330"/>
      <c r="E11" s="330"/>
      <c r="F11" s="330"/>
      <c r="G11" s="331"/>
      <c r="H11" s="38" t="s">
        <v>52</v>
      </c>
      <c r="I11" s="65" t="s">
        <v>12</v>
      </c>
      <c r="J11" s="40">
        <f>IF($I$11 = "筋力",基本!$C$5,IF($I$11 = "耐久力",基本!$C$6,IF($I$11 = "敏捷力",基本!$C$7,IF($I$11 = "知力",基本!$C$8,IF($I$11 = "判断力",基本!$C$9,IF($I$11 = "魅力",基本!$C$10,""))))))</f>
        <v>0</v>
      </c>
      <c r="L11" s="32"/>
    </row>
    <row r="12" spans="1:13" ht="13.5" customHeight="1">
      <c r="A12" s="95" t="s">
        <v>203</v>
      </c>
      <c r="B12" s="344" t="s">
        <v>204</v>
      </c>
      <c r="C12" s="345"/>
      <c r="D12" s="345"/>
      <c r="E12" s="345"/>
      <c r="F12" s="345"/>
      <c r="G12" s="346"/>
      <c r="H12" s="63" t="s">
        <v>59</v>
      </c>
      <c r="I12" s="65">
        <v>0</v>
      </c>
      <c r="J12" s="286" t="s">
        <v>54</v>
      </c>
      <c r="K12" s="287"/>
      <c r="L12" s="64">
        <f>IF($I$8=基本!$F$4,基本!$P$9,IF($I$8=基本!$F$13,基本!$P$18,IF($I$8=基本!$F$22,基本!$P$27,IF($I$8=基本!$F$31,基本!$P$36,IF($I$8=基本!$F$40,基本!$P$45,0)))))</f>
        <v>4</v>
      </c>
    </row>
    <row r="13" spans="1:13" ht="13.5" customHeight="1">
      <c r="A13" s="96"/>
      <c r="B13" s="329" t="s">
        <v>205</v>
      </c>
      <c r="C13" s="330"/>
      <c r="D13" s="330"/>
      <c r="E13" s="330"/>
      <c r="F13" s="330"/>
      <c r="G13" s="331"/>
      <c r="H13" s="39" t="s">
        <v>86</v>
      </c>
      <c r="I13" s="83">
        <v>1</v>
      </c>
      <c r="J13" s="82" t="s">
        <v>44</v>
      </c>
      <c r="K13" s="83">
        <v>10</v>
      </c>
      <c r="L13" s="83">
        <v>10</v>
      </c>
      <c r="M13" s="58" t="s">
        <v>122</v>
      </c>
    </row>
    <row r="14" spans="1:13" ht="13.5" customHeight="1">
      <c r="A14" s="96"/>
      <c r="B14" s="296"/>
      <c r="C14" s="297"/>
      <c r="D14" s="297"/>
      <c r="E14" s="297"/>
      <c r="F14" s="297"/>
      <c r="G14" s="298"/>
      <c r="H14" s="63" t="s">
        <v>50</v>
      </c>
      <c r="I14" s="83">
        <v>2</v>
      </c>
      <c r="J14" s="82" t="s">
        <v>44</v>
      </c>
      <c r="K14" s="83">
        <v>6</v>
      </c>
      <c r="L14" s="83">
        <v>6</v>
      </c>
      <c r="M14" s="58" t="s">
        <v>122</v>
      </c>
    </row>
    <row r="15" spans="1:13" ht="13.5" customHeight="1">
      <c r="A15" s="97"/>
      <c r="B15" s="428"/>
      <c r="C15" s="429"/>
      <c r="D15" s="429"/>
      <c r="E15" s="429"/>
      <c r="F15" s="429"/>
      <c r="G15" s="430"/>
      <c r="H15" s="63" t="s">
        <v>60</v>
      </c>
      <c r="I15" s="65"/>
    </row>
    <row r="16" spans="1:13" ht="6.75" customHeight="1">
      <c r="A16" s="13"/>
      <c r="E16" s="3"/>
      <c r="H16" s="52"/>
      <c r="I16" s="52"/>
      <c r="J16" s="52"/>
      <c r="K16" s="52"/>
    </row>
    <row r="17" spans="1:12" ht="6.75" customHeight="1">
      <c r="A17" s="66"/>
      <c r="B17" s="66"/>
      <c r="C17" s="66"/>
      <c r="D17" s="66"/>
      <c r="E17" s="66"/>
      <c r="F17" s="66"/>
      <c r="G17" s="66"/>
    </row>
    <row r="18" spans="1:12" ht="13.5" customHeight="1">
      <c r="A18" s="318" t="s">
        <v>49</v>
      </c>
      <c r="B18" s="319"/>
      <c r="C18" s="319"/>
      <c r="D18" s="319"/>
      <c r="E18" s="319"/>
      <c r="F18" s="319"/>
      <c r="G18" s="320"/>
    </row>
    <row r="19" spans="1:12" s="32" customFormat="1" ht="13.5" customHeight="1">
      <c r="A19" s="329"/>
      <c r="B19" s="330"/>
      <c r="C19" s="330"/>
      <c r="D19" s="330"/>
      <c r="E19" s="330"/>
      <c r="F19" s="330"/>
      <c r="G19" s="331"/>
      <c r="L19" s="52"/>
    </row>
    <row r="20" spans="1:12" s="32" customFormat="1" ht="13.5" customHeight="1">
      <c r="A20" s="347" t="s">
        <v>280</v>
      </c>
      <c r="B20" s="348"/>
      <c r="C20" s="348"/>
      <c r="D20" s="348"/>
      <c r="E20" s="348"/>
      <c r="F20" s="348"/>
      <c r="G20" s="349"/>
      <c r="L20" s="52"/>
    </row>
    <row r="21" spans="1:12" s="109" customFormat="1" ht="13.5" customHeight="1">
      <c r="A21" s="329" t="s">
        <v>318</v>
      </c>
      <c r="B21" s="330"/>
      <c r="C21" s="330"/>
      <c r="D21" s="330"/>
      <c r="E21" s="330"/>
      <c r="F21" s="330"/>
      <c r="G21" s="331"/>
      <c r="L21" s="239"/>
    </row>
    <row r="22" spans="1:12" s="32" customFormat="1" ht="13.5" customHeight="1">
      <c r="A22" s="329" t="s">
        <v>473</v>
      </c>
      <c r="B22" s="330"/>
      <c r="C22" s="330"/>
      <c r="D22" s="330"/>
      <c r="E22" s="330"/>
      <c r="F22" s="330"/>
      <c r="G22" s="331"/>
      <c r="L22" s="52"/>
    </row>
    <row r="23" spans="1:12" s="32" customFormat="1" ht="13.5" customHeight="1">
      <c r="A23" s="329"/>
      <c r="B23" s="330"/>
      <c r="C23" s="330"/>
      <c r="D23" s="330"/>
      <c r="E23" s="330"/>
      <c r="F23" s="330"/>
      <c r="G23" s="331"/>
      <c r="L23" s="52"/>
    </row>
    <row r="24" spans="1:12" s="32" customFormat="1" ht="13.5" customHeight="1">
      <c r="A24" s="347" t="s">
        <v>283</v>
      </c>
      <c r="B24" s="348"/>
      <c r="C24" s="348"/>
      <c r="D24" s="348"/>
      <c r="E24" s="348"/>
      <c r="F24" s="348"/>
      <c r="G24" s="349"/>
      <c r="L24" s="52"/>
    </row>
    <row r="25" spans="1:12" s="32" customFormat="1" ht="13.5" customHeight="1">
      <c r="A25" s="329" t="s">
        <v>335</v>
      </c>
      <c r="B25" s="330"/>
      <c r="C25" s="330"/>
      <c r="D25" s="330"/>
      <c r="E25" s="330"/>
      <c r="F25" s="330"/>
      <c r="G25" s="331"/>
      <c r="L25" s="52"/>
    </row>
    <row r="26" spans="1:12" s="32" customFormat="1" ht="13.5" customHeight="1">
      <c r="A26" s="329" t="s">
        <v>474</v>
      </c>
      <c r="B26" s="330"/>
      <c r="C26" s="330"/>
      <c r="D26" s="330"/>
      <c r="E26" s="330"/>
      <c r="F26" s="330"/>
      <c r="G26" s="331"/>
      <c r="L26" s="52"/>
    </row>
    <row r="27" spans="1:12" s="32" customFormat="1" ht="13.5" customHeight="1">
      <c r="A27" s="329"/>
      <c r="B27" s="330"/>
      <c r="C27" s="330"/>
      <c r="D27" s="330"/>
      <c r="E27" s="330"/>
      <c r="F27" s="330"/>
      <c r="G27" s="331"/>
      <c r="L27" s="52"/>
    </row>
    <row r="28" spans="1:12" s="32" customFormat="1" ht="13.5" customHeight="1">
      <c r="A28" s="329"/>
      <c r="B28" s="330"/>
      <c r="C28" s="330"/>
      <c r="D28" s="330"/>
      <c r="E28" s="330"/>
      <c r="F28" s="330"/>
      <c r="G28" s="331"/>
      <c r="L28" s="52"/>
    </row>
    <row r="29" spans="1:12" s="109" customFormat="1" ht="13.5" customHeight="1">
      <c r="A29" s="329"/>
      <c r="B29" s="330"/>
      <c r="C29" s="330"/>
      <c r="D29" s="330"/>
      <c r="E29" s="330"/>
      <c r="F29" s="330"/>
      <c r="G29" s="331"/>
      <c r="L29" s="159"/>
    </row>
    <row r="30" spans="1:12" s="109" customFormat="1" ht="13.5" customHeight="1">
      <c r="A30" s="329"/>
      <c r="B30" s="330"/>
      <c r="C30" s="330"/>
      <c r="D30" s="330"/>
      <c r="E30" s="330"/>
      <c r="F30" s="330"/>
      <c r="G30" s="331"/>
      <c r="L30" s="159"/>
    </row>
    <row r="31" spans="1:12" s="109" customFormat="1" ht="13.5" customHeight="1">
      <c r="A31" s="329"/>
      <c r="B31" s="330"/>
      <c r="C31" s="330"/>
      <c r="D31" s="330"/>
      <c r="E31" s="330"/>
      <c r="F31" s="330"/>
      <c r="G31" s="331"/>
      <c r="L31" s="159"/>
    </row>
    <row r="32" spans="1:12" s="109" customFormat="1" ht="13.5" customHeight="1">
      <c r="A32" s="329"/>
      <c r="B32" s="330"/>
      <c r="C32" s="330"/>
      <c r="D32" s="330"/>
      <c r="E32" s="330"/>
      <c r="F32" s="330"/>
      <c r="G32" s="331"/>
      <c r="L32" s="159"/>
    </row>
    <row r="33" spans="1:12" s="109" customFormat="1" ht="13.5" customHeight="1">
      <c r="A33" s="329"/>
      <c r="B33" s="330"/>
      <c r="C33" s="330"/>
      <c r="D33" s="330"/>
      <c r="E33" s="330"/>
      <c r="F33" s="330"/>
      <c r="G33" s="331"/>
      <c r="L33" s="159"/>
    </row>
    <row r="34" spans="1:12" s="109" customFormat="1" ht="13.5" customHeight="1">
      <c r="A34" s="329"/>
      <c r="B34" s="330"/>
      <c r="C34" s="330"/>
      <c r="D34" s="330"/>
      <c r="E34" s="330"/>
      <c r="F34" s="330"/>
      <c r="G34" s="331"/>
      <c r="L34" s="159"/>
    </row>
    <row r="35" spans="1:12" s="109" customFormat="1" ht="13.5" customHeight="1">
      <c r="A35" s="329"/>
      <c r="B35" s="330"/>
      <c r="C35" s="330"/>
      <c r="D35" s="330"/>
      <c r="E35" s="330"/>
      <c r="F35" s="330"/>
      <c r="G35" s="331"/>
      <c r="L35" s="159"/>
    </row>
    <row r="36" spans="1:12" s="109" customFormat="1" ht="13.5" customHeight="1">
      <c r="A36" s="329"/>
      <c r="B36" s="330"/>
      <c r="C36" s="330"/>
      <c r="D36" s="330"/>
      <c r="E36" s="330"/>
      <c r="F36" s="330"/>
      <c r="G36" s="331"/>
      <c r="L36" s="159"/>
    </row>
    <row r="37" spans="1:12" s="109" customFormat="1" ht="13.5" customHeight="1">
      <c r="A37" s="329"/>
      <c r="B37" s="330"/>
      <c r="C37" s="330"/>
      <c r="D37" s="330"/>
      <c r="E37" s="330"/>
      <c r="F37" s="330"/>
      <c r="G37" s="331"/>
      <c r="L37" s="159"/>
    </row>
    <row r="38" spans="1:12" s="109" customFormat="1" ht="13.5" customHeight="1">
      <c r="A38" s="329"/>
      <c r="B38" s="330"/>
      <c r="C38" s="330"/>
      <c r="D38" s="330"/>
      <c r="E38" s="330"/>
      <c r="F38" s="330"/>
      <c r="G38" s="331"/>
      <c r="L38" s="159"/>
    </row>
    <row r="39" spans="1:12" s="109" customFormat="1" ht="13.5" customHeight="1">
      <c r="A39" s="329"/>
      <c r="B39" s="330"/>
      <c r="C39" s="330"/>
      <c r="D39" s="330"/>
      <c r="E39" s="330"/>
      <c r="F39" s="330"/>
      <c r="G39" s="331"/>
      <c r="L39" s="159"/>
    </row>
    <row r="40" spans="1:12" s="109" customFormat="1" ht="13.5" customHeight="1">
      <c r="A40" s="329"/>
      <c r="B40" s="330"/>
      <c r="C40" s="330"/>
      <c r="D40" s="330"/>
      <c r="E40" s="330"/>
      <c r="F40" s="330"/>
      <c r="G40" s="331"/>
      <c r="L40" s="159"/>
    </row>
    <row r="41" spans="1:12" s="32" customFormat="1" ht="13.5" customHeight="1">
      <c r="A41" s="329"/>
      <c r="B41" s="330"/>
      <c r="C41" s="330"/>
      <c r="D41" s="330"/>
      <c r="E41" s="330"/>
      <c r="F41" s="330"/>
      <c r="G41" s="331"/>
      <c r="L41" s="52"/>
    </row>
    <row r="42" spans="1:12" s="32" customFormat="1" ht="13.5" customHeight="1">
      <c r="A42" s="329"/>
      <c r="B42" s="330"/>
      <c r="C42" s="330"/>
      <c r="D42" s="330"/>
      <c r="E42" s="330"/>
      <c r="F42" s="330"/>
      <c r="G42" s="331"/>
      <c r="L42" s="52"/>
    </row>
    <row r="43" spans="1:12" s="32" customFormat="1" ht="13.5" customHeight="1">
      <c r="A43" s="329"/>
      <c r="B43" s="330"/>
      <c r="C43" s="330"/>
      <c r="D43" s="330"/>
      <c r="E43" s="330"/>
      <c r="F43" s="330"/>
      <c r="G43" s="331"/>
      <c r="L43" s="52"/>
    </row>
    <row r="44" spans="1:12" s="32" customFormat="1" ht="13.5" customHeight="1">
      <c r="A44" s="329"/>
      <c r="B44" s="330"/>
      <c r="C44" s="330"/>
      <c r="D44" s="330"/>
      <c r="E44" s="330"/>
      <c r="F44" s="330"/>
      <c r="G44" s="331"/>
      <c r="L44" s="52"/>
    </row>
    <row r="45" spans="1:12" s="32" customFormat="1" ht="13.5" customHeight="1">
      <c r="A45" s="329"/>
      <c r="B45" s="330"/>
      <c r="C45" s="330"/>
      <c r="D45" s="330"/>
      <c r="E45" s="330"/>
      <c r="F45" s="330"/>
      <c r="G45" s="331"/>
      <c r="L45" s="52"/>
    </row>
    <row r="46" spans="1:12" s="32" customFormat="1" ht="13.5" customHeight="1">
      <c r="A46" s="329"/>
      <c r="B46" s="330"/>
      <c r="C46" s="330"/>
      <c r="D46" s="330"/>
      <c r="E46" s="330"/>
      <c r="F46" s="330"/>
      <c r="G46" s="331"/>
      <c r="L46" s="52"/>
    </row>
    <row r="47" spans="1:12" s="32" customFormat="1" ht="13.5" customHeight="1">
      <c r="A47" s="329"/>
      <c r="B47" s="330"/>
      <c r="C47" s="330"/>
      <c r="D47" s="330"/>
      <c r="E47" s="330"/>
      <c r="F47" s="330"/>
      <c r="G47" s="331"/>
      <c r="L47" s="52"/>
    </row>
    <row r="48" spans="1:12" s="32" customFormat="1" ht="13.5" customHeight="1">
      <c r="A48" s="329"/>
      <c r="B48" s="330"/>
      <c r="C48" s="330"/>
      <c r="D48" s="330"/>
      <c r="E48" s="330"/>
      <c r="F48" s="330"/>
      <c r="G48" s="331"/>
      <c r="L48" s="52"/>
    </row>
    <row r="49" spans="1:12" s="32" customFormat="1" ht="13.5" customHeight="1">
      <c r="A49" s="329"/>
      <c r="B49" s="330"/>
      <c r="C49" s="330"/>
      <c r="D49" s="330"/>
      <c r="E49" s="330"/>
      <c r="F49" s="330"/>
      <c r="G49" s="331"/>
      <c r="L49" s="52"/>
    </row>
    <row r="50" spans="1:12" s="32" customFormat="1" ht="13.5" customHeight="1">
      <c r="A50" s="329"/>
      <c r="B50" s="330"/>
      <c r="C50" s="330"/>
      <c r="D50" s="330"/>
      <c r="E50" s="330"/>
      <c r="F50" s="330"/>
      <c r="G50" s="331"/>
      <c r="L50" s="52"/>
    </row>
    <row r="51" spans="1:12" s="32" customFormat="1" ht="13.5" customHeight="1">
      <c r="A51" s="329"/>
      <c r="B51" s="330"/>
      <c r="C51" s="330"/>
      <c r="D51" s="330"/>
      <c r="E51" s="330"/>
      <c r="F51" s="330"/>
      <c r="G51" s="331"/>
      <c r="L51" s="52"/>
    </row>
    <row r="52" spans="1:12" s="32" customFormat="1" ht="13.5" customHeight="1">
      <c r="A52" s="329"/>
      <c r="B52" s="330"/>
      <c r="C52" s="330"/>
      <c r="D52" s="330"/>
      <c r="E52" s="330"/>
      <c r="F52" s="330"/>
      <c r="G52" s="331"/>
      <c r="L52" s="52"/>
    </row>
    <row r="53" spans="1:12" s="109" customFormat="1" ht="13.5" customHeight="1">
      <c r="A53" s="329"/>
      <c r="B53" s="330"/>
      <c r="C53" s="330"/>
      <c r="D53" s="330"/>
      <c r="E53" s="330"/>
      <c r="F53" s="330"/>
      <c r="G53" s="331"/>
      <c r="L53" s="159"/>
    </row>
    <row r="54" spans="1:12" s="109" customFormat="1" ht="13.5" customHeight="1">
      <c r="A54" s="329"/>
      <c r="B54" s="330"/>
      <c r="C54" s="330"/>
      <c r="D54" s="330"/>
      <c r="E54" s="330"/>
      <c r="F54" s="330"/>
      <c r="G54" s="331"/>
      <c r="L54" s="159"/>
    </row>
    <row r="55" spans="1:12" s="109" customFormat="1" ht="13.5" customHeight="1">
      <c r="A55" s="329"/>
      <c r="B55" s="330"/>
      <c r="C55" s="330"/>
      <c r="D55" s="330"/>
      <c r="E55" s="330"/>
      <c r="F55" s="330"/>
      <c r="G55" s="331"/>
      <c r="L55" s="159"/>
    </row>
    <row r="56" spans="1:12" s="109" customFormat="1" ht="13.5" customHeight="1">
      <c r="A56" s="329"/>
      <c r="B56" s="330"/>
      <c r="C56" s="330"/>
      <c r="D56" s="330"/>
      <c r="E56" s="330"/>
      <c r="F56" s="330"/>
      <c r="G56" s="331"/>
      <c r="L56" s="159"/>
    </row>
    <row r="57" spans="1:12" s="109" customFormat="1" ht="13.5" customHeight="1">
      <c r="A57" s="329"/>
      <c r="B57" s="330"/>
      <c r="C57" s="330"/>
      <c r="D57" s="330"/>
      <c r="E57" s="330"/>
      <c r="F57" s="330"/>
      <c r="G57" s="331"/>
      <c r="L57" s="159"/>
    </row>
    <row r="58" spans="1:12" s="32" customFormat="1" ht="13.5" customHeight="1">
      <c r="A58" s="329"/>
      <c r="B58" s="330"/>
      <c r="C58" s="330"/>
      <c r="D58" s="330"/>
      <c r="E58" s="330"/>
      <c r="F58" s="330"/>
      <c r="G58" s="331"/>
      <c r="L58" s="52"/>
    </row>
    <row r="59" spans="1:12" s="32" customFormat="1" ht="13.5" customHeight="1">
      <c r="A59" s="329"/>
      <c r="B59" s="330"/>
      <c r="C59" s="330"/>
      <c r="D59" s="330"/>
      <c r="E59" s="330"/>
      <c r="F59" s="330"/>
      <c r="G59" s="331"/>
      <c r="L59" s="52"/>
    </row>
    <row r="60" spans="1:12" s="32" customFormat="1" ht="13.5" customHeight="1">
      <c r="A60" s="335"/>
      <c r="B60" s="336"/>
      <c r="C60" s="336"/>
      <c r="D60" s="336"/>
      <c r="E60" s="336"/>
      <c r="F60" s="336"/>
      <c r="G60" s="337"/>
      <c r="L60" s="52"/>
    </row>
    <row r="61" spans="1:12" s="32" customFormat="1" ht="21">
      <c r="A61" s="41" t="s">
        <v>32</v>
      </c>
      <c r="B61" s="67" t="str">
        <f>$B$1</f>
        <v>テーマ</v>
      </c>
      <c r="C61" s="42" t="s">
        <v>40</v>
      </c>
      <c r="D61" s="43" t="str">
        <f>$E$1</f>
        <v>遭遇毎</v>
      </c>
      <c r="E61" s="392" t="str">
        <f>$B$2</f>
        <v>マイ・マインド・イズ・マイ・オウン</v>
      </c>
      <c r="F61" s="393"/>
      <c r="G61" s="394"/>
      <c r="L61" s="52"/>
    </row>
  </sheetData>
  <mergeCells count="61">
    <mergeCell ref="A33:G33"/>
    <mergeCell ref="A60:G60"/>
    <mergeCell ref="E61:G61"/>
    <mergeCell ref="A50:G50"/>
    <mergeCell ref="A59:G59"/>
    <mergeCell ref="A58:G58"/>
    <mergeCell ref="A51:G51"/>
    <mergeCell ref="A52:G52"/>
    <mergeCell ref="A55:G55"/>
    <mergeCell ref="A56:G56"/>
    <mergeCell ref="A57:G57"/>
    <mergeCell ref="A53:G53"/>
    <mergeCell ref="A54:G54"/>
    <mergeCell ref="A43:G43"/>
    <mergeCell ref="J10:K10"/>
    <mergeCell ref="B12:G12"/>
    <mergeCell ref="J12:K12"/>
    <mergeCell ref="B13:G13"/>
    <mergeCell ref="B14:G14"/>
    <mergeCell ref="B15:G15"/>
    <mergeCell ref="B11:G11"/>
    <mergeCell ref="A18:G18"/>
    <mergeCell ref="A48:G48"/>
    <mergeCell ref="A49:G49"/>
    <mergeCell ref="A19:G19"/>
    <mergeCell ref="A20:G20"/>
    <mergeCell ref="A26:G26"/>
    <mergeCell ref="A22:G22"/>
    <mergeCell ref="A23:G23"/>
    <mergeCell ref="A24:G24"/>
    <mergeCell ref="A25:G25"/>
    <mergeCell ref="A44:G44"/>
    <mergeCell ref="A45:G45"/>
    <mergeCell ref="A46:G46"/>
    <mergeCell ref="A47:G47"/>
    <mergeCell ref="B1:C1"/>
    <mergeCell ref="F1:G1"/>
    <mergeCell ref="B2:G2"/>
    <mergeCell ref="B4:G4"/>
    <mergeCell ref="B5:G5"/>
    <mergeCell ref="B7:D7"/>
    <mergeCell ref="B8:G8"/>
    <mergeCell ref="B9:G9"/>
    <mergeCell ref="B10:G10"/>
    <mergeCell ref="B6:D6"/>
    <mergeCell ref="A27:G27"/>
    <mergeCell ref="A28:G28"/>
    <mergeCell ref="A41:G41"/>
    <mergeCell ref="A42:G42"/>
    <mergeCell ref="A21:G21"/>
    <mergeCell ref="A38:G38"/>
    <mergeCell ref="A39:G39"/>
    <mergeCell ref="A40:G40"/>
    <mergeCell ref="A34:G34"/>
    <mergeCell ref="A35:G35"/>
    <mergeCell ref="A36:G36"/>
    <mergeCell ref="A37:G37"/>
    <mergeCell ref="A29:G29"/>
    <mergeCell ref="A30:G30"/>
    <mergeCell ref="A31:G31"/>
    <mergeCell ref="A32:G3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 type="list" allowBlank="1" showInputMessage="1" showErrorMessage="1">
          <x14:formula1>
            <xm:f>基本!$A$16:$A$19</xm:f>
          </x14:formula1>
          <xm:sqref>K9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9"/>
  <sheetViews>
    <sheetView workbookViewId="0"/>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9.25" customWidth="1"/>
    <col min="14" max="14" width="12.375" customWidth="1"/>
  </cols>
  <sheetData>
    <row r="1" spans="1:12" ht="21">
      <c r="A1" s="44" t="s">
        <v>32</v>
      </c>
      <c r="B1" s="426">
        <v>2</v>
      </c>
      <c r="C1" s="427"/>
      <c r="D1" s="45" t="s">
        <v>40</v>
      </c>
      <c r="E1" s="46" t="s">
        <v>57</v>
      </c>
      <c r="F1" s="381"/>
      <c r="G1" s="382"/>
      <c r="H1" s="14" t="s">
        <v>55</v>
      </c>
    </row>
    <row r="2" spans="1:12" ht="24.75" customHeight="1">
      <c r="A2" s="45" t="s">
        <v>0</v>
      </c>
      <c r="B2" s="383" t="s">
        <v>415</v>
      </c>
      <c r="C2" s="383"/>
      <c r="D2" s="383"/>
      <c r="E2" s="383"/>
      <c r="F2" s="383"/>
      <c r="G2" s="383"/>
      <c r="H2" s="14" t="s">
        <v>56</v>
      </c>
    </row>
    <row r="3" spans="1:12" ht="19.5" customHeight="1">
      <c r="A3" s="24" t="s">
        <v>48</v>
      </c>
      <c r="B3" s="1"/>
      <c r="C3" s="1"/>
      <c r="D3" s="1"/>
      <c r="I3" s="14"/>
    </row>
    <row r="4" spans="1:12">
      <c r="A4" s="92" t="s">
        <v>46</v>
      </c>
      <c r="B4" s="290" t="s">
        <v>206</v>
      </c>
      <c r="C4" s="291"/>
      <c r="D4" s="291"/>
      <c r="E4" s="291"/>
      <c r="F4" s="291"/>
      <c r="G4" s="292"/>
    </row>
    <row r="5" spans="1:12">
      <c r="A5" s="93" t="s">
        <v>39</v>
      </c>
      <c r="B5" s="290" t="s">
        <v>207</v>
      </c>
      <c r="C5" s="291"/>
      <c r="D5" s="291"/>
      <c r="E5" s="291"/>
      <c r="F5" s="291"/>
      <c r="G5" s="292"/>
    </row>
    <row r="6" spans="1:12">
      <c r="A6" s="93" t="s">
        <v>7</v>
      </c>
      <c r="B6" s="434" t="s">
        <v>208</v>
      </c>
      <c r="C6" s="435"/>
      <c r="D6" s="436"/>
      <c r="E6" s="60" t="s">
        <v>43</v>
      </c>
      <c r="F6" s="59" t="str">
        <f>IF($I$6 = 0,"", $I$6)</f>
        <v>近接範囲</v>
      </c>
      <c r="G6" s="59" t="str">
        <f>IF($J$6 = 0,"", $J$6)</f>
        <v/>
      </c>
      <c r="H6" s="69" t="s">
        <v>43</v>
      </c>
      <c r="I6" s="70" t="s">
        <v>70</v>
      </c>
      <c r="J6" s="70"/>
      <c r="K6" s="32"/>
      <c r="L6" s="52"/>
    </row>
    <row r="7" spans="1:12">
      <c r="A7" s="94" t="s">
        <v>209</v>
      </c>
      <c r="B7" s="290" t="s">
        <v>210</v>
      </c>
      <c r="C7" s="291"/>
      <c r="D7" s="292"/>
      <c r="E7" s="60" t="s">
        <v>66</v>
      </c>
      <c r="F7" s="59" t="str">
        <f>IF($I$7 = 0,"", $I$7)</f>
        <v>爆発</v>
      </c>
      <c r="G7" s="59">
        <f>IF($J$7 = 0,"", $J$7)</f>
        <v>5</v>
      </c>
      <c r="H7" s="69" t="s">
        <v>66</v>
      </c>
      <c r="I7" s="70" t="s">
        <v>67</v>
      </c>
      <c r="J7" s="70">
        <v>5</v>
      </c>
      <c r="K7" s="32"/>
      <c r="L7" s="52"/>
    </row>
    <row r="8" spans="1:12" ht="13.5" customHeight="1">
      <c r="A8" s="95" t="s">
        <v>61</v>
      </c>
      <c r="B8" s="293" t="s">
        <v>211</v>
      </c>
      <c r="C8" s="294"/>
      <c r="D8" s="294"/>
      <c r="E8" s="294"/>
      <c r="F8" s="294"/>
      <c r="G8" s="295"/>
      <c r="H8" s="69" t="s">
        <v>85</v>
      </c>
      <c r="I8" s="70" t="s">
        <v>133</v>
      </c>
      <c r="J8" s="36" t="s">
        <v>62</v>
      </c>
      <c r="K8" s="32"/>
      <c r="L8" s="52"/>
    </row>
    <row r="9" spans="1:12" ht="13.5" customHeight="1">
      <c r="A9" s="96"/>
      <c r="B9" s="326"/>
      <c r="C9" s="327"/>
      <c r="D9" s="327"/>
      <c r="E9" s="327"/>
      <c r="F9" s="327"/>
      <c r="G9" s="328"/>
      <c r="H9" s="69"/>
      <c r="I9" s="70" t="s">
        <v>17</v>
      </c>
      <c r="J9" s="68">
        <f>IF($I$9 = "筋力",基本!$C$5,IF($I$9 = "耐久力",基本!$C$6,IF($I$9 = "敏捷力",基本!$C$7,IF($I$9 = "知力",基本!$C$8,IF($I$9 = "判断力",基本!$C$9,IF($I$9 = "魅力",基本!$C$10,""))))))</f>
        <v>5</v>
      </c>
      <c r="K9" s="70" t="s">
        <v>90</v>
      </c>
      <c r="L9" s="52"/>
    </row>
    <row r="10" spans="1:12" ht="13.5" customHeight="1">
      <c r="A10" s="96"/>
      <c r="B10" s="329"/>
      <c r="C10" s="330"/>
      <c r="D10" s="330"/>
      <c r="E10" s="330"/>
      <c r="F10" s="330"/>
      <c r="G10" s="331"/>
      <c r="H10" s="69"/>
      <c r="I10" s="70">
        <v>1</v>
      </c>
      <c r="J10" s="286" t="s">
        <v>53</v>
      </c>
      <c r="K10" s="287"/>
      <c r="L10" s="68">
        <f>IF($I$8=基本!$F$4,基本!$P$7,IF($I$8=基本!$F$13,基本!$P$16,IF($I$8=基本!$F$22,基本!$P$25,IF($I$8=基本!$F$31,基本!$P$34,IF($I$8=基本!$F$40,基本!$P$43,0)))))</f>
        <v>10</v>
      </c>
    </row>
    <row r="11" spans="1:12" ht="13.5" customHeight="1">
      <c r="A11" s="96"/>
      <c r="B11" s="329"/>
      <c r="C11" s="330"/>
      <c r="D11" s="330"/>
      <c r="E11" s="330"/>
      <c r="F11" s="330"/>
      <c r="G11" s="331"/>
      <c r="H11" s="38"/>
      <c r="I11" s="70" t="s">
        <v>17</v>
      </c>
      <c r="J11" s="40">
        <f>IF($I$9 = "筋力",基本!$C$5,IF($I$11 = "耐久力",基本!$C$6,IF($I$11 = "敏捷力",基本!$C$7,IF($I$11 = "知力",基本!$C$8,IF($I$11 = "判断力",基本!$C$9,IF($I$11 = "魅力",基本!$C$10,""))))))</f>
        <v>5</v>
      </c>
      <c r="K11" s="32"/>
      <c r="L11" s="32"/>
    </row>
    <row r="12" spans="1:12" ht="13.5" customHeight="1">
      <c r="A12" s="96"/>
      <c r="B12" s="413"/>
      <c r="C12" s="414"/>
      <c r="D12" s="414"/>
      <c r="E12" s="414"/>
      <c r="F12" s="414"/>
      <c r="G12" s="415"/>
      <c r="H12" s="69" t="s">
        <v>59</v>
      </c>
      <c r="I12" s="70">
        <v>0</v>
      </c>
      <c r="J12" s="286" t="s">
        <v>54</v>
      </c>
      <c r="K12" s="287"/>
      <c r="L12" s="68">
        <f>IF($I$8=基本!$F$4,基本!$P$9,IF($I$8=基本!$F$13,基本!$P$18,IF($I$8=基本!$F$22,基本!$P$27,IF($I$8=基本!$F$31,基本!$P$36,IF($I$8=基本!$F$40,基本!$P$45,0)))))</f>
        <v>4</v>
      </c>
    </row>
    <row r="13" spans="1:12" ht="13.5" customHeight="1">
      <c r="A13" s="96"/>
      <c r="B13" s="437"/>
      <c r="C13" s="438"/>
      <c r="D13" s="438"/>
      <c r="E13" s="438"/>
      <c r="F13" s="438"/>
      <c r="G13" s="439"/>
      <c r="H13" s="39" t="s">
        <v>86</v>
      </c>
      <c r="I13" s="70">
        <v>1</v>
      </c>
      <c r="J13" s="69" t="s">
        <v>44</v>
      </c>
      <c r="K13" s="70">
        <v>10</v>
      </c>
    </row>
    <row r="14" spans="1:12" ht="13.5" customHeight="1">
      <c r="A14" s="96"/>
      <c r="B14" s="326"/>
      <c r="C14" s="327"/>
      <c r="D14" s="327"/>
      <c r="E14" s="327"/>
      <c r="F14" s="327"/>
      <c r="G14" s="328"/>
      <c r="H14" s="69" t="s">
        <v>50</v>
      </c>
      <c r="I14" s="70">
        <v>2</v>
      </c>
      <c r="J14" s="69" t="s">
        <v>44</v>
      </c>
      <c r="K14" s="70">
        <v>8</v>
      </c>
    </row>
    <row r="15" spans="1:12" ht="13.5" customHeight="1">
      <c r="A15" s="96"/>
      <c r="B15" s="326"/>
      <c r="C15" s="327"/>
      <c r="D15" s="327"/>
      <c r="E15" s="327"/>
      <c r="F15" s="327"/>
      <c r="G15" s="328"/>
      <c r="H15" s="69" t="s">
        <v>60</v>
      </c>
      <c r="I15" s="70"/>
      <c r="J15" s="32"/>
      <c r="K15" s="32"/>
      <c r="L15" s="52"/>
    </row>
    <row r="16" spans="1:12" ht="13.5" customHeight="1">
      <c r="A16" s="96"/>
      <c r="B16" s="326"/>
      <c r="C16" s="327"/>
      <c r="D16" s="327"/>
      <c r="E16" s="327"/>
      <c r="F16" s="327"/>
      <c r="G16" s="328"/>
      <c r="H16" s="32"/>
      <c r="I16" s="32"/>
      <c r="J16" s="32"/>
      <c r="K16" s="32"/>
      <c r="L16" s="52"/>
    </row>
    <row r="17" spans="1:12" ht="13.5" customHeight="1">
      <c r="A17" s="96"/>
      <c r="B17" s="326"/>
      <c r="C17" s="327"/>
      <c r="D17" s="327"/>
      <c r="E17" s="327"/>
      <c r="F17" s="327"/>
      <c r="G17" s="328"/>
      <c r="J17"/>
      <c r="K17"/>
    </row>
    <row r="18" spans="1:12" ht="13.5" customHeight="1">
      <c r="A18" s="97"/>
      <c r="B18" s="403"/>
      <c r="C18" s="390"/>
      <c r="D18" s="390"/>
      <c r="E18" s="390"/>
      <c r="F18" s="390"/>
      <c r="G18" s="391"/>
      <c r="J18"/>
      <c r="K18"/>
    </row>
    <row r="19" spans="1:12">
      <c r="A19" s="390"/>
      <c r="B19" s="390"/>
      <c r="C19" s="390"/>
      <c r="D19" s="390"/>
      <c r="E19" s="390"/>
      <c r="F19" s="390"/>
      <c r="G19" s="390"/>
    </row>
    <row r="20" spans="1:12" ht="13.5" customHeight="1">
      <c r="A20" s="318" t="s">
        <v>49</v>
      </c>
      <c r="B20" s="319"/>
      <c r="C20" s="319"/>
      <c r="D20" s="319"/>
      <c r="E20" s="319"/>
      <c r="F20" s="319"/>
      <c r="G20" s="320"/>
    </row>
    <row r="21" spans="1:12" s="167" customFormat="1" ht="13.5" customHeight="1">
      <c r="A21" s="431"/>
      <c r="B21" s="432"/>
      <c r="C21" s="432"/>
      <c r="D21" s="432"/>
      <c r="E21" s="432"/>
      <c r="F21" s="432"/>
      <c r="G21" s="433"/>
      <c r="L21" s="168"/>
    </row>
    <row r="22" spans="1:12" s="167" customFormat="1" ht="13.5" customHeight="1">
      <c r="A22" s="329" t="s">
        <v>319</v>
      </c>
      <c r="B22" s="330"/>
      <c r="C22" s="330"/>
      <c r="D22" s="330"/>
      <c r="E22" s="330"/>
      <c r="F22" s="330"/>
      <c r="G22" s="331"/>
      <c r="L22" s="168"/>
    </row>
    <row r="23" spans="1:12" s="167" customFormat="1" ht="13.5" customHeight="1">
      <c r="A23" s="329" t="s">
        <v>320</v>
      </c>
      <c r="B23" s="330"/>
      <c r="C23" s="330"/>
      <c r="D23" s="330"/>
      <c r="E23" s="330"/>
      <c r="F23" s="330"/>
      <c r="G23" s="331"/>
      <c r="L23" s="168"/>
    </row>
    <row r="24" spans="1:12" s="167" customFormat="1" ht="13.5" customHeight="1">
      <c r="A24" s="329"/>
      <c r="B24" s="330"/>
      <c r="C24" s="330"/>
      <c r="D24" s="330"/>
      <c r="E24" s="330"/>
      <c r="F24" s="330"/>
      <c r="G24" s="331"/>
      <c r="L24" s="168"/>
    </row>
    <row r="25" spans="1:12" s="168" customFormat="1" ht="13.5" customHeight="1">
      <c r="A25" s="329" t="s">
        <v>321</v>
      </c>
      <c r="B25" s="330"/>
      <c r="C25" s="330"/>
      <c r="D25" s="330"/>
      <c r="E25" s="330"/>
      <c r="F25" s="330"/>
      <c r="G25" s="331"/>
      <c r="H25" s="167"/>
      <c r="I25" s="167"/>
      <c r="J25" s="167"/>
      <c r="K25" s="167"/>
    </row>
    <row r="26" spans="1:12" s="167" customFormat="1" ht="13.5" customHeight="1">
      <c r="A26" s="431"/>
      <c r="B26" s="432"/>
      <c r="C26" s="432"/>
      <c r="D26" s="432"/>
      <c r="E26" s="432"/>
      <c r="F26" s="432"/>
      <c r="G26" s="433"/>
      <c r="L26" s="168"/>
    </row>
    <row r="27" spans="1:12" s="167" customFormat="1" ht="13.5" customHeight="1">
      <c r="A27" s="329"/>
      <c r="B27" s="330"/>
      <c r="C27" s="330"/>
      <c r="D27" s="330"/>
      <c r="E27" s="330"/>
      <c r="F27" s="330"/>
      <c r="G27" s="331"/>
      <c r="L27" s="168"/>
    </row>
    <row r="28" spans="1:12" s="167" customFormat="1" ht="13.5" customHeight="1">
      <c r="A28" s="329"/>
      <c r="B28" s="330"/>
      <c r="C28" s="330"/>
      <c r="D28" s="330"/>
      <c r="E28" s="330"/>
      <c r="F28" s="330"/>
      <c r="G28" s="331"/>
      <c r="L28" s="168"/>
    </row>
    <row r="29" spans="1:12" s="167" customFormat="1" ht="13.5" customHeight="1">
      <c r="A29" s="329"/>
      <c r="B29" s="330"/>
      <c r="C29" s="330"/>
      <c r="D29" s="330"/>
      <c r="E29" s="330"/>
      <c r="F29" s="330"/>
      <c r="G29" s="331"/>
      <c r="L29" s="168"/>
    </row>
    <row r="30" spans="1:12" s="168" customFormat="1" ht="13.5" customHeight="1">
      <c r="A30" s="329"/>
      <c r="B30" s="330"/>
      <c r="C30" s="330"/>
      <c r="D30" s="330"/>
      <c r="E30" s="330"/>
      <c r="F30" s="330"/>
      <c r="G30" s="331"/>
      <c r="H30" s="167"/>
      <c r="I30" s="167"/>
      <c r="J30" s="167"/>
      <c r="K30" s="167"/>
    </row>
    <row r="31" spans="1:12" s="167" customFormat="1" ht="13.5" customHeight="1">
      <c r="A31" s="329"/>
      <c r="B31" s="330"/>
      <c r="C31" s="330"/>
      <c r="D31" s="330"/>
      <c r="E31" s="330"/>
      <c r="F31" s="330"/>
      <c r="G31" s="331"/>
      <c r="L31" s="168"/>
    </row>
    <row r="32" spans="1:12" s="167" customFormat="1" ht="13.5" customHeight="1">
      <c r="A32" s="329"/>
      <c r="B32" s="330"/>
      <c r="C32" s="330"/>
      <c r="D32" s="330"/>
      <c r="E32" s="330"/>
      <c r="F32" s="330"/>
      <c r="G32" s="331"/>
      <c r="L32" s="168"/>
    </row>
    <row r="33" spans="1:12" s="167" customFormat="1" ht="13.5" customHeight="1">
      <c r="A33" s="329"/>
      <c r="B33" s="330"/>
      <c r="C33" s="330"/>
      <c r="D33" s="330"/>
      <c r="E33" s="330"/>
      <c r="F33" s="330"/>
      <c r="G33" s="331"/>
      <c r="L33" s="168"/>
    </row>
    <row r="34" spans="1:12" s="167" customFormat="1" ht="13.5" customHeight="1">
      <c r="A34" s="329"/>
      <c r="B34" s="330"/>
      <c r="C34" s="330"/>
      <c r="D34" s="330"/>
      <c r="E34" s="330"/>
      <c r="F34" s="330"/>
      <c r="G34" s="331"/>
      <c r="L34" s="168"/>
    </row>
    <row r="35" spans="1:12" s="167" customFormat="1" ht="13.5" customHeight="1">
      <c r="A35" s="329"/>
      <c r="B35" s="330"/>
      <c r="C35" s="330"/>
      <c r="D35" s="330"/>
      <c r="E35" s="330"/>
      <c r="F35" s="330"/>
      <c r="G35" s="331"/>
      <c r="L35" s="168"/>
    </row>
    <row r="36" spans="1:12" s="167" customFormat="1" ht="13.5" customHeight="1">
      <c r="A36" s="329"/>
      <c r="B36" s="330"/>
      <c r="C36" s="330"/>
      <c r="D36" s="330"/>
      <c r="E36" s="330"/>
      <c r="F36" s="330"/>
      <c r="G36" s="331"/>
      <c r="L36" s="168"/>
    </row>
    <row r="37" spans="1:12" s="167" customFormat="1" ht="13.5" customHeight="1">
      <c r="A37" s="329"/>
      <c r="B37" s="330"/>
      <c r="C37" s="330"/>
      <c r="D37" s="330"/>
      <c r="E37" s="330"/>
      <c r="F37" s="330"/>
      <c r="G37" s="331"/>
      <c r="L37" s="168"/>
    </row>
    <row r="38" spans="1:12" s="167" customFormat="1" ht="13.5" customHeight="1">
      <c r="A38" s="329"/>
      <c r="B38" s="330"/>
      <c r="C38" s="330"/>
      <c r="D38" s="330"/>
      <c r="E38" s="330"/>
      <c r="F38" s="330"/>
      <c r="G38" s="331"/>
      <c r="L38" s="168"/>
    </row>
    <row r="39" spans="1:12" s="167" customFormat="1" ht="13.5" customHeight="1">
      <c r="A39" s="329"/>
      <c r="B39" s="330"/>
      <c r="C39" s="330"/>
      <c r="D39" s="330"/>
      <c r="E39" s="330"/>
      <c r="F39" s="330"/>
      <c r="G39" s="331"/>
      <c r="L39" s="168"/>
    </row>
    <row r="40" spans="1:12" s="167" customFormat="1" ht="13.5" customHeight="1">
      <c r="A40" s="329"/>
      <c r="B40" s="330"/>
      <c r="C40" s="330"/>
      <c r="D40" s="330"/>
      <c r="E40" s="330"/>
      <c r="F40" s="330"/>
      <c r="G40" s="331"/>
      <c r="L40" s="168"/>
    </row>
    <row r="41" spans="1:12" s="167" customFormat="1" ht="13.5" customHeight="1">
      <c r="A41" s="329"/>
      <c r="B41" s="330"/>
      <c r="C41" s="330"/>
      <c r="D41" s="330"/>
      <c r="E41" s="330"/>
      <c r="F41" s="330"/>
      <c r="G41" s="331"/>
      <c r="L41" s="168"/>
    </row>
    <row r="42" spans="1:12" s="167" customFormat="1" ht="13.5" customHeight="1">
      <c r="A42" s="329"/>
      <c r="B42" s="330"/>
      <c r="C42" s="330"/>
      <c r="D42" s="330"/>
      <c r="E42" s="330"/>
      <c r="F42" s="330"/>
      <c r="G42" s="331"/>
      <c r="L42" s="168"/>
    </row>
    <row r="43" spans="1:12" s="167" customFormat="1" ht="13.5" customHeight="1">
      <c r="A43" s="329"/>
      <c r="B43" s="330"/>
      <c r="C43" s="330"/>
      <c r="D43" s="330"/>
      <c r="E43" s="330"/>
      <c r="F43" s="330"/>
      <c r="G43" s="331"/>
      <c r="L43" s="168"/>
    </row>
    <row r="44" spans="1:12" s="167" customFormat="1" ht="13.5" customHeight="1">
      <c r="A44" s="329"/>
      <c r="B44" s="330"/>
      <c r="C44" s="330"/>
      <c r="D44" s="330"/>
      <c r="E44" s="330"/>
      <c r="F44" s="330"/>
      <c r="G44" s="331"/>
      <c r="L44" s="168"/>
    </row>
    <row r="45" spans="1:12" s="167" customFormat="1" ht="13.5" customHeight="1">
      <c r="A45" s="329"/>
      <c r="B45" s="330"/>
      <c r="C45" s="330"/>
      <c r="D45" s="330"/>
      <c r="E45" s="330"/>
      <c r="F45" s="330"/>
      <c r="G45" s="331"/>
      <c r="L45" s="168"/>
    </row>
    <row r="46" spans="1:12" s="167" customFormat="1" ht="13.5" customHeight="1">
      <c r="A46" s="329"/>
      <c r="B46" s="330"/>
      <c r="C46" s="330"/>
      <c r="D46" s="330"/>
      <c r="E46" s="330"/>
      <c r="F46" s="330"/>
      <c r="G46" s="331"/>
      <c r="L46" s="168"/>
    </row>
    <row r="47" spans="1:12" s="167" customFormat="1" ht="13.5" customHeight="1">
      <c r="A47" s="329"/>
      <c r="B47" s="330"/>
      <c r="C47" s="330"/>
      <c r="D47" s="330"/>
      <c r="E47" s="330"/>
      <c r="F47" s="330"/>
      <c r="G47" s="331"/>
      <c r="L47" s="168"/>
    </row>
    <row r="48" spans="1:12" s="167" customFormat="1" ht="13.5" customHeight="1">
      <c r="A48" s="329"/>
      <c r="B48" s="330"/>
      <c r="C48" s="330"/>
      <c r="D48" s="330"/>
      <c r="E48" s="330"/>
      <c r="F48" s="330"/>
      <c r="G48" s="331"/>
      <c r="L48" s="168"/>
    </row>
    <row r="49" spans="1:12" s="167" customFormat="1" ht="13.5" customHeight="1">
      <c r="A49" s="329"/>
      <c r="B49" s="330"/>
      <c r="C49" s="330"/>
      <c r="D49" s="330"/>
      <c r="E49" s="330"/>
      <c r="F49" s="330"/>
      <c r="G49" s="331"/>
      <c r="L49" s="168"/>
    </row>
    <row r="50" spans="1:12" s="167" customFormat="1" ht="13.5" customHeight="1">
      <c r="A50" s="329"/>
      <c r="B50" s="330"/>
      <c r="C50" s="330"/>
      <c r="D50" s="330"/>
      <c r="E50" s="330"/>
      <c r="F50" s="330"/>
      <c r="G50" s="331"/>
      <c r="L50" s="168"/>
    </row>
    <row r="51" spans="1:12" s="167" customFormat="1" ht="13.5" customHeight="1">
      <c r="A51" s="329"/>
      <c r="B51" s="330"/>
      <c r="C51" s="330"/>
      <c r="D51" s="330"/>
      <c r="E51" s="330"/>
      <c r="F51" s="330"/>
      <c r="G51" s="331"/>
      <c r="L51" s="168"/>
    </row>
    <row r="52" spans="1:12" s="167" customFormat="1" ht="13.5" customHeight="1">
      <c r="A52" s="329"/>
      <c r="B52" s="330"/>
      <c r="C52" s="330"/>
      <c r="D52" s="330"/>
      <c r="E52" s="330"/>
      <c r="F52" s="330"/>
      <c r="G52" s="331"/>
      <c r="L52" s="168"/>
    </row>
    <row r="53" spans="1:12" s="167" customFormat="1" ht="13.5" customHeight="1">
      <c r="A53" s="329"/>
      <c r="B53" s="330"/>
      <c r="C53" s="330"/>
      <c r="D53" s="330"/>
      <c r="E53" s="330"/>
      <c r="F53" s="330"/>
      <c r="G53" s="331"/>
      <c r="L53" s="168"/>
    </row>
    <row r="54" spans="1:12" s="167" customFormat="1" ht="13.5" customHeight="1">
      <c r="A54" s="329"/>
      <c r="B54" s="330"/>
      <c r="C54" s="330"/>
      <c r="D54" s="330"/>
      <c r="E54" s="330"/>
      <c r="F54" s="330"/>
      <c r="G54" s="331"/>
      <c r="L54" s="168"/>
    </row>
    <row r="55" spans="1:12" s="167" customFormat="1" ht="13.5" customHeight="1">
      <c r="A55" s="329"/>
      <c r="B55" s="330"/>
      <c r="C55" s="330"/>
      <c r="D55" s="330"/>
      <c r="E55" s="330"/>
      <c r="F55" s="330"/>
      <c r="G55" s="331"/>
      <c r="L55" s="168"/>
    </row>
    <row r="56" spans="1:12" s="167" customFormat="1" ht="13.5" customHeight="1">
      <c r="A56" s="329"/>
      <c r="B56" s="330"/>
      <c r="C56" s="330"/>
      <c r="D56" s="330"/>
      <c r="E56" s="330"/>
      <c r="F56" s="330"/>
      <c r="G56" s="331"/>
      <c r="L56" s="168"/>
    </row>
    <row r="57" spans="1:12" s="167" customFormat="1" ht="13.5" customHeight="1">
      <c r="A57" s="329"/>
      <c r="B57" s="330"/>
      <c r="C57" s="330"/>
      <c r="D57" s="330"/>
      <c r="E57" s="330"/>
      <c r="F57" s="330"/>
      <c r="G57" s="331"/>
      <c r="L57" s="168"/>
    </row>
    <row r="58" spans="1:12" s="168" customFormat="1" ht="13.5" customHeight="1">
      <c r="A58" s="329"/>
      <c r="B58" s="330"/>
      <c r="C58" s="330"/>
      <c r="D58" s="330"/>
      <c r="E58" s="330"/>
      <c r="F58" s="330"/>
      <c r="G58" s="331"/>
      <c r="H58" s="167"/>
      <c r="I58" s="167"/>
      <c r="J58" s="167"/>
      <c r="K58" s="167"/>
    </row>
    <row r="59" spans="1:12" s="1" customFormat="1" ht="21">
      <c r="A59" s="41" t="s">
        <v>32</v>
      </c>
      <c r="B59" s="71">
        <f>$B$1</f>
        <v>2</v>
      </c>
      <c r="C59" s="42" t="s">
        <v>40</v>
      </c>
      <c r="D59" s="43" t="str">
        <f>$E$1</f>
        <v>遭遇毎</v>
      </c>
      <c r="E59" s="392" t="str">
        <f>$B$2</f>
        <v>ディメンジョン・スワップ</v>
      </c>
      <c r="F59" s="393"/>
      <c r="G59" s="394"/>
      <c r="L59"/>
    </row>
  </sheetData>
  <mergeCells count="61">
    <mergeCell ref="A46:G46"/>
    <mergeCell ref="A47:G47"/>
    <mergeCell ref="A35:G35"/>
    <mergeCell ref="A28:G28"/>
    <mergeCell ref="A29:G29"/>
    <mergeCell ref="A30:G30"/>
    <mergeCell ref="A31:G31"/>
    <mergeCell ref="A41:G41"/>
    <mergeCell ref="A42:G42"/>
    <mergeCell ref="A43:G43"/>
    <mergeCell ref="A44:G44"/>
    <mergeCell ref="E59:G59"/>
    <mergeCell ref="A58:G58"/>
    <mergeCell ref="A53:G53"/>
    <mergeCell ref="A54:G54"/>
    <mergeCell ref="A55:G55"/>
    <mergeCell ref="A56:G56"/>
    <mergeCell ref="A57:G57"/>
    <mergeCell ref="J10:K10"/>
    <mergeCell ref="B11:G11"/>
    <mergeCell ref="J12:K12"/>
    <mergeCell ref="B13:G13"/>
    <mergeCell ref="B14:G14"/>
    <mergeCell ref="B12:G12"/>
    <mergeCell ref="B1:C1"/>
    <mergeCell ref="F1:G1"/>
    <mergeCell ref="B2:G2"/>
    <mergeCell ref="B5:G5"/>
    <mergeCell ref="B6:D6"/>
    <mergeCell ref="B4:G4"/>
    <mergeCell ref="B7:D7"/>
    <mergeCell ref="B8:G8"/>
    <mergeCell ref="B9:G9"/>
    <mergeCell ref="B10:G10"/>
    <mergeCell ref="B17:G17"/>
    <mergeCell ref="B18:G18"/>
    <mergeCell ref="B16:G16"/>
    <mergeCell ref="B15:G15"/>
    <mergeCell ref="A26:G26"/>
    <mergeCell ref="A27:G27"/>
    <mergeCell ref="A21:G21"/>
    <mergeCell ref="A19:G19"/>
    <mergeCell ref="A20:G20"/>
    <mergeCell ref="A22:G22"/>
    <mergeCell ref="A23:G23"/>
    <mergeCell ref="A51:G51"/>
    <mergeCell ref="A52:G52"/>
    <mergeCell ref="A24:G24"/>
    <mergeCell ref="A25:G25"/>
    <mergeCell ref="A48:G48"/>
    <mergeCell ref="A49:G49"/>
    <mergeCell ref="A50:G50"/>
    <mergeCell ref="A32:G32"/>
    <mergeCell ref="A33:G33"/>
    <mergeCell ref="A34:G34"/>
    <mergeCell ref="A36:G36"/>
    <mergeCell ref="A45:G45"/>
    <mergeCell ref="A37:G37"/>
    <mergeCell ref="A38:G38"/>
    <mergeCell ref="A39:G39"/>
    <mergeCell ref="A40:G4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I11 I9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heetViews>
  <sheetFormatPr defaultRowHeight="13.5"/>
  <cols>
    <col min="1" max="1" width="7.875" style="159" customWidth="1"/>
    <col min="2" max="2" width="8.5" style="159" customWidth="1"/>
    <col min="3" max="3" width="6.625" style="159" customWidth="1"/>
    <col min="4" max="4" width="15.75" style="159"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159" customWidth="1"/>
    <col min="13" max="13" width="9.25" style="159" customWidth="1"/>
    <col min="14" max="14" width="12.375" style="159" customWidth="1"/>
    <col min="15" max="16384" width="9" style="159"/>
  </cols>
  <sheetData>
    <row r="1" spans="1:12" ht="21">
      <c r="A1" s="44" t="s">
        <v>32</v>
      </c>
      <c r="B1" s="426">
        <v>6</v>
      </c>
      <c r="C1" s="427"/>
      <c r="D1" s="45" t="s">
        <v>40</v>
      </c>
      <c r="E1" s="46" t="s">
        <v>57</v>
      </c>
      <c r="F1" s="381"/>
      <c r="G1" s="382"/>
      <c r="H1" s="118" t="s">
        <v>55</v>
      </c>
    </row>
    <row r="2" spans="1:12" ht="24.75" customHeight="1">
      <c r="A2" s="45" t="s">
        <v>0</v>
      </c>
      <c r="B2" s="383" t="s">
        <v>279</v>
      </c>
      <c r="C2" s="383"/>
      <c r="D2" s="383"/>
      <c r="E2" s="383"/>
      <c r="F2" s="383"/>
      <c r="G2" s="383"/>
      <c r="H2" s="118" t="s">
        <v>56</v>
      </c>
    </row>
    <row r="3" spans="1:12" ht="19.5" customHeight="1">
      <c r="A3" s="125" t="s">
        <v>48</v>
      </c>
      <c r="B3" s="109"/>
      <c r="C3" s="109"/>
      <c r="D3" s="109"/>
      <c r="I3" s="118"/>
    </row>
    <row r="4" spans="1:12">
      <c r="A4" s="92" t="s">
        <v>46</v>
      </c>
      <c r="B4" s="290" t="s">
        <v>212</v>
      </c>
      <c r="C4" s="291"/>
      <c r="D4" s="291"/>
      <c r="E4" s="291"/>
      <c r="F4" s="291"/>
      <c r="G4" s="292"/>
    </row>
    <row r="5" spans="1:12">
      <c r="A5" s="93" t="s">
        <v>39</v>
      </c>
      <c r="B5" s="290" t="s">
        <v>213</v>
      </c>
      <c r="C5" s="291"/>
      <c r="D5" s="291"/>
      <c r="E5" s="291"/>
      <c r="F5" s="291"/>
      <c r="G5" s="292"/>
    </row>
    <row r="6" spans="1:12">
      <c r="A6" s="93" t="s">
        <v>7</v>
      </c>
      <c r="B6" s="440" t="s">
        <v>111</v>
      </c>
      <c r="C6" s="441"/>
      <c r="D6" s="442"/>
      <c r="E6" s="157" t="s">
        <v>43</v>
      </c>
      <c r="F6" s="161" t="str">
        <f>IF($I$6 = 0,"", $I$6)</f>
        <v>近接範囲</v>
      </c>
      <c r="G6" s="156" t="str">
        <f>IF($J$6 = 0,"", $J$6)</f>
        <v/>
      </c>
      <c r="H6" s="157" t="s">
        <v>43</v>
      </c>
      <c r="I6" s="158" t="s">
        <v>70</v>
      </c>
      <c r="J6" s="158"/>
    </row>
    <row r="7" spans="1:12">
      <c r="A7" s="94" t="s">
        <v>209</v>
      </c>
      <c r="B7" s="290" t="s">
        <v>214</v>
      </c>
      <c r="C7" s="291"/>
      <c r="D7" s="292"/>
      <c r="E7" s="157" t="s">
        <v>66</v>
      </c>
      <c r="F7" s="161" t="str">
        <f>IF($I$7 = 0,"", $I$7)</f>
        <v>爆発</v>
      </c>
      <c r="G7" s="156">
        <f>IF($J$7 = 0,"", $J$7)</f>
        <v>5</v>
      </c>
      <c r="H7" s="157" t="s">
        <v>66</v>
      </c>
      <c r="I7" s="158" t="s">
        <v>67</v>
      </c>
      <c r="J7" s="158">
        <v>5</v>
      </c>
    </row>
    <row r="8" spans="1:12" ht="13.5" customHeight="1">
      <c r="A8" s="95" t="s">
        <v>100</v>
      </c>
      <c r="B8" s="293" t="s">
        <v>325</v>
      </c>
      <c r="C8" s="294"/>
      <c r="D8" s="294"/>
      <c r="E8" s="294"/>
      <c r="F8" s="294"/>
      <c r="G8" s="295"/>
      <c r="H8" s="157" t="s">
        <v>85</v>
      </c>
      <c r="I8" s="158" t="s">
        <v>133</v>
      </c>
      <c r="J8" s="118" t="s">
        <v>62</v>
      </c>
    </row>
    <row r="9" spans="1:12" ht="13.5" customHeight="1">
      <c r="A9" s="97"/>
      <c r="B9" s="403"/>
      <c r="C9" s="390"/>
      <c r="D9" s="390"/>
      <c r="E9" s="390"/>
      <c r="F9" s="390"/>
      <c r="G9" s="391"/>
      <c r="H9" s="157"/>
      <c r="I9" s="158" t="s">
        <v>17</v>
      </c>
      <c r="J9" s="156">
        <f>IF($I$9 = "筋力",基本!$C$5,IF($I$9 = "耐久力",基本!$C$6,IF($I$9 = "敏捷力",基本!$C$7,IF($I$9 = "知力",基本!$C$8,IF($I$9 = "判断力",基本!$C$9,IF($I$9 = "魅力",基本!$C$10,""))))))</f>
        <v>5</v>
      </c>
      <c r="K9" s="158" t="s">
        <v>90</v>
      </c>
    </row>
    <row r="10" spans="1:12" ht="13.5" customHeight="1">
      <c r="A10" s="96" t="s">
        <v>61</v>
      </c>
      <c r="B10" s="329" t="s">
        <v>215</v>
      </c>
      <c r="C10" s="330"/>
      <c r="D10" s="330"/>
      <c r="E10" s="330"/>
      <c r="F10" s="330"/>
      <c r="G10" s="331"/>
      <c r="H10" s="157"/>
      <c r="I10" s="158">
        <v>1</v>
      </c>
      <c r="J10" s="286" t="s">
        <v>53</v>
      </c>
      <c r="K10" s="287"/>
      <c r="L10" s="156">
        <f>IF($I$8=基本!$F$4,基本!$P$7,IF($I$8=基本!$F$13,基本!$P$16,IF($I$8=基本!$F$22,基本!$P$25,IF($I$8=基本!$F$31,基本!$P$34,IF($I$8=基本!$F$40,基本!$P$43,0)))))</f>
        <v>10</v>
      </c>
    </row>
    <row r="11" spans="1:12" ht="13.5" customHeight="1">
      <c r="A11" s="96"/>
      <c r="B11" s="329"/>
      <c r="C11" s="330"/>
      <c r="D11" s="330"/>
      <c r="E11" s="330"/>
      <c r="F11" s="330"/>
      <c r="G11" s="331"/>
      <c r="H11" s="123"/>
      <c r="I11" s="158" t="s">
        <v>17</v>
      </c>
      <c r="J11" s="122">
        <f>IF($I$9 = "筋力",基本!$C$5,IF($I$11 = "耐久力",基本!$C$6,IF($I$11 = "敏捷力",基本!$C$7,IF($I$11 = "知力",基本!$C$8,IF($I$11 = "判断力",基本!$C$9,IF($I$11 = "魅力",基本!$C$10,""))))))</f>
        <v>5</v>
      </c>
      <c r="L11" s="109"/>
    </row>
    <row r="12" spans="1:12" ht="17.25">
      <c r="A12" s="96"/>
      <c r="B12" s="338" t="str">
        <f>"　　　　　　　　　　　　　　　　　　５マス以内の味方全員 一時的HP " &amp;基本!$C$10+3</f>
        <v>　　　　　　　　　　　　　　　　　　５マス以内の味方全員 一時的HP 8</v>
      </c>
      <c r="C12" s="339"/>
      <c r="D12" s="339"/>
      <c r="E12" s="339"/>
      <c r="F12" s="339"/>
      <c r="G12" s="340"/>
      <c r="H12" s="157" t="s">
        <v>59</v>
      </c>
      <c r="I12" s="158">
        <v>0</v>
      </c>
      <c r="J12" s="286" t="s">
        <v>54</v>
      </c>
      <c r="K12" s="287"/>
      <c r="L12" s="156">
        <f>IF($I$8=基本!$F$4,基本!$P$9,IF($I$8=基本!$F$13,基本!$P$18,IF($I$8=基本!$F$22,基本!$P$27,IF($I$8=基本!$F$31,基本!$P$36,IF($I$8=基本!$F$40,基本!$P$45,0)))))</f>
        <v>4</v>
      </c>
    </row>
    <row r="13" spans="1:12" ht="13.5" customHeight="1">
      <c r="A13" s="96"/>
      <c r="B13" s="437"/>
      <c r="C13" s="438"/>
      <c r="D13" s="438"/>
      <c r="E13" s="438"/>
      <c r="F13" s="438"/>
      <c r="G13" s="439"/>
      <c r="H13" s="124" t="s">
        <v>86</v>
      </c>
      <c r="I13" s="158">
        <v>2</v>
      </c>
      <c r="J13" s="157" t="s">
        <v>44</v>
      </c>
      <c r="K13" s="158">
        <v>10</v>
      </c>
    </row>
    <row r="14" spans="1:12" ht="13.5" customHeight="1">
      <c r="A14" s="96"/>
      <c r="B14" s="326"/>
      <c r="C14" s="327"/>
      <c r="D14" s="327"/>
      <c r="E14" s="327"/>
      <c r="F14" s="327"/>
      <c r="G14" s="328"/>
      <c r="H14" s="157" t="s">
        <v>50</v>
      </c>
      <c r="I14" s="158">
        <v>2</v>
      </c>
      <c r="J14" s="157" t="s">
        <v>44</v>
      </c>
      <c r="K14" s="158">
        <v>6</v>
      </c>
    </row>
    <row r="15" spans="1:12" ht="13.5" customHeight="1">
      <c r="A15" s="96"/>
      <c r="B15" s="326"/>
      <c r="C15" s="327"/>
      <c r="D15" s="327"/>
      <c r="E15" s="327"/>
      <c r="F15" s="327"/>
      <c r="G15" s="328"/>
      <c r="H15" s="157" t="s">
        <v>60</v>
      </c>
      <c r="I15" s="158"/>
    </row>
    <row r="16" spans="1:12" ht="13.5" customHeight="1">
      <c r="A16" s="96"/>
      <c r="B16" s="326"/>
      <c r="C16" s="327"/>
      <c r="D16" s="327"/>
      <c r="E16" s="327"/>
      <c r="F16" s="327"/>
      <c r="G16" s="328"/>
    </row>
    <row r="17" spans="1:12" ht="13.5" customHeight="1">
      <c r="A17" s="96"/>
      <c r="B17" s="326"/>
      <c r="C17" s="327"/>
      <c r="D17" s="327"/>
      <c r="E17" s="327"/>
      <c r="F17" s="327"/>
      <c r="G17" s="328"/>
      <c r="J17" s="159"/>
      <c r="K17" s="159"/>
    </row>
    <row r="18" spans="1:12" ht="13.5" customHeight="1">
      <c r="A18" s="97"/>
      <c r="B18" s="403"/>
      <c r="C18" s="390"/>
      <c r="D18" s="390"/>
      <c r="E18" s="390"/>
      <c r="F18" s="390"/>
      <c r="G18" s="391"/>
      <c r="J18" s="159"/>
      <c r="K18" s="159"/>
    </row>
    <row r="19" spans="1:12">
      <c r="A19" s="390"/>
      <c r="B19" s="390"/>
      <c r="C19" s="390"/>
      <c r="D19" s="390"/>
      <c r="E19" s="390"/>
      <c r="F19" s="390"/>
      <c r="G19" s="390"/>
    </row>
    <row r="20" spans="1:12" ht="13.5" customHeight="1">
      <c r="A20" s="318" t="s">
        <v>49</v>
      </c>
      <c r="B20" s="319"/>
      <c r="C20" s="319"/>
      <c r="D20" s="319"/>
      <c r="E20" s="319"/>
      <c r="F20" s="319"/>
      <c r="G20" s="320"/>
    </row>
    <row r="21" spans="1:12" s="167" customFormat="1" ht="13.5" customHeight="1">
      <c r="A21" s="329"/>
      <c r="B21" s="330"/>
      <c r="C21" s="330"/>
      <c r="D21" s="330"/>
      <c r="E21" s="330"/>
      <c r="F21" s="330"/>
      <c r="G21" s="331"/>
      <c r="L21" s="168"/>
    </row>
    <row r="22" spans="1:12" s="167" customFormat="1" ht="21" customHeight="1">
      <c r="A22" s="338" t="s">
        <v>331</v>
      </c>
      <c r="B22" s="339"/>
      <c r="C22" s="339"/>
      <c r="D22" s="339"/>
      <c r="E22" s="339"/>
      <c r="F22" s="339"/>
      <c r="G22" s="340"/>
      <c r="L22" s="168"/>
    </row>
    <row r="23" spans="1:12" s="167" customFormat="1" ht="13.5" customHeight="1">
      <c r="A23" s="431"/>
      <c r="B23" s="432"/>
      <c r="C23" s="432"/>
      <c r="D23" s="432"/>
      <c r="E23" s="432"/>
      <c r="F23" s="432"/>
      <c r="G23" s="433"/>
      <c r="L23" s="168"/>
    </row>
    <row r="24" spans="1:12" s="167" customFormat="1" ht="13.5" customHeight="1">
      <c r="A24" s="329" t="s">
        <v>323</v>
      </c>
      <c r="B24" s="330"/>
      <c r="C24" s="330"/>
      <c r="D24" s="330"/>
      <c r="E24" s="330"/>
      <c r="F24" s="330"/>
      <c r="G24" s="331"/>
      <c r="L24" s="168"/>
    </row>
    <row r="25" spans="1:12" s="167" customFormat="1" ht="13.5" customHeight="1">
      <c r="A25" s="329" t="s">
        <v>322</v>
      </c>
      <c r="B25" s="330"/>
      <c r="C25" s="330"/>
      <c r="D25" s="330"/>
      <c r="E25" s="330"/>
      <c r="F25" s="330"/>
      <c r="G25" s="331"/>
      <c r="L25" s="168"/>
    </row>
    <row r="26" spans="1:12" s="167" customFormat="1" ht="13.5" customHeight="1">
      <c r="A26" s="329"/>
      <c r="B26" s="330"/>
      <c r="C26" s="330"/>
      <c r="D26" s="330"/>
      <c r="E26" s="330"/>
      <c r="F26" s="330"/>
      <c r="G26" s="331"/>
      <c r="L26" s="168"/>
    </row>
    <row r="27" spans="1:12" s="168" customFormat="1" ht="13.5" customHeight="1">
      <c r="A27" s="329" t="s">
        <v>324</v>
      </c>
      <c r="B27" s="330"/>
      <c r="C27" s="330"/>
      <c r="D27" s="330"/>
      <c r="E27" s="330"/>
      <c r="F27" s="330"/>
      <c r="G27" s="331"/>
      <c r="H27" s="167"/>
      <c r="I27" s="167"/>
      <c r="J27" s="167"/>
      <c r="K27" s="167"/>
    </row>
    <row r="28" spans="1:12" s="167" customFormat="1" ht="13.5" customHeight="1">
      <c r="A28" s="329" t="s">
        <v>326</v>
      </c>
      <c r="B28" s="330"/>
      <c r="C28" s="330"/>
      <c r="D28" s="330"/>
      <c r="E28" s="330"/>
      <c r="F28" s="330"/>
      <c r="G28" s="331"/>
      <c r="L28" s="168"/>
    </row>
    <row r="29" spans="1:12" s="167" customFormat="1" ht="13.5" customHeight="1">
      <c r="A29" s="329"/>
      <c r="B29" s="330"/>
      <c r="C29" s="330"/>
      <c r="D29" s="330"/>
      <c r="E29" s="330"/>
      <c r="F29" s="330"/>
      <c r="G29" s="331"/>
      <c r="L29" s="168"/>
    </row>
    <row r="30" spans="1:12" s="167" customFormat="1" ht="13.5" customHeight="1">
      <c r="A30" s="329" t="s">
        <v>327</v>
      </c>
      <c r="B30" s="330"/>
      <c r="C30" s="330"/>
      <c r="D30" s="330"/>
      <c r="E30" s="330"/>
      <c r="F30" s="330"/>
      <c r="G30" s="331"/>
      <c r="L30" s="168"/>
    </row>
    <row r="31" spans="1:12" s="167" customFormat="1" ht="13.5" customHeight="1">
      <c r="A31" s="329" t="s">
        <v>328</v>
      </c>
      <c r="B31" s="330"/>
      <c r="C31" s="330"/>
      <c r="D31" s="330"/>
      <c r="E31" s="330"/>
      <c r="F31" s="330"/>
      <c r="G31" s="331"/>
      <c r="L31" s="168"/>
    </row>
    <row r="32" spans="1:12" s="168" customFormat="1" ht="13.5" customHeight="1">
      <c r="A32" s="329"/>
      <c r="B32" s="330"/>
      <c r="C32" s="330"/>
      <c r="D32" s="330"/>
      <c r="E32" s="330"/>
      <c r="F32" s="330"/>
      <c r="G32" s="331"/>
      <c r="H32" s="167"/>
      <c r="I32" s="167"/>
      <c r="J32" s="167"/>
      <c r="K32" s="167"/>
    </row>
    <row r="33" spans="1:12" s="167" customFormat="1" ht="13.5" customHeight="1">
      <c r="A33" s="329" t="s">
        <v>329</v>
      </c>
      <c r="B33" s="330"/>
      <c r="C33" s="330"/>
      <c r="D33" s="330"/>
      <c r="E33" s="330"/>
      <c r="F33" s="330"/>
      <c r="G33" s="331"/>
      <c r="L33" s="168"/>
    </row>
    <row r="34" spans="1:12" s="167" customFormat="1" ht="13.5" customHeight="1">
      <c r="A34" s="329" t="s">
        <v>330</v>
      </c>
      <c r="B34" s="330"/>
      <c r="C34" s="330"/>
      <c r="D34" s="330"/>
      <c r="E34" s="330"/>
      <c r="F34" s="330"/>
      <c r="G34" s="331"/>
      <c r="L34" s="168"/>
    </row>
    <row r="35" spans="1:12" s="167" customFormat="1" ht="13.5" customHeight="1">
      <c r="A35" s="329"/>
      <c r="B35" s="330"/>
      <c r="C35" s="330"/>
      <c r="D35" s="330"/>
      <c r="E35" s="330"/>
      <c r="F35" s="330"/>
      <c r="G35" s="331"/>
      <c r="L35" s="168"/>
    </row>
    <row r="36" spans="1:12" s="167" customFormat="1" ht="13.5" customHeight="1">
      <c r="A36" s="329" t="s">
        <v>332</v>
      </c>
      <c r="B36" s="330"/>
      <c r="C36" s="330"/>
      <c r="D36" s="330"/>
      <c r="E36" s="330"/>
      <c r="F36" s="330"/>
      <c r="G36" s="331"/>
      <c r="L36" s="168"/>
    </row>
    <row r="37" spans="1:12" s="167" customFormat="1" ht="13.5" customHeight="1">
      <c r="A37" s="329" t="s">
        <v>334</v>
      </c>
      <c r="B37" s="330"/>
      <c r="C37" s="330"/>
      <c r="D37" s="330"/>
      <c r="E37" s="330"/>
      <c r="F37" s="330"/>
      <c r="G37" s="331"/>
      <c r="L37" s="168"/>
    </row>
    <row r="38" spans="1:12" s="167" customFormat="1" ht="13.5" customHeight="1">
      <c r="A38" s="329" t="s">
        <v>333</v>
      </c>
      <c r="B38" s="330"/>
      <c r="C38" s="330"/>
      <c r="D38" s="330"/>
      <c r="E38" s="330"/>
      <c r="F38" s="330"/>
      <c r="G38" s="331"/>
      <c r="L38" s="168"/>
    </row>
    <row r="39" spans="1:12" s="167" customFormat="1" ht="13.5" customHeight="1">
      <c r="A39" s="329"/>
      <c r="B39" s="330"/>
      <c r="C39" s="330"/>
      <c r="D39" s="330"/>
      <c r="E39" s="330"/>
      <c r="F39" s="330"/>
      <c r="G39" s="331"/>
      <c r="L39" s="168"/>
    </row>
    <row r="40" spans="1:12" s="167" customFormat="1" ht="13.5" customHeight="1">
      <c r="A40" s="329"/>
      <c r="B40" s="330"/>
      <c r="C40" s="330"/>
      <c r="D40" s="330"/>
      <c r="E40" s="330"/>
      <c r="F40" s="330"/>
      <c r="G40" s="331"/>
      <c r="L40" s="168"/>
    </row>
    <row r="41" spans="1:12" s="167" customFormat="1" ht="13.5" customHeight="1">
      <c r="A41" s="329"/>
      <c r="B41" s="330"/>
      <c r="C41" s="330"/>
      <c r="D41" s="330"/>
      <c r="E41" s="330"/>
      <c r="F41" s="330"/>
      <c r="G41" s="331"/>
      <c r="L41" s="168"/>
    </row>
    <row r="42" spans="1:12" s="167" customFormat="1" ht="13.5" customHeight="1">
      <c r="A42" s="329"/>
      <c r="B42" s="330"/>
      <c r="C42" s="330"/>
      <c r="D42" s="330"/>
      <c r="E42" s="330"/>
      <c r="F42" s="330"/>
      <c r="G42" s="331"/>
      <c r="L42" s="168"/>
    </row>
    <row r="43" spans="1:12" s="167" customFormat="1" ht="13.5" customHeight="1">
      <c r="A43" s="329"/>
      <c r="B43" s="330"/>
      <c r="C43" s="330"/>
      <c r="D43" s="330"/>
      <c r="E43" s="330"/>
      <c r="F43" s="330"/>
      <c r="G43" s="331"/>
      <c r="L43" s="168"/>
    </row>
    <row r="44" spans="1:12" s="167" customFormat="1" ht="13.5" customHeight="1">
      <c r="A44" s="329"/>
      <c r="B44" s="330"/>
      <c r="C44" s="330"/>
      <c r="D44" s="330"/>
      <c r="E44" s="330"/>
      <c r="F44" s="330"/>
      <c r="G44" s="331"/>
      <c r="L44" s="168"/>
    </row>
    <row r="45" spans="1:12" s="167" customFormat="1" ht="13.5" customHeight="1">
      <c r="A45" s="329"/>
      <c r="B45" s="330"/>
      <c r="C45" s="330"/>
      <c r="D45" s="330"/>
      <c r="E45" s="330"/>
      <c r="F45" s="330"/>
      <c r="G45" s="331"/>
      <c r="L45" s="168"/>
    </row>
    <row r="46" spans="1:12" s="167" customFormat="1" ht="13.5" customHeight="1">
      <c r="A46" s="329"/>
      <c r="B46" s="330"/>
      <c r="C46" s="330"/>
      <c r="D46" s="330"/>
      <c r="E46" s="330"/>
      <c r="F46" s="330"/>
      <c r="G46" s="331"/>
      <c r="L46" s="168"/>
    </row>
    <row r="47" spans="1:12" s="167" customFormat="1" ht="13.5" customHeight="1">
      <c r="A47" s="329"/>
      <c r="B47" s="330"/>
      <c r="C47" s="330"/>
      <c r="D47" s="330"/>
      <c r="E47" s="330"/>
      <c r="F47" s="330"/>
      <c r="G47" s="331"/>
      <c r="L47" s="168"/>
    </row>
    <row r="48" spans="1:12" s="167" customFormat="1" ht="13.5" customHeight="1">
      <c r="A48" s="329"/>
      <c r="B48" s="330"/>
      <c r="C48" s="330"/>
      <c r="D48" s="330"/>
      <c r="E48" s="330"/>
      <c r="F48" s="330"/>
      <c r="G48" s="331"/>
      <c r="L48" s="168"/>
    </row>
    <row r="49" spans="1:12" s="167" customFormat="1" ht="13.5" customHeight="1">
      <c r="A49" s="329"/>
      <c r="B49" s="330"/>
      <c r="C49" s="330"/>
      <c r="D49" s="330"/>
      <c r="E49" s="330"/>
      <c r="F49" s="330"/>
      <c r="G49" s="331"/>
      <c r="L49" s="168"/>
    </row>
    <row r="50" spans="1:12" s="167" customFormat="1" ht="13.5" customHeight="1">
      <c r="A50" s="329"/>
      <c r="B50" s="330"/>
      <c r="C50" s="330"/>
      <c r="D50" s="330"/>
      <c r="E50" s="330"/>
      <c r="F50" s="330"/>
      <c r="G50" s="331"/>
      <c r="L50" s="168"/>
    </row>
    <row r="51" spans="1:12" s="167" customFormat="1" ht="13.5" customHeight="1">
      <c r="A51" s="329"/>
      <c r="B51" s="330"/>
      <c r="C51" s="330"/>
      <c r="D51" s="330"/>
      <c r="E51" s="330"/>
      <c r="F51" s="330"/>
      <c r="G51" s="331"/>
      <c r="L51" s="168"/>
    </row>
    <row r="52" spans="1:12" s="167" customFormat="1" ht="13.5" customHeight="1">
      <c r="A52" s="329"/>
      <c r="B52" s="330"/>
      <c r="C52" s="330"/>
      <c r="D52" s="330"/>
      <c r="E52" s="330"/>
      <c r="F52" s="330"/>
      <c r="G52" s="331"/>
      <c r="L52" s="168"/>
    </row>
    <row r="53" spans="1:12" s="167" customFormat="1" ht="13.5" customHeight="1">
      <c r="A53" s="329"/>
      <c r="B53" s="330"/>
      <c r="C53" s="330"/>
      <c r="D53" s="330"/>
      <c r="E53" s="330"/>
      <c r="F53" s="330"/>
      <c r="G53" s="331"/>
      <c r="L53" s="168"/>
    </row>
    <row r="54" spans="1:12" s="167" customFormat="1" ht="13.5" customHeight="1">
      <c r="A54" s="329"/>
      <c r="B54" s="330"/>
      <c r="C54" s="330"/>
      <c r="D54" s="330"/>
      <c r="E54" s="330"/>
      <c r="F54" s="330"/>
      <c r="G54" s="331"/>
      <c r="L54" s="168"/>
    </row>
    <row r="55" spans="1:12" s="167" customFormat="1" ht="13.5" customHeight="1">
      <c r="A55" s="329"/>
      <c r="B55" s="330"/>
      <c r="C55" s="330"/>
      <c r="D55" s="330"/>
      <c r="E55" s="330"/>
      <c r="F55" s="330"/>
      <c r="G55" s="331"/>
      <c r="L55" s="168"/>
    </row>
    <row r="56" spans="1:12" s="167" customFormat="1" ht="13.5" customHeight="1">
      <c r="A56" s="329"/>
      <c r="B56" s="330"/>
      <c r="C56" s="330"/>
      <c r="D56" s="330"/>
      <c r="E56" s="330"/>
      <c r="F56" s="330"/>
      <c r="G56" s="331"/>
      <c r="L56" s="168"/>
    </row>
    <row r="57" spans="1:12" s="168" customFormat="1" ht="13.5" customHeight="1">
      <c r="A57" s="329"/>
      <c r="B57" s="330"/>
      <c r="C57" s="330"/>
      <c r="D57" s="330"/>
      <c r="E57" s="330"/>
      <c r="F57" s="330"/>
      <c r="G57" s="331"/>
      <c r="H57" s="167"/>
      <c r="I57" s="167"/>
      <c r="J57" s="167"/>
      <c r="K57" s="167"/>
    </row>
    <row r="58" spans="1:12" s="109" customFormat="1" ht="21">
      <c r="A58" s="41" t="s">
        <v>32</v>
      </c>
      <c r="B58" s="160">
        <f>$B$1</f>
        <v>6</v>
      </c>
      <c r="C58" s="42" t="s">
        <v>40</v>
      </c>
      <c r="D58" s="43" t="str">
        <f>$E$1</f>
        <v>遭遇毎</v>
      </c>
      <c r="E58" s="392" t="str">
        <f>$B$2</f>
        <v>エスカレイティング・フューリィ</v>
      </c>
      <c r="F58" s="393"/>
      <c r="G58" s="394"/>
      <c r="L58" s="159"/>
    </row>
  </sheetData>
  <mergeCells count="60">
    <mergeCell ref="J12:K12"/>
    <mergeCell ref="A21:G21"/>
    <mergeCell ref="A39:G39"/>
    <mergeCell ref="J10:K10"/>
    <mergeCell ref="B11:G11"/>
    <mergeCell ref="A22:G22"/>
    <mergeCell ref="A35:G35"/>
    <mergeCell ref="A36:G36"/>
    <mergeCell ref="A37:G37"/>
    <mergeCell ref="A38:G38"/>
    <mergeCell ref="A31:G31"/>
    <mergeCell ref="A32:G32"/>
    <mergeCell ref="A33:G33"/>
    <mergeCell ref="A34:G34"/>
    <mergeCell ref="B1:C1"/>
    <mergeCell ref="F1:G1"/>
    <mergeCell ref="B2:G2"/>
    <mergeCell ref="B4:G4"/>
    <mergeCell ref="B5:G5"/>
    <mergeCell ref="B6:D6"/>
    <mergeCell ref="B16:G16"/>
    <mergeCell ref="B7:D7"/>
    <mergeCell ref="B8:G8"/>
    <mergeCell ref="B9:G9"/>
    <mergeCell ref="B10:G10"/>
    <mergeCell ref="B12:G12"/>
    <mergeCell ref="A40:G40"/>
    <mergeCell ref="B13:G13"/>
    <mergeCell ref="B14:G14"/>
    <mergeCell ref="B15:G15"/>
    <mergeCell ref="A30:G30"/>
    <mergeCell ref="B17:G17"/>
    <mergeCell ref="B18:G18"/>
    <mergeCell ref="A19:G19"/>
    <mergeCell ref="A20:G20"/>
    <mergeCell ref="A23:G23"/>
    <mergeCell ref="A24:G24"/>
    <mergeCell ref="A25:G25"/>
    <mergeCell ref="A26:G26"/>
    <mergeCell ref="A27:G27"/>
    <mergeCell ref="A28:G28"/>
    <mergeCell ref="A29:G29"/>
    <mergeCell ref="A51:G51"/>
    <mergeCell ref="A41:G41"/>
    <mergeCell ref="A42:G42"/>
    <mergeCell ref="A43:G43"/>
    <mergeCell ref="A44:G44"/>
    <mergeCell ref="A45:G45"/>
    <mergeCell ref="A46:G46"/>
    <mergeCell ref="A47:G47"/>
    <mergeCell ref="A48:G48"/>
    <mergeCell ref="A49:G49"/>
    <mergeCell ref="A50:G50"/>
    <mergeCell ref="E58:G58"/>
    <mergeCell ref="A52:G52"/>
    <mergeCell ref="A53:G53"/>
    <mergeCell ref="A54:G54"/>
    <mergeCell ref="A55:G55"/>
    <mergeCell ref="A56:G56"/>
    <mergeCell ref="A57:G5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I11 I9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workbookViewId="0">
      <selection activeCell="A29" sqref="A29:G29"/>
    </sheetView>
  </sheetViews>
  <sheetFormatPr defaultRowHeight="13.5"/>
  <cols>
    <col min="1" max="1" width="7.875" style="235" customWidth="1"/>
    <col min="2" max="2" width="8.5" style="235" customWidth="1"/>
    <col min="3" max="3" width="6.625" style="235" customWidth="1"/>
    <col min="4" max="4" width="15.75" style="235"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235" customWidth="1"/>
    <col min="13" max="13" width="9.25" style="235" customWidth="1"/>
    <col min="14" max="14" width="12.375" style="235" customWidth="1"/>
    <col min="15" max="16384" width="9" style="235"/>
  </cols>
  <sheetData>
    <row r="1" spans="1:12" ht="21">
      <c r="A1" s="178" t="s">
        <v>32</v>
      </c>
      <c r="B1" s="443">
        <v>10</v>
      </c>
      <c r="C1" s="444"/>
      <c r="D1" s="179" t="s">
        <v>40</v>
      </c>
      <c r="E1" s="180" t="s">
        <v>57</v>
      </c>
      <c r="F1" s="397"/>
      <c r="G1" s="398"/>
      <c r="H1" s="118" t="s">
        <v>55</v>
      </c>
    </row>
    <row r="2" spans="1:12" ht="24.75" customHeight="1">
      <c r="A2" s="179" t="s">
        <v>0</v>
      </c>
      <c r="B2" s="399" t="s">
        <v>477</v>
      </c>
      <c r="C2" s="399"/>
      <c r="D2" s="399"/>
      <c r="E2" s="399"/>
      <c r="F2" s="399"/>
      <c r="G2" s="399"/>
      <c r="H2" s="118" t="s">
        <v>56</v>
      </c>
    </row>
    <row r="3" spans="1:12" ht="19.5" customHeight="1">
      <c r="A3" s="125" t="s">
        <v>48</v>
      </c>
      <c r="B3" s="109"/>
      <c r="C3" s="109"/>
      <c r="D3" s="109"/>
      <c r="I3" s="118"/>
    </row>
    <row r="4" spans="1:12">
      <c r="A4" s="92" t="s">
        <v>46</v>
      </c>
      <c r="B4" s="290" t="s">
        <v>469</v>
      </c>
      <c r="C4" s="291"/>
      <c r="D4" s="291"/>
      <c r="E4" s="291"/>
      <c r="F4" s="291"/>
      <c r="G4" s="292"/>
    </row>
    <row r="5" spans="1:12">
      <c r="A5" s="93" t="s">
        <v>39</v>
      </c>
      <c r="B5" s="290" t="s">
        <v>475</v>
      </c>
      <c r="C5" s="291"/>
      <c r="D5" s="291"/>
      <c r="E5" s="291"/>
      <c r="F5" s="291"/>
      <c r="G5" s="292"/>
    </row>
    <row r="6" spans="1:12">
      <c r="A6" s="93" t="s">
        <v>7</v>
      </c>
      <c r="B6" s="290" t="s">
        <v>219</v>
      </c>
      <c r="C6" s="291"/>
      <c r="D6" s="292"/>
      <c r="E6" s="237" t="s">
        <v>43</v>
      </c>
      <c r="F6" s="236" t="str">
        <f>IF($I$6 = 0,"", $I$6)</f>
        <v>近接範囲</v>
      </c>
      <c r="G6" s="236" t="str">
        <f>IF($J$6 = 0,"", $J$6)</f>
        <v/>
      </c>
      <c r="H6" s="237" t="s">
        <v>43</v>
      </c>
      <c r="I6" s="238" t="s">
        <v>70</v>
      </c>
      <c r="J6" s="238"/>
    </row>
    <row r="7" spans="1:12">
      <c r="A7" s="94" t="s">
        <v>6</v>
      </c>
      <c r="B7" s="290"/>
      <c r="C7" s="291"/>
      <c r="D7" s="292"/>
      <c r="E7" s="237" t="s">
        <v>66</v>
      </c>
      <c r="F7" s="161" t="str">
        <f>IF($I$7 = 0,"", $I$7)</f>
        <v>爆発</v>
      </c>
      <c r="G7" s="161">
        <v>3</v>
      </c>
      <c r="H7" s="237" t="s">
        <v>66</v>
      </c>
      <c r="I7" s="238" t="s">
        <v>67</v>
      </c>
      <c r="J7" s="238">
        <v>5</v>
      </c>
    </row>
    <row r="8" spans="1:12" ht="13.5" customHeight="1">
      <c r="A8" s="95" t="s">
        <v>61</v>
      </c>
      <c r="B8" s="293" t="s">
        <v>481</v>
      </c>
      <c r="C8" s="294"/>
      <c r="D8" s="294"/>
      <c r="E8" s="294"/>
      <c r="F8" s="294"/>
      <c r="G8" s="295"/>
      <c r="H8" s="237" t="s">
        <v>85</v>
      </c>
      <c r="I8" s="238" t="s">
        <v>133</v>
      </c>
      <c r="J8" s="118" t="s">
        <v>62</v>
      </c>
    </row>
    <row r="9" spans="1:12" ht="13.5" customHeight="1">
      <c r="A9" s="96"/>
      <c r="B9" s="326" t="s">
        <v>482</v>
      </c>
      <c r="C9" s="327"/>
      <c r="D9" s="327"/>
      <c r="E9" s="327"/>
      <c r="F9" s="327"/>
      <c r="G9" s="328"/>
      <c r="H9" s="237"/>
      <c r="I9" s="238" t="s">
        <v>17</v>
      </c>
      <c r="J9" s="236">
        <f>IF($I$9 = "筋力",基本!$C$5,IF($I$9 = "耐久力",基本!$C$6,IF($I$9 = "敏捷力",基本!$C$7,IF($I$9 = "知力",基本!$C$8,IF($I$9 = "判断力",基本!$C$9,IF($I$9 = "魅力",基本!$C$10,""))))))</f>
        <v>5</v>
      </c>
      <c r="K9" s="238" t="s">
        <v>90</v>
      </c>
    </row>
    <row r="10" spans="1:12" ht="13.5" customHeight="1">
      <c r="A10" s="96"/>
      <c r="B10" s="329" t="s">
        <v>483</v>
      </c>
      <c r="C10" s="330"/>
      <c r="D10" s="330"/>
      <c r="E10" s="330"/>
      <c r="F10" s="330"/>
      <c r="G10" s="331"/>
      <c r="H10" s="237"/>
      <c r="I10" s="238">
        <v>1</v>
      </c>
      <c r="J10" s="286" t="s">
        <v>53</v>
      </c>
      <c r="K10" s="287"/>
      <c r="L10" s="236">
        <f>IF($I$8=基本!$F$4,基本!$P$7,IF($I$8=基本!$F$13,基本!$P$16,IF($I$8=基本!$F$22,基本!$P$25,IF($I$8=基本!$F$31,基本!$P$34,IF($I$8=基本!$F$40,基本!$P$43,0)))))</f>
        <v>10</v>
      </c>
    </row>
    <row r="11" spans="1:12" ht="13.5" customHeight="1">
      <c r="A11" s="96"/>
      <c r="B11" s="329" t="s">
        <v>484</v>
      </c>
      <c r="C11" s="330"/>
      <c r="D11" s="330"/>
      <c r="E11" s="330"/>
      <c r="F11" s="330"/>
      <c r="G11" s="331"/>
      <c r="H11" s="123"/>
      <c r="I11" s="238" t="s">
        <v>17</v>
      </c>
      <c r="J11" s="122">
        <f>IF($I$9 = "筋力",基本!$C$5,IF($I$11 = "耐久力",基本!$C$6,IF($I$11 = "敏捷力",基本!$C$7,IF($I$11 = "知力",基本!$C$8,IF($I$11 = "判断力",基本!$C$9,IF($I$11 = "魅力",基本!$C$10,""))))))</f>
        <v>5</v>
      </c>
      <c r="L11" s="109"/>
    </row>
    <row r="12" spans="1:12" ht="13.5" customHeight="1">
      <c r="A12" s="96"/>
      <c r="B12" s="329" t="s">
        <v>485</v>
      </c>
      <c r="C12" s="330"/>
      <c r="D12" s="330"/>
      <c r="E12" s="330"/>
      <c r="F12" s="330"/>
      <c r="G12" s="331"/>
      <c r="H12" s="237" t="s">
        <v>59</v>
      </c>
      <c r="I12" s="238">
        <v>0</v>
      </c>
      <c r="J12" s="286" t="s">
        <v>54</v>
      </c>
      <c r="K12" s="287"/>
      <c r="L12" s="236">
        <f>IF($I$8=基本!$F$4,基本!$P$9,IF($I$8=基本!$F$13,基本!$P$18,IF($I$8=基本!$F$22,基本!$P$27,IF($I$8=基本!$F$31,基本!$P$36,IF($I$8=基本!$F$40,基本!$P$45,0)))))</f>
        <v>4</v>
      </c>
    </row>
    <row r="13" spans="1:12" ht="13.5" customHeight="1">
      <c r="A13" s="96"/>
      <c r="B13" s="329" t="s">
        <v>486</v>
      </c>
      <c r="C13" s="330"/>
      <c r="D13" s="330"/>
      <c r="E13" s="330"/>
      <c r="F13" s="330"/>
      <c r="G13" s="331"/>
      <c r="H13" s="124" t="s">
        <v>86</v>
      </c>
      <c r="I13" s="238">
        <v>1</v>
      </c>
      <c r="J13" s="237" t="s">
        <v>44</v>
      </c>
      <c r="K13" s="238">
        <v>10</v>
      </c>
    </row>
    <row r="14" spans="1:12" ht="13.5" customHeight="1">
      <c r="A14" s="96"/>
      <c r="B14" s="305" t="s">
        <v>487</v>
      </c>
      <c r="C14" s="327"/>
      <c r="D14" s="327"/>
      <c r="E14" s="327"/>
      <c r="F14" s="327"/>
      <c r="G14" s="328"/>
      <c r="H14" s="237" t="s">
        <v>50</v>
      </c>
      <c r="I14" s="238">
        <v>2</v>
      </c>
      <c r="J14" s="237" t="s">
        <v>44</v>
      </c>
      <c r="K14" s="238">
        <v>8</v>
      </c>
    </row>
    <row r="15" spans="1:12" ht="13.5" customHeight="1">
      <c r="A15" s="96"/>
      <c r="B15" s="326"/>
      <c r="C15" s="327"/>
      <c r="D15" s="327"/>
      <c r="E15" s="327"/>
      <c r="F15" s="327"/>
      <c r="G15" s="328"/>
      <c r="H15" s="237" t="s">
        <v>60</v>
      </c>
      <c r="I15" s="238"/>
    </row>
    <row r="16" spans="1:12" ht="13.5" customHeight="1">
      <c r="A16" s="96"/>
      <c r="B16" s="326" t="s">
        <v>488</v>
      </c>
      <c r="C16" s="327"/>
      <c r="D16" s="327"/>
      <c r="E16" s="327"/>
      <c r="F16" s="327"/>
      <c r="G16" s="328"/>
    </row>
    <row r="17" spans="1:12" ht="13.5" customHeight="1">
      <c r="A17" s="96"/>
      <c r="B17" s="326"/>
      <c r="C17" s="327"/>
      <c r="D17" s="327"/>
      <c r="E17" s="327"/>
      <c r="F17" s="327"/>
      <c r="G17" s="328"/>
      <c r="J17" s="235"/>
      <c r="K17" s="235"/>
    </row>
    <row r="18" spans="1:12" ht="13.5" customHeight="1">
      <c r="A18" s="97"/>
      <c r="B18" s="403"/>
      <c r="C18" s="390"/>
      <c r="D18" s="390"/>
      <c r="E18" s="390"/>
      <c r="F18" s="390"/>
      <c r="G18" s="391"/>
      <c r="J18" s="235"/>
      <c r="K18" s="235"/>
    </row>
    <row r="19" spans="1:12">
      <c r="A19" s="390"/>
      <c r="B19" s="390"/>
      <c r="C19" s="390"/>
      <c r="D19" s="390"/>
      <c r="E19" s="390"/>
      <c r="F19" s="390"/>
      <c r="G19" s="390"/>
    </row>
    <row r="20" spans="1:12" ht="13.5" customHeight="1">
      <c r="A20" s="318" t="s">
        <v>49</v>
      </c>
      <c r="B20" s="319"/>
      <c r="C20" s="319"/>
      <c r="D20" s="319"/>
      <c r="E20" s="319"/>
      <c r="F20" s="319"/>
      <c r="G20" s="320"/>
    </row>
    <row r="21" spans="1:12" s="167" customFormat="1" ht="13.5" customHeight="1">
      <c r="A21" s="431"/>
      <c r="B21" s="432"/>
      <c r="C21" s="432"/>
      <c r="D21" s="432"/>
      <c r="E21" s="432"/>
      <c r="F21" s="432"/>
      <c r="G21" s="433"/>
      <c r="L21" s="168"/>
    </row>
    <row r="22" spans="1:12" s="167" customFormat="1" ht="17.25" customHeight="1">
      <c r="A22" s="338" t="s">
        <v>476</v>
      </c>
      <c r="B22" s="339"/>
      <c r="C22" s="339"/>
      <c r="D22" s="339"/>
      <c r="E22" s="339"/>
      <c r="F22" s="339"/>
      <c r="G22" s="340"/>
      <c r="L22" s="168"/>
    </row>
    <row r="23" spans="1:12" s="167" customFormat="1" ht="13.5" customHeight="1">
      <c r="A23" s="329"/>
      <c r="B23" s="330"/>
      <c r="C23" s="330"/>
      <c r="D23" s="330"/>
      <c r="E23" s="330"/>
      <c r="F23" s="330"/>
      <c r="G23" s="331"/>
      <c r="L23" s="168"/>
    </row>
    <row r="24" spans="1:12" s="168" customFormat="1" ht="13.5" customHeight="1">
      <c r="A24" s="329" t="s">
        <v>460</v>
      </c>
      <c r="B24" s="330"/>
      <c r="C24" s="330"/>
      <c r="D24" s="330"/>
      <c r="E24" s="330"/>
      <c r="F24" s="330"/>
      <c r="G24" s="331"/>
      <c r="H24" s="167"/>
      <c r="I24" s="167"/>
      <c r="J24" s="167"/>
      <c r="K24" s="167"/>
    </row>
    <row r="25" spans="1:12" s="167" customFormat="1" ht="13.5" customHeight="1">
      <c r="A25" s="329" t="s">
        <v>464</v>
      </c>
      <c r="B25" s="330"/>
      <c r="C25" s="330"/>
      <c r="D25" s="330"/>
      <c r="E25" s="330"/>
      <c r="F25" s="330"/>
      <c r="G25" s="331"/>
      <c r="L25" s="168"/>
    </row>
    <row r="26" spans="1:12" s="167" customFormat="1" ht="13.5" customHeight="1">
      <c r="A26" s="329" t="s">
        <v>461</v>
      </c>
      <c r="B26" s="330"/>
      <c r="C26" s="330"/>
      <c r="D26" s="330"/>
      <c r="E26" s="330"/>
      <c r="F26" s="330"/>
      <c r="G26" s="331"/>
      <c r="L26" s="168"/>
    </row>
    <row r="27" spans="1:12" s="167" customFormat="1" ht="13.5" customHeight="1">
      <c r="A27" s="329" t="s">
        <v>462</v>
      </c>
      <c r="B27" s="330"/>
      <c r="C27" s="330"/>
      <c r="D27" s="330"/>
      <c r="E27" s="330"/>
      <c r="F27" s="330"/>
      <c r="G27" s="331"/>
      <c r="L27" s="168"/>
    </row>
    <row r="28" spans="1:12" s="167" customFormat="1" ht="13.5" customHeight="1">
      <c r="A28" s="329"/>
      <c r="B28" s="330"/>
      <c r="C28" s="330"/>
      <c r="D28" s="330"/>
      <c r="E28" s="330"/>
      <c r="F28" s="330"/>
      <c r="G28" s="331"/>
      <c r="L28" s="168"/>
    </row>
    <row r="29" spans="1:12" s="168" customFormat="1" ht="13.5" customHeight="1">
      <c r="A29" s="329" t="s">
        <v>463</v>
      </c>
      <c r="B29" s="330"/>
      <c r="C29" s="330"/>
      <c r="D29" s="330"/>
      <c r="E29" s="330"/>
      <c r="F29" s="330"/>
      <c r="G29" s="331"/>
      <c r="H29" s="167"/>
      <c r="I29" s="167"/>
      <c r="J29" s="167"/>
      <c r="K29" s="167"/>
    </row>
    <row r="30" spans="1:12" s="167" customFormat="1" ht="13.5" customHeight="1">
      <c r="A30" s="329" t="s">
        <v>465</v>
      </c>
      <c r="B30" s="330"/>
      <c r="C30" s="330"/>
      <c r="D30" s="330"/>
      <c r="E30" s="330"/>
      <c r="F30" s="330"/>
      <c r="G30" s="331"/>
      <c r="L30" s="168"/>
    </row>
    <row r="31" spans="1:12" s="167" customFormat="1" ht="13.5" customHeight="1">
      <c r="A31" s="329" t="s">
        <v>467</v>
      </c>
      <c r="B31" s="330"/>
      <c r="C31" s="330"/>
      <c r="D31" s="330"/>
      <c r="E31" s="330"/>
      <c r="F31" s="330"/>
      <c r="G31" s="331"/>
      <c r="L31" s="168"/>
    </row>
    <row r="32" spans="1:12" s="167" customFormat="1" ht="13.5" customHeight="1">
      <c r="A32" s="329"/>
      <c r="B32" s="330"/>
      <c r="C32" s="330"/>
      <c r="D32" s="330"/>
      <c r="E32" s="330"/>
      <c r="F32" s="330"/>
      <c r="G32" s="331"/>
      <c r="L32" s="168"/>
    </row>
    <row r="33" spans="1:12" s="167" customFormat="1" ht="13.5" customHeight="1">
      <c r="A33" s="329"/>
      <c r="B33" s="330"/>
      <c r="C33" s="330"/>
      <c r="D33" s="330"/>
      <c r="E33" s="330"/>
      <c r="F33" s="330"/>
      <c r="G33" s="331"/>
      <c r="L33" s="168"/>
    </row>
    <row r="34" spans="1:12" s="167" customFormat="1" ht="13.5" customHeight="1">
      <c r="A34" s="329"/>
      <c r="B34" s="330"/>
      <c r="C34" s="330"/>
      <c r="D34" s="330"/>
      <c r="E34" s="330"/>
      <c r="F34" s="330"/>
      <c r="G34" s="331"/>
      <c r="L34" s="168"/>
    </row>
    <row r="35" spans="1:12" s="167" customFormat="1" ht="13.5" customHeight="1">
      <c r="A35" s="329"/>
      <c r="B35" s="330"/>
      <c r="C35" s="330"/>
      <c r="D35" s="330"/>
      <c r="E35" s="330"/>
      <c r="F35" s="330"/>
      <c r="G35" s="331"/>
      <c r="L35" s="168"/>
    </row>
    <row r="36" spans="1:12" s="167" customFormat="1" ht="13.5" customHeight="1">
      <c r="A36" s="329"/>
      <c r="B36" s="330"/>
      <c r="C36" s="330"/>
      <c r="D36" s="330"/>
      <c r="E36" s="330"/>
      <c r="F36" s="330"/>
      <c r="G36" s="331"/>
      <c r="L36" s="168"/>
    </row>
    <row r="37" spans="1:12" s="167" customFormat="1" ht="13.5" customHeight="1">
      <c r="A37" s="329"/>
      <c r="B37" s="330"/>
      <c r="C37" s="330"/>
      <c r="D37" s="330"/>
      <c r="E37" s="330"/>
      <c r="F37" s="330"/>
      <c r="G37" s="331"/>
      <c r="L37" s="168"/>
    </row>
    <row r="38" spans="1:12" s="167" customFormat="1" ht="13.5" customHeight="1">
      <c r="A38" s="329"/>
      <c r="B38" s="330"/>
      <c r="C38" s="330"/>
      <c r="D38" s="330"/>
      <c r="E38" s="330"/>
      <c r="F38" s="330"/>
      <c r="G38" s="331"/>
      <c r="L38" s="168"/>
    </row>
    <row r="39" spans="1:12" s="167" customFormat="1" ht="13.5" customHeight="1">
      <c r="A39" s="329"/>
      <c r="B39" s="330"/>
      <c r="C39" s="330"/>
      <c r="D39" s="330"/>
      <c r="E39" s="330"/>
      <c r="F39" s="330"/>
      <c r="G39" s="331"/>
      <c r="L39" s="168"/>
    </row>
    <row r="40" spans="1:12" s="167" customFormat="1" ht="13.5" customHeight="1">
      <c r="A40" s="329"/>
      <c r="B40" s="330"/>
      <c r="C40" s="330"/>
      <c r="D40" s="330"/>
      <c r="E40" s="330"/>
      <c r="F40" s="330"/>
      <c r="G40" s="331"/>
      <c r="L40" s="168"/>
    </row>
    <row r="41" spans="1:12" s="167" customFormat="1" ht="13.5" customHeight="1">
      <c r="A41" s="329"/>
      <c r="B41" s="330"/>
      <c r="C41" s="330"/>
      <c r="D41" s="330"/>
      <c r="E41" s="330"/>
      <c r="F41" s="330"/>
      <c r="G41" s="331"/>
      <c r="L41" s="168"/>
    </row>
    <row r="42" spans="1:12" s="167" customFormat="1" ht="13.5" customHeight="1">
      <c r="A42" s="329"/>
      <c r="B42" s="330"/>
      <c r="C42" s="330"/>
      <c r="D42" s="330"/>
      <c r="E42" s="330"/>
      <c r="F42" s="330"/>
      <c r="G42" s="331"/>
      <c r="L42" s="168"/>
    </row>
    <row r="43" spans="1:12" s="167" customFormat="1" ht="13.5" customHeight="1">
      <c r="A43" s="329"/>
      <c r="B43" s="330"/>
      <c r="C43" s="330"/>
      <c r="D43" s="330"/>
      <c r="E43" s="330"/>
      <c r="F43" s="330"/>
      <c r="G43" s="331"/>
      <c r="L43" s="168"/>
    </row>
    <row r="44" spans="1:12" s="167" customFormat="1" ht="13.5" customHeight="1">
      <c r="A44" s="329"/>
      <c r="B44" s="330"/>
      <c r="C44" s="330"/>
      <c r="D44" s="330"/>
      <c r="E44" s="330"/>
      <c r="F44" s="330"/>
      <c r="G44" s="331"/>
      <c r="L44" s="168"/>
    </row>
    <row r="45" spans="1:12" s="167" customFormat="1" ht="13.5" customHeight="1">
      <c r="A45" s="329"/>
      <c r="B45" s="330"/>
      <c r="C45" s="330"/>
      <c r="D45" s="330"/>
      <c r="E45" s="330"/>
      <c r="F45" s="330"/>
      <c r="G45" s="331"/>
      <c r="L45" s="168"/>
    </row>
    <row r="46" spans="1:12" s="167" customFormat="1" ht="13.5" customHeight="1">
      <c r="A46" s="329"/>
      <c r="B46" s="330"/>
      <c r="C46" s="330"/>
      <c r="D46" s="330"/>
      <c r="E46" s="330"/>
      <c r="F46" s="330"/>
      <c r="G46" s="331"/>
      <c r="L46" s="168"/>
    </row>
    <row r="47" spans="1:12" s="167" customFormat="1" ht="13.5" customHeight="1">
      <c r="A47" s="329"/>
      <c r="B47" s="330"/>
      <c r="C47" s="330"/>
      <c r="D47" s="330"/>
      <c r="E47" s="330"/>
      <c r="F47" s="330"/>
      <c r="G47" s="331"/>
      <c r="L47" s="168"/>
    </row>
    <row r="48" spans="1:12" s="167" customFormat="1" ht="13.5" customHeight="1">
      <c r="A48" s="329"/>
      <c r="B48" s="330"/>
      <c r="C48" s="330"/>
      <c r="D48" s="330"/>
      <c r="E48" s="330"/>
      <c r="F48" s="330"/>
      <c r="G48" s="331"/>
      <c r="L48" s="168"/>
    </row>
    <row r="49" spans="1:12" s="167" customFormat="1" ht="13.5" customHeight="1">
      <c r="A49" s="329"/>
      <c r="B49" s="330"/>
      <c r="C49" s="330"/>
      <c r="D49" s="330"/>
      <c r="E49" s="330"/>
      <c r="F49" s="330"/>
      <c r="G49" s="331"/>
      <c r="L49" s="168"/>
    </row>
    <row r="50" spans="1:12" s="167" customFormat="1" ht="13.5" customHeight="1">
      <c r="A50" s="329"/>
      <c r="B50" s="330"/>
      <c r="C50" s="330"/>
      <c r="D50" s="330"/>
      <c r="E50" s="330"/>
      <c r="F50" s="330"/>
      <c r="G50" s="331"/>
      <c r="L50" s="168"/>
    </row>
    <row r="51" spans="1:12" s="167" customFormat="1" ht="13.5" customHeight="1">
      <c r="A51" s="329"/>
      <c r="B51" s="330"/>
      <c r="C51" s="330"/>
      <c r="D51" s="330"/>
      <c r="E51" s="330"/>
      <c r="F51" s="330"/>
      <c r="G51" s="331"/>
      <c r="L51" s="168"/>
    </row>
    <row r="52" spans="1:12" s="167" customFormat="1" ht="13.5" customHeight="1">
      <c r="A52" s="329"/>
      <c r="B52" s="330"/>
      <c r="C52" s="330"/>
      <c r="D52" s="330"/>
      <c r="E52" s="330"/>
      <c r="F52" s="330"/>
      <c r="G52" s="331"/>
      <c r="L52" s="168"/>
    </row>
    <row r="53" spans="1:12" s="167" customFormat="1" ht="13.5" customHeight="1">
      <c r="A53" s="329"/>
      <c r="B53" s="330"/>
      <c r="C53" s="330"/>
      <c r="D53" s="330"/>
      <c r="E53" s="330"/>
      <c r="F53" s="330"/>
      <c r="G53" s="331"/>
      <c r="L53" s="168"/>
    </row>
    <row r="54" spans="1:12" s="167" customFormat="1" ht="13.5" customHeight="1">
      <c r="A54" s="329"/>
      <c r="B54" s="330"/>
      <c r="C54" s="330"/>
      <c r="D54" s="330"/>
      <c r="E54" s="330"/>
      <c r="F54" s="330"/>
      <c r="G54" s="331"/>
      <c r="L54" s="168"/>
    </row>
    <row r="55" spans="1:12" s="167" customFormat="1" ht="13.5" customHeight="1">
      <c r="A55" s="329"/>
      <c r="B55" s="330"/>
      <c r="C55" s="330"/>
      <c r="D55" s="330"/>
      <c r="E55" s="330"/>
      <c r="F55" s="330"/>
      <c r="G55" s="331"/>
      <c r="L55" s="168"/>
    </row>
    <row r="56" spans="1:12" s="168" customFormat="1" ht="13.5" customHeight="1">
      <c r="A56" s="329"/>
      <c r="B56" s="330"/>
      <c r="C56" s="330"/>
      <c r="D56" s="330"/>
      <c r="E56" s="330"/>
      <c r="F56" s="330"/>
      <c r="G56" s="331"/>
      <c r="H56" s="167"/>
      <c r="I56" s="167"/>
      <c r="J56" s="167"/>
      <c r="K56" s="167"/>
    </row>
    <row r="57" spans="1:12" s="109" customFormat="1" ht="21">
      <c r="A57" s="191" t="s">
        <v>32</v>
      </c>
      <c r="B57" s="240">
        <f>$B$1</f>
        <v>10</v>
      </c>
      <c r="C57" s="193" t="s">
        <v>40</v>
      </c>
      <c r="D57" s="194" t="str">
        <f>$E$1</f>
        <v>遭遇毎</v>
      </c>
      <c r="E57" s="410" t="str">
        <f>$B$2</f>
        <v>タワー・オヴ・アイアン・ウィル</v>
      </c>
      <c r="F57" s="411"/>
      <c r="G57" s="412"/>
      <c r="L57" s="235"/>
    </row>
  </sheetData>
  <mergeCells count="59">
    <mergeCell ref="B11:G11"/>
    <mergeCell ref="B8:G8"/>
    <mergeCell ref="B9:G9"/>
    <mergeCell ref="B10:G10"/>
    <mergeCell ref="J10:K10"/>
    <mergeCell ref="B1:C1"/>
    <mergeCell ref="F1:G1"/>
    <mergeCell ref="B2:G2"/>
    <mergeCell ref="B4:G4"/>
    <mergeCell ref="B5:G5"/>
    <mergeCell ref="B6:D6"/>
    <mergeCell ref="B7:D7"/>
    <mergeCell ref="J12:K12"/>
    <mergeCell ref="B12:G12"/>
    <mergeCell ref="B13:G13"/>
    <mergeCell ref="B14:G14"/>
    <mergeCell ref="B15:G15"/>
    <mergeCell ref="B16:G16"/>
    <mergeCell ref="A27:G27"/>
    <mergeCell ref="B17:G17"/>
    <mergeCell ref="B18:G18"/>
    <mergeCell ref="A19:G19"/>
    <mergeCell ref="A20:G20"/>
    <mergeCell ref="A21:G21"/>
    <mergeCell ref="A22:G22"/>
    <mergeCell ref="A23:G23"/>
    <mergeCell ref="A24:G24"/>
    <mergeCell ref="A25:G25"/>
    <mergeCell ref="A26:G26"/>
    <mergeCell ref="A38:G38"/>
    <mergeCell ref="A28:G28"/>
    <mergeCell ref="A29:G29"/>
    <mergeCell ref="A30:G30"/>
    <mergeCell ref="A31:G31"/>
    <mergeCell ref="A32:G32"/>
    <mergeCell ref="A33:G33"/>
    <mergeCell ref="A34:G34"/>
    <mergeCell ref="A35:G35"/>
    <mergeCell ref="A36:G36"/>
    <mergeCell ref="A37:G37"/>
    <mergeCell ref="A50:G50"/>
    <mergeCell ref="A39:G39"/>
    <mergeCell ref="A40:G40"/>
    <mergeCell ref="A41:G41"/>
    <mergeCell ref="A42:G42"/>
    <mergeCell ref="A43:G43"/>
    <mergeCell ref="A44:G44"/>
    <mergeCell ref="A45:G45"/>
    <mergeCell ref="A46:G46"/>
    <mergeCell ref="A47:G47"/>
    <mergeCell ref="A48:G48"/>
    <mergeCell ref="A49:G49"/>
    <mergeCell ref="E57:G57"/>
    <mergeCell ref="A51:G51"/>
    <mergeCell ref="A52:G52"/>
    <mergeCell ref="A53:G53"/>
    <mergeCell ref="A54:G54"/>
    <mergeCell ref="A55:G55"/>
    <mergeCell ref="A56:G5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workbookViewId="0">
      <selection activeCell="N1" sqref="N1"/>
    </sheetView>
  </sheetViews>
  <sheetFormatPr defaultRowHeight="13.5"/>
  <cols>
    <col min="1" max="1" width="8" customWidth="1"/>
    <col min="3" max="3" width="9.75" customWidth="1"/>
    <col min="5" max="5" width="9.5" bestFit="1" customWidth="1"/>
    <col min="15" max="15" width="9" style="52"/>
    <col min="16" max="16" width="7.375" customWidth="1"/>
  </cols>
  <sheetData>
    <row r="1" spans="1:16">
      <c r="A1" s="8" t="s">
        <v>30</v>
      </c>
      <c r="B1" s="284" t="s">
        <v>130</v>
      </c>
      <c r="C1" s="284"/>
      <c r="D1" s="284"/>
      <c r="E1" s="79" t="s">
        <v>113</v>
      </c>
      <c r="F1" s="79" t="s">
        <v>114</v>
      </c>
      <c r="G1" s="79" t="s">
        <v>116</v>
      </c>
      <c r="H1" s="79" t="s">
        <v>115</v>
      </c>
      <c r="I1" s="79" t="s">
        <v>117</v>
      </c>
      <c r="J1" s="98"/>
      <c r="M1" s="16" t="s">
        <v>63</v>
      </c>
      <c r="N1" s="241">
        <v>3.01</v>
      </c>
      <c r="O1" s="17"/>
    </row>
    <row r="2" spans="1:16">
      <c r="A2" s="8" t="s">
        <v>31</v>
      </c>
      <c r="B2" s="284" t="s">
        <v>131</v>
      </c>
      <c r="C2" s="284"/>
      <c r="D2" s="284"/>
      <c r="E2" s="80">
        <v>12</v>
      </c>
      <c r="F2" s="80">
        <v>5</v>
      </c>
      <c r="G2" s="80">
        <v>0</v>
      </c>
      <c r="H2" s="80">
        <v>7</v>
      </c>
      <c r="I2" s="80">
        <v>0</v>
      </c>
      <c r="J2" s="98"/>
      <c r="N2" t="s">
        <v>89</v>
      </c>
    </row>
    <row r="3" spans="1:16" ht="14.25" thickBot="1">
      <c r="A3" s="9" t="s">
        <v>32</v>
      </c>
      <c r="B3" s="49">
        <v>10</v>
      </c>
    </row>
    <row r="4" spans="1:16" ht="14.25" thickBot="1">
      <c r="A4" s="7"/>
      <c r="B4" s="6" t="s">
        <v>10</v>
      </c>
      <c r="C4" s="6" t="s">
        <v>11</v>
      </c>
      <c r="D4" s="6"/>
      <c r="F4" s="279" t="s">
        <v>38</v>
      </c>
      <c r="G4" s="280"/>
    </row>
    <row r="5" spans="1:16">
      <c r="A5" s="8" t="s">
        <v>12</v>
      </c>
      <c r="B5" s="5">
        <v>10</v>
      </c>
      <c r="C5" s="15">
        <f>INT(($B$5-10)/2)</f>
        <v>0</v>
      </c>
      <c r="D5" s="4">
        <f>INT($B$3/2)+$C5</f>
        <v>5</v>
      </c>
      <c r="F5" s="281" t="s">
        <v>470</v>
      </c>
      <c r="G5" s="281"/>
      <c r="H5" s="282"/>
      <c r="I5" s="282"/>
      <c r="J5" s="282"/>
      <c r="K5" s="282"/>
      <c r="L5" s="282"/>
      <c r="M5" s="282"/>
      <c r="N5" s="282"/>
      <c r="O5" s="84"/>
    </row>
    <row r="6" spans="1:16">
      <c r="A6" s="8" t="s">
        <v>13</v>
      </c>
      <c r="B6" s="5">
        <v>17</v>
      </c>
      <c r="C6" s="15">
        <f>INT(($B$6-10)/2)</f>
        <v>3</v>
      </c>
      <c r="D6" s="26">
        <f t="shared" ref="D6:D10" si="0">INT($B$3/2)+$C6</f>
        <v>8</v>
      </c>
      <c r="F6" s="51" t="s">
        <v>22</v>
      </c>
      <c r="G6" s="6" t="s">
        <v>23</v>
      </c>
      <c r="H6" s="6" t="s">
        <v>24</v>
      </c>
      <c r="I6" s="6" t="s">
        <v>25</v>
      </c>
      <c r="J6" s="6" t="s">
        <v>26</v>
      </c>
      <c r="K6" s="6" t="s">
        <v>27</v>
      </c>
      <c r="L6" s="6" t="s">
        <v>84</v>
      </c>
      <c r="M6" s="6" t="s">
        <v>28</v>
      </c>
      <c r="N6" s="6" t="s">
        <v>29</v>
      </c>
      <c r="O6" s="79" t="s">
        <v>120</v>
      </c>
      <c r="P6" s="19" t="s">
        <v>34</v>
      </c>
    </row>
    <row r="7" spans="1:16">
      <c r="A7" s="8" t="s">
        <v>14</v>
      </c>
      <c r="B7" s="5">
        <v>10</v>
      </c>
      <c r="C7" s="15">
        <f>INT(($B$7-10)/2)</f>
        <v>0</v>
      </c>
      <c r="D7" s="26">
        <f t="shared" si="0"/>
        <v>5</v>
      </c>
      <c r="F7" s="200" t="s">
        <v>119</v>
      </c>
      <c r="G7" s="2">
        <f>I7+P7</f>
        <v>15</v>
      </c>
      <c r="H7" s="20" t="s">
        <v>17</v>
      </c>
      <c r="I7" s="22">
        <f>IF($H7 = "筋力",基本!$C$5,IF($H7 = "耐久力",基本!$C$6,IF($H7 = "敏捷力",基本!$C$7,IF($H7 = "知力",基本!$C$8,IF($H7 = "判断力",基本!$C$9,IF($H7 = "魅力",基本!$C$10,""))))))</f>
        <v>5</v>
      </c>
      <c r="J7" s="26">
        <f>INT($B$3/2)</f>
        <v>5</v>
      </c>
      <c r="K7" s="5">
        <v>2</v>
      </c>
      <c r="L7" s="5">
        <v>1</v>
      </c>
      <c r="M7" s="5">
        <v>2</v>
      </c>
      <c r="N7" s="5">
        <v>0</v>
      </c>
      <c r="O7" s="80">
        <v>0</v>
      </c>
      <c r="P7" s="18">
        <f>SUM(J7:O7)</f>
        <v>10</v>
      </c>
    </row>
    <row r="8" spans="1:16">
      <c r="A8" s="8" t="s">
        <v>15</v>
      </c>
      <c r="B8" s="5">
        <v>8</v>
      </c>
      <c r="C8" s="15">
        <f>INT(($B$8-10)/2)</f>
        <v>-1</v>
      </c>
      <c r="D8" s="26">
        <f t="shared" si="0"/>
        <v>4</v>
      </c>
      <c r="F8" s="283" t="s">
        <v>33</v>
      </c>
      <c r="G8" s="283"/>
      <c r="H8" s="283" t="s">
        <v>34</v>
      </c>
      <c r="I8" s="283"/>
      <c r="J8" s="6" t="s">
        <v>24</v>
      </c>
      <c r="K8" s="6" t="s">
        <v>25</v>
      </c>
      <c r="L8" s="21" t="s">
        <v>84</v>
      </c>
      <c r="M8" s="6" t="s">
        <v>28</v>
      </c>
      <c r="N8" s="6" t="s">
        <v>29</v>
      </c>
      <c r="O8" s="79" t="s">
        <v>120</v>
      </c>
      <c r="P8" s="19" t="s">
        <v>34</v>
      </c>
    </row>
    <row r="9" spans="1:16">
      <c r="A9" s="8" t="s">
        <v>16</v>
      </c>
      <c r="B9" s="5">
        <v>15</v>
      </c>
      <c r="C9" s="15">
        <f>INT(($B$9-10)/2)</f>
        <v>2</v>
      </c>
      <c r="D9" s="26">
        <f t="shared" si="0"/>
        <v>7</v>
      </c>
      <c r="F9" s="284" t="s">
        <v>108</v>
      </c>
      <c r="G9" s="285"/>
      <c r="H9" s="282">
        <f>K9+P9</f>
        <v>6</v>
      </c>
      <c r="I9" s="282"/>
      <c r="J9" s="48" t="s">
        <v>17</v>
      </c>
      <c r="K9" s="22">
        <f>IF($J9 = "筋力",基本!$C$5,IF($J9 = "耐久力",基本!$C$6,IF($J9 = "敏捷力",基本!$C$7,IF($J9 = "知力",基本!$C$8,IF($J9 = "判断力",基本!$C$9,IF($J9 = "魅力",基本!$C$10,""))))))</f>
        <v>5</v>
      </c>
      <c r="L9" s="5">
        <v>0</v>
      </c>
      <c r="M9" s="5">
        <v>2</v>
      </c>
      <c r="N9" s="5">
        <f>-3+2</f>
        <v>-1</v>
      </c>
      <c r="O9" s="47">
        <f>$J$2+$C$7</f>
        <v>0</v>
      </c>
      <c r="P9" s="18">
        <f>SUM(L9:O9)</f>
        <v>1</v>
      </c>
    </row>
    <row r="10" spans="1:16">
      <c r="A10" s="8" t="s">
        <v>17</v>
      </c>
      <c r="B10" s="5">
        <v>21</v>
      </c>
      <c r="C10" s="15">
        <f>INT(($B$10-10)/2)</f>
        <v>5</v>
      </c>
      <c r="D10" s="26">
        <f t="shared" si="0"/>
        <v>10</v>
      </c>
      <c r="F10" s="283" t="s">
        <v>35</v>
      </c>
      <c r="G10" s="283"/>
      <c r="H10" s="283" t="s">
        <v>36</v>
      </c>
      <c r="I10" s="283"/>
      <c r="J10" s="283"/>
      <c r="K10" s="283"/>
      <c r="L10" s="283" t="s">
        <v>37</v>
      </c>
      <c r="M10" s="283"/>
      <c r="N10" s="283"/>
      <c r="O10"/>
    </row>
    <row r="11" spans="1:16">
      <c r="A11" s="52"/>
      <c r="B11" s="52"/>
      <c r="C11" s="52"/>
      <c r="D11" s="52"/>
      <c r="F11" s="284" t="s">
        <v>18</v>
      </c>
      <c r="G11" s="285"/>
      <c r="H11" s="284" t="s">
        <v>135</v>
      </c>
      <c r="I11" s="285"/>
      <c r="J11" s="285"/>
      <c r="K11" s="285"/>
      <c r="L11" s="5">
        <v>2</v>
      </c>
      <c r="M11" s="4" t="s">
        <v>64</v>
      </c>
      <c r="N11" s="5">
        <v>6</v>
      </c>
      <c r="O11"/>
    </row>
    <row r="12" spans="1:16" ht="14.25" thickBot="1">
      <c r="A12" s="79" t="s">
        <v>87</v>
      </c>
      <c r="B12" s="34" t="s">
        <v>94</v>
      </c>
      <c r="C12" s="34" t="s">
        <v>95</v>
      </c>
      <c r="D12" s="79" t="s">
        <v>118</v>
      </c>
      <c r="F12" s="1"/>
      <c r="G12" s="1"/>
      <c r="H12" s="1"/>
      <c r="I12" s="1"/>
      <c r="J12" s="1"/>
      <c r="K12" s="1"/>
      <c r="L12" s="1"/>
      <c r="M12" s="1"/>
      <c r="N12" s="1"/>
      <c r="O12" s="32"/>
    </row>
    <row r="13" spans="1:16" ht="14.25" thickBot="1">
      <c r="A13" s="47">
        <f>$E$2+$B$6+($F$2*($B$3-1))</f>
        <v>74</v>
      </c>
      <c r="B13" s="37">
        <f>INT($A$13/2)</f>
        <v>37</v>
      </c>
      <c r="C13" s="37">
        <f>INT($A$13/4)+1</f>
        <v>19</v>
      </c>
      <c r="D13" s="37">
        <f>H2+C6</f>
        <v>10</v>
      </c>
      <c r="F13" s="279" t="s">
        <v>96</v>
      </c>
      <c r="G13" s="280"/>
      <c r="H13" s="1"/>
      <c r="I13" s="1"/>
      <c r="J13" s="1"/>
      <c r="K13" s="1"/>
      <c r="L13" s="1"/>
      <c r="M13" s="1"/>
      <c r="N13" s="1"/>
      <c r="O13" s="32"/>
    </row>
    <row r="14" spans="1:16">
      <c r="F14" s="281"/>
      <c r="G14" s="281"/>
      <c r="H14" s="282"/>
      <c r="I14" s="282"/>
      <c r="J14" s="282"/>
      <c r="K14" s="282"/>
      <c r="L14" s="282"/>
      <c r="M14" s="282"/>
      <c r="N14" s="282"/>
      <c r="O14" s="84"/>
    </row>
    <row r="15" spans="1:16">
      <c r="A15" s="79" t="s">
        <v>93</v>
      </c>
      <c r="B15" s="33">
        <v>6</v>
      </c>
      <c r="F15" s="6" t="s">
        <v>22</v>
      </c>
      <c r="G15" s="6" t="s">
        <v>23</v>
      </c>
      <c r="H15" s="6" t="s">
        <v>24</v>
      </c>
      <c r="I15" s="6" t="s">
        <v>25</v>
      </c>
      <c r="J15" s="6" t="s">
        <v>26</v>
      </c>
      <c r="K15" s="6" t="s">
        <v>27</v>
      </c>
      <c r="L15" s="21" t="s">
        <v>84</v>
      </c>
      <c r="M15" s="6" t="s">
        <v>28</v>
      </c>
      <c r="N15" s="6" t="s">
        <v>29</v>
      </c>
      <c r="O15" s="79" t="s">
        <v>120</v>
      </c>
      <c r="P15" s="19" t="s">
        <v>34</v>
      </c>
    </row>
    <row r="16" spans="1:16">
      <c r="A16" s="79" t="s">
        <v>92</v>
      </c>
      <c r="B16" s="25">
        <v>24</v>
      </c>
      <c r="F16" s="80" t="s">
        <v>132</v>
      </c>
      <c r="G16" s="78">
        <f>I16+P16</f>
        <v>5</v>
      </c>
      <c r="H16" s="20" t="s">
        <v>12</v>
      </c>
      <c r="I16" s="22">
        <f>IF($H16 = "筋力",基本!$C$5,IF($H16 = "耐久力",基本!$C$6,IF($H16 = "敏捷力",基本!$C$7,IF($H16 = "知力",基本!$C$8,IF($H16 = "判断力",基本!$C$9,IF($H16 = "魅力",基本!$C$10,""))))))</f>
        <v>0</v>
      </c>
      <c r="J16" s="2">
        <f>INT($B$3/2)</f>
        <v>5</v>
      </c>
      <c r="K16" s="5">
        <v>0</v>
      </c>
      <c r="L16" s="5">
        <v>0</v>
      </c>
      <c r="M16" s="5">
        <v>0</v>
      </c>
      <c r="N16" s="5">
        <v>0</v>
      </c>
      <c r="O16" s="80">
        <v>0</v>
      </c>
      <c r="P16" s="18">
        <f>SUM(J16:O16)</f>
        <v>5</v>
      </c>
    </row>
    <row r="17" spans="1:16">
      <c r="A17" s="79" t="s">
        <v>19</v>
      </c>
      <c r="B17" s="25">
        <v>23</v>
      </c>
      <c r="F17" s="283" t="s">
        <v>33</v>
      </c>
      <c r="G17" s="283"/>
      <c r="H17" s="283" t="s">
        <v>34</v>
      </c>
      <c r="I17" s="283"/>
      <c r="J17" s="6" t="s">
        <v>24</v>
      </c>
      <c r="K17" s="6" t="s">
        <v>25</v>
      </c>
      <c r="L17" s="21" t="s">
        <v>84</v>
      </c>
      <c r="M17" s="6" t="s">
        <v>28</v>
      </c>
      <c r="N17" s="6" t="s">
        <v>29</v>
      </c>
      <c r="O17" s="79" t="s">
        <v>120</v>
      </c>
      <c r="P17" s="19" t="s">
        <v>34</v>
      </c>
    </row>
    <row r="18" spans="1:16">
      <c r="A18" s="79" t="s">
        <v>20</v>
      </c>
      <c r="B18" s="25">
        <v>17</v>
      </c>
      <c r="F18" s="285" t="s">
        <v>109</v>
      </c>
      <c r="G18" s="285"/>
      <c r="H18" s="282">
        <f>K18+P18</f>
        <v>0</v>
      </c>
      <c r="I18" s="282"/>
      <c r="J18" s="20" t="s">
        <v>12</v>
      </c>
      <c r="K18" s="22">
        <f>IF($J18 = "筋力",基本!$C$5,IF($J18 = "耐久力",基本!$C$6,IF($J18 = "敏捷力",基本!$C$7,IF($J18 = "知力",基本!$C$8,IF($J18 = "判断力",基本!$C$9,IF($J18 = "魅力",基本!$C$10,""))))))</f>
        <v>0</v>
      </c>
      <c r="L18" s="5">
        <v>0</v>
      </c>
      <c r="M18" s="5">
        <v>0</v>
      </c>
      <c r="N18" s="5">
        <v>0</v>
      </c>
      <c r="O18" s="47">
        <f>$J$2+$C$7</f>
        <v>0</v>
      </c>
      <c r="P18" s="78">
        <f>SUM(L18:O18)</f>
        <v>0</v>
      </c>
    </row>
    <row r="19" spans="1:16">
      <c r="A19" s="79" t="s">
        <v>21</v>
      </c>
      <c r="B19" s="25">
        <v>26</v>
      </c>
      <c r="F19" s="283" t="s">
        <v>35</v>
      </c>
      <c r="G19" s="283"/>
      <c r="H19" s="283" t="s">
        <v>36</v>
      </c>
      <c r="I19" s="283"/>
      <c r="J19" s="283"/>
      <c r="K19" s="283"/>
      <c r="L19" s="283" t="s">
        <v>37</v>
      </c>
      <c r="M19" s="283"/>
      <c r="N19" s="283"/>
    </row>
    <row r="20" spans="1:16">
      <c r="F20" s="285" t="s">
        <v>18</v>
      </c>
      <c r="G20" s="285"/>
      <c r="H20" s="289"/>
      <c r="I20" s="285"/>
      <c r="J20" s="285"/>
      <c r="K20" s="285"/>
      <c r="L20" s="5"/>
      <c r="M20" s="4" t="s">
        <v>45</v>
      </c>
      <c r="N20" s="5"/>
    </row>
    <row r="21" spans="1:16" ht="14.25" thickBot="1">
      <c r="F21" s="1"/>
      <c r="G21" s="1"/>
      <c r="H21" s="1"/>
      <c r="I21" s="1"/>
      <c r="J21" s="1"/>
      <c r="K21" s="1"/>
      <c r="L21" s="1"/>
      <c r="M21" s="1"/>
      <c r="N21" s="1"/>
      <c r="O21" s="32"/>
    </row>
    <row r="22" spans="1:16" ht="14.25" thickBot="1">
      <c r="B22" s="52"/>
      <c r="C22" s="52"/>
      <c r="D22" s="52"/>
      <c r="F22" s="279" t="s">
        <v>65</v>
      </c>
      <c r="G22" s="280"/>
      <c r="H22" s="1"/>
      <c r="I22" s="1"/>
      <c r="J22" s="1"/>
      <c r="K22" s="1"/>
      <c r="L22" s="1"/>
      <c r="M22" s="1"/>
      <c r="N22" s="1"/>
      <c r="O22" s="32"/>
    </row>
    <row r="23" spans="1:16">
      <c r="B23" s="52"/>
      <c r="C23" s="52"/>
      <c r="D23" s="52"/>
      <c r="F23" s="281" t="s">
        <v>470</v>
      </c>
      <c r="G23" s="281"/>
      <c r="H23" s="282"/>
      <c r="I23" s="282"/>
      <c r="J23" s="282"/>
      <c r="K23" s="282"/>
      <c r="L23" s="282"/>
      <c r="M23" s="282"/>
      <c r="N23" s="282"/>
      <c r="O23" s="84"/>
    </row>
    <row r="24" spans="1:16">
      <c r="B24" s="52"/>
      <c r="C24" s="52"/>
      <c r="D24" s="52"/>
      <c r="F24" s="6" t="s">
        <v>22</v>
      </c>
      <c r="G24" s="6" t="s">
        <v>23</v>
      </c>
      <c r="H24" s="6" t="s">
        <v>24</v>
      </c>
      <c r="I24" s="6" t="s">
        <v>25</v>
      </c>
      <c r="J24" s="6" t="s">
        <v>26</v>
      </c>
      <c r="K24" s="6" t="s">
        <v>27</v>
      </c>
      <c r="L24" s="21" t="s">
        <v>84</v>
      </c>
      <c r="M24" s="6" t="s">
        <v>28</v>
      </c>
      <c r="N24" s="6" t="s">
        <v>29</v>
      </c>
      <c r="O24" s="79" t="s">
        <v>120</v>
      </c>
      <c r="P24" s="19" t="s">
        <v>34</v>
      </c>
    </row>
    <row r="25" spans="1:16">
      <c r="B25" s="52"/>
      <c r="C25" s="52"/>
      <c r="D25" s="52"/>
      <c r="F25" s="80" t="s">
        <v>119</v>
      </c>
      <c r="G25" s="78">
        <f>I25+P25</f>
        <v>15</v>
      </c>
      <c r="H25" s="20" t="s">
        <v>17</v>
      </c>
      <c r="I25" s="22">
        <f>IF($H25 = "筋力",基本!$C$5,IF($H25 = "耐久力",基本!$C$6,IF($H25 = "敏捷力",基本!$C$7,IF($H25 = "知力",基本!$C$8,IF($H25 = "判断力",基本!$C$9,IF($H25 = "魅力",基本!$C$10,""))))))</f>
        <v>5</v>
      </c>
      <c r="J25" s="2">
        <f>INT($B$3/2)</f>
        <v>5</v>
      </c>
      <c r="K25" s="5">
        <v>2</v>
      </c>
      <c r="L25" s="5">
        <v>1</v>
      </c>
      <c r="M25" s="5">
        <v>2</v>
      </c>
      <c r="N25" s="5">
        <v>0</v>
      </c>
      <c r="O25" s="80">
        <v>0</v>
      </c>
      <c r="P25" s="78">
        <f>SUM(J25:O25)</f>
        <v>10</v>
      </c>
    </row>
    <row r="26" spans="1:16">
      <c r="F26" s="283" t="s">
        <v>33</v>
      </c>
      <c r="G26" s="283"/>
      <c r="H26" s="283" t="s">
        <v>34</v>
      </c>
      <c r="I26" s="283"/>
      <c r="J26" s="6" t="s">
        <v>24</v>
      </c>
      <c r="K26" s="6" t="s">
        <v>25</v>
      </c>
      <c r="L26" s="21" t="s">
        <v>84</v>
      </c>
      <c r="M26" s="6" t="s">
        <v>28</v>
      </c>
      <c r="N26" s="6" t="s">
        <v>29</v>
      </c>
      <c r="O26" s="79" t="s">
        <v>120</v>
      </c>
      <c r="P26" s="19" t="s">
        <v>34</v>
      </c>
    </row>
    <row r="27" spans="1:16">
      <c r="A27" s="23" t="s">
        <v>69</v>
      </c>
      <c r="B27" s="23" t="s">
        <v>67</v>
      </c>
      <c r="C27" s="23" t="s">
        <v>74</v>
      </c>
      <c r="D27" s="23" t="str">
        <f>IF($F$4="","",$F$4)</f>
        <v>近接基礎</v>
      </c>
      <c r="F27" s="285" t="s">
        <v>124</v>
      </c>
      <c r="G27" s="285"/>
      <c r="H27" s="282">
        <f>K27+P27</f>
        <v>9</v>
      </c>
      <c r="I27" s="282"/>
      <c r="J27" s="20" t="s">
        <v>17</v>
      </c>
      <c r="K27" s="22">
        <f>IF($J27 = "筋力",基本!$C$5,IF($J27 = "耐久力",基本!$C$6,IF($J27 = "敏捷力",基本!$C$7,IF($J27 = "知力",基本!$C$8,IF($J27 = "判断力",基本!$C$9,IF($J27 = "魅力",基本!$C$10,""))))))</f>
        <v>5</v>
      </c>
      <c r="L27" s="48">
        <v>0</v>
      </c>
      <c r="M27" s="48">
        <v>2</v>
      </c>
      <c r="N27" s="48">
        <v>2</v>
      </c>
      <c r="O27" s="47">
        <f>$J$2+$C$7</f>
        <v>0</v>
      </c>
      <c r="P27" s="78">
        <f>SUM(L27:O27)</f>
        <v>4</v>
      </c>
    </row>
    <row r="28" spans="1:16">
      <c r="A28" s="23" t="s">
        <v>70</v>
      </c>
      <c r="B28" s="23" t="s">
        <v>72</v>
      </c>
      <c r="C28" s="23" t="s">
        <v>75</v>
      </c>
      <c r="D28" s="23" t="str">
        <f>IF($F$13="","",$F$13)</f>
        <v>遠隔基礎</v>
      </c>
      <c r="F28" s="283" t="s">
        <v>35</v>
      </c>
      <c r="G28" s="283"/>
      <c r="H28" s="283" t="s">
        <v>36</v>
      </c>
      <c r="I28" s="283"/>
      <c r="J28" s="283"/>
      <c r="K28" s="283"/>
      <c r="L28" s="283" t="s">
        <v>37</v>
      </c>
      <c r="M28" s="283"/>
      <c r="N28" s="283"/>
    </row>
    <row r="29" spans="1:16">
      <c r="A29" s="23" t="s">
        <v>71</v>
      </c>
      <c r="B29" s="23" t="s">
        <v>73</v>
      </c>
      <c r="C29" s="23" t="s">
        <v>76</v>
      </c>
      <c r="D29" s="23" t="str">
        <f>IF($F$22="","",$F$22)</f>
        <v>パワー</v>
      </c>
      <c r="F29" s="285" t="s">
        <v>18</v>
      </c>
      <c r="G29" s="285"/>
      <c r="H29" s="284" t="s">
        <v>135</v>
      </c>
      <c r="I29" s="285"/>
      <c r="J29" s="285"/>
      <c r="K29" s="285"/>
      <c r="L29" s="5">
        <v>2</v>
      </c>
      <c r="M29" s="4" t="s">
        <v>45</v>
      </c>
      <c r="N29" s="5">
        <v>6</v>
      </c>
    </row>
    <row r="30" spans="1:16" ht="14.25" thickBot="1">
      <c r="A30" s="23" t="s">
        <v>83</v>
      </c>
      <c r="B30" s="23" t="s">
        <v>99</v>
      </c>
      <c r="C30" s="23" t="s">
        <v>77</v>
      </c>
      <c r="D30" s="23" t="str">
        <f>IF($F$31="","",$F$31)</f>
        <v>　</v>
      </c>
    </row>
    <row r="31" spans="1:16" ht="14.25" thickBot="1">
      <c r="A31" s="23" t="s">
        <v>98</v>
      </c>
      <c r="B31" s="23"/>
      <c r="C31" s="23" t="s">
        <v>78</v>
      </c>
      <c r="D31" s="23" t="str">
        <f>IF($F$40="","",$F$40)</f>
        <v>　</v>
      </c>
      <c r="F31" s="279" t="s">
        <v>112</v>
      </c>
      <c r="G31" s="280"/>
      <c r="H31" s="1"/>
      <c r="I31" s="1"/>
      <c r="J31" s="1"/>
      <c r="K31" s="1"/>
      <c r="L31" s="1"/>
      <c r="M31" s="1"/>
      <c r="N31" s="1"/>
      <c r="O31" s="32"/>
    </row>
    <row r="32" spans="1:16">
      <c r="A32" s="23" t="s">
        <v>103</v>
      </c>
      <c r="C32" s="23" t="s">
        <v>79</v>
      </c>
      <c r="F32" s="281"/>
      <c r="G32" s="281"/>
      <c r="H32" s="282"/>
      <c r="I32" s="282"/>
      <c r="J32" s="282"/>
      <c r="K32" s="282"/>
      <c r="L32" s="282"/>
      <c r="M32" s="282"/>
      <c r="N32" s="282"/>
      <c r="O32" s="84"/>
    </row>
    <row r="33" spans="1:16">
      <c r="A33" s="23"/>
      <c r="C33" s="23" t="s">
        <v>68</v>
      </c>
      <c r="F33" s="6" t="s">
        <v>22</v>
      </c>
      <c r="G33" s="6" t="s">
        <v>23</v>
      </c>
      <c r="H33" s="6" t="s">
        <v>24</v>
      </c>
      <c r="I33" s="6" t="s">
        <v>25</v>
      </c>
      <c r="J33" s="6" t="s">
        <v>26</v>
      </c>
      <c r="K33" s="6" t="s">
        <v>27</v>
      </c>
      <c r="L33" s="21" t="s">
        <v>84</v>
      </c>
      <c r="M33" s="6" t="s">
        <v>28</v>
      </c>
      <c r="N33" s="6" t="s">
        <v>29</v>
      </c>
      <c r="O33" s="79" t="s">
        <v>120</v>
      </c>
      <c r="P33" s="19" t="s">
        <v>34</v>
      </c>
    </row>
    <row r="34" spans="1:16">
      <c r="C34" s="23" t="s">
        <v>80</v>
      </c>
      <c r="F34" s="80" t="s">
        <v>97</v>
      </c>
      <c r="G34" s="78">
        <f>I34+P34</f>
        <v>11</v>
      </c>
      <c r="H34" s="20" t="s">
        <v>12</v>
      </c>
      <c r="I34" s="22">
        <f>IF($H34 = "筋力",基本!$C$5,IF($H34 = "耐久力",基本!$C$6,IF($H34 = "敏捷力",基本!$C$7,IF($H34 = "知力",基本!$C$8,IF($H34 = "判断力",基本!$C$9,IF($H34 = "魅力",基本!$C$10,""))))))</f>
        <v>0</v>
      </c>
      <c r="J34" s="4">
        <f>INT($B$3/2)</f>
        <v>5</v>
      </c>
      <c r="K34" s="5">
        <v>2</v>
      </c>
      <c r="L34" s="5">
        <v>1</v>
      </c>
      <c r="M34" s="5">
        <v>2</v>
      </c>
      <c r="N34" s="5">
        <v>0</v>
      </c>
      <c r="O34" s="80">
        <v>1</v>
      </c>
      <c r="P34" s="78">
        <f>SUM(J34:O34)</f>
        <v>11</v>
      </c>
    </row>
    <row r="35" spans="1:16">
      <c r="C35" s="23" t="s">
        <v>81</v>
      </c>
      <c r="F35" s="283" t="s">
        <v>4</v>
      </c>
      <c r="G35" s="283"/>
      <c r="H35" s="283" t="s">
        <v>34</v>
      </c>
      <c r="I35" s="283"/>
      <c r="J35" s="6" t="s">
        <v>24</v>
      </c>
      <c r="K35" s="6" t="s">
        <v>25</v>
      </c>
      <c r="L35" s="21" t="s">
        <v>84</v>
      </c>
      <c r="M35" s="6" t="s">
        <v>28</v>
      </c>
      <c r="N35" s="6" t="s">
        <v>29</v>
      </c>
      <c r="O35" s="79" t="s">
        <v>120</v>
      </c>
      <c r="P35" s="19" t="s">
        <v>34</v>
      </c>
    </row>
    <row r="36" spans="1:16">
      <c r="C36" s="23" t="s">
        <v>82</v>
      </c>
      <c r="F36" s="285" t="s">
        <v>125</v>
      </c>
      <c r="G36" s="285"/>
      <c r="H36" s="282">
        <f>K36+P36</f>
        <v>2</v>
      </c>
      <c r="I36" s="282"/>
      <c r="J36" s="20" t="s">
        <v>12</v>
      </c>
      <c r="K36" s="22">
        <f>IF($J36 = "筋力",基本!$C$5,IF($J36 = "耐久力",基本!$C$6,IF($J36 = "敏捷力",基本!$C$7,IF($J36 = "知力",基本!$C$8,IF($J36 = "判断力",基本!$C$9,IF($J36 = "魅力",基本!$C$10,""))))))</f>
        <v>0</v>
      </c>
      <c r="L36" s="5">
        <v>0</v>
      </c>
      <c r="M36" s="5">
        <v>2</v>
      </c>
      <c r="N36" s="5">
        <v>0</v>
      </c>
      <c r="O36" s="47">
        <f>$J$2+$C$7</f>
        <v>0</v>
      </c>
      <c r="P36" s="78">
        <f>SUM(L36:O36)</f>
        <v>2</v>
      </c>
    </row>
    <row r="37" spans="1:16">
      <c r="C37" s="23"/>
      <c r="F37" s="283" t="s">
        <v>35</v>
      </c>
      <c r="G37" s="283"/>
      <c r="H37" s="283" t="s">
        <v>36</v>
      </c>
      <c r="I37" s="283"/>
      <c r="J37" s="283"/>
      <c r="K37" s="283"/>
      <c r="L37" s="283" t="s">
        <v>3</v>
      </c>
      <c r="M37" s="283"/>
      <c r="N37" s="283"/>
    </row>
    <row r="38" spans="1:16">
      <c r="F38" s="285" t="s">
        <v>18</v>
      </c>
      <c r="G38" s="285"/>
      <c r="H38" s="285" t="s">
        <v>126</v>
      </c>
      <c r="I38" s="285"/>
      <c r="J38" s="285"/>
      <c r="K38" s="285"/>
      <c r="L38" s="5">
        <v>2</v>
      </c>
      <c r="M38" s="4" t="s">
        <v>121</v>
      </c>
      <c r="N38" s="5">
        <v>6</v>
      </c>
    </row>
    <row r="39" spans="1:16" ht="14.25" thickBot="1"/>
    <row r="40" spans="1:16" ht="14.25" thickBot="1">
      <c r="F40" s="279" t="s">
        <v>134</v>
      </c>
      <c r="G40" s="280"/>
      <c r="H40" s="1"/>
      <c r="I40" s="1"/>
      <c r="J40" s="1"/>
      <c r="K40" s="1"/>
      <c r="L40" s="1"/>
      <c r="M40" s="1"/>
      <c r="N40" s="1"/>
      <c r="O40" s="32"/>
    </row>
    <row r="41" spans="1:16">
      <c r="F41" s="281"/>
      <c r="G41" s="281"/>
      <c r="H41" s="282"/>
      <c r="I41" s="282"/>
      <c r="J41" s="282"/>
      <c r="K41" s="282"/>
      <c r="L41" s="282"/>
      <c r="M41" s="282"/>
      <c r="N41" s="282"/>
      <c r="O41" s="84"/>
    </row>
    <row r="42" spans="1:16">
      <c r="F42" s="21" t="s">
        <v>22</v>
      </c>
      <c r="G42" s="21" t="s">
        <v>23</v>
      </c>
      <c r="H42" s="21" t="s">
        <v>24</v>
      </c>
      <c r="I42" s="21" t="s">
        <v>25</v>
      </c>
      <c r="J42" s="21" t="s">
        <v>26</v>
      </c>
      <c r="K42" s="21" t="s">
        <v>27</v>
      </c>
      <c r="L42" s="21" t="s">
        <v>84</v>
      </c>
      <c r="M42" s="21" t="s">
        <v>28</v>
      </c>
      <c r="N42" s="21" t="s">
        <v>29</v>
      </c>
      <c r="O42" s="79" t="s">
        <v>120</v>
      </c>
      <c r="P42" s="21" t="s">
        <v>34</v>
      </c>
    </row>
    <row r="43" spans="1:16">
      <c r="F43" s="80" t="s">
        <v>65</v>
      </c>
      <c r="G43" s="78">
        <f>I43+P43</f>
        <v>11</v>
      </c>
      <c r="H43" s="55" t="s">
        <v>12</v>
      </c>
      <c r="I43" s="22">
        <f>IF($H43 = "筋力",基本!$C$5,IF($H43 = "耐久力",基本!$C$6,IF($H43 = "敏捷力",基本!$C$7,IF($H43 = "知力",基本!$C$8,IF($H43 = "判断力",基本!$C$9,IF($H43 = "魅力",基本!$C$10,""))))))</f>
        <v>0</v>
      </c>
      <c r="J43" s="22">
        <f>INT($B$3/2)</f>
        <v>5</v>
      </c>
      <c r="K43" s="20">
        <v>2</v>
      </c>
      <c r="L43" s="20">
        <v>1</v>
      </c>
      <c r="M43" s="20">
        <v>2</v>
      </c>
      <c r="N43" s="20">
        <v>0</v>
      </c>
      <c r="O43" s="80">
        <v>1</v>
      </c>
      <c r="P43" s="78">
        <f>SUM(J43:O43)</f>
        <v>11</v>
      </c>
    </row>
    <row r="44" spans="1:16">
      <c r="F44" s="286" t="s">
        <v>4</v>
      </c>
      <c r="G44" s="287"/>
      <c r="H44" s="286" t="s">
        <v>34</v>
      </c>
      <c r="I44" s="287"/>
      <c r="J44" s="21" t="s">
        <v>24</v>
      </c>
      <c r="K44" s="21" t="s">
        <v>25</v>
      </c>
      <c r="L44" s="21" t="s">
        <v>84</v>
      </c>
      <c r="M44" s="21" t="s">
        <v>28</v>
      </c>
      <c r="N44" s="21" t="s">
        <v>29</v>
      </c>
      <c r="O44" s="79" t="s">
        <v>120</v>
      </c>
      <c r="P44" s="21" t="s">
        <v>34</v>
      </c>
    </row>
    <row r="45" spans="1:16">
      <c r="F45" s="285"/>
      <c r="G45" s="285"/>
      <c r="H45" s="282">
        <f>K45+P45</f>
        <v>4</v>
      </c>
      <c r="I45" s="282"/>
      <c r="J45" s="55" t="s">
        <v>12</v>
      </c>
      <c r="K45" s="22">
        <f>IF($J45 = "筋力",基本!$C$5,IF($J45 = "耐久力",基本!$C$6,IF($J45 = "敏捷力",基本!$C$7,IF($J45 = "知力",基本!$C$8,IF($J45 = "判断力",基本!$C$9,IF($J45 = "魅力",基本!$C$10,""))))))</f>
        <v>0</v>
      </c>
      <c r="L45" s="20">
        <v>0</v>
      </c>
      <c r="M45" s="20">
        <v>4</v>
      </c>
      <c r="N45" s="20"/>
      <c r="O45" s="47">
        <f>$J$2+$C$7</f>
        <v>0</v>
      </c>
      <c r="P45" s="78">
        <f>SUM(L45:O45)</f>
        <v>4</v>
      </c>
    </row>
    <row r="46" spans="1:16">
      <c r="F46" s="286" t="s">
        <v>35</v>
      </c>
      <c r="G46" s="287"/>
      <c r="H46" s="286" t="s">
        <v>36</v>
      </c>
      <c r="I46" s="288"/>
      <c r="J46" s="288"/>
      <c r="K46" s="287"/>
      <c r="L46" s="286" t="s">
        <v>3</v>
      </c>
      <c r="M46" s="288"/>
      <c r="N46" s="287"/>
    </row>
    <row r="47" spans="1:16">
      <c r="F47" s="285"/>
      <c r="G47" s="285"/>
      <c r="H47" s="285"/>
      <c r="I47" s="285"/>
      <c r="J47" s="285"/>
      <c r="K47" s="285"/>
      <c r="L47" s="20">
        <v>2</v>
      </c>
      <c r="M47" s="22" t="s">
        <v>127</v>
      </c>
      <c r="N47" s="20">
        <v>6</v>
      </c>
    </row>
  </sheetData>
  <mergeCells count="57">
    <mergeCell ref="H20:K20"/>
    <mergeCell ref="L10:N10"/>
    <mergeCell ref="F18:G18"/>
    <mergeCell ref="H18:I18"/>
    <mergeCell ref="F19:G19"/>
    <mergeCell ref="H19:K19"/>
    <mergeCell ref="L19:N19"/>
    <mergeCell ref="F14:N14"/>
    <mergeCell ref="F17:G17"/>
    <mergeCell ref="H17:I17"/>
    <mergeCell ref="F10:G10"/>
    <mergeCell ref="F11:G11"/>
    <mergeCell ref="H10:K10"/>
    <mergeCell ref="H11:K11"/>
    <mergeCell ref="F13:G13"/>
    <mergeCell ref="B1:D1"/>
    <mergeCell ref="B2:D2"/>
    <mergeCell ref="F37:G37"/>
    <mergeCell ref="H37:K37"/>
    <mergeCell ref="F29:G29"/>
    <mergeCell ref="H29:K29"/>
    <mergeCell ref="F23:N23"/>
    <mergeCell ref="F26:G26"/>
    <mergeCell ref="H26:I26"/>
    <mergeCell ref="F27:G27"/>
    <mergeCell ref="H27:I27"/>
    <mergeCell ref="F28:G28"/>
    <mergeCell ref="H28:K28"/>
    <mergeCell ref="L28:N28"/>
    <mergeCell ref="F20:G20"/>
    <mergeCell ref="F4:G4"/>
    <mergeCell ref="F41:N41"/>
    <mergeCell ref="F46:G46"/>
    <mergeCell ref="H46:K46"/>
    <mergeCell ref="L46:N46"/>
    <mergeCell ref="F47:G47"/>
    <mergeCell ref="H47:K47"/>
    <mergeCell ref="H45:I45"/>
    <mergeCell ref="F45:G45"/>
    <mergeCell ref="H44:I44"/>
    <mergeCell ref="F44:G44"/>
    <mergeCell ref="F22:G22"/>
    <mergeCell ref="F31:G31"/>
    <mergeCell ref="F40:G40"/>
    <mergeCell ref="F5:N5"/>
    <mergeCell ref="F8:G8"/>
    <mergeCell ref="F9:G9"/>
    <mergeCell ref="H8:I8"/>
    <mergeCell ref="H9:I9"/>
    <mergeCell ref="L37:N37"/>
    <mergeCell ref="F38:G38"/>
    <mergeCell ref="H38:K38"/>
    <mergeCell ref="F32:N32"/>
    <mergeCell ref="F35:G35"/>
    <mergeCell ref="H35:I35"/>
    <mergeCell ref="F36:G36"/>
    <mergeCell ref="H36:I36"/>
  </mergeCells>
  <phoneticPr fontId="1"/>
  <dataValidations count="1">
    <dataValidation type="list" allowBlank="1" showInputMessage="1" showErrorMessage="1" sqref="H7 J9 J18 H16 H25 J27 J36 H34 H43 J45">
      <formula1>$A$5:$A$10</formula1>
    </dataValidation>
  </dataValidations>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1"/>
  <sheetViews>
    <sheetView workbookViewId="0"/>
  </sheetViews>
  <sheetFormatPr defaultRowHeight="13.5"/>
  <cols>
    <col min="1" max="1" width="7.875" style="98" customWidth="1"/>
    <col min="2" max="2" width="8.5" style="98" customWidth="1"/>
    <col min="3" max="3" width="6.625" style="98" customWidth="1"/>
    <col min="4" max="4" width="15.75" style="98" customWidth="1"/>
    <col min="5" max="6" width="15.75" style="32" customWidth="1"/>
    <col min="7" max="7" width="18.25" style="32" customWidth="1"/>
    <col min="8" max="8" width="17.375" style="32" customWidth="1"/>
    <col min="9" max="9" width="14.625" style="32" customWidth="1"/>
    <col min="10" max="10" width="8.375" style="32" customWidth="1"/>
    <col min="11" max="11" width="7.5" style="32" customWidth="1"/>
    <col min="12" max="12" width="7.875" style="98" customWidth="1"/>
    <col min="13" max="13" width="9.25" style="98" customWidth="1"/>
    <col min="14" max="14" width="12.375" style="98" customWidth="1"/>
    <col min="15" max="16384" width="9" style="98"/>
  </cols>
  <sheetData>
    <row r="1" spans="1:13" ht="21">
      <c r="A1" s="10"/>
      <c r="B1" s="299"/>
      <c r="C1" s="300"/>
      <c r="D1" s="12" t="s">
        <v>40</v>
      </c>
      <c r="E1" s="11" t="s">
        <v>41</v>
      </c>
      <c r="F1" s="301"/>
      <c r="G1" s="302"/>
      <c r="H1" s="36" t="s">
        <v>55</v>
      </c>
    </row>
    <row r="2" spans="1:13" ht="24.75" customHeight="1">
      <c r="A2" s="12" t="s">
        <v>0</v>
      </c>
      <c r="B2" s="303" t="s">
        <v>105</v>
      </c>
      <c r="C2" s="303"/>
      <c r="D2" s="303"/>
      <c r="E2" s="303"/>
      <c r="F2" s="303"/>
      <c r="G2" s="303"/>
      <c r="H2" s="36" t="s">
        <v>56</v>
      </c>
    </row>
    <row r="3" spans="1:13" ht="19.5" customHeight="1">
      <c r="A3" s="35" t="s">
        <v>48</v>
      </c>
      <c r="B3" s="32"/>
      <c r="C3" s="32"/>
      <c r="D3" s="32"/>
      <c r="I3" s="36"/>
    </row>
    <row r="4" spans="1:13">
      <c r="A4" s="92" t="s">
        <v>46</v>
      </c>
      <c r="B4" s="290"/>
      <c r="C4" s="291"/>
      <c r="D4" s="291"/>
      <c r="E4" s="291"/>
      <c r="F4" s="291"/>
      <c r="G4" s="292"/>
    </row>
    <row r="5" spans="1:13">
      <c r="A5" s="93" t="s">
        <v>39</v>
      </c>
      <c r="B5" s="290"/>
      <c r="C5" s="291"/>
      <c r="D5" s="291"/>
      <c r="E5" s="291"/>
      <c r="F5" s="291"/>
      <c r="G5" s="292"/>
    </row>
    <row r="6" spans="1:13">
      <c r="A6" s="93" t="s">
        <v>7</v>
      </c>
      <c r="B6" s="290" t="s">
        <v>5</v>
      </c>
      <c r="C6" s="291"/>
      <c r="D6" s="292"/>
      <c r="E6" s="100" t="s">
        <v>43</v>
      </c>
      <c r="F6" s="101" t="str">
        <f>$I$6</f>
        <v>近接</v>
      </c>
      <c r="G6" s="101" t="str">
        <f>IF($J$6 = 0,"", $J$6)</f>
        <v>武器</v>
      </c>
      <c r="H6" s="100" t="s">
        <v>43</v>
      </c>
      <c r="I6" s="102" t="s">
        <v>69</v>
      </c>
      <c r="J6" s="102" t="s">
        <v>101</v>
      </c>
    </row>
    <row r="7" spans="1:13">
      <c r="A7" s="94" t="s">
        <v>6</v>
      </c>
      <c r="B7" s="290" t="s">
        <v>91</v>
      </c>
      <c r="C7" s="291"/>
      <c r="D7" s="292"/>
      <c r="E7" s="100" t="s">
        <v>66</v>
      </c>
      <c r="F7" s="101" t="str">
        <f>IF($I$7 = 0,"", $I$7)</f>
        <v/>
      </c>
      <c r="G7" s="101" t="str">
        <f>IF($J$7 = 0,"", $J$7)</f>
        <v/>
      </c>
      <c r="H7" s="100" t="s">
        <v>66</v>
      </c>
      <c r="I7" s="102"/>
      <c r="J7" s="102"/>
    </row>
    <row r="8" spans="1:13">
      <c r="A8" s="94" t="s">
        <v>8</v>
      </c>
      <c r="B8" s="290" t="s">
        <v>107</v>
      </c>
      <c r="C8" s="291"/>
      <c r="D8" s="291"/>
      <c r="E8" s="291"/>
      <c r="F8" s="291"/>
      <c r="G8" s="292"/>
      <c r="H8" s="100" t="s">
        <v>85</v>
      </c>
      <c r="I8" s="102" t="s">
        <v>102</v>
      </c>
      <c r="J8" s="36" t="s">
        <v>62</v>
      </c>
    </row>
    <row r="9" spans="1:13" ht="14.25" customHeight="1">
      <c r="A9" s="95" t="s">
        <v>9</v>
      </c>
      <c r="B9" s="293" t="s">
        <v>106</v>
      </c>
      <c r="C9" s="294"/>
      <c r="D9" s="294"/>
      <c r="E9" s="294"/>
      <c r="F9" s="294"/>
      <c r="G9" s="295"/>
      <c r="H9" s="100" t="s">
        <v>51</v>
      </c>
      <c r="I9" s="102" t="s">
        <v>17</v>
      </c>
      <c r="J9" s="101">
        <f>IF($I$9 = "筋力",基本!$C$5,IF($I$9 = "耐久力",基本!$C$6,IF($I$9 = "敏捷力",基本!$C$7,IF($I$9 = "知力",基本!$C$8,IF($I$9 = "判断力",基本!$C$9,IF($I$9 = "魅力",基本!$C$10,""))))))</f>
        <v>5</v>
      </c>
      <c r="K9" s="102" t="s">
        <v>90</v>
      </c>
    </row>
    <row r="10" spans="1:13" ht="14.25" customHeight="1">
      <c r="A10" s="96"/>
      <c r="B10" s="296"/>
      <c r="C10" s="297"/>
      <c r="D10" s="297"/>
      <c r="E10" s="297"/>
      <c r="F10" s="297"/>
      <c r="G10" s="298"/>
      <c r="H10" s="100" t="s">
        <v>58</v>
      </c>
      <c r="I10" s="102">
        <v>0</v>
      </c>
      <c r="J10" s="286" t="s">
        <v>53</v>
      </c>
      <c r="K10" s="287"/>
      <c r="L10" s="101">
        <f>IF($I$8=基本!$F$4,基本!$P$7,IF($I$8=基本!$F$13,基本!$P$16,IF($I$8=基本!$F$22,基本!$P$25,IF($I$8=基本!$F$31,基本!$P$34,IF($I$8=基本!$F$40,基本!$P$43,0)))))</f>
        <v>10</v>
      </c>
    </row>
    <row r="11" spans="1:13" ht="14.25" customHeight="1">
      <c r="A11" s="96"/>
      <c r="B11" s="305"/>
      <c r="C11" s="306"/>
      <c r="D11" s="306"/>
      <c r="E11" s="306"/>
      <c r="F11" s="306"/>
      <c r="G11" s="307"/>
      <c r="H11" s="38" t="s">
        <v>52</v>
      </c>
      <c r="I11" s="102" t="s">
        <v>17</v>
      </c>
      <c r="J11" s="40">
        <f>IF($I$11 = "筋力",基本!$C$5,IF($I$11 = "耐久力",基本!$C$6,IF($I$11 = "敏捷力",基本!$C$7,IF($I$11 = "知力",基本!$C$8,IF($I$11 = "判断力",基本!$C$9,IF($I$11 = "魅力",基本!$C$10,""))))))</f>
        <v>5</v>
      </c>
      <c r="L11" s="32"/>
    </row>
    <row r="12" spans="1:13" ht="14.25" customHeight="1">
      <c r="A12" s="96"/>
      <c r="B12" s="305"/>
      <c r="C12" s="306"/>
      <c r="D12" s="306"/>
      <c r="E12" s="306"/>
      <c r="F12" s="306"/>
      <c r="G12" s="307"/>
      <c r="H12" s="100" t="s">
        <v>59</v>
      </c>
      <c r="I12" s="102">
        <v>0</v>
      </c>
      <c r="J12" s="286" t="s">
        <v>54</v>
      </c>
      <c r="K12" s="287"/>
      <c r="L12" s="101">
        <f>IF($I$8=基本!$F$4,基本!$P$9,IF($I$8=基本!$F$13,基本!$P$18,IF($I$8=基本!$F$22,基本!$P$27,IF($I$8=基本!$F$31,基本!$P$36,IF($I$8=基本!$F$40,基本!$P$45,0)))))</f>
        <v>1</v>
      </c>
    </row>
    <row r="13" spans="1:13" ht="14.25" customHeight="1">
      <c r="A13" s="96"/>
      <c r="B13" s="305"/>
      <c r="C13" s="306"/>
      <c r="D13" s="306"/>
      <c r="E13" s="306"/>
      <c r="F13" s="306"/>
      <c r="G13" s="307"/>
      <c r="H13" s="39" t="s">
        <v>86</v>
      </c>
      <c r="I13" s="102">
        <v>1</v>
      </c>
      <c r="J13" s="100" t="s">
        <v>44</v>
      </c>
      <c r="K13" s="102">
        <v>10</v>
      </c>
      <c r="L13" s="58"/>
      <c r="M13" s="58"/>
    </row>
    <row r="14" spans="1:13" ht="14.25" customHeight="1">
      <c r="A14" s="96"/>
      <c r="B14" s="296"/>
      <c r="C14" s="297"/>
      <c r="D14" s="297"/>
      <c r="E14" s="297"/>
      <c r="F14" s="297"/>
      <c r="G14" s="298"/>
      <c r="H14" s="100" t="s">
        <v>50</v>
      </c>
      <c r="I14" s="102">
        <v>2</v>
      </c>
      <c r="J14" s="100" t="s">
        <v>44</v>
      </c>
      <c r="K14" s="102">
        <v>6</v>
      </c>
      <c r="L14" s="58"/>
      <c r="M14" s="58"/>
    </row>
    <row r="15" spans="1:13" ht="14.25" customHeight="1">
      <c r="A15" s="97"/>
      <c r="B15" s="308"/>
      <c r="C15" s="309"/>
      <c r="D15" s="309"/>
      <c r="E15" s="309"/>
      <c r="F15" s="309"/>
      <c r="G15" s="310"/>
      <c r="H15" s="100" t="s">
        <v>60</v>
      </c>
      <c r="I15" s="102"/>
      <c r="J15" s="98"/>
      <c r="K15" s="98"/>
    </row>
    <row r="16" spans="1:13" ht="14.25" thickBot="1">
      <c r="A16" s="99" t="s">
        <v>47</v>
      </c>
      <c r="E16" s="3"/>
      <c r="H16" s="98"/>
      <c r="I16" s="98"/>
      <c r="J16" s="98"/>
      <c r="K16" s="98"/>
    </row>
    <row r="17" spans="1:12" ht="18.75" customHeight="1" thickBot="1">
      <c r="A17" s="311" t="str">
        <f>$B$2</f>
        <v>近接基礎攻撃</v>
      </c>
      <c r="B17" s="312"/>
      <c r="C17" s="312"/>
      <c r="D17" s="90" t="s">
        <v>2</v>
      </c>
      <c r="E17" s="61" t="s">
        <v>123</v>
      </c>
      <c r="F17" s="91" t="s">
        <v>110</v>
      </c>
      <c r="G17" s="73" t="s">
        <v>71</v>
      </c>
      <c r="J17" s="98"/>
      <c r="K17" s="98"/>
    </row>
    <row r="18" spans="1:12" ht="23.25" customHeight="1">
      <c r="A18" s="313" t="s">
        <v>42</v>
      </c>
      <c r="B18" s="87" t="s">
        <v>136</v>
      </c>
      <c r="C18" s="88" t="str">
        <f>$K$9</f>
        <v>AC</v>
      </c>
      <c r="D18" s="85" t="str">
        <f>$J$9+$L$10+$I$10 &amp; "+1d20"</f>
        <v>15+1d20</v>
      </c>
      <c r="E18" s="85" t="str">
        <f>$J$9+$L$10+$I$10 &amp; "+1d20"</f>
        <v>15+1d20</v>
      </c>
      <c r="F18" s="85" t="str">
        <f>$J$9+$L$10+$I$10+1 &amp; "+1d20"</f>
        <v>16+1d20</v>
      </c>
      <c r="G18" s="86"/>
      <c r="H18" s="98"/>
      <c r="I18" s="98"/>
      <c r="J18" s="98"/>
      <c r="K18" s="98"/>
    </row>
    <row r="19" spans="1:12" ht="23.25" customHeight="1" thickBot="1">
      <c r="A19" s="314"/>
      <c r="B19" s="151" t="s">
        <v>1</v>
      </c>
      <c r="C19" s="89" t="str">
        <f>$K$9</f>
        <v>AC</v>
      </c>
      <c r="D19" s="152" t="str">
        <f>$J$9+$L$10+2+$I$10 &amp; "+1d20"</f>
        <v>17+1d20</v>
      </c>
      <c r="E19" s="152" t="str">
        <f>$J$9+$L$10+2+$I$10 &amp; "+1d20"</f>
        <v>17+1d20</v>
      </c>
      <c r="F19" s="152" t="str">
        <f>$J$9+$L$10+2+$I$10+1 &amp; "+1d20"</f>
        <v>18+1d20</v>
      </c>
      <c r="G19" s="153"/>
      <c r="H19" s="98"/>
      <c r="I19" s="98"/>
      <c r="J19" s="98"/>
      <c r="K19" s="98"/>
    </row>
    <row r="20" spans="1:12" ht="23.25" customHeight="1">
      <c r="A20" s="315" t="s">
        <v>136</v>
      </c>
      <c r="B20" s="72" t="s">
        <v>4</v>
      </c>
      <c r="C20" s="75" t="str">
        <f t="shared" ref="C20:C21" si="0">IF($I$15 = 0,"", $I$15)</f>
        <v/>
      </c>
      <c r="D20" s="76" t="str">
        <f>$J$11+$L$12+$I$12 &amp; "+" &amp; $I$13 &amp; "d" &amp; $K$13</f>
        <v>6+1d10</v>
      </c>
      <c r="E20" s="76" t="str">
        <f>$J$11+$L$12+$I$12 &amp; "+" &amp; $I$13 &amp; "d" &amp; $K$13</f>
        <v>6+1d10</v>
      </c>
      <c r="F20" s="76" t="str">
        <f>$J$11+$L$12+$I$12 &amp; "+" &amp; $I$13 &amp; "d" &amp; $K$13</f>
        <v>6+1d10</v>
      </c>
      <c r="G20" s="77"/>
      <c r="H20" s="98"/>
      <c r="I20" s="98"/>
      <c r="J20" s="98"/>
      <c r="K20" s="98"/>
    </row>
    <row r="21" spans="1:12" ht="23.25" customHeight="1" thickBot="1">
      <c r="A21" s="316"/>
      <c r="B21" s="31" t="s">
        <v>3</v>
      </c>
      <c r="C21" s="74" t="str">
        <f t="shared" si="0"/>
        <v/>
      </c>
      <c r="D21" s="62" t="str">
        <f>$J$11+$L$12+$I$12+($I$13*$K$13) &amp; IF($I$14 = 0,"","+" &amp; $I$14 &amp; "d" &amp; $K$14)</f>
        <v>16+2d6</v>
      </c>
      <c r="E21" s="62" t="str">
        <f>$J$11+$L$12+$I$12+($I$13*$K$13) &amp; IF($I$14 = 0,"","+" &amp; $I$14 &amp; "d" &amp; $K$14)</f>
        <v>16+2d6</v>
      </c>
      <c r="F21" s="62" t="str">
        <f>$J$11+$L$12+$I$12+($I$13*$K$13) &amp; IF($I$14 = 0,"","+" &amp; ($I$14 &amp; "d" &amp; $K$14))</f>
        <v>16+2d6</v>
      </c>
      <c r="G21" s="30"/>
      <c r="H21" s="98"/>
      <c r="I21" s="98"/>
      <c r="J21" s="98"/>
      <c r="K21" s="98"/>
    </row>
    <row r="22" spans="1:12" ht="18.75" customHeight="1">
      <c r="A22" s="317" t="s">
        <v>137</v>
      </c>
      <c r="B22" s="317"/>
      <c r="C22" s="317"/>
      <c r="D22" s="317"/>
      <c r="E22" s="317"/>
      <c r="F22" s="317"/>
      <c r="G22" s="317"/>
      <c r="I22" s="98"/>
      <c r="J22" s="98"/>
      <c r="K22" s="98"/>
    </row>
    <row r="23" spans="1:12" ht="13.5" customHeight="1">
      <c r="A23" s="304" t="s">
        <v>138</v>
      </c>
      <c r="B23" s="304"/>
      <c r="C23" s="304"/>
      <c r="D23" s="304"/>
      <c r="E23" s="304"/>
      <c r="F23" s="304"/>
      <c r="G23" s="304"/>
    </row>
    <row r="24" spans="1:12" ht="13.5" customHeight="1">
      <c r="A24" s="304" t="s">
        <v>277</v>
      </c>
      <c r="B24" s="304"/>
      <c r="C24" s="304"/>
      <c r="D24" s="304"/>
      <c r="E24" s="304"/>
      <c r="F24" s="304"/>
      <c r="G24" s="304"/>
    </row>
    <row r="25" spans="1:12" ht="13.5" customHeight="1">
      <c r="A25" s="304" t="s">
        <v>139</v>
      </c>
      <c r="B25" s="304"/>
      <c r="C25" s="304"/>
      <c r="D25" s="304"/>
      <c r="E25" s="304"/>
      <c r="F25" s="304"/>
      <c r="G25" s="304"/>
    </row>
    <row r="26" spans="1:12">
      <c r="A26" s="104"/>
      <c r="B26" s="104"/>
      <c r="C26" s="104"/>
      <c r="D26" s="104"/>
      <c r="E26" s="104"/>
      <c r="F26" s="104"/>
      <c r="G26" s="104"/>
    </row>
    <row r="27" spans="1:12">
      <c r="A27" s="318" t="s">
        <v>49</v>
      </c>
      <c r="B27" s="319"/>
      <c r="C27" s="319"/>
      <c r="D27" s="319"/>
      <c r="E27" s="319"/>
      <c r="F27" s="319"/>
      <c r="G27" s="320"/>
    </row>
    <row r="28" spans="1:12" s="32" customFormat="1" ht="13.5" customHeight="1">
      <c r="A28" s="321"/>
      <c r="B28" s="317"/>
      <c r="C28" s="317"/>
      <c r="D28" s="317"/>
      <c r="E28" s="317"/>
      <c r="F28" s="317"/>
      <c r="G28" s="322"/>
      <c r="L28" s="98"/>
    </row>
    <row r="29" spans="1:12" s="32" customFormat="1" ht="20.25" customHeight="1">
      <c r="A29" s="323" t="s">
        <v>276</v>
      </c>
      <c r="B29" s="324"/>
      <c r="C29" s="324"/>
      <c r="D29" s="324"/>
      <c r="E29" s="324"/>
      <c r="F29" s="324"/>
      <c r="G29" s="325"/>
      <c r="L29" s="98"/>
    </row>
    <row r="30" spans="1:12" s="32" customFormat="1" ht="13.5" customHeight="1">
      <c r="A30" s="326"/>
      <c r="B30" s="327"/>
      <c r="C30" s="327"/>
      <c r="D30" s="327"/>
      <c r="E30" s="327"/>
      <c r="F30" s="327"/>
      <c r="G30" s="328"/>
      <c r="L30" s="98"/>
    </row>
    <row r="31" spans="1:12" s="32" customFormat="1" ht="13.5" customHeight="1">
      <c r="A31" s="323"/>
      <c r="B31" s="324"/>
      <c r="C31" s="324"/>
      <c r="D31" s="324"/>
      <c r="E31" s="324"/>
      <c r="F31" s="324"/>
      <c r="G31" s="325"/>
      <c r="L31" s="98"/>
    </row>
    <row r="32" spans="1:12" s="32" customFormat="1" ht="13.5" customHeight="1">
      <c r="A32" s="326"/>
      <c r="B32" s="327"/>
      <c r="C32" s="327"/>
      <c r="D32" s="327"/>
      <c r="E32" s="327"/>
      <c r="F32" s="327"/>
      <c r="G32" s="328"/>
      <c r="L32" s="98"/>
    </row>
    <row r="33" spans="1:12" s="32" customFormat="1" ht="13.5" customHeight="1">
      <c r="A33" s="329"/>
      <c r="B33" s="330"/>
      <c r="C33" s="330"/>
      <c r="D33" s="330"/>
      <c r="E33" s="330"/>
      <c r="F33" s="330"/>
      <c r="G33" s="331"/>
      <c r="L33" s="98"/>
    </row>
    <row r="34" spans="1:12" s="32" customFormat="1" ht="13.5" customHeight="1">
      <c r="A34" s="326"/>
      <c r="B34" s="327"/>
      <c r="C34" s="327"/>
      <c r="D34" s="327"/>
      <c r="E34" s="327"/>
      <c r="F34" s="327"/>
      <c r="G34" s="328"/>
      <c r="L34" s="98"/>
    </row>
    <row r="35" spans="1:12" s="32" customFormat="1" ht="13.5" customHeight="1">
      <c r="A35" s="326"/>
      <c r="B35" s="327"/>
      <c r="C35" s="327"/>
      <c r="D35" s="327"/>
      <c r="E35" s="327"/>
      <c r="F35" s="327"/>
      <c r="G35" s="328"/>
      <c r="L35" s="98"/>
    </row>
    <row r="36" spans="1:12" s="32" customFormat="1" ht="13.5" customHeight="1">
      <c r="A36" s="321"/>
      <c r="B36" s="317"/>
      <c r="C36" s="317"/>
      <c r="D36" s="317"/>
      <c r="E36" s="317"/>
      <c r="F36" s="317"/>
      <c r="G36" s="322"/>
      <c r="L36" s="98"/>
    </row>
    <row r="37" spans="1:12" s="32" customFormat="1" ht="13.5" customHeight="1">
      <c r="A37" s="323"/>
      <c r="B37" s="324"/>
      <c r="C37" s="324"/>
      <c r="D37" s="324"/>
      <c r="E37" s="324"/>
      <c r="F37" s="324"/>
      <c r="G37" s="325"/>
      <c r="L37" s="98"/>
    </row>
    <row r="38" spans="1:12" s="32" customFormat="1" ht="13.5" customHeight="1">
      <c r="A38" s="326"/>
      <c r="B38" s="327"/>
      <c r="C38" s="327"/>
      <c r="D38" s="327"/>
      <c r="E38" s="327"/>
      <c r="F38" s="327"/>
      <c r="G38" s="328"/>
      <c r="L38" s="98"/>
    </row>
    <row r="39" spans="1:12" s="32" customFormat="1" ht="13.5" customHeight="1">
      <c r="A39" s="329"/>
      <c r="B39" s="330"/>
      <c r="C39" s="330"/>
      <c r="D39" s="330"/>
      <c r="E39" s="330"/>
      <c r="F39" s="330"/>
      <c r="G39" s="331"/>
      <c r="L39" s="98"/>
    </row>
    <row r="40" spans="1:12" s="32" customFormat="1" ht="13.5" customHeight="1">
      <c r="A40" s="326"/>
      <c r="B40" s="327"/>
      <c r="C40" s="327"/>
      <c r="D40" s="327"/>
      <c r="E40" s="327"/>
      <c r="F40" s="327"/>
      <c r="G40" s="328"/>
      <c r="L40" s="98"/>
    </row>
    <row r="41" spans="1:12" s="32" customFormat="1" ht="13.5" customHeight="1">
      <c r="A41" s="326"/>
      <c r="B41" s="327"/>
      <c r="C41" s="327"/>
      <c r="D41" s="327"/>
      <c r="E41" s="327"/>
      <c r="F41" s="327"/>
      <c r="G41" s="328"/>
      <c r="L41" s="98"/>
    </row>
    <row r="42" spans="1:12" s="32" customFormat="1" ht="13.5" customHeight="1">
      <c r="A42" s="321"/>
      <c r="B42" s="317"/>
      <c r="C42" s="317"/>
      <c r="D42" s="317"/>
      <c r="E42" s="317"/>
      <c r="F42" s="317"/>
      <c r="G42" s="322"/>
      <c r="L42" s="98"/>
    </row>
    <row r="43" spans="1:12" s="32" customFormat="1" ht="13.5" customHeight="1">
      <c r="A43" s="323"/>
      <c r="B43" s="324"/>
      <c r="C43" s="324"/>
      <c r="D43" s="324"/>
      <c r="E43" s="324"/>
      <c r="F43" s="324"/>
      <c r="G43" s="325"/>
      <c r="L43" s="98"/>
    </row>
    <row r="44" spans="1:12" s="32" customFormat="1" ht="13.5" customHeight="1">
      <c r="A44" s="323"/>
      <c r="B44" s="324"/>
      <c r="C44" s="324"/>
      <c r="D44" s="324"/>
      <c r="E44" s="324"/>
      <c r="F44" s="324"/>
      <c r="G44" s="325"/>
      <c r="L44" s="98"/>
    </row>
    <row r="45" spans="1:12" s="32" customFormat="1" ht="13.5" customHeight="1">
      <c r="A45" s="326"/>
      <c r="B45" s="327"/>
      <c r="C45" s="327"/>
      <c r="D45" s="327"/>
      <c r="E45" s="327"/>
      <c r="F45" s="327"/>
      <c r="G45" s="328"/>
      <c r="L45" s="98"/>
    </row>
    <row r="46" spans="1:12" s="32" customFormat="1" ht="13.5" customHeight="1">
      <c r="A46" s="329"/>
      <c r="B46" s="330"/>
      <c r="C46" s="330"/>
      <c r="D46" s="330"/>
      <c r="E46" s="330"/>
      <c r="F46" s="330"/>
      <c r="G46" s="331"/>
      <c r="L46" s="98"/>
    </row>
    <row r="47" spans="1:12" s="32" customFormat="1" ht="13.5" customHeight="1">
      <c r="A47" s="326"/>
      <c r="B47" s="327"/>
      <c r="C47" s="327"/>
      <c r="D47" s="327"/>
      <c r="E47" s="327"/>
      <c r="F47" s="327"/>
      <c r="G47" s="328"/>
      <c r="L47" s="98"/>
    </row>
    <row r="48" spans="1:12" s="32" customFormat="1" ht="13.5" customHeight="1">
      <c r="A48" s="326"/>
      <c r="B48" s="327"/>
      <c r="C48" s="327"/>
      <c r="D48" s="327"/>
      <c r="E48" s="327"/>
      <c r="F48" s="327"/>
      <c r="G48" s="328"/>
      <c r="L48" s="98"/>
    </row>
    <row r="49" spans="1:12" s="32" customFormat="1" ht="13.5" customHeight="1">
      <c r="A49" s="326"/>
      <c r="B49" s="327"/>
      <c r="C49" s="327"/>
      <c r="D49" s="327"/>
      <c r="E49" s="327"/>
      <c r="F49" s="327"/>
      <c r="G49" s="328"/>
      <c r="L49" s="98"/>
    </row>
    <row r="50" spans="1:12" s="32" customFormat="1" ht="13.5" customHeight="1">
      <c r="A50" s="326"/>
      <c r="B50" s="327"/>
      <c r="C50" s="327"/>
      <c r="D50" s="327"/>
      <c r="E50" s="327"/>
      <c r="F50" s="327"/>
      <c r="G50" s="328"/>
      <c r="L50" s="98"/>
    </row>
    <row r="51" spans="1:12" s="32" customFormat="1" ht="21">
      <c r="A51" s="27"/>
      <c r="B51" s="103"/>
      <c r="C51" s="28"/>
      <c r="D51" s="29"/>
      <c r="E51" s="332" t="str">
        <f>$B$2</f>
        <v>近接基礎攻撃</v>
      </c>
      <c r="F51" s="333"/>
      <c r="G51" s="334"/>
      <c r="L51" s="98"/>
    </row>
  </sheetData>
  <mergeCells count="49">
    <mergeCell ref="E51:G51"/>
    <mergeCell ref="A47:G47"/>
    <mergeCell ref="A37:G37"/>
    <mergeCell ref="A38:G38"/>
    <mergeCell ref="A39:G39"/>
    <mergeCell ref="A40:G40"/>
    <mergeCell ref="A48:G48"/>
    <mergeCell ref="A46:G46"/>
    <mergeCell ref="A41:G41"/>
    <mergeCell ref="A42:G42"/>
    <mergeCell ref="A43:G43"/>
    <mergeCell ref="A44:G44"/>
    <mergeCell ref="A45:G45"/>
    <mergeCell ref="A32:G32"/>
    <mergeCell ref="A33:G33"/>
    <mergeCell ref="A34:G34"/>
    <mergeCell ref="A49:G49"/>
    <mergeCell ref="A50:G50"/>
    <mergeCell ref="A36:G36"/>
    <mergeCell ref="A35:G35"/>
    <mergeCell ref="A27:G27"/>
    <mergeCell ref="A28:G28"/>
    <mergeCell ref="A29:G29"/>
    <mergeCell ref="A30:G30"/>
    <mergeCell ref="A31:G31"/>
    <mergeCell ref="J10:K10"/>
    <mergeCell ref="A25:G25"/>
    <mergeCell ref="B12:G12"/>
    <mergeCell ref="J12:K12"/>
    <mergeCell ref="B13:G13"/>
    <mergeCell ref="B14:G14"/>
    <mergeCell ref="B15:G15"/>
    <mergeCell ref="A17:C17"/>
    <mergeCell ref="A18:A19"/>
    <mergeCell ref="A20:A21"/>
    <mergeCell ref="A22:G22"/>
    <mergeCell ref="A23:G23"/>
    <mergeCell ref="A24:G24"/>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3"/>
  <sheetViews>
    <sheetView workbookViewId="0"/>
  </sheetViews>
  <sheetFormatPr defaultRowHeight="13.5"/>
  <cols>
    <col min="1" max="1" width="7.875" style="52" customWidth="1"/>
    <col min="2" max="2" width="8.5" style="52" customWidth="1"/>
    <col min="3" max="3" width="6.625" style="52" customWidth="1"/>
    <col min="4" max="4" width="15.75" style="52" customWidth="1"/>
    <col min="5" max="6" width="15.75" style="32" customWidth="1"/>
    <col min="7" max="7" width="18.25" style="32" customWidth="1"/>
    <col min="8" max="8" width="17.375" style="32" customWidth="1"/>
    <col min="9" max="9" width="14.625" style="32" customWidth="1"/>
    <col min="10" max="10" width="8.375" style="32" customWidth="1"/>
    <col min="11" max="11" width="7.5" style="32" customWidth="1"/>
    <col min="12" max="12" width="7.875" style="52" customWidth="1"/>
    <col min="13" max="13" width="9.25" style="52" customWidth="1"/>
    <col min="14" max="14" width="12.375" style="52" customWidth="1"/>
    <col min="15" max="16384" width="9" style="52"/>
  </cols>
  <sheetData>
    <row r="1" spans="1:13" ht="21">
      <c r="A1" s="105" t="s">
        <v>140</v>
      </c>
      <c r="B1" s="299">
        <v>1</v>
      </c>
      <c r="C1" s="300"/>
      <c r="D1" s="12" t="s">
        <v>40</v>
      </c>
      <c r="E1" s="11" t="s">
        <v>41</v>
      </c>
      <c r="F1" s="301"/>
      <c r="G1" s="302"/>
      <c r="H1" s="36" t="s">
        <v>55</v>
      </c>
    </row>
    <row r="2" spans="1:13" ht="24.75" customHeight="1">
      <c r="A2" s="12" t="s">
        <v>0</v>
      </c>
      <c r="B2" s="303" t="s">
        <v>141</v>
      </c>
      <c r="C2" s="303"/>
      <c r="D2" s="303"/>
      <c r="E2" s="303"/>
      <c r="F2" s="303"/>
      <c r="G2" s="303"/>
      <c r="H2" s="36" t="s">
        <v>56</v>
      </c>
    </row>
    <row r="3" spans="1:13" ht="19.5" customHeight="1">
      <c r="A3" s="35" t="s">
        <v>48</v>
      </c>
      <c r="B3" s="32"/>
      <c r="C3" s="32"/>
      <c r="D3" s="32"/>
      <c r="I3" s="36"/>
    </row>
    <row r="4" spans="1:13">
      <c r="A4" s="92" t="s">
        <v>46</v>
      </c>
      <c r="B4" s="290" t="s">
        <v>142</v>
      </c>
      <c r="C4" s="291"/>
      <c r="D4" s="291"/>
      <c r="E4" s="291"/>
      <c r="F4" s="291"/>
      <c r="G4" s="292"/>
    </row>
    <row r="5" spans="1:13">
      <c r="A5" s="93" t="s">
        <v>39</v>
      </c>
      <c r="B5" s="290" t="s">
        <v>143</v>
      </c>
      <c r="C5" s="291"/>
      <c r="D5" s="291"/>
      <c r="E5" s="291"/>
      <c r="F5" s="291"/>
      <c r="G5" s="292"/>
    </row>
    <row r="6" spans="1:13">
      <c r="A6" s="93" t="s">
        <v>7</v>
      </c>
      <c r="B6" s="290" t="s">
        <v>5</v>
      </c>
      <c r="C6" s="291"/>
      <c r="D6" s="292"/>
      <c r="E6" s="82" t="s">
        <v>43</v>
      </c>
      <c r="F6" s="81" t="str">
        <f>$I$6</f>
        <v>近接</v>
      </c>
      <c r="G6" s="81" t="str">
        <f>IF($J$6 = 0,"", $J$6)</f>
        <v>武器</v>
      </c>
      <c r="H6" s="53" t="s">
        <v>43</v>
      </c>
      <c r="I6" s="55" t="s">
        <v>69</v>
      </c>
      <c r="J6" s="55" t="s">
        <v>104</v>
      </c>
    </row>
    <row r="7" spans="1:13">
      <c r="A7" s="94" t="s">
        <v>6</v>
      </c>
      <c r="B7" s="290" t="s">
        <v>144</v>
      </c>
      <c r="C7" s="291"/>
      <c r="D7" s="292"/>
      <c r="E7" s="82" t="s">
        <v>66</v>
      </c>
      <c r="F7" s="81" t="str">
        <f>IF($I$7 = 0,"", $I$7)</f>
        <v/>
      </c>
      <c r="G7" s="81" t="str">
        <f>IF($J$7 = 0,"", $J$7)</f>
        <v/>
      </c>
      <c r="H7" s="53" t="s">
        <v>66</v>
      </c>
      <c r="I7" s="55"/>
      <c r="J7" s="55"/>
    </row>
    <row r="8" spans="1:13">
      <c r="A8" s="95" t="s">
        <v>61</v>
      </c>
      <c r="B8" s="344" t="s">
        <v>145</v>
      </c>
      <c r="C8" s="345"/>
      <c r="D8" s="345"/>
      <c r="E8" s="345"/>
      <c r="F8" s="345"/>
      <c r="G8" s="346"/>
      <c r="H8" s="53" t="s">
        <v>85</v>
      </c>
      <c r="I8" s="55" t="s">
        <v>133</v>
      </c>
      <c r="J8" s="36" t="s">
        <v>62</v>
      </c>
    </row>
    <row r="9" spans="1:13" ht="14.25" customHeight="1">
      <c r="A9" s="96"/>
      <c r="B9" s="329" t="s">
        <v>155</v>
      </c>
      <c r="C9" s="330"/>
      <c r="D9" s="330"/>
      <c r="E9" s="330"/>
      <c r="F9" s="330"/>
      <c r="G9" s="331"/>
      <c r="H9" s="53" t="s">
        <v>51</v>
      </c>
      <c r="I9" s="55" t="s">
        <v>17</v>
      </c>
      <c r="J9" s="54">
        <f>IF($I$9 = "筋力",基本!$C$5,IF($I$9 = "耐久力",基本!$C$6,IF($I$9 = "敏捷力",基本!$C$7,IF($I$9 = "知力",基本!$C$8,IF($I$9 = "判断力",基本!$C$9,IF($I$9 = "魅力",基本!$C$10,""))))))</f>
        <v>5</v>
      </c>
      <c r="K9" s="55" t="s">
        <v>90</v>
      </c>
    </row>
    <row r="10" spans="1:13" ht="14.25" customHeight="1">
      <c r="A10" s="96"/>
      <c r="B10" s="338" t="s">
        <v>154</v>
      </c>
      <c r="C10" s="339"/>
      <c r="D10" s="339"/>
      <c r="E10" s="339"/>
      <c r="F10" s="339"/>
      <c r="G10" s="340"/>
      <c r="H10" s="53" t="s">
        <v>58</v>
      </c>
      <c r="I10" s="55">
        <v>0</v>
      </c>
      <c r="J10" s="286" t="s">
        <v>53</v>
      </c>
      <c r="K10" s="287"/>
      <c r="L10" s="54">
        <f>IF($I$8=基本!$F$4,基本!$P$7,IF($I$8=基本!$F$13,基本!$P$16,IF($I$8=基本!$F$22,基本!$P$25,IF($I$8=基本!$F$31,基本!$P$34,IF($I$8=基本!$F$40,基本!$P$43,0)))))</f>
        <v>10</v>
      </c>
    </row>
    <row r="11" spans="1:13" ht="14.25" customHeight="1">
      <c r="A11" s="97"/>
      <c r="B11" s="335"/>
      <c r="C11" s="336"/>
      <c r="D11" s="336"/>
      <c r="E11" s="336"/>
      <c r="F11" s="336"/>
      <c r="G11" s="337"/>
      <c r="H11" s="38" t="s">
        <v>52</v>
      </c>
      <c r="I11" s="55" t="s">
        <v>17</v>
      </c>
      <c r="J11" s="40">
        <f>IF($I$11 = "筋力",基本!$C$5,IF($I$11 = "耐久力",基本!$C$6,IF($I$11 = "敏捷力",基本!$C$7,IF($I$11 = "知力",基本!$C$8,IF($I$11 = "判断力",基本!$C$9,IF($I$11 = "魅力",基本!$C$10,""))))))</f>
        <v>5</v>
      </c>
      <c r="L11" s="32"/>
    </row>
    <row r="12" spans="1:13">
      <c r="A12" s="95" t="s">
        <v>146</v>
      </c>
      <c r="B12" s="293" t="s">
        <v>148</v>
      </c>
      <c r="C12" s="294"/>
      <c r="D12" s="294"/>
      <c r="E12" s="294"/>
      <c r="F12" s="294"/>
      <c r="G12" s="295"/>
      <c r="H12" s="53" t="s">
        <v>59</v>
      </c>
      <c r="I12" s="55">
        <v>0</v>
      </c>
      <c r="J12" s="286" t="s">
        <v>54</v>
      </c>
      <c r="K12" s="287"/>
      <c r="L12" s="54">
        <f>IF($I$8=基本!$F$4,基本!$P$9,IF($I$8=基本!$F$13,基本!$P$18,IF($I$8=基本!$F$22,基本!$P$27,IF($I$8=基本!$F$31,基本!$P$36,IF($I$8=基本!$F$40,基本!$P$45,0)))))</f>
        <v>4</v>
      </c>
    </row>
    <row r="13" spans="1:13" ht="14.25" customHeight="1">
      <c r="A13" s="96"/>
      <c r="B13" s="305" t="s">
        <v>150</v>
      </c>
      <c r="C13" s="306"/>
      <c r="D13" s="306"/>
      <c r="E13" s="306"/>
      <c r="F13" s="306"/>
      <c r="G13" s="307"/>
      <c r="H13" s="39" t="s">
        <v>86</v>
      </c>
      <c r="I13" s="55">
        <v>1</v>
      </c>
      <c r="J13" s="53" t="s">
        <v>44</v>
      </c>
      <c r="K13" s="55">
        <v>10</v>
      </c>
      <c r="L13" s="58"/>
      <c r="M13" s="58"/>
    </row>
    <row r="14" spans="1:13" ht="17.25">
      <c r="A14" s="96"/>
      <c r="B14" s="338" t="str">
        <f>"　　　　　　　　　　　　　　　　　　　　　　［精神］に対する脆弱性 " &amp; 基本!$C$10+1 &amp; " (自次T終）"</f>
        <v>　　　　　　　　　　　　　　　　　　　　　　［精神］に対する脆弱性 6 (自次T終）</v>
      </c>
      <c r="C14" s="339"/>
      <c r="D14" s="339"/>
      <c r="E14" s="339"/>
      <c r="F14" s="339"/>
      <c r="G14" s="340"/>
      <c r="H14" s="53" t="s">
        <v>50</v>
      </c>
      <c r="I14" s="55">
        <v>2</v>
      </c>
      <c r="J14" s="53" t="s">
        <v>44</v>
      </c>
      <c r="K14" s="55">
        <v>6</v>
      </c>
      <c r="L14" s="58"/>
      <c r="M14" s="58"/>
    </row>
    <row r="15" spans="1:13" ht="14.25" customHeight="1">
      <c r="A15" s="139"/>
      <c r="B15" s="338"/>
      <c r="C15" s="339"/>
      <c r="D15" s="339"/>
      <c r="E15" s="339"/>
      <c r="F15" s="339"/>
      <c r="G15" s="340"/>
      <c r="H15" s="53" t="s">
        <v>60</v>
      </c>
      <c r="I15" s="55"/>
      <c r="J15" s="98"/>
      <c r="K15" s="98"/>
      <c r="L15" s="98"/>
    </row>
    <row r="16" spans="1:13" s="108" customFormat="1" ht="14.25" customHeight="1">
      <c r="A16" s="138" t="s">
        <v>147</v>
      </c>
      <c r="B16" s="341" t="s">
        <v>152</v>
      </c>
      <c r="C16" s="342"/>
      <c r="D16" s="342"/>
      <c r="E16" s="342"/>
      <c r="F16" s="342"/>
      <c r="G16" s="343"/>
    </row>
    <row r="17" spans="1:12" s="108" customFormat="1" ht="14.25" customHeight="1">
      <c r="A17" s="140"/>
      <c r="B17" s="329" t="s">
        <v>149</v>
      </c>
      <c r="C17" s="330"/>
      <c r="D17" s="330"/>
      <c r="E17" s="330"/>
      <c r="F17" s="330"/>
      <c r="G17" s="331"/>
    </row>
    <row r="18" spans="1:12" s="108" customFormat="1" ht="14.25" customHeight="1">
      <c r="A18" s="96"/>
      <c r="B18" s="305" t="s">
        <v>153</v>
      </c>
      <c r="C18" s="306"/>
      <c r="D18" s="306"/>
      <c r="E18" s="306"/>
      <c r="F18" s="306"/>
      <c r="G18" s="307"/>
    </row>
    <row r="19" spans="1:12" s="108" customFormat="1" ht="14.25" customHeight="1">
      <c r="A19" s="96"/>
      <c r="B19" s="305" t="s">
        <v>151</v>
      </c>
      <c r="C19" s="306"/>
      <c r="D19" s="306"/>
      <c r="E19" s="306"/>
      <c r="F19" s="306"/>
      <c r="G19" s="307"/>
    </row>
    <row r="20" spans="1:12" s="108" customFormat="1" ht="17.25">
      <c r="A20" s="96"/>
      <c r="B20" s="338" t="str">
        <f>"　　1d8追加ダメージ　＋　すべてのダメージに対する脆弱性 " &amp; 基本!$C$10+1  &amp; " (自次T終）"</f>
        <v>　　1d8追加ダメージ　＋　すべてのダメージに対する脆弱性 6 (自次T終）</v>
      </c>
      <c r="C20" s="339"/>
      <c r="D20" s="339"/>
      <c r="E20" s="339"/>
      <c r="F20" s="339"/>
      <c r="G20" s="340"/>
    </row>
    <row r="21" spans="1:12" s="108" customFormat="1" ht="14.25" customHeight="1">
      <c r="A21" s="97"/>
      <c r="B21" s="308"/>
      <c r="C21" s="309"/>
      <c r="D21" s="309"/>
      <c r="E21" s="309"/>
      <c r="F21" s="309"/>
      <c r="G21" s="310"/>
    </row>
    <row r="22" spans="1:12" s="176" customFormat="1" ht="18.75" customHeight="1">
      <c r="A22" s="317" t="s">
        <v>137</v>
      </c>
      <c r="B22" s="317"/>
      <c r="C22" s="317"/>
      <c r="D22" s="317"/>
      <c r="E22" s="317"/>
      <c r="F22" s="317"/>
      <c r="G22" s="317"/>
      <c r="H22" s="109"/>
    </row>
    <row r="23" spans="1:12" s="176" customFormat="1" ht="13.5" customHeight="1">
      <c r="A23" s="304" t="s">
        <v>138</v>
      </c>
      <c r="B23" s="304"/>
      <c r="C23" s="304"/>
      <c r="D23" s="304"/>
      <c r="E23" s="304"/>
      <c r="F23" s="304"/>
      <c r="G23" s="304"/>
      <c r="H23" s="109"/>
      <c r="I23" s="109"/>
      <c r="J23" s="109"/>
      <c r="K23" s="109"/>
    </row>
    <row r="24" spans="1:12" s="176" customFormat="1" ht="13.5" customHeight="1">
      <c r="A24" s="304" t="s">
        <v>277</v>
      </c>
      <c r="B24" s="304"/>
      <c r="C24" s="304"/>
      <c r="D24" s="304"/>
      <c r="E24" s="304"/>
      <c r="F24" s="304"/>
      <c r="G24" s="304"/>
      <c r="H24" s="109"/>
      <c r="I24" s="109"/>
      <c r="J24" s="109"/>
      <c r="K24" s="109"/>
    </row>
    <row r="25" spans="1:12" s="176" customFormat="1" ht="13.5" customHeight="1">
      <c r="A25" s="304" t="s">
        <v>139</v>
      </c>
      <c r="B25" s="304"/>
      <c r="C25" s="304"/>
      <c r="D25" s="304"/>
      <c r="E25" s="304"/>
      <c r="F25" s="304"/>
      <c r="G25" s="304"/>
      <c r="H25" s="109"/>
      <c r="I25" s="109"/>
      <c r="J25" s="109"/>
      <c r="K25" s="109"/>
    </row>
    <row r="26" spans="1:12">
      <c r="A26" s="57"/>
      <c r="B26" s="57"/>
      <c r="C26" s="57"/>
      <c r="D26" s="57"/>
      <c r="E26" s="57"/>
      <c r="F26" s="57"/>
      <c r="G26" s="57"/>
    </row>
    <row r="27" spans="1:12">
      <c r="A27" s="318" t="s">
        <v>49</v>
      </c>
      <c r="B27" s="319"/>
      <c r="C27" s="319"/>
      <c r="D27" s="319"/>
      <c r="E27" s="319"/>
      <c r="F27" s="319"/>
      <c r="G27" s="320"/>
    </row>
    <row r="28" spans="1:12" s="32" customFormat="1" ht="13.5" customHeight="1">
      <c r="A28" s="321"/>
      <c r="B28" s="317"/>
      <c r="C28" s="317"/>
      <c r="D28" s="317"/>
      <c r="E28" s="317"/>
      <c r="F28" s="317"/>
      <c r="G28" s="322"/>
      <c r="L28" s="98"/>
    </row>
    <row r="29" spans="1:12" s="109" customFormat="1" ht="18.75" customHeight="1">
      <c r="A29" s="323" t="s">
        <v>352</v>
      </c>
      <c r="B29" s="324"/>
      <c r="C29" s="324"/>
      <c r="D29" s="324"/>
      <c r="E29" s="324"/>
      <c r="F29" s="324"/>
      <c r="G29" s="325"/>
      <c r="L29" s="176"/>
    </row>
    <row r="30" spans="1:12" s="32" customFormat="1" ht="13.5" customHeight="1">
      <c r="A30" s="326"/>
      <c r="B30" s="327"/>
      <c r="C30" s="327"/>
      <c r="D30" s="327"/>
      <c r="E30" s="327"/>
      <c r="F30" s="327"/>
      <c r="G30" s="328"/>
      <c r="L30" s="98"/>
    </row>
    <row r="31" spans="1:12" s="109" customFormat="1" ht="18.75" customHeight="1">
      <c r="A31" s="323" t="s">
        <v>345</v>
      </c>
      <c r="B31" s="324"/>
      <c r="C31" s="324"/>
      <c r="D31" s="324"/>
      <c r="E31" s="324"/>
      <c r="F31" s="324"/>
      <c r="G31" s="325"/>
      <c r="L31" s="176"/>
    </row>
    <row r="32" spans="1:12" s="109" customFormat="1" ht="13.5" customHeight="1">
      <c r="A32" s="326"/>
      <c r="B32" s="327"/>
      <c r="C32" s="327"/>
      <c r="D32" s="327"/>
      <c r="E32" s="327"/>
      <c r="F32" s="327"/>
      <c r="G32" s="328"/>
      <c r="L32" s="176"/>
    </row>
    <row r="33" spans="1:12" s="32" customFormat="1" ht="20.25" customHeight="1">
      <c r="A33" s="323" t="s">
        <v>293</v>
      </c>
      <c r="B33" s="324"/>
      <c r="C33" s="324"/>
      <c r="D33" s="324"/>
      <c r="E33" s="324"/>
      <c r="F33" s="324"/>
      <c r="G33" s="325"/>
      <c r="L33" s="98"/>
    </row>
    <row r="34" spans="1:12" s="32" customFormat="1" ht="13.5" customHeight="1">
      <c r="A34" s="326"/>
      <c r="B34" s="327"/>
      <c r="C34" s="327"/>
      <c r="D34" s="327"/>
      <c r="E34" s="327"/>
      <c r="F34" s="327"/>
      <c r="G34" s="328"/>
      <c r="L34" s="98"/>
    </row>
    <row r="35" spans="1:12" s="32" customFormat="1" ht="13.5" customHeight="1">
      <c r="A35" s="347" t="s">
        <v>280</v>
      </c>
      <c r="B35" s="348"/>
      <c r="C35" s="348"/>
      <c r="D35" s="348"/>
      <c r="E35" s="348"/>
      <c r="F35" s="348"/>
      <c r="G35" s="349"/>
      <c r="L35" s="98"/>
    </row>
    <row r="36" spans="1:12" s="32" customFormat="1" ht="13.5" customHeight="1">
      <c r="A36" s="326" t="s">
        <v>289</v>
      </c>
      <c r="B36" s="327"/>
      <c r="C36" s="327"/>
      <c r="D36" s="327"/>
      <c r="E36" s="327"/>
      <c r="F36" s="327"/>
      <c r="G36" s="328"/>
      <c r="L36" s="98"/>
    </row>
    <row r="37" spans="1:12" s="32" customFormat="1" ht="13.5" customHeight="1">
      <c r="A37" s="326" t="s">
        <v>294</v>
      </c>
      <c r="B37" s="327"/>
      <c r="C37" s="327"/>
      <c r="D37" s="327"/>
      <c r="E37" s="327"/>
      <c r="F37" s="327"/>
      <c r="G37" s="328"/>
      <c r="L37" s="98"/>
    </row>
    <row r="38" spans="1:12" s="32" customFormat="1" ht="13.5" customHeight="1">
      <c r="A38" s="329"/>
      <c r="B38" s="330"/>
      <c r="C38" s="330"/>
      <c r="D38" s="330"/>
      <c r="E38" s="330"/>
      <c r="F38" s="330"/>
      <c r="G38" s="331"/>
      <c r="L38" s="98"/>
    </row>
    <row r="39" spans="1:12" s="109" customFormat="1" ht="13.5" customHeight="1">
      <c r="A39" s="347" t="s">
        <v>146</v>
      </c>
      <c r="B39" s="348"/>
      <c r="C39" s="348"/>
      <c r="D39" s="348"/>
      <c r="E39" s="348"/>
      <c r="F39" s="348"/>
      <c r="G39" s="349"/>
      <c r="L39" s="108"/>
    </row>
    <row r="40" spans="1:12" s="109" customFormat="1" ht="13.5" customHeight="1">
      <c r="A40" s="326" t="s">
        <v>346</v>
      </c>
      <c r="B40" s="327"/>
      <c r="C40" s="327"/>
      <c r="D40" s="327"/>
      <c r="E40" s="327"/>
      <c r="F40" s="327"/>
      <c r="G40" s="328"/>
      <c r="L40" s="108"/>
    </row>
    <row r="41" spans="1:12" s="109" customFormat="1" ht="13.5" customHeight="1">
      <c r="A41" s="323"/>
      <c r="B41" s="324"/>
      <c r="C41" s="324"/>
      <c r="D41" s="324"/>
      <c r="E41" s="324"/>
      <c r="F41" s="324"/>
      <c r="G41" s="325"/>
      <c r="L41" s="108"/>
    </row>
    <row r="42" spans="1:12" s="109" customFormat="1" ht="13.5" customHeight="1">
      <c r="A42" s="347" t="s">
        <v>347</v>
      </c>
      <c r="B42" s="348"/>
      <c r="C42" s="348"/>
      <c r="D42" s="348"/>
      <c r="E42" s="348"/>
      <c r="F42" s="348"/>
      <c r="G42" s="349"/>
      <c r="L42" s="108"/>
    </row>
    <row r="43" spans="1:12" s="109" customFormat="1" ht="13.5" customHeight="1">
      <c r="A43" s="326" t="s">
        <v>402</v>
      </c>
      <c r="B43" s="327"/>
      <c r="C43" s="327"/>
      <c r="D43" s="327"/>
      <c r="E43" s="327"/>
      <c r="F43" s="327"/>
      <c r="G43" s="328"/>
      <c r="L43" s="108"/>
    </row>
    <row r="44" spans="1:12" s="109" customFormat="1" ht="13.5" customHeight="1">
      <c r="A44" s="329" t="s">
        <v>348</v>
      </c>
      <c r="B44" s="330"/>
      <c r="C44" s="330"/>
      <c r="D44" s="330"/>
      <c r="E44" s="330"/>
      <c r="F44" s="330"/>
      <c r="G44" s="331"/>
      <c r="L44" s="108"/>
    </row>
    <row r="45" spans="1:12" s="32" customFormat="1" ht="13.5" customHeight="1">
      <c r="A45" s="326" t="s">
        <v>351</v>
      </c>
      <c r="B45" s="327"/>
      <c r="C45" s="327"/>
      <c r="D45" s="327"/>
      <c r="E45" s="327"/>
      <c r="F45" s="327"/>
      <c r="G45" s="328"/>
      <c r="L45" s="52"/>
    </row>
    <row r="46" spans="1:12" s="109" customFormat="1" ht="13.5" customHeight="1">
      <c r="A46" s="326" t="s">
        <v>349</v>
      </c>
      <c r="B46" s="327"/>
      <c r="C46" s="327"/>
      <c r="D46" s="327"/>
      <c r="E46" s="327"/>
      <c r="F46" s="327"/>
      <c r="G46" s="328"/>
      <c r="L46" s="108"/>
    </row>
    <row r="47" spans="1:12" s="32" customFormat="1" ht="13.5" customHeight="1">
      <c r="A47" s="326" t="s">
        <v>480</v>
      </c>
      <c r="B47" s="327"/>
      <c r="C47" s="327"/>
      <c r="D47" s="327"/>
      <c r="E47" s="327"/>
      <c r="F47" s="327"/>
      <c r="G47" s="328"/>
      <c r="L47" s="98"/>
    </row>
    <row r="48" spans="1:12" s="32" customFormat="1" ht="13.5" customHeight="1">
      <c r="A48" s="326" t="s">
        <v>350</v>
      </c>
      <c r="B48" s="327"/>
      <c r="C48" s="327"/>
      <c r="D48" s="327"/>
      <c r="E48" s="327"/>
      <c r="F48" s="327"/>
      <c r="G48" s="328"/>
      <c r="L48" s="98"/>
    </row>
    <row r="49" spans="1:12" s="32" customFormat="1" ht="13.5" customHeight="1">
      <c r="A49" s="329" t="s">
        <v>353</v>
      </c>
      <c r="B49" s="330"/>
      <c r="C49" s="330"/>
      <c r="D49" s="330"/>
      <c r="E49" s="330"/>
      <c r="F49" s="330"/>
      <c r="G49" s="331"/>
      <c r="L49" s="98"/>
    </row>
    <row r="50" spans="1:12" s="32" customFormat="1" ht="13.5" customHeight="1">
      <c r="A50" s="326" t="s">
        <v>354</v>
      </c>
      <c r="B50" s="327"/>
      <c r="C50" s="327"/>
      <c r="D50" s="327"/>
      <c r="E50" s="327"/>
      <c r="F50" s="327"/>
      <c r="G50" s="328"/>
      <c r="L50" s="52"/>
    </row>
    <row r="51" spans="1:12" s="32" customFormat="1" ht="13.5" customHeight="1">
      <c r="A51" s="329" t="s">
        <v>451</v>
      </c>
      <c r="B51" s="330"/>
      <c r="C51" s="330"/>
      <c r="D51" s="330"/>
      <c r="E51" s="330"/>
      <c r="F51" s="330"/>
      <c r="G51" s="331"/>
      <c r="L51" s="52"/>
    </row>
    <row r="52" spans="1:12" s="32" customFormat="1" ht="13.5" customHeight="1">
      <c r="A52" s="326"/>
      <c r="B52" s="327"/>
      <c r="C52" s="327"/>
      <c r="D52" s="327"/>
      <c r="E52" s="327"/>
      <c r="F52" s="327"/>
      <c r="G52" s="328"/>
      <c r="L52" s="52"/>
    </row>
    <row r="53" spans="1:12" s="32" customFormat="1" ht="21">
      <c r="A53" s="106" t="s">
        <v>140</v>
      </c>
      <c r="B53" s="56">
        <f>$B$1</f>
        <v>1</v>
      </c>
      <c r="C53" s="107" t="s">
        <v>40</v>
      </c>
      <c r="D53" s="121" t="str">
        <f>$E$1</f>
        <v>無限回</v>
      </c>
      <c r="E53" s="332" t="str">
        <f>$B$2</f>
        <v>アイアー・ストライク</v>
      </c>
      <c r="F53" s="333"/>
      <c r="G53" s="334"/>
      <c r="L53" s="52"/>
    </row>
  </sheetData>
  <mergeCells count="54">
    <mergeCell ref="A31:G31"/>
    <mergeCell ref="A32:G32"/>
    <mergeCell ref="A47:G47"/>
    <mergeCell ref="A39:G39"/>
    <mergeCell ref="A40:G40"/>
    <mergeCell ref="A41:G41"/>
    <mergeCell ref="A42:G42"/>
    <mergeCell ref="A43:G43"/>
    <mergeCell ref="A44:G44"/>
    <mergeCell ref="A46:G46"/>
    <mergeCell ref="A37:G37"/>
    <mergeCell ref="A38:G38"/>
    <mergeCell ref="B20:G20"/>
    <mergeCell ref="E53:G53"/>
    <mergeCell ref="A27:G27"/>
    <mergeCell ref="A52:G52"/>
    <mergeCell ref="A51:G51"/>
    <mergeCell ref="A45:G45"/>
    <mergeCell ref="A50:G50"/>
    <mergeCell ref="A28:G28"/>
    <mergeCell ref="A35:G35"/>
    <mergeCell ref="A48:G48"/>
    <mergeCell ref="A49:G49"/>
    <mergeCell ref="A36:G36"/>
    <mergeCell ref="A33:G33"/>
    <mergeCell ref="A34:G34"/>
    <mergeCell ref="A30:G30"/>
    <mergeCell ref="A29:G29"/>
    <mergeCell ref="B6:D6"/>
    <mergeCell ref="B7:D7"/>
    <mergeCell ref="B8:G8"/>
    <mergeCell ref="B9:G9"/>
    <mergeCell ref="B10:G10"/>
    <mergeCell ref="B1:C1"/>
    <mergeCell ref="F1:G1"/>
    <mergeCell ref="B2:G2"/>
    <mergeCell ref="B4:G4"/>
    <mergeCell ref="B5:G5"/>
    <mergeCell ref="A22:G22"/>
    <mergeCell ref="A23:G23"/>
    <mergeCell ref="A24:G24"/>
    <mergeCell ref="A25:G25"/>
    <mergeCell ref="J10:K10"/>
    <mergeCell ref="B11:G11"/>
    <mergeCell ref="B12:G12"/>
    <mergeCell ref="J12:K12"/>
    <mergeCell ref="B13:G13"/>
    <mergeCell ref="B14:G14"/>
    <mergeCell ref="B15:G15"/>
    <mergeCell ref="B16:G16"/>
    <mergeCell ref="B17:G17"/>
    <mergeCell ref="B18:G18"/>
    <mergeCell ref="B19:G19"/>
    <mergeCell ref="B21:G2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2"/>
  <sheetViews>
    <sheetView workbookViewId="0"/>
  </sheetViews>
  <sheetFormatPr defaultRowHeight="13.5"/>
  <cols>
    <col min="1" max="1" width="7.875" style="108" customWidth="1"/>
    <col min="2" max="2" width="8.5" style="108" customWidth="1"/>
    <col min="3" max="3" width="6.625" style="108" customWidth="1"/>
    <col min="4" max="4" width="15.75" style="108"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108" customWidth="1"/>
    <col min="13" max="13" width="9.25" style="108" customWidth="1"/>
    <col min="14" max="14" width="12.375" style="108" customWidth="1"/>
    <col min="15" max="16384" width="9" style="108"/>
  </cols>
  <sheetData>
    <row r="1" spans="1:13" ht="21">
      <c r="A1" s="114" t="s">
        <v>140</v>
      </c>
      <c r="B1" s="299">
        <v>3</v>
      </c>
      <c r="C1" s="300"/>
      <c r="D1" s="116" t="s">
        <v>40</v>
      </c>
      <c r="E1" s="115" t="s">
        <v>41</v>
      </c>
      <c r="F1" s="301"/>
      <c r="G1" s="302"/>
      <c r="H1" s="118" t="s">
        <v>55</v>
      </c>
    </row>
    <row r="2" spans="1:13" ht="24.75" customHeight="1">
      <c r="A2" s="116" t="s">
        <v>0</v>
      </c>
      <c r="B2" s="303" t="s">
        <v>156</v>
      </c>
      <c r="C2" s="303"/>
      <c r="D2" s="303"/>
      <c r="E2" s="303"/>
      <c r="F2" s="303"/>
      <c r="G2" s="303"/>
      <c r="H2" s="118" t="s">
        <v>56</v>
      </c>
    </row>
    <row r="3" spans="1:13" ht="19.5" customHeight="1">
      <c r="A3" s="125" t="s">
        <v>48</v>
      </c>
      <c r="B3" s="109"/>
      <c r="C3" s="109"/>
      <c r="D3" s="109"/>
      <c r="I3" s="118"/>
    </row>
    <row r="4" spans="1:13">
      <c r="A4" s="92" t="s">
        <v>46</v>
      </c>
      <c r="B4" s="290" t="s">
        <v>157</v>
      </c>
      <c r="C4" s="291"/>
      <c r="D4" s="291"/>
      <c r="E4" s="291"/>
      <c r="F4" s="291"/>
      <c r="G4" s="292"/>
    </row>
    <row r="5" spans="1:13">
      <c r="A5" s="93" t="s">
        <v>39</v>
      </c>
      <c r="B5" s="290" t="s">
        <v>158</v>
      </c>
      <c r="C5" s="291"/>
      <c r="D5" s="291"/>
      <c r="E5" s="291"/>
      <c r="F5" s="291"/>
      <c r="G5" s="292"/>
    </row>
    <row r="6" spans="1:13">
      <c r="A6" s="93" t="s">
        <v>7</v>
      </c>
      <c r="B6" s="290" t="s">
        <v>5</v>
      </c>
      <c r="C6" s="291"/>
      <c r="D6" s="292"/>
      <c r="E6" s="113" t="s">
        <v>43</v>
      </c>
      <c r="F6" s="110" t="str">
        <f>$I$6</f>
        <v>近接</v>
      </c>
      <c r="G6" s="110" t="str">
        <f>IF($J$6 = 0,"", $J$6)</f>
        <v>武器</v>
      </c>
      <c r="H6" s="113" t="s">
        <v>43</v>
      </c>
      <c r="I6" s="112" t="s">
        <v>69</v>
      </c>
      <c r="J6" s="112" t="s">
        <v>101</v>
      </c>
    </row>
    <row r="7" spans="1:13">
      <c r="A7" s="94" t="s">
        <v>6</v>
      </c>
      <c r="B7" s="290" t="s">
        <v>91</v>
      </c>
      <c r="C7" s="291"/>
      <c r="D7" s="292"/>
      <c r="E7" s="113" t="s">
        <v>66</v>
      </c>
      <c r="F7" s="110" t="str">
        <f>IF($I$7 = 0,"", $I$7)</f>
        <v/>
      </c>
      <c r="G7" s="110" t="str">
        <f>IF($J$7 = 0,"", $J$7)</f>
        <v/>
      </c>
      <c r="H7" s="113" t="s">
        <v>66</v>
      </c>
      <c r="I7" s="112"/>
      <c r="J7" s="112"/>
    </row>
    <row r="8" spans="1:13">
      <c r="A8" s="94" t="s">
        <v>8</v>
      </c>
      <c r="B8" s="290" t="s">
        <v>159</v>
      </c>
      <c r="C8" s="291"/>
      <c r="D8" s="291"/>
      <c r="E8" s="291"/>
      <c r="F8" s="291"/>
      <c r="G8" s="292"/>
      <c r="H8" s="113" t="s">
        <v>85</v>
      </c>
      <c r="I8" s="112" t="s">
        <v>133</v>
      </c>
      <c r="J8" s="118" t="s">
        <v>62</v>
      </c>
    </row>
    <row r="9" spans="1:13" ht="14.25" customHeight="1">
      <c r="A9" s="95" t="s">
        <v>9</v>
      </c>
      <c r="B9" s="293" t="s">
        <v>160</v>
      </c>
      <c r="C9" s="294"/>
      <c r="D9" s="294"/>
      <c r="E9" s="294"/>
      <c r="F9" s="294"/>
      <c r="G9" s="295"/>
      <c r="H9" s="113" t="s">
        <v>51</v>
      </c>
      <c r="I9" s="112" t="s">
        <v>17</v>
      </c>
      <c r="J9" s="110">
        <f>IF($I$9 = "筋力",基本!$C$5,IF($I$9 = "耐久力",基本!$C$6,IF($I$9 = "敏捷力",基本!$C$7,IF($I$9 = "知力",基本!$C$8,IF($I$9 = "判断力",基本!$C$9,IF($I$9 = "魅力",基本!$C$10,""))))))</f>
        <v>5</v>
      </c>
      <c r="K9" s="112" t="s">
        <v>19</v>
      </c>
    </row>
    <row r="10" spans="1:13" ht="14.25" customHeight="1">
      <c r="A10" s="96"/>
      <c r="B10" s="329" t="s">
        <v>161</v>
      </c>
      <c r="C10" s="330"/>
      <c r="D10" s="330"/>
      <c r="E10" s="330"/>
      <c r="F10" s="330"/>
      <c r="G10" s="331"/>
      <c r="H10" s="113" t="s">
        <v>58</v>
      </c>
      <c r="I10" s="112">
        <v>0</v>
      </c>
      <c r="J10" s="286" t="s">
        <v>53</v>
      </c>
      <c r="K10" s="287"/>
      <c r="L10" s="110">
        <f>IF($I$8=基本!$F$4,基本!$P$7,IF($I$8=基本!$F$13,基本!$P$16,IF($I$8=基本!$F$22,基本!$P$25,IF($I$8=基本!$F$31,基本!$P$34,IF($I$8=基本!$F$40,基本!$P$43,0)))))</f>
        <v>10</v>
      </c>
    </row>
    <row r="11" spans="1:13" ht="14.25" customHeight="1">
      <c r="A11" s="96"/>
      <c r="B11" s="296" t="str">
        <f>"　　　　　　　　　　　　　　　　　　　　　　　　　　　　　　" &amp; 基本!$C$6+1&amp;" マス押しやり"</f>
        <v>　　　　　　　　　　　　　　　　　　　　　　　　　　　　　　4 マス押しやり</v>
      </c>
      <c r="C11" s="297"/>
      <c r="D11" s="297"/>
      <c r="E11" s="297"/>
      <c r="F11" s="297"/>
      <c r="G11" s="298"/>
      <c r="H11" s="123" t="s">
        <v>52</v>
      </c>
      <c r="I11" s="112" t="s">
        <v>17</v>
      </c>
      <c r="J11" s="122">
        <f>IF($I$11 = "筋力",基本!$C$5,IF($I$11 = "耐久力",基本!$C$6,IF($I$11 = "敏捷力",基本!$C$7,IF($I$11 = "知力",基本!$C$8,IF($I$11 = "判断力",基本!$C$9,IF($I$11 = "魅力",基本!$C$10,""))))))</f>
        <v>5</v>
      </c>
      <c r="L11" s="109"/>
    </row>
    <row r="12" spans="1:13" ht="14.25" customHeight="1">
      <c r="A12" s="95" t="s">
        <v>162</v>
      </c>
      <c r="B12" s="341" t="s">
        <v>163</v>
      </c>
      <c r="C12" s="342"/>
      <c r="D12" s="342"/>
      <c r="E12" s="342"/>
      <c r="F12" s="342"/>
      <c r="G12" s="343"/>
      <c r="H12" s="113" t="s">
        <v>59</v>
      </c>
      <c r="I12" s="112">
        <v>0</v>
      </c>
      <c r="J12" s="286" t="s">
        <v>54</v>
      </c>
      <c r="K12" s="287"/>
      <c r="L12" s="110">
        <f>IF($I$8=基本!$F$4,基本!$P$9,IF($I$8=基本!$F$13,基本!$P$18,IF($I$8=基本!$F$22,基本!$P$27,IF($I$8=基本!$F$31,基本!$P$36,IF($I$8=基本!$F$40,基本!$P$45,0)))))</f>
        <v>4</v>
      </c>
    </row>
    <row r="13" spans="1:13" ht="14.25" customHeight="1">
      <c r="A13" s="96"/>
      <c r="B13" s="329" t="s">
        <v>164</v>
      </c>
      <c r="C13" s="330"/>
      <c r="D13" s="330"/>
      <c r="E13" s="330"/>
      <c r="F13" s="330"/>
      <c r="G13" s="331"/>
      <c r="H13" s="124" t="s">
        <v>86</v>
      </c>
      <c r="I13" s="112">
        <v>1</v>
      </c>
      <c r="J13" s="113" t="s">
        <v>44</v>
      </c>
      <c r="K13" s="112">
        <v>10</v>
      </c>
      <c r="L13" s="130"/>
      <c r="M13" s="130"/>
    </row>
    <row r="14" spans="1:13" ht="14.25" customHeight="1">
      <c r="A14" s="97"/>
      <c r="B14" s="350" t="str">
        <f>"　　　　　　　　　　　　　　　　　　　　　幻惑状態なら　" &amp; 基本!$C$6+2+1&amp;" マス押しやり"</f>
        <v>　　　　　　　　　　　　　　　　　　　　　幻惑状態なら　6 マス押しやり</v>
      </c>
      <c r="C14" s="351"/>
      <c r="D14" s="351"/>
      <c r="E14" s="351"/>
      <c r="F14" s="351"/>
      <c r="G14" s="352"/>
      <c r="H14" s="113" t="s">
        <v>50</v>
      </c>
      <c r="I14" s="112">
        <v>2</v>
      </c>
      <c r="J14" s="113" t="s">
        <v>44</v>
      </c>
      <c r="K14" s="112">
        <v>6</v>
      </c>
      <c r="L14" s="130"/>
      <c r="M14" s="130"/>
    </row>
    <row r="15" spans="1:13" ht="14.25" customHeight="1">
      <c r="A15" s="95" t="s">
        <v>165</v>
      </c>
      <c r="B15" s="341" t="s">
        <v>166</v>
      </c>
      <c r="C15" s="342"/>
      <c r="D15" s="342"/>
      <c r="E15" s="342"/>
      <c r="F15" s="342"/>
      <c r="G15" s="343"/>
      <c r="H15" s="113" t="s">
        <v>60</v>
      </c>
      <c r="I15" s="112"/>
      <c r="J15" s="108"/>
      <c r="K15" s="108"/>
    </row>
    <row r="16" spans="1:13" ht="14.25" customHeight="1">
      <c r="A16" s="96"/>
      <c r="B16" s="329" t="s">
        <v>167</v>
      </c>
      <c r="C16" s="330"/>
      <c r="D16" s="330"/>
      <c r="E16" s="330"/>
      <c r="F16" s="330"/>
      <c r="G16" s="331"/>
      <c r="H16" s="108"/>
      <c r="I16" s="108"/>
      <c r="J16" s="108"/>
      <c r="K16" s="108"/>
    </row>
    <row r="17" spans="1:11" ht="14.25" customHeight="1">
      <c r="A17" s="96"/>
      <c r="B17" s="305" t="s">
        <v>168</v>
      </c>
      <c r="C17" s="306"/>
      <c r="D17" s="306"/>
      <c r="E17" s="306"/>
      <c r="F17" s="306"/>
      <c r="G17" s="307"/>
      <c r="H17" s="108"/>
      <c r="I17" s="108"/>
      <c r="J17" s="108"/>
      <c r="K17" s="108"/>
    </row>
    <row r="18" spans="1:11" ht="14.25" customHeight="1">
      <c r="A18" s="96"/>
      <c r="B18" s="305" t="s">
        <v>169</v>
      </c>
      <c r="C18" s="306"/>
      <c r="D18" s="306"/>
      <c r="E18" s="306"/>
      <c r="F18" s="306"/>
      <c r="G18" s="307"/>
      <c r="H18" s="108"/>
      <c r="I18" s="108"/>
      <c r="J18" s="108"/>
      <c r="K18" s="108"/>
    </row>
    <row r="19" spans="1:11" ht="14.25" customHeight="1">
      <c r="A19" s="96"/>
      <c r="B19" s="296" t="str">
        <f>"　　　　　　　　　　　　　　　　　　　　　　　　　　　　　　" &amp; 基本!$C$6+1+1&amp;" マス押しやり"</f>
        <v>　　　　　　　　　　　　　　　　　　　　　　　　　　　　　　5 マス押しやり</v>
      </c>
      <c r="C19" s="297"/>
      <c r="D19" s="297"/>
      <c r="E19" s="297"/>
      <c r="F19" s="297"/>
      <c r="G19" s="298"/>
      <c r="H19" s="108"/>
      <c r="I19" s="108"/>
      <c r="J19" s="108"/>
      <c r="K19" s="108"/>
    </row>
    <row r="20" spans="1:11" ht="14.25" customHeight="1">
      <c r="A20" s="97"/>
      <c r="B20" s="308"/>
      <c r="C20" s="309"/>
      <c r="D20" s="309"/>
      <c r="E20" s="309"/>
      <c r="F20" s="309"/>
      <c r="G20" s="310"/>
      <c r="H20" s="108"/>
      <c r="I20" s="108"/>
      <c r="J20" s="108"/>
      <c r="K20" s="108"/>
    </row>
    <row r="21" spans="1:11" ht="14.25" thickBot="1">
      <c r="A21" s="117" t="s">
        <v>47</v>
      </c>
      <c r="E21" s="111"/>
      <c r="H21" s="108"/>
      <c r="I21" s="108"/>
      <c r="J21" s="108"/>
      <c r="K21" s="108"/>
    </row>
    <row r="22" spans="1:11" ht="18.75" customHeight="1" thickBot="1">
      <c r="A22" s="311" t="str">
        <f>$B$2</f>
        <v>アンナーヴィング・シャヴ</v>
      </c>
      <c r="B22" s="312"/>
      <c r="C22" s="312"/>
      <c r="D22" s="90" t="s">
        <v>2</v>
      </c>
      <c r="E22" s="133" t="s">
        <v>1</v>
      </c>
      <c r="H22" s="108"/>
      <c r="I22" s="108"/>
      <c r="J22" s="108"/>
      <c r="K22" s="108"/>
    </row>
    <row r="23" spans="1:11" ht="37.5" customHeight="1" thickBot="1">
      <c r="A23" s="353" t="s">
        <v>263</v>
      </c>
      <c r="B23" s="354"/>
      <c r="C23" s="148" t="str">
        <f>$K$9</f>
        <v>頑健</v>
      </c>
      <c r="D23" s="149" t="str">
        <f>$J$9+$L$10+$I$10 &amp; "+1d20"</f>
        <v>15+1d20</v>
      </c>
      <c r="E23" s="150" t="str">
        <f>$J$9+$L$10+$I$10+2 &amp; "+1d20"</f>
        <v>17+1d20</v>
      </c>
      <c r="F23" s="108"/>
      <c r="G23" s="108"/>
      <c r="H23" s="108"/>
      <c r="I23" s="108"/>
      <c r="J23" s="108"/>
      <c r="K23" s="108"/>
    </row>
    <row r="24" spans="1:11" ht="23.25" customHeight="1">
      <c r="A24" s="355" t="s">
        <v>136</v>
      </c>
      <c r="B24" s="132" t="s">
        <v>4</v>
      </c>
      <c r="C24" s="145" t="str">
        <f>IF($I$15 = 0,"", $I$15)</f>
        <v/>
      </c>
      <c r="D24" s="146" t="str">
        <f>$J$11+$L$12+$I$12 &amp; "+" &amp; $I$13 &amp; "d" &amp; $K$13</f>
        <v>9+1d10</v>
      </c>
      <c r="E24" s="147" t="str">
        <f>$J$11+$L$12+$I$12 &amp; "+" &amp; $I$13 &amp; "d" &amp; $K$13</f>
        <v>9+1d10</v>
      </c>
      <c r="F24" s="108"/>
      <c r="G24" s="108"/>
      <c r="H24" s="108"/>
      <c r="I24" s="108"/>
      <c r="J24" s="108"/>
      <c r="K24" s="108"/>
    </row>
    <row r="25" spans="1:11" ht="23.25" customHeight="1" thickBot="1">
      <c r="A25" s="316"/>
      <c r="B25" s="129" t="s">
        <v>3</v>
      </c>
      <c r="C25" s="134" t="str">
        <f>IF($I$15 = 0,"", $I$15)</f>
        <v/>
      </c>
      <c r="D25" s="131" t="str">
        <f>$J$11+$L$12+$I$12+($I$13*$K$13) &amp; IF($I$14 = 0,"","+" &amp; $I$14 &amp; "d" &amp; $K$14)</f>
        <v>19+2d6</v>
      </c>
      <c r="E25" s="128" t="str">
        <f>$J$11+$L$12+$I$12+($I$13*$K$13) &amp; IF($I$14 = 0,"","+" &amp; $I$14 &amp; "d" &amp; $K$14)</f>
        <v>19+2d6</v>
      </c>
      <c r="F25" s="108"/>
      <c r="G25" s="108"/>
      <c r="H25" s="108"/>
      <c r="I25" s="108"/>
      <c r="J25" s="108"/>
      <c r="K25" s="108"/>
    </row>
    <row r="26" spans="1:11" ht="23.25" customHeight="1">
      <c r="A26" s="356" t="s">
        <v>165</v>
      </c>
      <c r="B26" s="132" t="s">
        <v>4</v>
      </c>
      <c r="C26" s="135" t="str">
        <f>IF($I$15 = 0,"", $I$15)</f>
        <v/>
      </c>
      <c r="D26" s="136" t="str">
        <f>$J$11+$L$12+$I$12 &amp; "+" &amp; $I$13+1 &amp; "d" &amp; $K$13</f>
        <v>9+2d10</v>
      </c>
      <c r="E26" s="137" t="str">
        <f>$J$11+$L$12+$I$12 &amp; "+" &amp; $I$13+1 &amp; "d" &amp; $K$13</f>
        <v>9+2d10</v>
      </c>
      <c r="F26" s="108"/>
      <c r="G26" s="108"/>
      <c r="H26" s="108"/>
      <c r="I26" s="108"/>
      <c r="J26" s="108"/>
      <c r="K26" s="108"/>
    </row>
    <row r="27" spans="1:11" ht="23.25" customHeight="1" thickBot="1">
      <c r="A27" s="357"/>
      <c r="B27" s="129" t="s">
        <v>3</v>
      </c>
      <c r="C27" s="134" t="str">
        <f>IF($I$15 = 0,"", $I$15)</f>
        <v/>
      </c>
      <c r="D27" s="131" t="str">
        <f>$J$11+$L$12+$I$12+(($I$13+1)*$K$13) &amp; IF($I$14 = 0,"","+" &amp; $I$14 &amp; "d" &amp; $K$14)</f>
        <v>29+2d6</v>
      </c>
      <c r="E27" s="128" t="str">
        <f>$J$11+$L$12+$I$12+(($I$13+1)*$K$13) &amp; IF($I$14 = 0,"","+" &amp; $I$14 &amp; "d" &amp; $K$14)</f>
        <v>29+2d6</v>
      </c>
      <c r="F27" s="108"/>
      <c r="G27" s="108"/>
      <c r="H27" s="108"/>
      <c r="I27" s="108"/>
      <c r="J27" s="108"/>
      <c r="K27" s="108"/>
    </row>
    <row r="28" spans="1:11" ht="18.75" customHeight="1">
      <c r="A28" s="317" t="s">
        <v>170</v>
      </c>
      <c r="B28" s="317"/>
      <c r="C28" s="317"/>
      <c r="D28" s="317"/>
      <c r="E28" s="317"/>
      <c r="F28" s="317"/>
      <c r="G28" s="317"/>
      <c r="I28" s="108"/>
      <c r="J28" s="108"/>
      <c r="K28" s="108"/>
    </row>
    <row r="29" spans="1:11" ht="13.5" customHeight="1">
      <c r="A29" s="304" t="s">
        <v>171</v>
      </c>
      <c r="B29" s="304"/>
      <c r="C29" s="304"/>
      <c r="D29" s="304"/>
      <c r="E29" s="304"/>
      <c r="F29" s="304"/>
      <c r="G29" s="304"/>
    </row>
    <row r="30" spans="1:11" ht="17.25">
      <c r="A30" s="304" t="s">
        <v>172</v>
      </c>
      <c r="B30" s="304"/>
      <c r="C30" s="304"/>
      <c r="D30" s="304"/>
      <c r="E30" s="304"/>
      <c r="F30" s="304"/>
      <c r="G30" s="304"/>
    </row>
    <row r="31" spans="1:11" ht="18.75" customHeight="1">
      <c r="A31" s="317" t="s">
        <v>137</v>
      </c>
      <c r="B31" s="317"/>
      <c r="C31" s="317"/>
      <c r="D31" s="317"/>
      <c r="E31" s="317"/>
      <c r="F31" s="317"/>
      <c r="G31" s="317"/>
      <c r="I31" s="108"/>
      <c r="J31" s="108"/>
      <c r="K31" s="108"/>
    </row>
    <row r="32" spans="1:11" ht="13.5" customHeight="1">
      <c r="A32" s="304" t="s">
        <v>138</v>
      </c>
      <c r="B32" s="304"/>
      <c r="C32" s="304"/>
      <c r="D32" s="304"/>
      <c r="E32" s="304"/>
      <c r="F32" s="304"/>
      <c r="G32" s="304"/>
    </row>
    <row r="33" spans="1:12" ht="13.5" customHeight="1">
      <c r="A33" s="304" t="s">
        <v>277</v>
      </c>
      <c r="B33" s="304"/>
      <c r="C33" s="304"/>
      <c r="D33" s="304"/>
      <c r="E33" s="304"/>
      <c r="F33" s="304"/>
      <c r="G33" s="304"/>
    </row>
    <row r="34" spans="1:12" s="212" customFormat="1">
      <c r="A34" s="304" t="s">
        <v>139</v>
      </c>
      <c r="B34" s="304"/>
      <c r="C34" s="304"/>
      <c r="D34" s="304"/>
      <c r="E34" s="304"/>
      <c r="F34" s="304"/>
      <c r="G34" s="304"/>
      <c r="H34" s="109"/>
      <c r="I34" s="109"/>
      <c r="J34" s="109"/>
      <c r="K34" s="109"/>
    </row>
    <row r="35" spans="1:12">
      <c r="A35" s="126"/>
      <c r="B35" s="126"/>
      <c r="C35" s="126"/>
      <c r="D35" s="126"/>
      <c r="E35" s="126"/>
      <c r="F35" s="126"/>
      <c r="G35" s="126"/>
    </row>
    <row r="36" spans="1:12">
      <c r="A36" s="318" t="s">
        <v>49</v>
      </c>
      <c r="B36" s="319"/>
      <c r="C36" s="319"/>
      <c r="D36" s="319"/>
      <c r="E36" s="319"/>
      <c r="F36" s="319"/>
      <c r="G36" s="320"/>
    </row>
    <row r="37" spans="1:12" s="109" customFormat="1" ht="13.5" customHeight="1">
      <c r="A37" s="321"/>
      <c r="B37" s="317"/>
      <c r="C37" s="317"/>
      <c r="D37" s="317"/>
      <c r="E37" s="317"/>
      <c r="F37" s="317"/>
      <c r="G37" s="322"/>
      <c r="L37" s="108"/>
    </row>
    <row r="38" spans="1:12" s="109" customFormat="1" ht="13.5" customHeight="1">
      <c r="A38" s="347" t="s">
        <v>280</v>
      </c>
      <c r="B38" s="348"/>
      <c r="C38" s="348"/>
      <c r="D38" s="348"/>
      <c r="E38" s="348"/>
      <c r="F38" s="348"/>
      <c r="G38" s="349"/>
      <c r="L38" s="108"/>
    </row>
    <row r="39" spans="1:12" s="109" customFormat="1" ht="13.5" customHeight="1">
      <c r="A39" s="329" t="s">
        <v>281</v>
      </c>
      <c r="B39" s="330"/>
      <c r="C39" s="330"/>
      <c r="D39" s="330"/>
      <c r="E39" s="330"/>
      <c r="F39" s="330"/>
      <c r="G39" s="331"/>
      <c r="L39" s="108"/>
    </row>
    <row r="40" spans="1:12" s="109" customFormat="1" ht="13.5" customHeight="1">
      <c r="A40" s="326" t="s">
        <v>282</v>
      </c>
      <c r="B40" s="327"/>
      <c r="C40" s="327"/>
      <c r="D40" s="327"/>
      <c r="E40" s="327"/>
      <c r="F40" s="327"/>
      <c r="G40" s="328"/>
      <c r="L40" s="108"/>
    </row>
    <row r="41" spans="1:12" s="109" customFormat="1" ht="13.5" customHeight="1">
      <c r="A41" s="326"/>
      <c r="B41" s="327"/>
      <c r="C41" s="327"/>
      <c r="D41" s="327"/>
      <c r="E41" s="327"/>
      <c r="F41" s="327"/>
      <c r="G41" s="328"/>
      <c r="L41" s="108"/>
    </row>
    <row r="42" spans="1:12" s="109" customFormat="1" ht="13.5" customHeight="1">
      <c r="A42" s="347" t="s">
        <v>283</v>
      </c>
      <c r="B42" s="348"/>
      <c r="C42" s="348"/>
      <c r="D42" s="348"/>
      <c r="E42" s="348"/>
      <c r="F42" s="348"/>
      <c r="G42" s="349"/>
      <c r="L42" s="176"/>
    </row>
    <row r="43" spans="1:12" s="109" customFormat="1" ht="13.5" customHeight="1">
      <c r="A43" s="329" t="s">
        <v>284</v>
      </c>
      <c r="B43" s="330"/>
      <c r="C43" s="330"/>
      <c r="D43" s="330"/>
      <c r="E43" s="330"/>
      <c r="F43" s="330"/>
      <c r="G43" s="331"/>
      <c r="L43" s="108"/>
    </row>
    <row r="44" spans="1:12" s="109" customFormat="1" ht="13.5" customHeight="1">
      <c r="A44" s="329" t="s">
        <v>285</v>
      </c>
      <c r="B44" s="330"/>
      <c r="C44" s="330"/>
      <c r="D44" s="330"/>
      <c r="E44" s="330"/>
      <c r="F44" s="330"/>
      <c r="G44" s="331"/>
      <c r="L44" s="176"/>
    </row>
    <row r="45" spans="1:12" s="109" customFormat="1" ht="13.5" customHeight="1">
      <c r="A45" s="329" t="s">
        <v>287</v>
      </c>
      <c r="B45" s="330"/>
      <c r="C45" s="330"/>
      <c r="D45" s="330"/>
      <c r="E45" s="330"/>
      <c r="F45" s="330"/>
      <c r="G45" s="331"/>
      <c r="L45" s="176"/>
    </row>
    <row r="46" spans="1:12" s="109" customFormat="1" ht="13.5" customHeight="1">
      <c r="A46" s="321"/>
      <c r="B46" s="317"/>
      <c r="C46" s="317"/>
      <c r="D46" s="317"/>
      <c r="E46" s="317"/>
      <c r="F46" s="317"/>
      <c r="G46" s="322"/>
      <c r="L46" s="176"/>
    </row>
    <row r="47" spans="1:12" s="109" customFormat="1" ht="13.5" customHeight="1">
      <c r="A47" s="347" t="s">
        <v>286</v>
      </c>
      <c r="B47" s="348"/>
      <c r="C47" s="348"/>
      <c r="D47" s="348"/>
      <c r="E47" s="348"/>
      <c r="F47" s="348"/>
      <c r="G47" s="349"/>
      <c r="L47" s="176"/>
    </row>
    <row r="48" spans="1:12" s="109" customFormat="1" ht="13.5" customHeight="1">
      <c r="A48" s="329" t="s">
        <v>404</v>
      </c>
      <c r="B48" s="330"/>
      <c r="C48" s="330"/>
      <c r="D48" s="330"/>
      <c r="E48" s="330"/>
      <c r="F48" s="330"/>
      <c r="G48" s="331"/>
      <c r="L48" s="176"/>
    </row>
    <row r="49" spans="1:12" s="109" customFormat="1" ht="13.5" customHeight="1">
      <c r="A49" s="326" t="s">
        <v>403</v>
      </c>
      <c r="B49" s="327"/>
      <c r="C49" s="327"/>
      <c r="D49" s="327"/>
      <c r="E49" s="327"/>
      <c r="F49" s="327"/>
      <c r="G49" s="328"/>
      <c r="L49" s="176"/>
    </row>
    <row r="50" spans="1:12" s="109" customFormat="1" ht="13.5" customHeight="1">
      <c r="A50" s="326"/>
      <c r="B50" s="327"/>
      <c r="C50" s="327"/>
      <c r="D50" s="327"/>
      <c r="E50" s="327"/>
      <c r="F50" s="327"/>
      <c r="G50" s="328"/>
      <c r="L50" s="176"/>
    </row>
    <row r="51" spans="1:12" s="109" customFormat="1" ht="13.5" customHeight="1">
      <c r="A51" s="326"/>
      <c r="B51" s="327"/>
      <c r="C51" s="327"/>
      <c r="D51" s="327"/>
      <c r="E51" s="327"/>
      <c r="F51" s="327"/>
      <c r="G51" s="328"/>
      <c r="L51" s="108"/>
    </row>
    <row r="52" spans="1:12" s="109" customFormat="1" ht="21">
      <c r="A52" s="119" t="s">
        <v>140</v>
      </c>
      <c r="B52" s="127">
        <f>$B$1</f>
        <v>3</v>
      </c>
      <c r="C52" s="120" t="s">
        <v>40</v>
      </c>
      <c r="D52" s="121" t="str">
        <f>$E$1</f>
        <v>無限回</v>
      </c>
      <c r="E52" s="332" t="str">
        <f>$B$2</f>
        <v>アンナーヴィング・シャヴ</v>
      </c>
      <c r="F52" s="333"/>
      <c r="G52" s="334"/>
      <c r="L52" s="108"/>
    </row>
  </sheetData>
  <mergeCells count="50">
    <mergeCell ref="A23:B23"/>
    <mergeCell ref="A50:G50"/>
    <mergeCell ref="A45:G45"/>
    <mergeCell ref="A51:G51"/>
    <mergeCell ref="A46:G46"/>
    <mergeCell ref="A44:G44"/>
    <mergeCell ref="A24:A25"/>
    <mergeCell ref="A28:G28"/>
    <mergeCell ref="A29:G29"/>
    <mergeCell ref="A30:G30"/>
    <mergeCell ref="A26:A27"/>
    <mergeCell ref="A42:G42"/>
    <mergeCell ref="A34:G34"/>
    <mergeCell ref="E52:G52"/>
    <mergeCell ref="A38:G38"/>
    <mergeCell ref="A31:G31"/>
    <mergeCell ref="A32:G32"/>
    <mergeCell ref="A33:G33"/>
    <mergeCell ref="A36:G36"/>
    <mergeCell ref="A37:G37"/>
    <mergeCell ref="A47:G47"/>
    <mergeCell ref="A48:G48"/>
    <mergeCell ref="A49:G49"/>
    <mergeCell ref="A39:G39"/>
    <mergeCell ref="A40:G40"/>
    <mergeCell ref="A41:G41"/>
    <mergeCell ref="A43:G43"/>
    <mergeCell ref="J10:K10"/>
    <mergeCell ref="A22:C22"/>
    <mergeCell ref="B18:G18"/>
    <mergeCell ref="B17:G17"/>
    <mergeCell ref="B15:G15"/>
    <mergeCell ref="B16:G16"/>
    <mergeCell ref="B12:G12"/>
    <mergeCell ref="J12:K12"/>
    <mergeCell ref="B13:G13"/>
    <mergeCell ref="B14:G14"/>
    <mergeCell ref="B20:G20"/>
    <mergeCell ref="B19:G19"/>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6"/>
  <sheetViews>
    <sheetView workbookViewId="0"/>
  </sheetViews>
  <sheetFormatPr defaultRowHeight="13.5"/>
  <cols>
    <col min="1" max="1" width="7.875" style="108" customWidth="1"/>
    <col min="2" max="2" width="8.5" style="108" customWidth="1"/>
    <col min="3" max="3" width="6.625" style="108" customWidth="1"/>
    <col min="4" max="4" width="15.75" style="108"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108" customWidth="1"/>
    <col min="13" max="13" width="9.25" style="108" customWidth="1"/>
    <col min="14" max="14" width="12.375" style="108" customWidth="1"/>
    <col min="15" max="16384" width="9" style="108"/>
  </cols>
  <sheetData>
    <row r="1" spans="1:13" ht="21">
      <c r="A1" s="114" t="s">
        <v>140</v>
      </c>
      <c r="B1" s="299">
        <v>7</v>
      </c>
      <c r="C1" s="300"/>
      <c r="D1" s="116" t="s">
        <v>40</v>
      </c>
      <c r="E1" s="115" t="s">
        <v>41</v>
      </c>
      <c r="F1" s="301"/>
      <c r="G1" s="302"/>
      <c r="H1" s="118" t="s">
        <v>55</v>
      </c>
    </row>
    <row r="2" spans="1:13" ht="24.75" customHeight="1">
      <c r="A2" s="116" t="s">
        <v>0</v>
      </c>
      <c r="B2" s="303" t="s">
        <v>292</v>
      </c>
      <c r="C2" s="303"/>
      <c r="D2" s="303"/>
      <c r="E2" s="303"/>
      <c r="F2" s="303"/>
      <c r="G2" s="303"/>
      <c r="H2" s="118" t="s">
        <v>56</v>
      </c>
    </row>
    <row r="3" spans="1:13" ht="19.5" customHeight="1">
      <c r="A3" s="125" t="s">
        <v>48</v>
      </c>
      <c r="B3" s="109"/>
      <c r="C3" s="109"/>
      <c r="D3" s="109"/>
      <c r="I3" s="118"/>
    </row>
    <row r="4" spans="1:13">
      <c r="A4" s="92" t="s">
        <v>46</v>
      </c>
      <c r="B4" s="290" t="s">
        <v>173</v>
      </c>
      <c r="C4" s="291"/>
      <c r="D4" s="291"/>
      <c r="E4" s="291"/>
      <c r="F4" s="291"/>
      <c r="G4" s="292"/>
    </row>
    <row r="5" spans="1:13">
      <c r="A5" s="93" t="s">
        <v>39</v>
      </c>
      <c r="B5" s="290" t="s">
        <v>174</v>
      </c>
      <c r="C5" s="291"/>
      <c r="D5" s="291"/>
      <c r="E5" s="291"/>
      <c r="F5" s="291"/>
      <c r="G5" s="292"/>
    </row>
    <row r="6" spans="1:13">
      <c r="A6" s="93" t="s">
        <v>7</v>
      </c>
      <c r="B6" s="290" t="s">
        <v>5</v>
      </c>
      <c r="C6" s="291"/>
      <c r="D6" s="292"/>
      <c r="E6" s="113" t="s">
        <v>43</v>
      </c>
      <c r="F6" s="110" t="str">
        <f>$I$6</f>
        <v>近接</v>
      </c>
      <c r="G6" s="110" t="str">
        <f>IF($J$6 = 0,"", $J$6)</f>
        <v>武器</v>
      </c>
      <c r="H6" s="113" t="s">
        <v>43</v>
      </c>
      <c r="I6" s="112" t="s">
        <v>69</v>
      </c>
      <c r="J6" s="112" t="s">
        <v>101</v>
      </c>
    </row>
    <row r="7" spans="1:13">
      <c r="A7" s="94" t="s">
        <v>6</v>
      </c>
      <c r="B7" s="290" t="s">
        <v>91</v>
      </c>
      <c r="C7" s="291"/>
      <c r="D7" s="292"/>
      <c r="E7" s="113" t="s">
        <v>66</v>
      </c>
      <c r="F7" s="110" t="str">
        <f>IF($I$7 = 0,"", $I$7)</f>
        <v/>
      </c>
      <c r="G7" s="110" t="str">
        <f>IF($J$7 = 0,"", $J$7)</f>
        <v/>
      </c>
      <c r="H7" s="113" t="s">
        <v>66</v>
      </c>
      <c r="I7" s="112"/>
      <c r="J7" s="112"/>
    </row>
    <row r="8" spans="1:13">
      <c r="A8" s="94" t="s">
        <v>8</v>
      </c>
      <c r="B8" s="290" t="s">
        <v>175</v>
      </c>
      <c r="C8" s="291"/>
      <c r="D8" s="291"/>
      <c r="E8" s="291"/>
      <c r="F8" s="291"/>
      <c r="G8" s="292"/>
      <c r="H8" s="113" t="s">
        <v>85</v>
      </c>
      <c r="I8" s="112" t="s">
        <v>133</v>
      </c>
      <c r="J8" s="118" t="s">
        <v>62</v>
      </c>
    </row>
    <row r="9" spans="1:13" ht="14.25" customHeight="1">
      <c r="A9" s="95" t="s">
        <v>9</v>
      </c>
      <c r="B9" s="293" t="s">
        <v>160</v>
      </c>
      <c r="C9" s="294"/>
      <c r="D9" s="294"/>
      <c r="E9" s="294"/>
      <c r="F9" s="294"/>
      <c r="G9" s="295"/>
      <c r="H9" s="113" t="s">
        <v>51</v>
      </c>
      <c r="I9" s="112" t="s">
        <v>17</v>
      </c>
      <c r="J9" s="110">
        <f>IF($I$9 = "筋力",基本!$C$5,IF($I$9 = "耐久力",基本!$C$6,IF($I$9 = "敏捷力",基本!$C$7,IF($I$9 = "知力",基本!$C$8,IF($I$9 = "判断力",基本!$C$9,IF($I$9 = "魅力",基本!$C$10,""))))))</f>
        <v>5</v>
      </c>
      <c r="K9" s="112" t="s">
        <v>176</v>
      </c>
    </row>
    <row r="10" spans="1:13" ht="14.25" customHeight="1">
      <c r="A10" s="96"/>
      <c r="B10" s="329" t="s">
        <v>179</v>
      </c>
      <c r="C10" s="330"/>
      <c r="D10" s="330"/>
      <c r="E10" s="330"/>
      <c r="F10" s="330"/>
      <c r="G10" s="331"/>
      <c r="H10" s="113" t="s">
        <v>58</v>
      </c>
      <c r="I10" s="112">
        <v>0</v>
      </c>
      <c r="J10" s="286" t="s">
        <v>53</v>
      </c>
      <c r="K10" s="287"/>
      <c r="L10" s="110">
        <f>IF($I$8=基本!$F$4,基本!$P$7,IF($I$8=基本!$F$13,基本!$P$16,IF($I$8=基本!$F$22,基本!$P$25,IF($I$8=基本!$F$31,基本!$P$34,IF($I$8=基本!$F$40,基本!$P$43,0)))))</f>
        <v>10</v>
      </c>
    </row>
    <row r="11" spans="1:13" ht="14.25" customHeight="1">
      <c r="A11" s="94" t="s">
        <v>178</v>
      </c>
      <c r="B11" s="358" t="s">
        <v>180</v>
      </c>
      <c r="C11" s="359"/>
      <c r="D11" s="359"/>
      <c r="E11" s="359"/>
      <c r="F11" s="359"/>
      <c r="G11" s="360"/>
      <c r="H11" s="123" t="s">
        <v>52</v>
      </c>
      <c r="I11" s="112" t="s">
        <v>17</v>
      </c>
      <c r="J11" s="122">
        <f>IF($I$11 = "筋力",基本!$C$5,IF($I$11 = "耐久力",基本!$C$6,IF($I$11 = "敏捷力",基本!$C$7,IF($I$11 = "知力",基本!$C$8,IF($I$11 = "判断力",基本!$C$9,IF($I$11 = "魅力",基本!$C$10,""))))))</f>
        <v>5</v>
      </c>
      <c r="L11" s="109"/>
    </row>
    <row r="12" spans="1:13" ht="14.25" customHeight="1">
      <c r="A12" s="95" t="s">
        <v>146</v>
      </c>
      <c r="B12" s="341" t="s">
        <v>181</v>
      </c>
      <c r="C12" s="342"/>
      <c r="D12" s="342"/>
      <c r="E12" s="342"/>
      <c r="F12" s="342"/>
      <c r="G12" s="343"/>
      <c r="H12" s="113" t="s">
        <v>59</v>
      </c>
      <c r="I12" s="112">
        <v>0</v>
      </c>
      <c r="J12" s="286" t="s">
        <v>54</v>
      </c>
      <c r="K12" s="287"/>
      <c r="L12" s="110">
        <f>IF($I$8=基本!$F$4,基本!$P$9,IF($I$8=基本!$F$13,基本!$P$18,IF($I$8=基本!$F$22,基本!$P$27,IF($I$8=基本!$F$31,基本!$P$36,IF($I$8=基本!$F$40,基本!$P$45,0)))))</f>
        <v>4</v>
      </c>
    </row>
    <row r="13" spans="1:13" ht="14.25" customHeight="1">
      <c r="A13" s="96"/>
      <c r="B13" s="329" t="s">
        <v>182</v>
      </c>
      <c r="C13" s="330"/>
      <c r="D13" s="330"/>
      <c r="E13" s="330"/>
      <c r="F13" s="330"/>
      <c r="G13" s="331"/>
      <c r="H13" s="124" t="s">
        <v>86</v>
      </c>
      <c r="I13" s="112">
        <v>1</v>
      </c>
      <c r="J13" s="113" t="s">
        <v>44</v>
      </c>
      <c r="K13" s="112">
        <v>10</v>
      </c>
      <c r="L13" s="130"/>
      <c r="M13" s="130"/>
    </row>
    <row r="14" spans="1:13" ht="14.25" customHeight="1">
      <c r="A14" s="97"/>
      <c r="B14" s="350"/>
      <c r="C14" s="351"/>
      <c r="D14" s="351"/>
      <c r="E14" s="351"/>
      <c r="F14" s="351"/>
      <c r="G14" s="352"/>
      <c r="H14" s="113" t="s">
        <v>50</v>
      </c>
      <c r="I14" s="112">
        <v>2</v>
      </c>
      <c r="J14" s="113" t="s">
        <v>44</v>
      </c>
      <c r="K14" s="112">
        <v>6</v>
      </c>
      <c r="L14" s="130"/>
      <c r="M14" s="130"/>
    </row>
    <row r="15" spans="1:13" ht="14.25" customHeight="1">
      <c r="A15" s="95" t="s">
        <v>147</v>
      </c>
      <c r="B15" s="341" t="s">
        <v>184</v>
      </c>
      <c r="C15" s="342"/>
      <c r="D15" s="342"/>
      <c r="E15" s="342"/>
      <c r="F15" s="342"/>
      <c r="G15" s="343"/>
      <c r="H15" s="113" t="s">
        <v>60</v>
      </c>
      <c r="I15" s="112"/>
      <c r="J15" s="108"/>
      <c r="K15" s="108"/>
    </row>
    <row r="16" spans="1:13" ht="14.25" customHeight="1">
      <c r="A16" s="96"/>
      <c r="B16" s="329" t="s">
        <v>185</v>
      </c>
      <c r="C16" s="330"/>
      <c r="D16" s="330"/>
      <c r="E16" s="330"/>
      <c r="F16" s="330"/>
      <c r="G16" s="331"/>
      <c r="H16" s="108"/>
      <c r="I16" s="108"/>
      <c r="J16" s="108"/>
      <c r="K16" s="108"/>
    </row>
    <row r="17" spans="1:11" ht="14.25" customHeight="1">
      <c r="A17" s="96"/>
      <c r="B17" s="305" t="s">
        <v>183</v>
      </c>
      <c r="C17" s="306"/>
      <c r="D17" s="306"/>
      <c r="E17" s="306"/>
      <c r="F17" s="306"/>
      <c r="G17" s="307"/>
      <c r="H17" s="108"/>
      <c r="I17" s="108"/>
      <c r="J17" s="108"/>
      <c r="K17" s="108"/>
    </row>
    <row r="18" spans="1:11" ht="16.5" customHeight="1">
      <c r="A18" s="96"/>
      <c r="B18" s="361" t="str">
        <f>"使用者が目標を攻撃後、味方１・２人が目標以外に突撃　ダメージ +" &amp; 基本!$C$6&amp;""</f>
        <v>使用者が目標を攻撃後、味方１・２人が目標以外に突撃　ダメージ +3</v>
      </c>
      <c r="C18" s="362"/>
      <c r="D18" s="362"/>
      <c r="E18" s="362"/>
      <c r="F18" s="362"/>
      <c r="G18" s="363"/>
      <c r="H18" s="108"/>
      <c r="I18" s="108"/>
      <c r="J18" s="108"/>
      <c r="K18" s="108"/>
    </row>
    <row r="19" spans="1:11" ht="8.25" customHeight="1">
      <c r="A19" s="97"/>
      <c r="B19" s="364"/>
      <c r="C19" s="365"/>
      <c r="D19" s="365"/>
      <c r="E19" s="365"/>
      <c r="F19" s="365"/>
      <c r="G19" s="366"/>
      <c r="H19" s="108"/>
      <c r="I19" s="108"/>
      <c r="J19" s="108"/>
      <c r="K19" s="108"/>
    </row>
    <row r="20" spans="1:11" ht="14.25" thickBot="1">
      <c r="A20" s="117" t="s">
        <v>47</v>
      </c>
      <c r="E20" s="111"/>
      <c r="H20" s="108"/>
      <c r="I20" s="108"/>
      <c r="J20" s="108"/>
      <c r="K20" s="108"/>
    </row>
    <row r="21" spans="1:11" ht="18.75" customHeight="1" thickBot="1">
      <c r="A21" s="311" t="str">
        <f>$B$2</f>
        <v>フォワードシンキング・カット</v>
      </c>
      <c r="B21" s="312"/>
      <c r="C21" s="312"/>
      <c r="D21" s="90" t="s">
        <v>2</v>
      </c>
      <c r="E21" s="133" t="s">
        <v>1</v>
      </c>
      <c r="F21" s="154" t="s">
        <v>110</v>
      </c>
      <c r="G21" s="155" t="s">
        <v>177</v>
      </c>
      <c r="H21" s="108"/>
      <c r="I21" s="108"/>
      <c r="J21" s="108"/>
      <c r="K21" s="108"/>
    </row>
    <row r="22" spans="1:11" ht="37.5" customHeight="1" thickBot="1">
      <c r="A22" s="353" t="s">
        <v>263</v>
      </c>
      <c r="B22" s="354"/>
      <c r="C22" s="148" t="str">
        <f>$K$9</f>
        <v>ＡＣ</v>
      </c>
      <c r="D22" s="149" t="str">
        <f>$J$9+$L$10+$I$10 &amp; "+1d20"</f>
        <v>15+1d20</v>
      </c>
      <c r="E22" s="150" t="str">
        <f>$J$9+$L$10+$I$10+2 &amp; "+1d20"</f>
        <v>17+1d20</v>
      </c>
      <c r="F22" s="149" t="str">
        <f>$J$9+$L$10+$I$10+1 &amp; "+1d20"</f>
        <v>16+1d20</v>
      </c>
      <c r="G22" s="150" t="str">
        <f>$J$9+$L$10+$I$10+3 &amp; "+1d20"</f>
        <v>18+1d20</v>
      </c>
      <c r="H22" s="108"/>
      <c r="I22" s="108"/>
      <c r="J22" s="108"/>
      <c r="K22" s="108"/>
    </row>
    <row r="23" spans="1:11" ht="23.25" customHeight="1">
      <c r="A23" s="355" t="s">
        <v>136</v>
      </c>
      <c r="B23" s="132" t="s">
        <v>4</v>
      </c>
      <c r="C23" s="145" t="str">
        <f>IF($I$15 = 0,"", $I$15)</f>
        <v/>
      </c>
      <c r="D23" s="146" t="str">
        <f>$J$11+$L$12+$I$12 &amp; "+" &amp; $I$13 &amp; "d" &amp; $K$13</f>
        <v>9+1d10</v>
      </c>
      <c r="E23" s="147" t="str">
        <f>$J$11+$L$12+$I$12 &amp; "+" &amp; $I$13 &amp; "d" &amp; $K$13</f>
        <v>9+1d10</v>
      </c>
      <c r="F23" s="146" t="str">
        <f>$J$11+$L$12+$I$12 &amp; "+" &amp; $I$13 &amp; "d" &amp; $K$13</f>
        <v>9+1d10</v>
      </c>
      <c r="G23" s="147" t="str">
        <f>$J$11+$L$12+$I$12 &amp; "+" &amp; $I$13 &amp; "d" &amp; $K$13</f>
        <v>9+1d10</v>
      </c>
      <c r="H23" s="108"/>
      <c r="I23" s="108"/>
      <c r="J23" s="108"/>
      <c r="K23" s="108"/>
    </row>
    <row r="24" spans="1:11" ht="23.25" customHeight="1" thickBot="1">
      <c r="A24" s="316"/>
      <c r="B24" s="129" t="s">
        <v>3</v>
      </c>
      <c r="C24" s="134" t="str">
        <f>IF($I$15 = 0,"", $I$15)</f>
        <v/>
      </c>
      <c r="D24" s="131" t="str">
        <f>$J$11+$L$12+$I$12+($I$13*$K$13) &amp; IF($I$14 = 0,"","+" &amp; $I$14 &amp; "d" &amp; $K$14)</f>
        <v>19+2d6</v>
      </c>
      <c r="E24" s="128" t="str">
        <f>$J$11+$L$12+$I$12+($I$13*$K$13) &amp; IF($I$14 = 0,"","+" &amp; $I$14 &amp; "d" &amp; $K$14)</f>
        <v>19+2d6</v>
      </c>
      <c r="F24" s="131" t="str">
        <f>$J$11+$L$12+$I$12+($I$13*$K$13) &amp; IF($I$14 = 0,"","+" &amp; $I$14 &amp; "d" &amp; $K$14)</f>
        <v>19+2d6</v>
      </c>
      <c r="G24" s="128" t="str">
        <f>$J$11+$L$12+$I$12+($I$13*$K$13) &amp; IF($I$14 = 0,"","+" &amp; $I$14 &amp; "d" &amp; $K$14)</f>
        <v>19+2d6</v>
      </c>
      <c r="H24" s="108"/>
      <c r="I24" s="108"/>
      <c r="J24" s="108"/>
      <c r="K24" s="108"/>
    </row>
    <row r="25" spans="1:11" ht="18.75" customHeight="1">
      <c r="A25" s="317" t="s">
        <v>137</v>
      </c>
      <c r="B25" s="317"/>
      <c r="C25" s="317"/>
      <c r="D25" s="317"/>
      <c r="E25" s="317"/>
      <c r="F25" s="317"/>
      <c r="G25" s="317"/>
      <c r="I25" s="108"/>
      <c r="J25" s="108"/>
      <c r="K25" s="108"/>
    </row>
    <row r="26" spans="1:11" ht="13.5" customHeight="1">
      <c r="A26" s="304" t="s">
        <v>138</v>
      </c>
      <c r="B26" s="304"/>
      <c r="C26" s="304"/>
      <c r="D26" s="304"/>
      <c r="E26" s="304"/>
      <c r="F26" s="304"/>
      <c r="G26" s="304"/>
    </row>
    <row r="27" spans="1:11" ht="13.5" customHeight="1">
      <c r="A27" s="304" t="s">
        <v>277</v>
      </c>
      <c r="B27" s="304"/>
      <c r="C27" s="304"/>
      <c r="D27" s="304"/>
      <c r="E27" s="304"/>
      <c r="F27" s="304"/>
      <c r="G27" s="304"/>
    </row>
    <row r="28" spans="1:11" ht="13.5" customHeight="1">
      <c r="A28" s="304" t="s">
        <v>139</v>
      </c>
      <c r="B28" s="304"/>
      <c r="C28" s="304"/>
      <c r="D28" s="304"/>
      <c r="E28" s="304"/>
      <c r="F28" s="304"/>
      <c r="G28" s="304"/>
    </row>
    <row r="29" spans="1:11" s="176" customFormat="1" ht="18.75" customHeight="1">
      <c r="A29" s="317" t="s">
        <v>355</v>
      </c>
      <c r="B29" s="317"/>
      <c r="C29" s="317"/>
      <c r="D29" s="317"/>
      <c r="E29" s="317"/>
      <c r="F29" s="317"/>
      <c r="G29" s="317"/>
      <c r="H29" s="109"/>
    </row>
    <row r="30" spans="1:11" s="176" customFormat="1" ht="13.5" customHeight="1">
      <c r="A30" s="304" t="s">
        <v>356</v>
      </c>
      <c r="B30" s="304"/>
      <c r="C30" s="304"/>
      <c r="D30" s="304"/>
      <c r="E30" s="304"/>
      <c r="F30" s="304"/>
      <c r="G30" s="304"/>
      <c r="H30" s="109"/>
      <c r="I30" s="109"/>
      <c r="J30" s="109"/>
      <c r="K30" s="109"/>
    </row>
    <row r="31" spans="1:11" s="176" customFormat="1" ht="13.5" customHeight="1">
      <c r="A31" s="304" t="s">
        <v>357</v>
      </c>
      <c r="B31" s="304"/>
      <c r="C31" s="304"/>
      <c r="D31" s="304"/>
      <c r="E31" s="304"/>
      <c r="F31" s="304"/>
      <c r="G31" s="304"/>
      <c r="H31" s="109"/>
      <c r="I31" s="109"/>
      <c r="J31" s="109"/>
      <c r="K31" s="109"/>
    </row>
    <row r="32" spans="1:11" ht="7.5" customHeight="1">
      <c r="A32" s="126"/>
      <c r="B32" s="126"/>
      <c r="C32" s="126"/>
      <c r="D32" s="126"/>
      <c r="E32" s="126"/>
      <c r="F32" s="126"/>
      <c r="G32" s="126"/>
    </row>
    <row r="33" spans="1:12">
      <c r="A33" s="318" t="s">
        <v>49</v>
      </c>
      <c r="B33" s="319"/>
      <c r="C33" s="319"/>
      <c r="D33" s="319"/>
      <c r="E33" s="319"/>
      <c r="F33" s="319"/>
      <c r="G33" s="320"/>
    </row>
    <row r="34" spans="1:12" s="109" customFormat="1" ht="3.75" customHeight="1">
      <c r="A34" s="321"/>
      <c r="B34" s="317"/>
      <c r="C34" s="317"/>
      <c r="D34" s="317"/>
      <c r="E34" s="317"/>
      <c r="F34" s="317"/>
      <c r="G34" s="322"/>
      <c r="L34" s="108"/>
    </row>
    <row r="35" spans="1:12" s="109" customFormat="1" ht="18.75" customHeight="1">
      <c r="A35" s="323" t="s">
        <v>343</v>
      </c>
      <c r="B35" s="324"/>
      <c r="C35" s="324"/>
      <c r="D35" s="324"/>
      <c r="E35" s="324"/>
      <c r="F35" s="324"/>
      <c r="G35" s="325"/>
      <c r="L35" s="108"/>
    </row>
    <row r="36" spans="1:12" s="109" customFormat="1" ht="5.25" customHeight="1">
      <c r="A36" s="326"/>
      <c r="B36" s="327"/>
      <c r="C36" s="327"/>
      <c r="D36" s="327"/>
      <c r="E36" s="327"/>
      <c r="F36" s="327"/>
      <c r="G36" s="328"/>
      <c r="L36" s="108"/>
    </row>
    <row r="37" spans="1:12" s="109" customFormat="1" ht="13.5" customHeight="1">
      <c r="A37" s="347" t="s">
        <v>280</v>
      </c>
      <c r="B37" s="348"/>
      <c r="C37" s="348"/>
      <c r="D37" s="348"/>
      <c r="E37" s="348"/>
      <c r="F37" s="348"/>
      <c r="G37" s="349"/>
      <c r="L37" s="176"/>
    </row>
    <row r="38" spans="1:12" s="109" customFormat="1" ht="13.5" customHeight="1">
      <c r="A38" s="326" t="s">
        <v>405</v>
      </c>
      <c r="B38" s="327"/>
      <c r="C38" s="327"/>
      <c r="D38" s="327"/>
      <c r="E38" s="327"/>
      <c r="F38" s="327"/>
      <c r="G38" s="328"/>
      <c r="L38" s="212"/>
    </row>
    <row r="39" spans="1:12" s="109" customFormat="1" ht="13.5" customHeight="1">
      <c r="A39" s="326" t="s">
        <v>406</v>
      </c>
      <c r="B39" s="327"/>
      <c r="C39" s="327"/>
      <c r="D39" s="327"/>
      <c r="E39" s="327"/>
      <c r="F39" s="327"/>
      <c r="G39" s="328"/>
      <c r="L39" s="176"/>
    </row>
    <row r="40" spans="1:12" s="109" customFormat="1" ht="7.5" customHeight="1">
      <c r="A40" s="326"/>
      <c r="B40" s="327"/>
      <c r="C40" s="327"/>
      <c r="D40" s="327"/>
      <c r="E40" s="327"/>
      <c r="F40" s="327"/>
      <c r="G40" s="328"/>
      <c r="L40" s="176"/>
    </row>
    <row r="41" spans="1:12" s="109" customFormat="1" ht="13.5" customHeight="1">
      <c r="A41" s="347" t="s">
        <v>146</v>
      </c>
      <c r="B41" s="348"/>
      <c r="C41" s="348"/>
      <c r="D41" s="348"/>
      <c r="E41" s="348"/>
      <c r="F41" s="348"/>
      <c r="G41" s="349"/>
      <c r="L41" s="108"/>
    </row>
    <row r="42" spans="1:12" s="109" customFormat="1" ht="13.5" customHeight="1">
      <c r="A42" s="326" t="s">
        <v>344</v>
      </c>
      <c r="B42" s="327"/>
      <c r="C42" s="327"/>
      <c r="D42" s="327"/>
      <c r="E42" s="327"/>
      <c r="F42" s="327"/>
      <c r="G42" s="328"/>
      <c r="L42" s="108"/>
    </row>
    <row r="43" spans="1:12" s="109" customFormat="1" ht="7.5" customHeight="1">
      <c r="A43" s="323"/>
      <c r="B43" s="324"/>
      <c r="C43" s="324"/>
      <c r="D43" s="324"/>
      <c r="E43" s="324"/>
      <c r="F43" s="324"/>
      <c r="G43" s="325"/>
      <c r="L43" s="108"/>
    </row>
    <row r="44" spans="1:12" s="109" customFormat="1" ht="13.5" customHeight="1">
      <c r="A44" s="347" t="s">
        <v>147</v>
      </c>
      <c r="B44" s="348"/>
      <c r="C44" s="348"/>
      <c r="D44" s="348"/>
      <c r="E44" s="348"/>
      <c r="F44" s="348"/>
      <c r="G44" s="349"/>
      <c r="L44" s="108"/>
    </row>
    <row r="45" spans="1:12" s="109" customFormat="1" ht="13.5" customHeight="1">
      <c r="A45" s="326" t="s">
        <v>359</v>
      </c>
      <c r="B45" s="327"/>
      <c r="C45" s="327"/>
      <c r="D45" s="327"/>
      <c r="E45" s="327"/>
      <c r="F45" s="327"/>
      <c r="G45" s="328"/>
      <c r="L45" s="108"/>
    </row>
    <row r="46" spans="1:12" s="109" customFormat="1" ht="13.5" customHeight="1">
      <c r="A46" s="326" t="s">
        <v>407</v>
      </c>
      <c r="B46" s="327"/>
      <c r="C46" s="327"/>
      <c r="D46" s="327"/>
      <c r="E46" s="327"/>
      <c r="F46" s="327"/>
      <c r="G46" s="328"/>
      <c r="L46" s="108"/>
    </row>
    <row r="47" spans="1:12" s="109" customFormat="1" ht="13.5" customHeight="1">
      <c r="A47" s="326" t="s">
        <v>358</v>
      </c>
      <c r="B47" s="327"/>
      <c r="C47" s="327"/>
      <c r="D47" s="327"/>
      <c r="E47" s="327"/>
      <c r="F47" s="327"/>
      <c r="G47" s="328"/>
      <c r="L47" s="108"/>
    </row>
    <row r="48" spans="1:12" s="109" customFormat="1" ht="13.5" customHeight="1">
      <c r="A48" s="326" t="s">
        <v>408</v>
      </c>
      <c r="B48" s="327"/>
      <c r="C48" s="327"/>
      <c r="D48" s="327"/>
      <c r="E48" s="327"/>
      <c r="F48" s="327"/>
      <c r="G48" s="328"/>
      <c r="L48" s="108"/>
    </row>
    <row r="49" spans="1:12" s="109" customFormat="1" ht="13.5" customHeight="1">
      <c r="A49" s="329" t="s">
        <v>360</v>
      </c>
      <c r="B49" s="330"/>
      <c r="C49" s="330"/>
      <c r="D49" s="330"/>
      <c r="E49" s="330"/>
      <c r="F49" s="330"/>
      <c r="G49" s="331"/>
      <c r="L49" s="108"/>
    </row>
    <row r="50" spans="1:12" s="109" customFormat="1" ht="13.5" customHeight="1">
      <c r="A50" s="326" t="s">
        <v>409</v>
      </c>
      <c r="B50" s="327"/>
      <c r="C50" s="327"/>
      <c r="D50" s="327"/>
      <c r="E50" s="327"/>
      <c r="F50" s="327"/>
      <c r="G50" s="328"/>
      <c r="L50" s="108"/>
    </row>
    <row r="51" spans="1:12" s="109" customFormat="1" ht="13.5" customHeight="1">
      <c r="A51" s="329" t="s">
        <v>410</v>
      </c>
      <c r="B51" s="330"/>
      <c r="C51" s="330"/>
      <c r="D51" s="330"/>
      <c r="E51" s="330"/>
      <c r="F51" s="330"/>
      <c r="G51" s="331"/>
      <c r="L51" s="212"/>
    </row>
    <row r="52" spans="1:12" s="109" customFormat="1" ht="13.5" customHeight="1">
      <c r="A52" s="329" t="s">
        <v>411</v>
      </c>
      <c r="B52" s="330"/>
      <c r="C52" s="330"/>
      <c r="D52" s="330"/>
      <c r="E52" s="330"/>
      <c r="F52" s="330"/>
      <c r="G52" s="331"/>
      <c r="L52" s="108"/>
    </row>
    <row r="53" spans="1:12" s="109" customFormat="1" ht="13.5" customHeight="1">
      <c r="A53" s="326" t="s">
        <v>459</v>
      </c>
      <c r="B53" s="327"/>
      <c r="C53" s="327"/>
      <c r="D53" s="327"/>
      <c r="E53" s="327"/>
      <c r="F53" s="327"/>
      <c r="G53" s="328"/>
      <c r="L53" s="108"/>
    </row>
    <row r="54" spans="1:12" s="109" customFormat="1" ht="13.5" customHeight="1">
      <c r="A54" s="326" t="s">
        <v>361</v>
      </c>
      <c r="B54" s="327"/>
      <c r="C54" s="327"/>
      <c r="D54" s="327"/>
      <c r="E54" s="327"/>
      <c r="F54" s="327"/>
      <c r="G54" s="328"/>
      <c r="L54" s="108"/>
    </row>
    <row r="55" spans="1:12" s="109" customFormat="1" ht="5.25" customHeight="1">
      <c r="A55" s="326"/>
      <c r="B55" s="327"/>
      <c r="C55" s="327"/>
      <c r="D55" s="327"/>
      <c r="E55" s="327"/>
      <c r="F55" s="327"/>
      <c r="G55" s="328"/>
      <c r="L55" s="108"/>
    </row>
    <row r="56" spans="1:12" s="109" customFormat="1" ht="21">
      <c r="A56" s="119" t="s">
        <v>140</v>
      </c>
      <c r="B56" s="127">
        <f>$B$1</f>
        <v>7</v>
      </c>
      <c r="C56" s="120" t="s">
        <v>40</v>
      </c>
      <c r="D56" s="121" t="str">
        <f>$E$1</f>
        <v>無限回</v>
      </c>
      <c r="E56" s="332" t="str">
        <f>$B$2</f>
        <v>フォワードシンキング・カット</v>
      </c>
      <c r="F56" s="333"/>
      <c r="G56" s="334"/>
      <c r="L56" s="108"/>
    </row>
  </sheetData>
  <mergeCells count="55">
    <mergeCell ref="A31:G31"/>
    <mergeCell ref="A33:G33"/>
    <mergeCell ref="B14:G14"/>
    <mergeCell ref="B15:G15"/>
    <mergeCell ref="A35:G35"/>
    <mergeCell ref="A25:G25"/>
    <mergeCell ref="A26:G26"/>
    <mergeCell ref="B17:G17"/>
    <mergeCell ref="B16:G16"/>
    <mergeCell ref="B18:G18"/>
    <mergeCell ref="B19:G19"/>
    <mergeCell ref="A21:C21"/>
    <mergeCell ref="A27:G27"/>
    <mergeCell ref="A28:G28"/>
    <mergeCell ref="A22:B22"/>
    <mergeCell ref="A29:G29"/>
    <mergeCell ref="A30:G30"/>
    <mergeCell ref="A23:A24"/>
    <mergeCell ref="A44:G44"/>
    <mergeCell ref="J10:K10"/>
    <mergeCell ref="B11:G11"/>
    <mergeCell ref="B12:G12"/>
    <mergeCell ref="J12:K12"/>
    <mergeCell ref="B13:G13"/>
    <mergeCell ref="A39:G39"/>
    <mergeCell ref="A40:G40"/>
    <mergeCell ref="A41:G41"/>
    <mergeCell ref="A42:G42"/>
    <mergeCell ref="A43:G43"/>
    <mergeCell ref="A34:G34"/>
    <mergeCell ref="A38:G38"/>
    <mergeCell ref="A36:G36"/>
    <mergeCell ref="B1:C1"/>
    <mergeCell ref="F1:G1"/>
    <mergeCell ref="B2:G2"/>
    <mergeCell ref="B4:G4"/>
    <mergeCell ref="B5:G5"/>
    <mergeCell ref="B6:D6"/>
    <mergeCell ref="B7:D7"/>
    <mergeCell ref="B8:G8"/>
    <mergeCell ref="B9:G9"/>
    <mergeCell ref="B10:G10"/>
    <mergeCell ref="E56:G56"/>
    <mergeCell ref="A48:G48"/>
    <mergeCell ref="A49:G49"/>
    <mergeCell ref="A50:G50"/>
    <mergeCell ref="A52:G52"/>
    <mergeCell ref="A54:G54"/>
    <mergeCell ref="A53:G53"/>
    <mergeCell ref="A51:G51"/>
    <mergeCell ref="A37:G37"/>
    <mergeCell ref="A55:G55"/>
    <mergeCell ref="A45:G45"/>
    <mergeCell ref="A47:G47"/>
    <mergeCell ref="A46:G4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K9</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7"/>
  <sheetViews>
    <sheetView workbookViewId="0"/>
  </sheetViews>
  <sheetFormatPr defaultRowHeight="13.5"/>
  <cols>
    <col min="1" max="1" width="7.875" style="143" customWidth="1"/>
    <col min="2" max="2" width="8.5" style="143" customWidth="1"/>
    <col min="3" max="3" width="6.625" style="143" customWidth="1"/>
    <col min="4" max="4" width="15.75" style="143"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143" customWidth="1"/>
    <col min="13" max="13" width="9.25" style="143" customWidth="1"/>
    <col min="14" max="14" width="12.375" style="143" customWidth="1"/>
    <col min="15" max="16384" width="9" style="143"/>
  </cols>
  <sheetData>
    <row r="1" spans="1:12" ht="21">
      <c r="A1" s="44"/>
      <c r="B1" s="379" t="s">
        <v>288</v>
      </c>
      <c r="C1" s="380"/>
      <c r="D1" s="45" t="s">
        <v>40</v>
      </c>
      <c r="E1" s="46" t="s">
        <v>129</v>
      </c>
      <c r="F1" s="381"/>
      <c r="G1" s="382"/>
      <c r="H1" s="118" t="s">
        <v>55</v>
      </c>
    </row>
    <row r="2" spans="1:12" ht="24.75" customHeight="1">
      <c r="A2" s="45" t="s">
        <v>0</v>
      </c>
      <c r="B2" s="383" t="s">
        <v>186</v>
      </c>
      <c r="C2" s="383"/>
      <c r="D2" s="383"/>
      <c r="E2" s="383"/>
      <c r="F2" s="383"/>
      <c r="G2" s="383"/>
      <c r="H2" s="118" t="s">
        <v>56</v>
      </c>
    </row>
    <row r="3" spans="1:12" ht="19.5" customHeight="1">
      <c r="A3" s="125" t="s">
        <v>48</v>
      </c>
      <c r="B3" s="109"/>
      <c r="C3" s="109"/>
      <c r="D3" s="109"/>
      <c r="I3" s="118"/>
    </row>
    <row r="4" spans="1:12">
      <c r="A4" s="92" t="s">
        <v>46</v>
      </c>
      <c r="B4" s="290" t="s">
        <v>187</v>
      </c>
      <c r="C4" s="291"/>
      <c r="D4" s="291"/>
      <c r="E4" s="291"/>
      <c r="F4" s="291"/>
      <c r="G4" s="292"/>
    </row>
    <row r="5" spans="1:12">
      <c r="A5" s="93" t="s">
        <v>188</v>
      </c>
      <c r="B5" s="290" t="s">
        <v>189</v>
      </c>
      <c r="C5" s="291"/>
      <c r="D5" s="291"/>
      <c r="E5" s="291"/>
      <c r="F5" s="291"/>
      <c r="G5" s="292"/>
    </row>
    <row r="6" spans="1:12">
      <c r="A6" s="93" t="s">
        <v>190</v>
      </c>
      <c r="B6" s="290" t="s">
        <v>5</v>
      </c>
      <c r="C6" s="291"/>
      <c r="D6" s="292"/>
      <c r="E6" s="141" t="s">
        <v>43</v>
      </c>
      <c r="F6" s="161" t="str">
        <f>$I$6</f>
        <v>遠隔</v>
      </c>
      <c r="G6" s="161">
        <f>IF($J$6 = 0,"", $J$6)</f>
        <v>5</v>
      </c>
      <c r="H6" s="170" t="s">
        <v>43</v>
      </c>
      <c r="I6" s="171" t="s">
        <v>71</v>
      </c>
      <c r="J6" s="171">
        <v>5</v>
      </c>
      <c r="L6" s="172"/>
    </row>
    <row r="7" spans="1:12">
      <c r="A7" s="94" t="s">
        <v>6</v>
      </c>
      <c r="B7" s="384" t="s">
        <v>191</v>
      </c>
      <c r="C7" s="385"/>
      <c r="D7" s="386"/>
      <c r="E7" s="141" t="s">
        <v>66</v>
      </c>
      <c r="F7" s="142" t="str">
        <f>IF($I$7 = 0,"", $I$7)</f>
        <v/>
      </c>
      <c r="G7" s="142" t="str">
        <f>IF($J$7 = 0,"", $J$7)</f>
        <v/>
      </c>
      <c r="H7" s="170" t="s">
        <v>66</v>
      </c>
      <c r="I7" s="171"/>
      <c r="J7" s="171"/>
      <c r="L7" s="172"/>
    </row>
    <row r="8" spans="1:12">
      <c r="A8" s="95" t="s">
        <v>61</v>
      </c>
      <c r="B8" s="344" t="s">
        <v>192</v>
      </c>
      <c r="C8" s="345"/>
      <c r="D8" s="345"/>
      <c r="E8" s="345"/>
      <c r="F8" s="345"/>
      <c r="G8" s="346"/>
      <c r="H8" s="170" t="s">
        <v>85</v>
      </c>
      <c r="I8" s="171" t="s">
        <v>133</v>
      </c>
      <c r="J8" s="118" t="s">
        <v>62</v>
      </c>
      <c r="L8" s="172"/>
    </row>
    <row r="9" spans="1:12">
      <c r="A9" s="96"/>
      <c r="B9" s="329" t="s">
        <v>193</v>
      </c>
      <c r="C9" s="330"/>
      <c r="D9" s="330"/>
      <c r="E9" s="330"/>
      <c r="F9" s="330"/>
      <c r="G9" s="331"/>
      <c r="H9" s="170" t="s">
        <v>51</v>
      </c>
      <c r="I9" s="171" t="s">
        <v>17</v>
      </c>
      <c r="J9" s="169">
        <f>IF($I$9 = "筋力",基本!$C$5,IF($I$9 = "耐久力",基本!$C$6,IF($I$9 = "敏捷力",基本!$C$7,IF($I$9 = "知力",基本!$C$8,IF($I$9 = "判断力",基本!$C$9,IF($I$9 = "魅力",基本!$C$10,""))))))</f>
        <v>5</v>
      </c>
      <c r="K9" s="171" t="s">
        <v>176</v>
      </c>
      <c r="L9" s="172"/>
    </row>
    <row r="10" spans="1:12">
      <c r="A10" s="96"/>
      <c r="B10" s="326"/>
      <c r="C10" s="327"/>
      <c r="D10" s="327"/>
      <c r="E10" s="327"/>
      <c r="F10" s="327"/>
      <c r="G10" s="328"/>
      <c r="H10" s="170" t="s">
        <v>58</v>
      </c>
      <c r="I10" s="171">
        <v>0</v>
      </c>
      <c r="J10" s="286" t="s">
        <v>53</v>
      </c>
      <c r="K10" s="287"/>
      <c r="L10" s="169">
        <f>IF($I$8=基本!$F$4,基本!$P$7,IF($I$8=基本!$F$13,基本!$P$16,IF($I$8=基本!$F$22,基本!$P$25,IF($I$8=基本!$F$31,基本!$P$34,IF($I$8=基本!$F$40,基本!$P$43,0)))))</f>
        <v>10</v>
      </c>
    </row>
    <row r="11" spans="1:12" ht="18.75">
      <c r="A11" s="96"/>
      <c r="B11" s="376" t="s">
        <v>194</v>
      </c>
      <c r="C11" s="377"/>
      <c r="D11" s="377"/>
      <c r="E11" s="377"/>
      <c r="F11" s="377"/>
      <c r="G11" s="378"/>
      <c r="H11" s="123" t="s">
        <v>52</v>
      </c>
      <c r="I11" s="171" t="s">
        <v>17</v>
      </c>
      <c r="J11" s="122">
        <f>IF($I$11 = "筋力",基本!$C$5,IF($I$11 = "耐久力",基本!$C$6,IF($I$11 = "敏捷力",基本!$C$7,IF($I$11 = "知力",基本!$C$8,IF($I$11 = "判断力",基本!$C$9,IF($I$11 = "魅力",基本!$C$10,""))))))</f>
        <v>5</v>
      </c>
      <c r="L11" s="109"/>
    </row>
    <row r="12" spans="1:12" ht="6.75" customHeight="1">
      <c r="A12" s="96"/>
      <c r="B12" s="305"/>
      <c r="C12" s="327"/>
      <c r="D12" s="327"/>
      <c r="E12" s="327"/>
      <c r="F12" s="327"/>
      <c r="G12" s="328"/>
      <c r="H12" s="170" t="s">
        <v>59</v>
      </c>
      <c r="I12" s="171">
        <v>0</v>
      </c>
      <c r="J12" s="286" t="s">
        <v>54</v>
      </c>
      <c r="K12" s="287"/>
      <c r="L12" s="169">
        <f>IF($I$8=基本!$F$4,基本!$P$9,IF($I$8=基本!$F$13,基本!$P$18,IF($I$8=基本!$F$22,基本!$P$27,IF($I$8=基本!$F$31,基本!$P$36,IF($I$8=基本!$F$40,基本!$P$45,0)))))</f>
        <v>4</v>
      </c>
    </row>
    <row r="13" spans="1:12" ht="18.75">
      <c r="A13" s="96"/>
      <c r="B13" s="376" t="s">
        <v>195</v>
      </c>
      <c r="C13" s="377"/>
      <c r="D13" s="377"/>
      <c r="E13" s="377"/>
      <c r="F13" s="377"/>
      <c r="G13" s="378"/>
      <c r="H13" s="124" t="s">
        <v>86</v>
      </c>
      <c r="I13" s="171">
        <v>1</v>
      </c>
      <c r="J13" s="170" t="s">
        <v>44</v>
      </c>
      <c r="K13" s="171">
        <v>10</v>
      </c>
      <c r="L13" s="130"/>
    </row>
    <row r="14" spans="1:12" ht="18.75">
      <c r="A14" s="96"/>
      <c r="B14" s="387" t="s">
        <v>196</v>
      </c>
      <c r="C14" s="388"/>
      <c r="D14" s="388"/>
      <c r="E14" s="388"/>
      <c r="F14" s="388"/>
      <c r="G14" s="389"/>
      <c r="H14" s="170" t="s">
        <v>50</v>
      </c>
      <c r="I14" s="171">
        <v>2</v>
      </c>
      <c r="J14" s="170" t="s">
        <v>44</v>
      </c>
      <c r="K14" s="171">
        <v>6</v>
      </c>
      <c r="L14" s="130"/>
    </row>
    <row r="15" spans="1:12">
      <c r="A15" s="97"/>
      <c r="B15" s="308"/>
      <c r="C15" s="390"/>
      <c r="D15" s="390"/>
      <c r="E15" s="390"/>
      <c r="F15" s="390"/>
      <c r="G15" s="391"/>
      <c r="H15" s="170" t="s">
        <v>60</v>
      </c>
      <c r="I15" s="171"/>
      <c r="J15" s="172"/>
      <c r="K15" s="172"/>
      <c r="L15" s="172"/>
    </row>
    <row r="16" spans="1:12">
      <c r="A16" s="126"/>
      <c r="B16" s="126"/>
      <c r="C16" s="126"/>
      <c r="D16" s="126"/>
      <c r="E16" s="126"/>
      <c r="F16" s="126"/>
      <c r="G16" s="126"/>
    </row>
    <row r="17" spans="1:12" ht="13.5" customHeight="1">
      <c r="A17" s="318" t="s">
        <v>49</v>
      </c>
      <c r="B17" s="319"/>
      <c r="C17" s="319"/>
      <c r="D17" s="319"/>
      <c r="E17" s="319"/>
      <c r="F17" s="319"/>
      <c r="G17" s="320"/>
    </row>
    <row r="18" spans="1:12" ht="13.5" customHeight="1">
      <c r="A18" s="367"/>
      <c r="B18" s="368"/>
      <c r="C18" s="368"/>
      <c r="D18" s="368"/>
      <c r="E18" s="368"/>
      <c r="F18" s="368"/>
      <c r="G18" s="369"/>
    </row>
    <row r="19" spans="1:12" s="109" customFormat="1" ht="13.5" customHeight="1">
      <c r="A19" s="367" t="s">
        <v>303</v>
      </c>
      <c r="B19" s="368"/>
      <c r="C19" s="368"/>
      <c r="D19" s="368"/>
      <c r="E19" s="368"/>
      <c r="F19" s="368"/>
      <c r="G19" s="369"/>
      <c r="L19" s="143"/>
    </row>
    <row r="20" spans="1:12" s="109" customFormat="1" ht="13.5" customHeight="1">
      <c r="A20" s="367" t="s">
        <v>304</v>
      </c>
      <c r="B20" s="368"/>
      <c r="C20" s="368"/>
      <c r="D20" s="368"/>
      <c r="E20" s="368"/>
      <c r="F20" s="368"/>
      <c r="G20" s="369"/>
      <c r="L20" s="143"/>
    </row>
    <row r="21" spans="1:12" s="109" customFormat="1" ht="13.5" customHeight="1">
      <c r="A21" s="329"/>
      <c r="B21" s="330"/>
      <c r="C21" s="330"/>
      <c r="D21" s="330"/>
      <c r="E21" s="330"/>
      <c r="F21" s="330"/>
      <c r="G21" s="331"/>
      <c r="L21" s="143"/>
    </row>
    <row r="22" spans="1:12" s="109" customFormat="1" ht="13.5" customHeight="1">
      <c r="A22" s="367"/>
      <c r="B22" s="368"/>
      <c r="C22" s="368"/>
      <c r="D22" s="368"/>
      <c r="E22" s="368"/>
      <c r="F22" s="368"/>
      <c r="G22" s="369"/>
      <c r="L22" s="143"/>
    </row>
    <row r="23" spans="1:12" s="109" customFormat="1" ht="18.75" customHeight="1">
      <c r="A23" s="323" t="s">
        <v>478</v>
      </c>
      <c r="B23" s="324"/>
      <c r="C23" s="324"/>
      <c r="D23" s="324"/>
      <c r="E23" s="324"/>
      <c r="F23" s="324"/>
      <c r="G23" s="325"/>
      <c r="L23" s="239"/>
    </row>
    <row r="24" spans="1:12" s="109" customFormat="1" ht="13.5" customHeight="1">
      <c r="A24" s="367"/>
      <c r="B24" s="368"/>
      <c r="C24" s="368"/>
      <c r="D24" s="368"/>
      <c r="E24" s="368"/>
      <c r="F24" s="368"/>
      <c r="G24" s="369"/>
      <c r="L24" s="239"/>
    </row>
    <row r="25" spans="1:12" s="109" customFormat="1" ht="18.75" customHeight="1">
      <c r="A25" s="323" t="s">
        <v>479</v>
      </c>
      <c r="B25" s="324"/>
      <c r="C25" s="324"/>
      <c r="D25" s="324"/>
      <c r="E25" s="324"/>
      <c r="F25" s="324"/>
      <c r="G25" s="325"/>
      <c r="L25" s="176"/>
    </row>
    <row r="26" spans="1:12" s="109" customFormat="1" ht="13.5" customHeight="1">
      <c r="A26" s="367"/>
      <c r="B26" s="368"/>
      <c r="C26" s="368"/>
      <c r="D26" s="368"/>
      <c r="E26" s="368"/>
      <c r="F26" s="368"/>
      <c r="G26" s="369"/>
      <c r="L26" s="143"/>
    </row>
    <row r="27" spans="1:12" s="109" customFormat="1" ht="18.75" customHeight="1">
      <c r="A27" s="323" t="s">
        <v>362</v>
      </c>
      <c r="B27" s="324"/>
      <c r="C27" s="324"/>
      <c r="D27" s="324"/>
      <c r="E27" s="324"/>
      <c r="F27" s="324"/>
      <c r="G27" s="325"/>
      <c r="L27" s="176"/>
    </row>
    <row r="28" spans="1:12" s="109" customFormat="1" ht="13.5" customHeight="1">
      <c r="A28" s="370"/>
      <c r="B28" s="371"/>
      <c r="C28" s="371"/>
      <c r="D28" s="371"/>
      <c r="E28" s="371"/>
      <c r="F28" s="371"/>
      <c r="G28" s="372"/>
      <c r="L28" s="143"/>
    </row>
    <row r="29" spans="1:12" s="109" customFormat="1" ht="24.75" customHeight="1">
      <c r="A29" s="373" t="s">
        <v>452</v>
      </c>
      <c r="B29" s="374"/>
      <c r="C29" s="374"/>
      <c r="D29" s="374"/>
      <c r="E29" s="374"/>
      <c r="F29" s="374"/>
      <c r="G29" s="375"/>
      <c r="L29" s="233"/>
    </row>
    <row r="30" spans="1:12" s="109" customFormat="1" ht="13.5" customHeight="1">
      <c r="A30" s="367"/>
      <c r="B30" s="368"/>
      <c r="C30" s="368"/>
      <c r="D30" s="368"/>
      <c r="E30" s="368"/>
      <c r="F30" s="368"/>
      <c r="G30" s="369"/>
      <c r="L30" s="143"/>
    </row>
    <row r="31" spans="1:12" s="109" customFormat="1" ht="13.5" customHeight="1">
      <c r="A31" s="367"/>
      <c r="B31" s="368"/>
      <c r="C31" s="368"/>
      <c r="D31" s="368"/>
      <c r="E31" s="368"/>
      <c r="F31" s="368"/>
      <c r="G31" s="369"/>
      <c r="L31" s="143"/>
    </row>
    <row r="32" spans="1:12" s="109" customFormat="1" ht="13.5" customHeight="1">
      <c r="A32" s="367"/>
      <c r="B32" s="368"/>
      <c r="C32" s="368"/>
      <c r="D32" s="368"/>
      <c r="E32" s="368"/>
      <c r="F32" s="368"/>
      <c r="G32" s="369"/>
      <c r="L32" s="143"/>
    </row>
    <row r="33" spans="1:12" s="109" customFormat="1" ht="13.5" customHeight="1">
      <c r="A33" s="367"/>
      <c r="B33" s="368"/>
      <c r="C33" s="368"/>
      <c r="D33" s="368"/>
      <c r="E33" s="368"/>
      <c r="F33" s="368"/>
      <c r="G33" s="369"/>
      <c r="L33" s="143"/>
    </row>
    <row r="34" spans="1:12" s="109" customFormat="1" ht="13.5" customHeight="1">
      <c r="A34" s="367"/>
      <c r="B34" s="368"/>
      <c r="C34" s="368"/>
      <c r="D34" s="368"/>
      <c r="E34" s="368"/>
      <c r="F34" s="368"/>
      <c r="G34" s="369"/>
      <c r="L34" s="143"/>
    </row>
    <row r="35" spans="1:12" s="109" customFormat="1" ht="13.5" customHeight="1">
      <c r="A35" s="367"/>
      <c r="B35" s="368"/>
      <c r="C35" s="368"/>
      <c r="D35" s="368"/>
      <c r="E35" s="368"/>
      <c r="F35" s="368"/>
      <c r="G35" s="369"/>
      <c r="L35" s="143"/>
    </row>
    <row r="36" spans="1:12" s="109" customFormat="1" ht="13.5" customHeight="1">
      <c r="A36" s="367"/>
      <c r="B36" s="368"/>
      <c r="C36" s="368"/>
      <c r="D36" s="368"/>
      <c r="E36" s="368"/>
      <c r="F36" s="368"/>
      <c r="G36" s="369"/>
      <c r="L36" s="143"/>
    </row>
    <row r="37" spans="1:12" s="109" customFormat="1" ht="13.5" customHeight="1">
      <c r="A37" s="329"/>
      <c r="B37" s="330"/>
      <c r="C37" s="330"/>
      <c r="D37" s="330"/>
      <c r="E37" s="330"/>
      <c r="F37" s="330"/>
      <c r="G37" s="331"/>
      <c r="L37" s="143"/>
    </row>
    <row r="38" spans="1:12" s="109" customFormat="1" ht="13.5" customHeight="1">
      <c r="A38" s="329"/>
      <c r="B38" s="330"/>
      <c r="C38" s="330"/>
      <c r="D38" s="330"/>
      <c r="E38" s="330"/>
      <c r="F38" s="330"/>
      <c r="G38" s="331"/>
      <c r="L38" s="143"/>
    </row>
    <row r="39" spans="1:12" s="109" customFormat="1" ht="13.5" customHeight="1">
      <c r="A39" s="329"/>
      <c r="B39" s="330"/>
      <c r="C39" s="330"/>
      <c r="D39" s="330"/>
      <c r="E39" s="330"/>
      <c r="F39" s="330"/>
      <c r="G39" s="331"/>
      <c r="L39" s="143"/>
    </row>
    <row r="40" spans="1:12" s="109" customFormat="1" ht="13.5" customHeight="1">
      <c r="A40" s="329"/>
      <c r="B40" s="330"/>
      <c r="C40" s="330"/>
      <c r="D40" s="330"/>
      <c r="E40" s="330"/>
      <c r="F40" s="330"/>
      <c r="G40" s="331"/>
      <c r="L40" s="143"/>
    </row>
    <row r="41" spans="1:12" s="109" customFormat="1" ht="13.5" customHeight="1">
      <c r="A41" s="329"/>
      <c r="B41" s="330"/>
      <c r="C41" s="330"/>
      <c r="D41" s="330"/>
      <c r="E41" s="330"/>
      <c r="F41" s="330"/>
      <c r="G41" s="331"/>
      <c r="L41" s="143"/>
    </row>
    <row r="42" spans="1:12" s="109" customFormat="1" ht="13.5" customHeight="1">
      <c r="A42" s="329"/>
      <c r="B42" s="330"/>
      <c r="C42" s="330"/>
      <c r="D42" s="330"/>
      <c r="E42" s="330"/>
      <c r="F42" s="330"/>
      <c r="G42" s="331"/>
      <c r="L42" s="143"/>
    </row>
    <row r="43" spans="1:12" s="109" customFormat="1" ht="13.5" customHeight="1">
      <c r="A43" s="367"/>
      <c r="B43" s="368"/>
      <c r="C43" s="368"/>
      <c r="D43" s="368"/>
      <c r="E43" s="368"/>
      <c r="F43" s="368"/>
      <c r="G43" s="369"/>
      <c r="L43" s="143"/>
    </row>
    <row r="44" spans="1:12" s="109" customFormat="1" ht="13.5" customHeight="1">
      <c r="A44" s="367"/>
      <c r="B44" s="368"/>
      <c r="C44" s="368"/>
      <c r="D44" s="368"/>
      <c r="E44" s="368"/>
      <c r="F44" s="368"/>
      <c r="G44" s="369"/>
      <c r="L44" s="143"/>
    </row>
    <row r="45" spans="1:12" s="109" customFormat="1" ht="13.5" customHeight="1">
      <c r="A45" s="367"/>
      <c r="B45" s="368"/>
      <c r="C45" s="368"/>
      <c r="D45" s="368"/>
      <c r="E45" s="368"/>
      <c r="F45" s="368"/>
      <c r="G45" s="369"/>
      <c r="L45" s="143"/>
    </row>
    <row r="46" spans="1:12" s="109" customFormat="1" ht="13.5" customHeight="1">
      <c r="A46" s="367"/>
      <c r="B46" s="368"/>
      <c r="C46" s="368"/>
      <c r="D46" s="368"/>
      <c r="E46" s="368"/>
      <c r="F46" s="368"/>
      <c r="G46" s="369"/>
      <c r="L46" s="159"/>
    </row>
    <row r="47" spans="1:12" s="109" customFormat="1" ht="13.5" customHeight="1">
      <c r="A47" s="367"/>
      <c r="B47" s="368"/>
      <c r="C47" s="368"/>
      <c r="D47" s="368"/>
      <c r="E47" s="368"/>
      <c r="F47" s="368"/>
      <c r="G47" s="369"/>
      <c r="L47" s="159"/>
    </row>
    <row r="48" spans="1:12" s="109" customFormat="1" ht="13.5" customHeight="1">
      <c r="A48" s="367"/>
      <c r="B48" s="368"/>
      <c r="C48" s="368"/>
      <c r="D48" s="368"/>
      <c r="E48" s="368"/>
      <c r="F48" s="368"/>
      <c r="G48" s="369"/>
      <c r="L48" s="143"/>
    </row>
    <row r="49" spans="1:12" s="109" customFormat="1" ht="13.5" customHeight="1">
      <c r="A49" s="367"/>
      <c r="B49" s="368"/>
      <c r="C49" s="368"/>
      <c r="D49" s="368"/>
      <c r="E49" s="368"/>
      <c r="F49" s="368"/>
      <c r="G49" s="369"/>
      <c r="L49" s="143"/>
    </row>
    <row r="50" spans="1:12" s="109" customFormat="1" ht="13.5" customHeight="1">
      <c r="A50" s="367"/>
      <c r="B50" s="368"/>
      <c r="C50" s="368"/>
      <c r="D50" s="368"/>
      <c r="E50" s="368"/>
      <c r="F50" s="368"/>
      <c r="G50" s="369"/>
      <c r="L50" s="143"/>
    </row>
    <row r="51" spans="1:12" s="109" customFormat="1" ht="13.5" customHeight="1">
      <c r="A51" s="367"/>
      <c r="B51" s="368"/>
      <c r="C51" s="368"/>
      <c r="D51" s="368"/>
      <c r="E51" s="368"/>
      <c r="F51" s="368"/>
      <c r="G51" s="369"/>
      <c r="L51" s="143"/>
    </row>
    <row r="52" spans="1:12" s="109" customFormat="1" ht="13.5" customHeight="1">
      <c r="A52" s="329"/>
      <c r="B52" s="330"/>
      <c r="C52" s="330"/>
      <c r="D52" s="330"/>
      <c r="E52" s="330"/>
      <c r="F52" s="330"/>
      <c r="G52" s="331"/>
      <c r="L52" s="143"/>
    </row>
    <row r="53" spans="1:12" s="109" customFormat="1" ht="13.5" customHeight="1">
      <c r="A53" s="329"/>
      <c r="B53" s="330"/>
      <c r="C53" s="330"/>
      <c r="D53" s="330"/>
      <c r="E53" s="330"/>
      <c r="F53" s="330"/>
      <c r="G53" s="331"/>
      <c r="L53" s="143"/>
    </row>
    <row r="54" spans="1:12" s="109" customFormat="1" ht="13.5" customHeight="1">
      <c r="A54" s="329"/>
      <c r="B54" s="330"/>
      <c r="C54" s="330"/>
      <c r="D54" s="330"/>
      <c r="E54" s="330"/>
      <c r="F54" s="330"/>
      <c r="G54" s="331"/>
      <c r="L54" s="143"/>
    </row>
    <row r="55" spans="1:12" s="109" customFormat="1" ht="13.5" customHeight="1">
      <c r="A55" s="329"/>
      <c r="B55" s="330"/>
      <c r="C55" s="330"/>
      <c r="D55" s="330"/>
      <c r="E55" s="330"/>
      <c r="F55" s="330"/>
      <c r="G55" s="331"/>
      <c r="L55" s="143"/>
    </row>
    <row r="56" spans="1:12" s="109" customFormat="1" ht="13.5" customHeight="1">
      <c r="A56" s="367"/>
      <c r="B56" s="368"/>
      <c r="C56" s="368"/>
      <c r="D56" s="368"/>
      <c r="E56" s="368"/>
      <c r="F56" s="368"/>
      <c r="G56" s="369"/>
      <c r="L56" s="143"/>
    </row>
    <row r="57" spans="1:12" s="109" customFormat="1" ht="21">
      <c r="A57" s="41"/>
      <c r="B57" s="144"/>
      <c r="C57" s="42" t="s">
        <v>40</v>
      </c>
      <c r="D57" s="43" t="str">
        <f>$E$1</f>
        <v>遭遇毎</v>
      </c>
      <c r="E57" s="392" t="str">
        <f>$B$2</f>
        <v>ダイレクト・ザ・ストライク</v>
      </c>
      <c r="F57" s="393"/>
      <c r="G57" s="394"/>
      <c r="L57" s="143"/>
    </row>
  </sheetData>
  <mergeCells count="58">
    <mergeCell ref="A48:G48"/>
    <mergeCell ref="A35:G35"/>
    <mergeCell ref="A36:G36"/>
    <mergeCell ref="A37:G37"/>
    <mergeCell ref="E57:G57"/>
    <mergeCell ref="A49:G49"/>
    <mergeCell ref="A50:G50"/>
    <mergeCell ref="A51:G51"/>
    <mergeCell ref="A52:G52"/>
    <mergeCell ref="A53:G53"/>
    <mergeCell ref="A54:G54"/>
    <mergeCell ref="A55:G55"/>
    <mergeCell ref="A56:G56"/>
    <mergeCell ref="A42:G42"/>
    <mergeCell ref="A47:G47"/>
    <mergeCell ref="A46:G46"/>
    <mergeCell ref="J10:K10"/>
    <mergeCell ref="A43:G43"/>
    <mergeCell ref="A44:G44"/>
    <mergeCell ref="A45:G45"/>
    <mergeCell ref="J12:K12"/>
    <mergeCell ref="B13:G13"/>
    <mergeCell ref="B14:G14"/>
    <mergeCell ref="B15:G15"/>
    <mergeCell ref="A40:G40"/>
    <mergeCell ref="A41:G41"/>
    <mergeCell ref="A17:G17"/>
    <mergeCell ref="A18:G18"/>
    <mergeCell ref="A19:G19"/>
    <mergeCell ref="A20:G20"/>
    <mergeCell ref="A34:G34"/>
    <mergeCell ref="A21:G21"/>
    <mergeCell ref="B1:C1"/>
    <mergeCell ref="F1:G1"/>
    <mergeCell ref="B2:G2"/>
    <mergeCell ref="B4:G4"/>
    <mergeCell ref="B5:G5"/>
    <mergeCell ref="A23:G23"/>
    <mergeCell ref="A24:G24"/>
    <mergeCell ref="B6:D6"/>
    <mergeCell ref="A26:G26"/>
    <mergeCell ref="A28:G28"/>
    <mergeCell ref="B11:G11"/>
    <mergeCell ref="B12:G12"/>
    <mergeCell ref="B7:D7"/>
    <mergeCell ref="B8:G8"/>
    <mergeCell ref="B9:G9"/>
    <mergeCell ref="B10:G10"/>
    <mergeCell ref="A22:G22"/>
    <mergeCell ref="A38:G38"/>
    <mergeCell ref="A39:G39"/>
    <mergeCell ref="A25:G25"/>
    <mergeCell ref="A27:G27"/>
    <mergeCell ref="A32:G32"/>
    <mergeCell ref="A33:G33"/>
    <mergeCell ref="A29:G29"/>
    <mergeCell ref="A30:G30"/>
    <mergeCell ref="A31:G3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基本!$C$27:$C$37</xm:f>
          </x14:formula1>
          <xm:sqref>I15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5"/>
  <sheetViews>
    <sheetView workbookViewId="0"/>
  </sheetViews>
  <sheetFormatPr defaultRowHeight="13.5"/>
  <cols>
    <col min="1" max="1" width="7.875" style="176" customWidth="1"/>
    <col min="2" max="2" width="8.5" style="176" customWidth="1"/>
    <col min="3" max="3" width="6.625" style="176" customWidth="1"/>
    <col min="4" max="4" width="15.75" style="176"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176" customWidth="1"/>
    <col min="13" max="13" width="9.25" style="176" customWidth="1"/>
    <col min="14" max="14" width="12.375" style="176" customWidth="1"/>
    <col min="15" max="16384" width="9" style="176"/>
  </cols>
  <sheetData>
    <row r="1" spans="1:12" ht="21">
      <c r="A1" s="178" t="s">
        <v>246</v>
      </c>
      <c r="B1" s="395">
        <v>1</v>
      </c>
      <c r="C1" s="396"/>
      <c r="D1" s="179" t="s">
        <v>40</v>
      </c>
      <c r="E1" s="180" t="s">
        <v>247</v>
      </c>
      <c r="F1" s="397"/>
      <c r="G1" s="398"/>
      <c r="H1" s="118" t="s">
        <v>55</v>
      </c>
    </row>
    <row r="2" spans="1:12" ht="24.75" customHeight="1">
      <c r="A2" s="179" t="s">
        <v>0</v>
      </c>
      <c r="B2" s="399" t="s">
        <v>254</v>
      </c>
      <c r="C2" s="399"/>
      <c r="D2" s="399"/>
      <c r="E2" s="399"/>
      <c r="F2" s="399"/>
      <c r="G2" s="399"/>
      <c r="H2" s="118" t="s">
        <v>56</v>
      </c>
    </row>
    <row r="3" spans="1:12" ht="19.5" customHeight="1">
      <c r="A3" s="125" t="s">
        <v>48</v>
      </c>
      <c r="B3" s="109"/>
      <c r="C3" s="109"/>
      <c r="D3" s="109"/>
      <c r="I3" s="118"/>
    </row>
    <row r="4" spans="1:12">
      <c r="A4" s="92" t="s">
        <v>46</v>
      </c>
      <c r="B4" s="290" t="s">
        <v>255</v>
      </c>
      <c r="C4" s="291"/>
      <c r="D4" s="291"/>
      <c r="E4" s="291"/>
      <c r="F4" s="291"/>
      <c r="G4" s="292"/>
    </row>
    <row r="5" spans="1:12">
      <c r="A5" s="93" t="s">
        <v>248</v>
      </c>
      <c r="B5" s="290" t="s">
        <v>431</v>
      </c>
      <c r="C5" s="291"/>
      <c r="D5" s="291"/>
      <c r="E5" s="291"/>
      <c r="F5" s="291"/>
      <c r="G5" s="292"/>
    </row>
    <row r="6" spans="1:12">
      <c r="A6" s="93" t="s">
        <v>249</v>
      </c>
      <c r="B6" s="290" t="s">
        <v>5</v>
      </c>
      <c r="C6" s="291"/>
      <c r="D6" s="292"/>
      <c r="E6" s="173" t="s">
        <v>43</v>
      </c>
      <c r="F6" s="174" t="str">
        <f>$I$6</f>
        <v>近接</v>
      </c>
      <c r="G6" s="174" t="str">
        <f>IF($J$6 = 0,"", $J$6)</f>
        <v>武器</v>
      </c>
      <c r="H6" s="173" t="s">
        <v>43</v>
      </c>
      <c r="I6" s="175" t="s">
        <v>69</v>
      </c>
      <c r="J6" s="175" t="s">
        <v>101</v>
      </c>
    </row>
    <row r="7" spans="1:12">
      <c r="A7" s="195" t="s">
        <v>6</v>
      </c>
      <c r="B7" s="400" t="s">
        <v>250</v>
      </c>
      <c r="C7" s="401"/>
      <c r="D7" s="402"/>
      <c r="E7" s="173" t="s">
        <v>66</v>
      </c>
      <c r="F7" s="174" t="str">
        <f>IF($I$7 = 0,"", $I$7)</f>
        <v/>
      </c>
      <c r="G7" s="174" t="str">
        <f>IF($J$7 = 0,"", $J$7)</f>
        <v/>
      </c>
      <c r="H7" s="173" t="s">
        <v>66</v>
      </c>
      <c r="I7" s="175"/>
      <c r="J7" s="175"/>
    </row>
    <row r="8" spans="1:12">
      <c r="A8" s="195" t="s">
        <v>8</v>
      </c>
      <c r="B8" s="290" t="s">
        <v>296</v>
      </c>
      <c r="C8" s="291"/>
      <c r="D8" s="291"/>
      <c r="E8" s="291"/>
      <c r="F8" s="291"/>
      <c r="G8" s="292"/>
      <c r="H8" s="173" t="s">
        <v>85</v>
      </c>
      <c r="I8" s="175" t="s">
        <v>133</v>
      </c>
      <c r="J8" s="118" t="s">
        <v>62</v>
      </c>
    </row>
    <row r="9" spans="1:12">
      <c r="A9" s="95" t="s">
        <v>251</v>
      </c>
      <c r="B9" s="344" t="s">
        <v>256</v>
      </c>
      <c r="C9" s="345"/>
      <c r="D9" s="345"/>
      <c r="E9" s="345"/>
      <c r="F9" s="345"/>
      <c r="G9" s="346"/>
      <c r="H9" s="173" t="s">
        <v>51</v>
      </c>
      <c r="I9" s="175" t="s">
        <v>17</v>
      </c>
      <c r="J9" s="174">
        <f>IF($I$9 = "筋力",基本!$C$5,IF($I$9 = "耐久力",基本!$C$6,IF($I$9 = "敏捷力",基本!$C$7,IF($I$9 = "知力",基本!$C$8,IF($I$9 = "判断力",基本!$C$9,IF($I$9 = "魅力",基本!$C$10,""))))))</f>
        <v>5</v>
      </c>
      <c r="K9" s="175" t="s">
        <v>21</v>
      </c>
    </row>
    <row r="10" spans="1:12">
      <c r="A10" s="96"/>
      <c r="B10" s="326" t="s">
        <v>257</v>
      </c>
      <c r="C10" s="327"/>
      <c r="D10" s="327"/>
      <c r="E10" s="327"/>
      <c r="F10" s="327"/>
      <c r="G10" s="328"/>
      <c r="H10" s="173" t="s">
        <v>58</v>
      </c>
      <c r="I10" s="175">
        <v>0</v>
      </c>
      <c r="J10" s="286" t="s">
        <v>53</v>
      </c>
      <c r="K10" s="287"/>
      <c r="L10" s="174">
        <f>IF($I$8=基本!$F$4,基本!$P$7,IF($I$8=基本!$F$13,基本!$P$16,IF($I$8=基本!$F$22,基本!$P$25,IF($I$8=基本!$F$31,基本!$P$34,IF($I$8=基本!$F$40,基本!$P$43,0)))))</f>
        <v>10</v>
      </c>
    </row>
    <row r="11" spans="1:12">
      <c r="A11" s="94" t="s">
        <v>259</v>
      </c>
      <c r="B11" s="293" t="s">
        <v>258</v>
      </c>
      <c r="C11" s="294"/>
      <c r="D11" s="294"/>
      <c r="E11" s="294"/>
      <c r="F11" s="294"/>
      <c r="G11" s="295"/>
      <c r="H11" s="123" t="s">
        <v>52</v>
      </c>
      <c r="I11" s="175" t="s">
        <v>17</v>
      </c>
      <c r="J11" s="122">
        <f>IF($I$11 = "筋力",基本!$C$5,IF($I$11 = "耐久力",基本!$C$6,IF($I$11 = "敏捷力",基本!$C$7,IF($I$11 = "知力",基本!$C$8,IF($I$11 = "判断力",基本!$C$9,IF($I$11 = "魅力",基本!$C$10,""))))))</f>
        <v>5</v>
      </c>
      <c r="L11" s="109"/>
    </row>
    <row r="12" spans="1:12" ht="13.5" customHeight="1">
      <c r="A12" s="96" t="s">
        <v>61</v>
      </c>
      <c r="B12" s="293" t="s">
        <v>260</v>
      </c>
      <c r="C12" s="294"/>
      <c r="D12" s="294"/>
      <c r="E12" s="294"/>
      <c r="F12" s="294"/>
      <c r="G12" s="295"/>
      <c r="H12" s="173" t="s">
        <v>59</v>
      </c>
      <c r="I12" s="175">
        <v>0</v>
      </c>
      <c r="J12" s="286" t="s">
        <v>54</v>
      </c>
      <c r="K12" s="287"/>
      <c r="L12" s="174">
        <f>IF($I$8=基本!$F$4,基本!$P$9,IF($I$8=基本!$F$13,基本!$P$18,IF($I$8=基本!$F$22,基本!$P$27,IF($I$8=基本!$F$31,基本!$P$36,IF($I$8=基本!$F$40,基本!$P$45,0)))))</f>
        <v>4</v>
      </c>
    </row>
    <row r="13" spans="1:12" ht="13.5" customHeight="1">
      <c r="A13" s="96"/>
      <c r="B13" s="305" t="s">
        <v>261</v>
      </c>
      <c r="C13" s="327"/>
      <c r="D13" s="327"/>
      <c r="E13" s="327"/>
      <c r="F13" s="327"/>
      <c r="G13" s="328"/>
      <c r="H13" s="124" t="s">
        <v>86</v>
      </c>
      <c r="I13" s="175">
        <v>2</v>
      </c>
      <c r="J13" s="173" t="s">
        <v>44</v>
      </c>
      <c r="K13" s="175">
        <v>10</v>
      </c>
      <c r="L13" s="130"/>
    </row>
    <row r="14" spans="1:12" ht="13.5" customHeight="1">
      <c r="A14" s="197"/>
      <c r="B14" s="326" t="s">
        <v>262</v>
      </c>
      <c r="C14" s="327"/>
      <c r="D14" s="327"/>
      <c r="E14" s="327"/>
      <c r="F14" s="327"/>
      <c r="G14" s="328"/>
      <c r="H14" s="173" t="s">
        <v>50</v>
      </c>
      <c r="I14" s="175">
        <v>2</v>
      </c>
      <c r="J14" s="173" t="s">
        <v>44</v>
      </c>
      <c r="K14" s="175">
        <v>6</v>
      </c>
      <c r="L14" s="130"/>
    </row>
    <row r="15" spans="1:12" ht="13.5" customHeight="1">
      <c r="A15" s="197"/>
      <c r="B15" s="305"/>
      <c r="C15" s="327"/>
      <c r="D15" s="327"/>
      <c r="E15" s="327"/>
      <c r="F15" s="327"/>
      <c r="G15" s="328"/>
      <c r="H15" s="173" t="s">
        <v>60</v>
      </c>
      <c r="I15" s="175"/>
      <c r="J15" s="176"/>
      <c r="K15" s="176"/>
    </row>
    <row r="16" spans="1:12" ht="13.5" customHeight="1">
      <c r="A16" s="96"/>
      <c r="B16" s="305"/>
      <c r="C16" s="327"/>
      <c r="D16" s="327"/>
      <c r="E16" s="327"/>
      <c r="F16" s="327"/>
      <c r="G16" s="328"/>
    </row>
    <row r="17" spans="1:12" ht="13.5" customHeight="1">
      <c r="A17" s="97"/>
      <c r="B17" s="403"/>
      <c r="C17" s="390"/>
      <c r="D17" s="390"/>
      <c r="E17" s="390"/>
      <c r="F17" s="390"/>
      <c r="G17" s="391"/>
    </row>
    <row r="18" spans="1:12" ht="14.25" thickBot="1">
      <c r="A18" s="177" t="s">
        <v>47</v>
      </c>
      <c r="E18" s="111"/>
    </row>
    <row r="19" spans="1:12" ht="18.75" customHeight="1" thickBot="1">
      <c r="A19" s="404" t="str">
        <f>$B$2</f>
        <v>インプランテッド・サジェスチョン</v>
      </c>
      <c r="B19" s="405"/>
      <c r="C19" s="405"/>
      <c r="D19" s="181" t="s">
        <v>2</v>
      </c>
      <c r="E19" s="182" t="s">
        <v>1</v>
      </c>
      <c r="F19" s="176"/>
      <c r="K19" s="176"/>
    </row>
    <row r="20" spans="1:12" ht="23.25" customHeight="1" thickBot="1">
      <c r="A20" s="406" t="s">
        <v>42</v>
      </c>
      <c r="B20" s="407"/>
      <c r="C20" s="183" t="str">
        <f>$K$9</f>
        <v>意志</v>
      </c>
      <c r="D20" s="184" t="str">
        <f>$J$9+$L$10+$I$10 &amp; "+1d20"</f>
        <v>15+1d20</v>
      </c>
      <c r="E20" s="150" t="str">
        <f>$J$9+$L$10+2+$I$10 &amp; "+1d20"</f>
        <v>17+1d20</v>
      </c>
      <c r="F20" s="176"/>
      <c r="K20" s="176"/>
    </row>
    <row r="21" spans="1:12" ht="23.25" customHeight="1">
      <c r="A21" s="408" t="s">
        <v>136</v>
      </c>
      <c r="B21" s="185" t="s">
        <v>252</v>
      </c>
      <c r="C21" s="186" t="str">
        <f>IF($I$15 = 0,"", $I$15)</f>
        <v/>
      </c>
      <c r="D21" s="187" t="str">
        <f>$J$11+$L$12+$I$12 &amp; "+" &amp; $I$13 &amp; "d" &amp; $K$13</f>
        <v>9+2d10</v>
      </c>
      <c r="E21" s="188" t="str">
        <f>$J$11+$L$12+$I$12 &amp; "+" &amp; $I$13 &amp; "d" &amp; $K$13</f>
        <v>9+2d10</v>
      </c>
      <c r="F21" s="176"/>
      <c r="H21" s="176"/>
      <c r="I21" s="176"/>
      <c r="J21" s="176"/>
      <c r="K21" s="176"/>
    </row>
    <row r="22" spans="1:12" ht="23.25" customHeight="1" thickBot="1">
      <c r="A22" s="409"/>
      <c r="B22" s="129" t="s">
        <v>253</v>
      </c>
      <c r="C22" s="189" t="str">
        <f>IF($I$15 = 0,"", $I$15)</f>
        <v/>
      </c>
      <c r="D22" s="190" t="str">
        <f>$J$11+$L$12+$I$12+($I$13*$K$13) &amp; IF($I$14 = 0,"","+" &amp; $I$14 &amp; "d" &amp; $K$14) &amp; IF($I$17 = 0,"","+" &amp; $I$17 &amp; "d" &amp; $K$17)</f>
        <v>29+2d6</v>
      </c>
      <c r="E22" s="128" t="str">
        <f>$J$11+$L$12+$I$12+($I$13*$K$13) &amp; IF($I$14 = 0,"","+" &amp; $I$14 &amp; "d" &amp; $K$14) &amp; IF($I$17 = 0,"","+" &amp; $I$17 &amp; "d" &amp; $K$17)</f>
        <v>29+2d6</v>
      </c>
      <c r="F22" s="176"/>
      <c r="H22" s="176"/>
      <c r="I22" s="176"/>
      <c r="J22" s="176"/>
      <c r="K22" s="176"/>
    </row>
    <row r="23" spans="1:12" ht="13.5" customHeight="1">
      <c r="A23" s="390"/>
      <c r="B23" s="390"/>
      <c r="C23" s="390"/>
      <c r="D23" s="390"/>
      <c r="E23" s="390"/>
      <c r="F23" s="390"/>
      <c r="G23" s="390"/>
    </row>
    <row r="24" spans="1:12" ht="13.5" customHeight="1">
      <c r="A24" s="318" t="s">
        <v>49</v>
      </c>
      <c r="B24" s="319"/>
      <c r="C24" s="319"/>
      <c r="D24" s="319"/>
      <c r="E24" s="319"/>
      <c r="F24" s="319"/>
      <c r="G24" s="320"/>
    </row>
    <row r="25" spans="1:12" s="168" customFormat="1" ht="13.5" customHeight="1">
      <c r="A25" s="329"/>
      <c r="B25" s="330"/>
      <c r="C25" s="330"/>
      <c r="D25" s="330"/>
      <c r="E25" s="330"/>
      <c r="F25" s="330"/>
      <c r="G25" s="331"/>
      <c r="H25" s="167"/>
      <c r="I25" s="167"/>
      <c r="J25" s="167"/>
      <c r="K25" s="167"/>
    </row>
    <row r="26" spans="1:12" s="167" customFormat="1" ht="20.25" customHeight="1">
      <c r="A26" s="387" t="s">
        <v>432</v>
      </c>
      <c r="B26" s="388"/>
      <c r="C26" s="388"/>
      <c r="D26" s="388"/>
      <c r="E26" s="388"/>
      <c r="F26" s="388"/>
      <c r="G26" s="389"/>
      <c r="L26" s="168"/>
    </row>
    <row r="27" spans="1:12" s="167" customFormat="1" ht="13.5" customHeight="1">
      <c r="A27" s="329"/>
      <c r="B27" s="330"/>
      <c r="C27" s="330"/>
      <c r="D27" s="330"/>
      <c r="E27" s="330"/>
      <c r="F27" s="330"/>
      <c r="G27" s="331"/>
      <c r="L27" s="168"/>
    </row>
    <row r="28" spans="1:12" s="168" customFormat="1" ht="13.5" customHeight="1">
      <c r="A28" s="387" t="s">
        <v>290</v>
      </c>
      <c r="B28" s="388"/>
      <c r="C28" s="388"/>
      <c r="D28" s="388"/>
      <c r="E28" s="388"/>
      <c r="F28" s="388"/>
      <c r="G28" s="389"/>
      <c r="H28" s="167"/>
      <c r="I28" s="167"/>
      <c r="J28" s="167"/>
      <c r="K28" s="167"/>
    </row>
    <row r="29" spans="1:12" s="168" customFormat="1" ht="13.5" customHeight="1">
      <c r="A29" s="329"/>
      <c r="B29" s="330"/>
      <c r="C29" s="330"/>
      <c r="D29" s="330"/>
      <c r="E29" s="330"/>
      <c r="F29" s="330"/>
      <c r="G29" s="331"/>
      <c r="H29" s="167"/>
      <c r="I29" s="167"/>
      <c r="J29" s="167"/>
      <c r="K29" s="167"/>
    </row>
    <row r="30" spans="1:12" s="168" customFormat="1" ht="13.5" customHeight="1">
      <c r="A30" s="329" t="s">
        <v>420</v>
      </c>
      <c r="B30" s="330"/>
      <c r="C30" s="330"/>
      <c r="D30" s="330"/>
      <c r="E30" s="330"/>
      <c r="F30" s="330"/>
      <c r="G30" s="331"/>
      <c r="H30" s="167"/>
      <c r="I30" s="167"/>
      <c r="J30" s="167"/>
      <c r="K30" s="167"/>
    </row>
    <row r="31" spans="1:12" s="168" customFormat="1" ht="13.5" customHeight="1">
      <c r="A31" s="329" t="s">
        <v>291</v>
      </c>
      <c r="B31" s="330"/>
      <c r="C31" s="330"/>
      <c r="D31" s="330"/>
      <c r="E31" s="330"/>
      <c r="F31" s="330"/>
      <c r="G31" s="331"/>
      <c r="H31" s="167"/>
      <c r="I31" s="167"/>
      <c r="J31" s="167"/>
      <c r="K31" s="167"/>
    </row>
    <row r="32" spans="1:12" s="168" customFormat="1" ht="13.5" customHeight="1">
      <c r="A32" s="329" t="s">
        <v>422</v>
      </c>
      <c r="B32" s="330"/>
      <c r="C32" s="330"/>
      <c r="D32" s="330"/>
      <c r="E32" s="330"/>
      <c r="F32" s="330"/>
      <c r="G32" s="331"/>
      <c r="H32" s="167"/>
      <c r="I32" s="167"/>
      <c r="J32" s="167"/>
      <c r="K32" s="167"/>
    </row>
    <row r="33" spans="1:12" s="168" customFormat="1" ht="13.5" customHeight="1">
      <c r="A33" s="329" t="s">
        <v>421</v>
      </c>
      <c r="B33" s="330"/>
      <c r="C33" s="330"/>
      <c r="D33" s="330"/>
      <c r="E33" s="330"/>
      <c r="F33" s="330"/>
      <c r="G33" s="331"/>
      <c r="H33" s="167"/>
      <c r="I33" s="167"/>
      <c r="J33" s="167"/>
      <c r="K33" s="167"/>
    </row>
    <row r="34" spans="1:12" s="167" customFormat="1" ht="13.5" customHeight="1">
      <c r="A34" s="329"/>
      <c r="B34" s="330"/>
      <c r="C34" s="330"/>
      <c r="D34" s="330"/>
      <c r="E34" s="330"/>
      <c r="F34" s="330"/>
      <c r="G34" s="331"/>
      <c r="L34" s="168"/>
    </row>
    <row r="35" spans="1:12" s="167" customFormat="1" ht="13.5" customHeight="1">
      <c r="A35" s="329" t="s">
        <v>295</v>
      </c>
      <c r="B35" s="330"/>
      <c r="C35" s="330"/>
      <c r="D35" s="330"/>
      <c r="E35" s="330"/>
      <c r="F35" s="330"/>
      <c r="G35" s="331"/>
      <c r="L35" s="168"/>
    </row>
    <row r="36" spans="1:12" s="167" customFormat="1" ht="13.5" customHeight="1">
      <c r="A36" s="387" t="s">
        <v>297</v>
      </c>
      <c r="B36" s="388"/>
      <c r="C36" s="388"/>
      <c r="D36" s="388"/>
      <c r="E36" s="388"/>
      <c r="F36" s="388"/>
      <c r="G36" s="389"/>
      <c r="L36" s="168"/>
    </row>
    <row r="37" spans="1:12" s="167" customFormat="1" ht="13.5" customHeight="1">
      <c r="A37" s="329"/>
      <c r="B37" s="330"/>
      <c r="C37" s="330"/>
      <c r="D37" s="330"/>
      <c r="E37" s="330"/>
      <c r="F37" s="330"/>
      <c r="G37" s="331"/>
      <c r="L37" s="168"/>
    </row>
    <row r="38" spans="1:12" s="167" customFormat="1" ht="13.5" customHeight="1">
      <c r="A38" s="329" t="s">
        <v>423</v>
      </c>
      <c r="B38" s="330"/>
      <c r="C38" s="330"/>
      <c r="D38" s="330"/>
      <c r="E38" s="330"/>
      <c r="F38" s="330"/>
      <c r="G38" s="331"/>
      <c r="L38" s="168"/>
    </row>
    <row r="39" spans="1:12" s="168" customFormat="1" ht="13.5" customHeight="1">
      <c r="A39" s="329" t="s">
        <v>424</v>
      </c>
      <c r="B39" s="330"/>
      <c r="C39" s="330"/>
      <c r="D39" s="330"/>
      <c r="E39" s="330"/>
      <c r="F39" s="330"/>
      <c r="G39" s="331"/>
      <c r="H39" s="167"/>
      <c r="I39" s="167"/>
      <c r="J39" s="167"/>
      <c r="K39" s="167"/>
    </row>
    <row r="40" spans="1:12" s="167" customFormat="1" ht="13.5" customHeight="1">
      <c r="A40" s="329" t="s">
        <v>425</v>
      </c>
      <c r="B40" s="330"/>
      <c r="C40" s="330"/>
      <c r="D40" s="330"/>
      <c r="E40" s="330"/>
      <c r="F40" s="330"/>
      <c r="G40" s="331"/>
      <c r="L40" s="168"/>
    </row>
    <row r="41" spans="1:12" s="167" customFormat="1" ht="13.5" customHeight="1">
      <c r="A41" s="329" t="s">
        <v>426</v>
      </c>
      <c r="B41" s="330"/>
      <c r="C41" s="330"/>
      <c r="D41" s="330"/>
      <c r="E41" s="330"/>
      <c r="F41" s="330"/>
      <c r="G41" s="331"/>
      <c r="L41" s="168"/>
    </row>
    <row r="42" spans="1:12" s="167" customFormat="1" ht="13.5" customHeight="1">
      <c r="A42" s="329"/>
      <c r="B42" s="330"/>
      <c r="C42" s="330"/>
      <c r="D42" s="330"/>
      <c r="E42" s="330"/>
      <c r="F42" s="330"/>
      <c r="G42" s="331"/>
      <c r="L42" s="168"/>
    </row>
    <row r="43" spans="1:12" s="168" customFormat="1" ht="13.5" customHeight="1">
      <c r="A43" s="329"/>
      <c r="B43" s="330"/>
      <c r="C43" s="330"/>
      <c r="D43" s="330"/>
      <c r="E43" s="330"/>
      <c r="F43" s="330"/>
      <c r="G43" s="331"/>
      <c r="H43" s="167"/>
      <c r="I43" s="167"/>
      <c r="J43" s="167"/>
      <c r="K43" s="167"/>
    </row>
    <row r="44" spans="1:12" s="168" customFormat="1" ht="13.5" customHeight="1">
      <c r="A44" s="329"/>
      <c r="B44" s="330"/>
      <c r="C44" s="330"/>
      <c r="D44" s="330"/>
      <c r="E44" s="330"/>
      <c r="F44" s="330"/>
      <c r="G44" s="331"/>
      <c r="H44" s="167"/>
      <c r="I44" s="167"/>
      <c r="J44" s="167"/>
      <c r="K44" s="167"/>
    </row>
    <row r="45" spans="1:12" s="168" customFormat="1" ht="13.5" customHeight="1">
      <c r="A45" s="329" t="s">
        <v>428</v>
      </c>
      <c r="B45" s="330"/>
      <c r="C45" s="330"/>
      <c r="D45" s="330"/>
      <c r="E45" s="330"/>
      <c r="F45" s="330"/>
      <c r="G45" s="331"/>
      <c r="H45" s="167"/>
      <c r="I45" s="167"/>
      <c r="J45" s="167"/>
      <c r="K45" s="167"/>
    </row>
    <row r="46" spans="1:12" s="168" customFormat="1" ht="13.5" customHeight="1">
      <c r="A46" s="329"/>
      <c r="B46" s="330"/>
      <c r="C46" s="330"/>
      <c r="D46" s="330"/>
      <c r="E46" s="330"/>
      <c r="F46" s="330"/>
      <c r="G46" s="331"/>
      <c r="H46" s="167"/>
      <c r="I46" s="167"/>
      <c r="J46" s="167"/>
      <c r="K46" s="167"/>
    </row>
    <row r="47" spans="1:12" s="168" customFormat="1" ht="13.5" customHeight="1">
      <c r="A47" s="329" t="s">
        <v>427</v>
      </c>
      <c r="B47" s="330"/>
      <c r="C47" s="330"/>
      <c r="D47" s="330"/>
      <c r="E47" s="330"/>
      <c r="F47" s="330"/>
      <c r="G47" s="331"/>
      <c r="H47" s="167"/>
      <c r="I47" s="167"/>
      <c r="J47" s="167"/>
      <c r="K47" s="167"/>
    </row>
    <row r="48" spans="1:12" s="168" customFormat="1" ht="13.5" customHeight="1">
      <c r="A48" s="329" t="s">
        <v>429</v>
      </c>
      <c r="B48" s="330"/>
      <c r="C48" s="330"/>
      <c r="D48" s="330"/>
      <c r="E48" s="330"/>
      <c r="F48" s="330"/>
      <c r="G48" s="331"/>
      <c r="H48" s="167"/>
      <c r="I48" s="167"/>
      <c r="J48" s="167"/>
      <c r="K48" s="167"/>
    </row>
    <row r="49" spans="1:12" s="168" customFormat="1" ht="13.5" customHeight="1">
      <c r="A49" s="329"/>
      <c r="B49" s="330"/>
      <c r="C49" s="330"/>
      <c r="D49" s="330"/>
      <c r="E49" s="330"/>
      <c r="F49" s="330"/>
      <c r="G49" s="331"/>
      <c r="H49" s="167"/>
      <c r="I49" s="167"/>
      <c r="J49" s="167"/>
      <c r="K49" s="167"/>
    </row>
    <row r="50" spans="1:12" s="168" customFormat="1" ht="13.5" customHeight="1">
      <c r="A50" s="329" t="s">
        <v>430</v>
      </c>
      <c r="B50" s="330"/>
      <c r="C50" s="330"/>
      <c r="D50" s="330"/>
      <c r="E50" s="330"/>
      <c r="F50" s="330"/>
      <c r="G50" s="331"/>
      <c r="H50" s="167"/>
      <c r="I50" s="167"/>
      <c r="J50" s="167"/>
      <c r="K50" s="167"/>
    </row>
    <row r="51" spans="1:12" s="167" customFormat="1" ht="13.5" customHeight="1">
      <c r="A51" s="329" t="s">
        <v>453</v>
      </c>
      <c r="B51" s="330"/>
      <c r="C51" s="330"/>
      <c r="D51" s="330"/>
      <c r="E51" s="330"/>
      <c r="F51" s="330"/>
      <c r="G51" s="331"/>
      <c r="L51" s="168"/>
    </row>
    <row r="52" spans="1:12" s="167" customFormat="1" ht="13.5" customHeight="1">
      <c r="A52" s="329" t="s">
        <v>433</v>
      </c>
      <c r="B52" s="330"/>
      <c r="C52" s="330"/>
      <c r="D52" s="330"/>
      <c r="E52" s="330"/>
      <c r="F52" s="330"/>
      <c r="G52" s="331"/>
      <c r="L52" s="168"/>
    </row>
    <row r="53" spans="1:12" s="167" customFormat="1" ht="13.5" customHeight="1">
      <c r="A53" s="329" t="s">
        <v>454</v>
      </c>
      <c r="B53" s="330"/>
      <c r="C53" s="330"/>
      <c r="D53" s="330"/>
      <c r="E53" s="330"/>
      <c r="F53" s="330"/>
      <c r="G53" s="331"/>
      <c r="L53" s="168"/>
    </row>
    <row r="54" spans="1:12" s="167" customFormat="1" ht="13.5" customHeight="1">
      <c r="A54" s="335"/>
      <c r="B54" s="336"/>
      <c r="C54" s="336"/>
      <c r="D54" s="336"/>
      <c r="E54" s="336"/>
      <c r="F54" s="336"/>
      <c r="G54" s="337"/>
      <c r="L54" s="168"/>
    </row>
    <row r="55" spans="1:12" s="109" customFormat="1" ht="21">
      <c r="A55" s="191" t="s">
        <v>246</v>
      </c>
      <c r="B55" s="192">
        <f>$B$1</f>
        <v>1</v>
      </c>
      <c r="C55" s="193" t="s">
        <v>40</v>
      </c>
      <c r="D55" s="194" t="str">
        <f>$E$1</f>
        <v>一日毎</v>
      </c>
      <c r="E55" s="410" t="str">
        <f>$B$2</f>
        <v>インプランテッド・サジェスチョン</v>
      </c>
      <c r="F55" s="411"/>
      <c r="G55" s="412"/>
      <c r="L55" s="176"/>
    </row>
  </sheetData>
  <mergeCells count="55">
    <mergeCell ref="A33:G33"/>
    <mergeCell ref="A46:G46"/>
    <mergeCell ref="A54:G54"/>
    <mergeCell ref="E55:G55"/>
    <mergeCell ref="A32:G32"/>
    <mergeCell ref="A34:G34"/>
    <mergeCell ref="A35:G35"/>
    <mergeCell ref="A36:G36"/>
    <mergeCell ref="A37:G37"/>
    <mergeCell ref="A39:G39"/>
    <mergeCell ref="A52:G52"/>
    <mergeCell ref="A53:G53"/>
    <mergeCell ref="A47:G47"/>
    <mergeCell ref="A48:G48"/>
    <mergeCell ref="A51:G51"/>
    <mergeCell ref="A38:G38"/>
    <mergeCell ref="A49:G49"/>
    <mergeCell ref="A50:G50"/>
    <mergeCell ref="A43:G43"/>
    <mergeCell ref="A44:G44"/>
    <mergeCell ref="A45:G45"/>
    <mergeCell ref="A40:G40"/>
    <mergeCell ref="A41:G41"/>
    <mergeCell ref="A42:G42"/>
    <mergeCell ref="B16:G16"/>
    <mergeCell ref="A31:G31"/>
    <mergeCell ref="B17:G17"/>
    <mergeCell ref="A19:C19"/>
    <mergeCell ref="A20:B20"/>
    <mergeCell ref="A21:A22"/>
    <mergeCell ref="A23:G23"/>
    <mergeCell ref="A24:G24"/>
    <mergeCell ref="A25:G25"/>
    <mergeCell ref="A28:G28"/>
    <mergeCell ref="A29:G29"/>
    <mergeCell ref="A30:G30"/>
    <mergeCell ref="A26:G26"/>
    <mergeCell ref="A27:G27"/>
    <mergeCell ref="B12:G12"/>
    <mergeCell ref="J12:K12"/>
    <mergeCell ref="B13:G13"/>
    <mergeCell ref="B14:G14"/>
    <mergeCell ref="B15:G15"/>
    <mergeCell ref="J10:K10"/>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I7</xm:sqref>
        </x14:dataValidation>
        <x14:dataValidation type="list" allowBlank="1" showInputMessage="1" showErrorMessage="1">
          <x14:formula1>
            <xm:f>基本!$A$27:$A$33</xm:f>
          </x14:formula1>
          <xm:sqref>I6</xm:sqref>
        </x14:dataValidation>
        <x14:dataValidation type="list" allowBlank="1" showInputMessage="1" showErrorMessage="1">
          <x14:formula1>
            <xm:f>基本!$A$16:$A$19</xm:f>
          </x14:formula1>
          <xm:sqref>K9</xm:sqref>
        </x14:dataValidation>
        <x14:dataValidation type="list" allowBlank="1" showInputMessage="1" showErrorMessage="1">
          <x14:formula1>
            <xm:f>基本!$A$5:$A$10</xm:f>
          </x14:formula1>
          <xm:sqref>I9 I11</xm:sqref>
        </x14:dataValidation>
        <x14:dataValidation type="list" allowBlank="1" showInputMessage="1" showErrorMessage="1">
          <x14:formula1>
            <xm:f>基本!$D$27:$D$31</xm:f>
          </x14:formula1>
          <xm:sqref>I8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L59"/>
  <sheetViews>
    <sheetView workbookViewId="0"/>
  </sheetViews>
  <sheetFormatPr defaultRowHeight="13.5"/>
  <cols>
    <col min="1" max="1" width="7.875" style="176" customWidth="1"/>
    <col min="2" max="2" width="8.5" style="176" customWidth="1"/>
    <col min="3" max="3" width="6.625" style="176" customWidth="1"/>
    <col min="4" max="4" width="15.75" style="176" customWidth="1"/>
    <col min="5" max="6" width="15.75" style="109" customWidth="1"/>
    <col min="7" max="7" width="18.25" style="109" customWidth="1"/>
    <col min="8" max="8" width="17.375" style="109" customWidth="1"/>
    <col min="9" max="9" width="14.625" style="109" customWidth="1"/>
    <col min="10" max="10" width="8.375" style="109" customWidth="1"/>
    <col min="11" max="11" width="7.5" style="109" customWidth="1"/>
    <col min="12" max="12" width="7.875" style="176" customWidth="1"/>
    <col min="13" max="13" width="9.25" style="176" customWidth="1"/>
    <col min="14" max="14" width="12.375" style="176" customWidth="1"/>
    <col min="15" max="16384" width="9" style="176"/>
  </cols>
  <sheetData>
    <row r="1" spans="1:12" ht="21">
      <c r="A1" s="178" t="s">
        <v>246</v>
      </c>
      <c r="B1" s="395">
        <v>5</v>
      </c>
      <c r="C1" s="396"/>
      <c r="D1" s="179" t="s">
        <v>40</v>
      </c>
      <c r="E1" s="180" t="s">
        <v>247</v>
      </c>
      <c r="F1" s="397"/>
      <c r="G1" s="398"/>
      <c r="H1" s="118" t="s">
        <v>55</v>
      </c>
    </row>
    <row r="2" spans="1:12" ht="24.75" customHeight="1">
      <c r="A2" s="179" t="s">
        <v>0</v>
      </c>
      <c r="B2" s="399" t="s">
        <v>458</v>
      </c>
      <c r="C2" s="399"/>
      <c r="D2" s="399"/>
      <c r="E2" s="399"/>
      <c r="F2" s="399"/>
      <c r="G2" s="399"/>
      <c r="H2" s="118" t="s">
        <v>56</v>
      </c>
    </row>
    <row r="3" spans="1:12" ht="19.5" customHeight="1">
      <c r="A3" s="125" t="s">
        <v>48</v>
      </c>
      <c r="B3" s="109"/>
      <c r="C3" s="109"/>
      <c r="D3" s="109"/>
      <c r="I3" s="118"/>
    </row>
    <row r="4" spans="1:12">
      <c r="A4" s="92" t="s">
        <v>46</v>
      </c>
      <c r="B4" s="290" t="s">
        <v>264</v>
      </c>
      <c r="C4" s="291"/>
      <c r="D4" s="291"/>
      <c r="E4" s="291"/>
      <c r="F4" s="291"/>
      <c r="G4" s="292"/>
    </row>
    <row r="5" spans="1:12">
      <c r="A5" s="93" t="s">
        <v>248</v>
      </c>
      <c r="B5" s="290" t="s">
        <v>265</v>
      </c>
      <c r="C5" s="291"/>
      <c r="D5" s="291"/>
      <c r="E5" s="291"/>
      <c r="F5" s="291"/>
      <c r="G5" s="292"/>
    </row>
    <row r="6" spans="1:12">
      <c r="A6" s="93" t="s">
        <v>249</v>
      </c>
      <c r="B6" s="290" t="s">
        <v>5</v>
      </c>
      <c r="C6" s="291"/>
      <c r="D6" s="292"/>
      <c r="E6" s="173" t="s">
        <v>43</v>
      </c>
      <c r="F6" s="174" t="str">
        <f>$I$6</f>
        <v>近接範囲</v>
      </c>
      <c r="G6" s="174" t="str">
        <f>IF($J$6 = 0,"", $J$6)</f>
        <v/>
      </c>
      <c r="H6" s="173" t="s">
        <v>43</v>
      </c>
      <c r="I6" s="175" t="s">
        <v>70</v>
      </c>
      <c r="J6" s="175"/>
    </row>
    <row r="7" spans="1:12">
      <c r="A7" s="195" t="s">
        <v>6</v>
      </c>
      <c r="B7" s="400" t="s">
        <v>266</v>
      </c>
      <c r="C7" s="401"/>
      <c r="D7" s="402"/>
      <c r="E7" s="173" t="s">
        <v>66</v>
      </c>
      <c r="F7" s="174" t="str">
        <f>IF($I$7 = 0,"", $I$7)</f>
        <v>爆発</v>
      </c>
      <c r="G7" s="174">
        <f>IF($J$7 = 0,"", $J$7)</f>
        <v>5</v>
      </c>
      <c r="H7" s="173" t="s">
        <v>66</v>
      </c>
      <c r="I7" s="175" t="s">
        <v>67</v>
      </c>
      <c r="J7" s="175">
        <v>5</v>
      </c>
    </row>
    <row r="8" spans="1:12">
      <c r="A8" s="196" t="s">
        <v>61</v>
      </c>
      <c r="B8" s="344" t="s">
        <v>267</v>
      </c>
      <c r="C8" s="345"/>
      <c r="D8" s="345"/>
      <c r="E8" s="345"/>
      <c r="F8" s="345"/>
      <c r="G8" s="346"/>
      <c r="H8" s="173" t="s">
        <v>85</v>
      </c>
      <c r="I8" s="175" t="s">
        <v>102</v>
      </c>
      <c r="J8" s="118" t="s">
        <v>62</v>
      </c>
    </row>
    <row r="9" spans="1:12">
      <c r="A9" s="96"/>
      <c r="B9" s="326" t="s">
        <v>268</v>
      </c>
      <c r="C9" s="327"/>
      <c r="D9" s="327"/>
      <c r="E9" s="327"/>
      <c r="F9" s="327"/>
      <c r="G9" s="328"/>
      <c r="H9" s="173" t="s">
        <v>51</v>
      </c>
      <c r="I9" s="175" t="s">
        <v>17</v>
      </c>
      <c r="J9" s="174">
        <f>IF($I$9 = "筋力",基本!$C$5,IF($I$9 = "耐久力",基本!$C$6,IF($I$9 = "敏捷力",基本!$C$7,IF($I$9 = "知力",基本!$C$8,IF($I$9 = "判断力",基本!$C$9,IF($I$9 = "魅力",基本!$C$10,""))))))</f>
        <v>5</v>
      </c>
      <c r="K9" s="175" t="s">
        <v>176</v>
      </c>
    </row>
    <row r="10" spans="1:12">
      <c r="A10" s="96"/>
      <c r="B10" s="326" t="s">
        <v>269</v>
      </c>
      <c r="C10" s="327"/>
      <c r="D10" s="327"/>
      <c r="E10" s="327"/>
      <c r="F10" s="327"/>
      <c r="G10" s="328"/>
      <c r="H10" s="234" t="s">
        <v>58</v>
      </c>
      <c r="I10" s="175">
        <v>2</v>
      </c>
      <c r="J10" s="286" t="s">
        <v>53</v>
      </c>
      <c r="K10" s="287"/>
      <c r="L10" s="174">
        <f>IF($I$8=基本!$F$4,基本!$P$7,IF($I$8=基本!$F$13,基本!$P$16,IF($I$8=基本!$F$22,基本!$P$25,IF($I$8=基本!$F$31,基本!$P$34,IF($I$8=基本!$F$40,基本!$P$43,0)))))</f>
        <v>10</v>
      </c>
    </row>
    <row r="11" spans="1:12">
      <c r="A11" s="96"/>
      <c r="B11" s="329" t="s">
        <v>270</v>
      </c>
      <c r="C11" s="330"/>
      <c r="D11" s="330"/>
      <c r="E11" s="330"/>
      <c r="F11" s="330"/>
      <c r="G11" s="331"/>
      <c r="H11" s="123" t="s">
        <v>52</v>
      </c>
      <c r="I11" s="175" t="s">
        <v>17</v>
      </c>
      <c r="J11" s="122">
        <f>IF($I$11 = "筋力",基本!$C$5,IF($I$11 = "耐久力",基本!$C$6,IF($I$11 = "敏捷力",基本!$C$7,IF($I$11 = "知力",基本!$C$8,IF($I$11 = "判断力",基本!$C$9,IF($I$11 = "魅力",基本!$C$10,""))))))</f>
        <v>5</v>
      </c>
      <c r="L11" s="109"/>
    </row>
    <row r="12" spans="1:12" ht="13.5" customHeight="1">
      <c r="A12" s="96"/>
      <c r="B12" s="329" t="s">
        <v>271</v>
      </c>
      <c r="C12" s="330"/>
      <c r="D12" s="330"/>
      <c r="E12" s="330"/>
      <c r="F12" s="330"/>
      <c r="G12" s="331"/>
      <c r="H12" s="173" t="s">
        <v>59</v>
      </c>
      <c r="I12" s="175">
        <v>0</v>
      </c>
      <c r="J12" s="286" t="s">
        <v>54</v>
      </c>
      <c r="K12" s="287"/>
      <c r="L12" s="174">
        <f>IF($I$8=基本!$F$4,基本!$P$9,IF($I$8=基本!$F$13,基本!$P$18,IF($I$8=基本!$F$22,基本!$P$27,IF($I$8=基本!$F$31,基本!$P$36,IF($I$8=基本!$F$40,基本!$P$45,0)))))</f>
        <v>1</v>
      </c>
    </row>
    <row r="13" spans="1:12" ht="13.5" customHeight="1">
      <c r="A13" s="96"/>
      <c r="B13" s="305" t="s">
        <v>272</v>
      </c>
      <c r="C13" s="327"/>
      <c r="D13" s="327"/>
      <c r="E13" s="327"/>
      <c r="F13" s="327"/>
      <c r="G13" s="328"/>
      <c r="H13" s="124" t="s">
        <v>86</v>
      </c>
      <c r="I13" s="175">
        <v>1</v>
      </c>
      <c r="J13" s="173" t="s">
        <v>44</v>
      </c>
      <c r="K13" s="175">
        <v>10</v>
      </c>
      <c r="L13" s="130"/>
    </row>
    <row r="14" spans="1:12" ht="7.5" customHeight="1">
      <c r="A14" s="197"/>
      <c r="B14" s="326"/>
      <c r="C14" s="327"/>
      <c r="D14" s="327"/>
      <c r="E14" s="327"/>
      <c r="F14" s="327"/>
      <c r="G14" s="328"/>
      <c r="H14" s="173" t="s">
        <v>50</v>
      </c>
      <c r="I14" s="175">
        <v>2</v>
      </c>
      <c r="J14" s="173" t="s">
        <v>44</v>
      </c>
      <c r="K14" s="175">
        <v>6</v>
      </c>
      <c r="L14" s="130"/>
    </row>
    <row r="15" spans="1:12" ht="17.25">
      <c r="A15" s="197"/>
      <c r="B15" s="361" t="s">
        <v>299</v>
      </c>
      <c r="C15" s="362"/>
      <c r="D15" s="362"/>
      <c r="E15" s="362"/>
      <c r="F15" s="362"/>
      <c r="G15" s="363"/>
      <c r="H15" s="173" t="s">
        <v>60</v>
      </c>
      <c r="I15" s="175"/>
      <c r="J15" s="176"/>
      <c r="K15" s="176"/>
    </row>
    <row r="16" spans="1:12" ht="17.25">
      <c r="A16" s="96"/>
      <c r="B16" s="338" t="s">
        <v>298</v>
      </c>
      <c r="C16" s="339"/>
      <c r="D16" s="339"/>
      <c r="E16" s="339"/>
      <c r="F16" s="339"/>
      <c r="G16" s="340"/>
    </row>
    <row r="17" spans="1:11" ht="17.25">
      <c r="A17" s="96"/>
      <c r="B17" s="338" t="s">
        <v>275</v>
      </c>
      <c r="C17" s="339"/>
      <c r="D17" s="339"/>
      <c r="E17" s="339"/>
      <c r="F17" s="339"/>
      <c r="G17" s="340"/>
    </row>
    <row r="18" spans="1:11" ht="17.25">
      <c r="A18" s="96"/>
      <c r="B18" s="338" t="s">
        <v>273</v>
      </c>
      <c r="C18" s="339"/>
      <c r="D18" s="339"/>
      <c r="E18" s="339"/>
      <c r="F18" s="339"/>
      <c r="G18" s="340"/>
    </row>
    <row r="19" spans="1:11" ht="17.25">
      <c r="A19" s="96"/>
      <c r="B19" s="338" t="s">
        <v>274</v>
      </c>
      <c r="C19" s="339"/>
      <c r="D19" s="339"/>
      <c r="E19" s="339"/>
      <c r="F19" s="339"/>
      <c r="G19" s="340"/>
    </row>
    <row r="20" spans="1:11" ht="7.5" customHeight="1">
      <c r="A20" s="97"/>
      <c r="B20" s="403"/>
      <c r="C20" s="390"/>
      <c r="D20" s="390"/>
      <c r="E20" s="390"/>
      <c r="F20" s="390"/>
      <c r="G20" s="391"/>
    </row>
    <row r="21" spans="1:11" ht="14.25" thickBot="1">
      <c r="A21" s="177" t="s">
        <v>47</v>
      </c>
      <c r="E21" s="111"/>
    </row>
    <row r="22" spans="1:11" ht="18.75" customHeight="1" thickBot="1">
      <c r="A22" s="404" t="str">
        <f>$B$2</f>
        <v>フェイト・エクスチェンジ</v>
      </c>
      <c r="B22" s="405"/>
      <c r="C22" s="405"/>
      <c r="D22" s="181" t="s">
        <v>2</v>
      </c>
      <c r="E22" s="182" t="s">
        <v>1</v>
      </c>
      <c r="F22" s="176"/>
      <c r="K22" s="176"/>
    </row>
    <row r="23" spans="1:11" ht="23.25" customHeight="1" thickBot="1">
      <c r="A23" s="406" t="s">
        <v>42</v>
      </c>
      <c r="B23" s="407"/>
      <c r="C23" s="183" t="str">
        <f>$K$9</f>
        <v>ＡＣ</v>
      </c>
      <c r="D23" s="184" t="str">
        <f>$J$9+$L$10+$I$10 &amp; "+1d20"</f>
        <v>17+1d20</v>
      </c>
      <c r="E23" s="150" t="str">
        <f>$J$9+$L$10+2+$I$10 &amp; "+1d20"</f>
        <v>19+1d20</v>
      </c>
      <c r="F23" s="176"/>
      <c r="K23" s="176"/>
    </row>
    <row r="24" spans="1:11" ht="23.25" customHeight="1">
      <c r="A24" s="408" t="s">
        <v>136</v>
      </c>
      <c r="B24" s="185" t="s">
        <v>252</v>
      </c>
      <c r="C24" s="186" t="str">
        <f>IF($I$15 = 0,"", $I$15)</f>
        <v/>
      </c>
      <c r="D24" s="187" t="str">
        <f>$J$11+$L$12+$I$12 &amp; "+" &amp; $I$13 &amp; "d" &amp; $K$13</f>
        <v>6+1d10</v>
      </c>
      <c r="E24" s="188" t="str">
        <f>$J$11+$L$12+$I$12 &amp; "+" &amp; $I$13 &amp; "d" &amp; $K$13</f>
        <v>6+1d10</v>
      </c>
      <c r="F24" s="176"/>
      <c r="H24" s="176"/>
      <c r="I24" s="176"/>
      <c r="J24" s="176"/>
      <c r="K24" s="176"/>
    </row>
    <row r="25" spans="1:11" ht="23.25" customHeight="1" thickBot="1">
      <c r="A25" s="409"/>
      <c r="B25" s="129" t="s">
        <v>253</v>
      </c>
      <c r="C25" s="189" t="str">
        <f>IF($I$15 = 0,"", $I$15)</f>
        <v/>
      </c>
      <c r="D25" s="190" t="str">
        <f>$J$11+$L$12+$I$12+($I$13*$K$13) &amp; IF($I$14 = 0,"","+" &amp; $I$14 &amp; "d" &amp; $K$14) &amp; IF($I$20 = 0,"","+" &amp; $I$20 &amp; "d" &amp; $K$20)</f>
        <v>16+2d6</v>
      </c>
      <c r="E25" s="128" t="str">
        <f>$J$11+$L$12+$I$12+($I$13*$K$13) &amp; IF($I$14 = 0,"","+" &amp; $I$14 &amp; "d" &amp; $K$14) &amp; IF($I$20 = 0,"","+" &amp; $I$20 &amp; "d" &amp; $K$20)</f>
        <v>16+2d6</v>
      </c>
      <c r="F25" s="176"/>
      <c r="H25" s="176"/>
      <c r="I25" s="176"/>
      <c r="J25" s="176"/>
      <c r="K25" s="176"/>
    </row>
    <row r="26" spans="1:11" ht="18.75" customHeight="1">
      <c r="A26" s="317" t="s">
        <v>239</v>
      </c>
      <c r="B26" s="317"/>
      <c r="C26" s="317"/>
      <c r="D26" s="317"/>
      <c r="E26" s="317"/>
      <c r="F26" s="317"/>
      <c r="G26" s="317"/>
      <c r="I26" s="176"/>
      <c r="J26" s="176"/>
      <c r="K26" s="176"/>
    </row>
    <row r="27" spans="1:11" ht="13.5" customHeight="1">
      <c r="A27" s="304" t="s">
        <v>278</v>
      </c>
      <c r="B27" s="304"/>
      <c r="C27" s="304"/>
      <c r="D27" s="304"/>
      <c r="E27" s="304"/>
      <c r="F27" s="304"/>
      <c r="G27" s="304"/>
    </row>
    <row r="28" spans="1:11" ht="13.5" customHeight="1">
      <c r="A28" s="304" t="s">
        <v>412</v>
      </c>
      <c r="B28" s="304"/>
      <c r="C28" s="304"/>
      <c r="D28" s="304"/>
      <c r="E28" s="304"/>
      <c r="F28" s="304"/>
      <c r="G28" s="304"/>
    </row>
    <row r="29" spans="1:11" ht="13.5" customHeight="1">
      <c r="A29" s="304" t="s">
        <v>234</v>
      </c>
      <c r="B29" s="304"/>
      <c r="C29" s="304"/>
      <c r="D29" s="304"/>
      <c r="E29" s="304"/>
      <c r="F29" s="304"/>
      <c r="G29" s="304"/>
    </row>
    <row r="30" spans="1:11" ht="18.75" customHeight="1">
      <c r="A30" s="317" t="s">
        <v>235</v>
      </c>
      <c r="B30" s="317"/>
      <c r="C30" s="317"/>
      <c r="D30" s="317"/>
      <c r="E30" s="317"/>
      <c r="F30" s="317"/>
      <c r="G30" s="317"/>
      <c r="I30" s="176"/>
      <c r="J30" s="176"/>
      <c r="K30" s="176"/>
    </row>
    <row r="31" spans="1:11" ht="13.5" customHeight="1">
      <c r="A31" s="304" t="s">
        <v>236</v>
      </c>
      <c r="B31" s="304"/>
      <c r="C31" s="304"/>
      <c r="D31" s="304"/>
      <c r="E31" s="304"/>
      <c r="F31" s="304"/>
      <c r="G31" s="304"/>
    </row>
    <row r="32" spans="1:11" ht="13.5" customHeight="1">
      <c r="A32" s="304" t="s">
        <v>277</v>
      </c>
      <c r="B32" s="304"/>
      <c r="C32" s="304"/>
      <c r="D32" s="304"/>
      <c r="E32" s="304"/>
      <c r="F32" s="304"/>
      <c r="G32" s="304"/>
    </row>
    <row r="33" spans="1:12" ht="13.5" customHeight="1">
      <c r="A33" s="304" t="s">
        <v>237</v>
      </c>
      <c r="B33" s="304"/>
      <c r="C33" s="304"/>
      <c r="D33" s="304"/>
      <c r="E33" s="304"/>
      <c r="F33" s="304"/>
      <c r="G33" s="304"/>
    </row>
    <row r="34" spans="1:12" ht="8.25" customHeight="1">
      <c r="A34" s="390"/>
      <c r="B34" s="390"/>
      <c r="C34" s="390"/>
      <c r="D34" s="390"/>
      <c r="E34" s="390"/>
      <c r="F34" s="390"/>
      <c r="G34" s="390"/>
    </row>
    <row r="35" spans="1:12" ht="13.5" customHeight="1">
      <c r="A35" s="318" t="s">
        <v>49</v>
      </c>
      <c r="B35" s="319"/>
      <c r="C35" s="319"/>
      <c r="D35" s="319"/>
      <c r="E35" s="319"/>
      <c r="F35" s="319"/>
      <c r="G35" s="320"/>
    </row>
    <row r="36" spans="1:12" s="168" customFormat="1" ht="6" customHeight="1">
      <c r="A36" s="329"/>
      <c r="B36" s="330"/>
      <c r="C36" s="330"/>
      <c r="D36" s="330"/>
      <c r="E36" s="330"/>
      <c r="F36" s="330"/>
      <c r="G36" s="331"/>
      <c r="H36" s="167"/>
      <c r="I36" s="167"/>
      <c r="J36" s="167"/>
      <c r="K36" s="167"/>
    </row>
    <row r="37" spans="1:12" s="168" customFormat="1" ht="18.75" customHeight="1">
      <c r="A37" s="338" t="s">
        <v>342</v>
      </c>
      <c r="B37" s="339"/>
      <c r="C37" s="339"/>
      <c r="D37" s="339"/>
      <c r="E37" s="339"/>
      <c r="F37" s="339"/>
      <c r="G37" s="340"/>
      <c r="H37" s="167"/>
      <c r="I37" s="167"/>
      <c r="J37" s="167"/>
      <c r="K37" s="167"/>
    </row>
    <row r="38" spans="1:12" s="168" customFormat="1" ht="6" customHeight="1">
      <c r="A38" s="329"/>
      <c r="B38" s="330"/>
      <c r="C38" s="330"/>
      <c r="D38" s="330"/>
      <c r="E38" s="330"/>
      <c r="F38" s="330"/>
      <c r="G38" s="331"/>
      <c r="H38" s="167"/>
      <c r="I38" s="167"/>
      <c r="J38" s="167"/>
      <c r="K38" s="167"/>
    </row>
    <row r="39" spans="1:12" s="168" customFormat="1" ht="13.5" customHeight="1">
      <c r="A39" s="329" t="s">
        <v>300</v>
      </c>
      <c r="B39" s="330"/>
      <c r="C39" s="330"/>
      <c r="D39" s="330"/>
      <c r="E39" s="330"/>
      <c r="F39" s="330"/>
      <c r="G39" s="331"/>
      <c r="H39" s="167"/>
      <c r="I39" s="167"/>
      <c r="J39" s="167"/>
      <c r="K39" s="167"/>
    </row>
    <row r="40" spans="1:12" s="168" customFormat="1" ht="13.5" customHeight="1">
      <c r="A40" s="329" t="s">
        <v>414</v>
      </c>
      <c r="B40" s="330"/>
      <c r="C40" s="330"/>
      <c r="D40" s="330"/>
      <c r="E40" s="330"/>
      <c r="F40" s="330"/>
      <c r="G40" s="331"/>
      <c r="H40" s="167"/>
      <c r="I40" s="167"/>
      <c r="J40" s="167"/>
      <c r="K40" s="167"/>
    </row>
    <row r="41" spans="1:12" s="168" customFormat="1" ht="13.5" customHeight="1">
      <c r="A41" s="329" t="s">
        <v>301</v>
      </c>
      <c r="B41" s="330"/>
      <c r="C41" s="330"/>
      <c r="D41" s="330"/>
      <c r="E41" s="330"/>
      <c r="F41" s="330"/>
      <c r="G41" s="331"/>
      <c r="H41" s="167"/>
      <c r="I41" s="167"/>
      <c r="J41" s="167"/>
      <c r="K41" s="167"/>
    </row>
    <row r="42" spans="1:12" s="168" customFormat="1" ht="13.5" customHeight="1">
      <c r="A42" s="329" t="s">
        <v>413</v>
      </c>
      <c r="B42" s="330"/>
      <c r="C42" s="330"/>
      <c r="D42" s="330"/>
      <c r="E42" s="330"/>
      <c r="F42" s="330"/>
      <c r="G42" s="331"/>
      <c r="H42" s="167"/>
      <c r="I42" s="167"/>
      <c r="J42" s="167"/>
      <c r="K42" s="167"/>
    </row>
    <row r="43" spans="1:12" s="168" customFormat="1" ht="7.5" customHeight="1">
      <c r="A43" s="329"/>
      <c r="B43" s="330"/>
      <c r="C43" s="330"/>
      <c r="D43" s="330"/>
      <c r="E43" s="330"/>
      <c r="F43" s="330"/>
      <c r="G43" s="331"/>
      <c r="H43" s="167"/>
      <c r="I43" s="167"/>
      <c r="J43" s="167"/>
      <c r="K43" s="167"/>
    </row>
    <row r="44" spans="1:12" s="168" customFormat="1" ht="13.5" customHeight="1">
      <c r="A44" s="329" t="s">
        <v>302</v>
      </c>
      <c r="B44" s="330"/>
      <c r="C44" s="330"/>
      <c r="D44" s="330"/>
      <c r="E44" s="330"/>
      <c r="F44" s="330"/>
      <c r="G44" s="331"/>
      <c r="H44" s="167"/>
      <c r="I44" s="167"/>
      <c r="J44" s="167"/>
      <c r="K44" s="167"/>
    </row>
    <row r="45" spans="1:12" s="168" customFormat="1" ht="13.5" customHeight="1">
      <c r="A45" s="329" t="s">
        <v>336</v>
      </c>
      <c r="B45" s="330"/>
      <c r="C45" s="330"/>
      <c r="D45" s="330"/>
      <c r="E45" s="330"/>
      <c r="F45" s="330"/>
      <c r="G45" s="331"/>
      <c r="H45" s="167"/>
      <c r="I45" s="167"/>
      <c r="J45" s="167"/>
      <c r="K45" s="167"/>
    </row>
    <row r="46" spans="1:12" s="167" customFormat="1" ht="13.5" customHeight="1">
      <c r="A46" s="329" t="s">
        <v>455</v>
      </c>
      <c r="B46" s="330"/>
      <c r="C46" s="330"/>
      <c r="D46" s="330"/>
      <c r="E46" s="330"/>
      <c r="F46" s="330"/>
      <c r="G46" s="331"/>
      <c r="L46" s="168"/>
    </row>
    <row r="47" spans="1:12" s="167" customFormat="1" ht="7.5" customHeight="1">
      <c r="A47" s="329"/>
      <c r="B47" s="330"/>
      <c r="C47" s="330"/>
      <c r="D47" s="330"/>
      <c r="E47" s="330"/>
      <c r="F47" s="330"/>
      <c r="G47" s="331"/>
      <c r="L47" s="168"/>
    </row>
    <row r="48" spans="1:12" s="167" customFormat="1" ht="13.5" customHeight="1">
      <c r="A48" s="329" t="s">
        <v>337</v>
      </c>
      <c r="B48" s="330"/>
      <c r="C48" s="330"/>
      <c r="D48" s="330"/>
      <c r="E48" s="330"/>
      <c r="F48" s="330"/>
      <c r="G48" s="331"/>
      <c r="L48" s="168"/>
    </row>
    <row r="49" spans="1:12" s="167" customFormat="1" ht="13.5" customHeight="1">
      <c r="A49" s="329" t="s">
        <v>338</v>
      </c>
      <c r="B49" s="330"/>
      <c r="C49" s="330"/>
      <c r="D49" s="330"/>
      <c r="E49" s="330"/>
      <c r="F49" s="330"/>
      <c r="G49" s="331"/>
      <c r="L49" s="168"/>
    </row>
    <row r="50" spans="1:12" s="167" customFormat="1" ht="13.5" customHeight="1">
      <c r="A50" s="329" t="s">
        <v>339</v>
      </c>
      <c r="B50" s="330"/>
      <c r="C50" s="330"/>
      <c r="D50" s="330"/>
      <c r="E50" s="330"/>
      <c r="F50" s="330"/>
      <c r="G50" s="331"/>
      <c r="L50" s="168"/>
    </row>
    <row r="51" spans="1:12" s="168" customFormat="1" ht="7.5" customHeight="1">
      <c r="A51" s="329"/>
      <c r="B51" s="330"/>
      <c r="C51" s="330"/>
      <c r="D51" s="330"/>
      <c r="E51" s="330"/>
      <c r="F51" s="330"/>
      <c r="G51" s="331"/>
      <c r="H51" s="167"/>
      <c r="I51" s="167"/>
      <c r="J51" s="167"/>
      <c r="K51" s="167"/>
    </row>
    <row r="52" spans="1:12" s="167" customFormat="1" ht="13.5" customHeight="1">
      <c r="A52" s="329" t="s">
        <v>340</v>
      </c>
      <c r="B52" s="330"/>
      <c r="C52" s="330"/>
      <c r="D52" s="330"/>
      <c r="E52" s="330"/>
      <c r="F52" s="330"/>
      <c r="G52" s="331"/>
      <c r="L52" s="168"/>
    </row>
    <row r="53" spans="1:12" s="167" customFormat="1" ht="13.5" customHeight="1">
      <c r="A53" s="329" t="s">
        <v>341</v>
      </c>
      <c r="B53" s="330"/>
      <c r="C53" s="330"/>
      <c r="D53" s="330"/>
      <c r="E53" s="330"/>
      <c r="F53" s="330"/>
      <c r="G53" s="331"/>
      <c r="L53" s="168"/>
    </row>
    <row r="54" spans="1:12" s="167" customFormat="1" ht="13.5" customHeight="1">
      <c r="A54" s="329" t="s">
        <v>471</v>
      </c>
      <c r="B54" s="330"/>
      <c r="C54" s="330"/>
      <c r="D54" s="330"/>
      <c r="E54" s="330"/>
      <c r="F54" s="330"/>
      <c r="G54" s="331"/>
      <c r="L54" s="168"/>
    </row>
    <row r="55" spans="1:12" s="167" customFormat="1" ht="7.5" customHeight="1">
      <c r="A55" s="329"/>
      <c r="B55" s="330"/>
      <c r="C55" s="330"/>
      <c r="D55" s="330"/>
      <c r="E55" s="330"/>
      <c r="F55" s="330"/>
      <c r="G55" s="331"/>
      <c r="L55" s="168"/>
    </row>
    <row r="56" spans="1:12" s="167" customFormat="1" ht="13.5" customHeight="1">
      <c r="A56" s="329" t="s">
        <v>416</v>
      </c>
      <c r="B56" s="330"/>
      <c r="C56" s="330"/>
      <c r="D56" s="330"/>
      <c r="E56" s="330"/>
      <c r="F56" s="330"/>
      <c r="G56" s="331"/>
      <c r="L56" s="168"/>
    </row>
    <row r="57" spans="1:12" s="167" customFormat="1" ht="13.5" customHeight="1">
      <c r="A57" s="329" t="s">
        <v>418</v>
      </c>
      <c r="B57" s="330"/>
      <c r="C57" s="330"/>
      <c r="D57" s="330"/>
      <c r="E57" s="330"/>
      <c r="F57" s="330"/>
      <c r="G57" s="331"/>
      <c r="L57" s="168"/>
    </row>
    <row r="58" spans="1:12" s="167" customFormat="1" ht="13.5" customHeight="1">
      <c r="A58" s="329" t="s">
        <v>419</v>
      </c>
      <c r="B58" s="330"/>
      <c r="C58" s="330"/>
      <c r="D58" s="330"/>
      <c r="E58" s="330"/>
      <c r="F58" s="330"/>
      <c r="G58" s="331"/>
      <c r="L58" s="168"/>
    </row>
    <row r="59" spans="1:12" s="109" customFormat="1" ht="21">
      <c r="A59" s="191" t="s">
        <v>246</v>
      </c>
      <c r="B59" s="192">
        <f>$B$1</f>
        <v>5</v>
      </c>
      <c r="C59" s="193" t="s">
        <v>40</v>
      </c>
      <c r="D59" s="194" t="str">
        <f>$E$1</f>
        <v>一日毎</v>
      </c>
      <c r="E59" s="410" t="str">
        <f>$B$2</f>
        <v>フェイト・エクスチェンジ</v>
      </c>
      <c r="F59" s="411"/>
      <c r="G59" s="412"/>
      <c r="L59" s="176"/>
    </row>
  </sheetData>
  <mergeCells count="59">
    <mergeCell ref="A52:G52"/>
    <mergeCell ref="A44:G44"/>
    <mergeCell ref="E59:G59"/>
    <mergeCell ref="A45:G45"/>
    <mergeCell ref="A46:G46"/>
    <mergeCell ref="A57:G57"/>
    <mergeCell ref="A58:G58"/>
    <mergeCell ref="A47:G47"/>
    <mergeCell ref="A53:G53"/>
    <mergeCell ref="A54:G54"/>
    <mergeCell ref="A55:G55"/>
    <mergeCell ref="A56:G56"/>
    <mergeCell ref="A48:G48"/>
    <mergeCell ref="A49:G49"/>
    <mergeCell ref="A50:G50"/>
    <mergeCell ref="A51:G51"/>
    <mergeCell ref="J10:K10"/>
    <mergeCell ref="A35:G35"/>
    <mergeCell ref="B12:G12"/>
    <mergeCell ref="J12:K12"/>
    <mergeCell ref="B13:G13"/>
    <mergeCell ref="B14:G14"/>
    <mergeCell ref="B15:G15"/>
    <mergeCell ref="B19:G19"/>
    <mergeCell ref="B20:G20"/>
    <mergeCell ref="A22:C22"/>
    <mergeCell ref="A23:B23"/>
    <mergeCell ref="A24:A25"/>
    <mergeCell ref="B16:G16"/>
    <mergeCell ref="A30:G30"/>
    <mergeCell ref="A31:G31"/>
    <mergeCell ref="A32:G32"/>
    <mergeCell ref="A43:G43"/>
    <mergeCell ref="A36:G36"/>
    <mergeCell ref="A39:G39"/>
    <mergeCell ref="A40:G40"/>
    <mergeCell ref="A41:G41"/>
    <mergeCell ref="A42:G42"/>
    <mergeCell ref="A38:G38"/>
    <mergeCell ref="A33:G33"/>
    <mergeCell ref="A26:G26"/>
    <mergeCell ref="A27:G27"/>
    <mergeCell ref="A28:G28"/>
    <mergeCell ref="A37:G37"/>
    <mergeCell ref="A29:G29"/>
    <mergeCell ref="A34:G34"/>
    <mergeCell ref="B18:G18"/>
    <mergeCell ref="B17:G17"/>
    <mergeCell ref="B11:G11"/>
    <mergeCell ref="B1:C1"/>
    <mergeCell ref="F1:G1"/>
    <mergeCell ref="B2:G2"/>
    <mergeCell ref="B4:G4"/>
    <mergeCell ref="B5:G5"/>
    <mergeCell ref="B6:D6"/>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&amp;Cシェリー&amp;R&amp;D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I8</xm:sqref>
        </x14:dataValidation>
        <x14:dataValidation type="list" allowBlank="1" showInputMessage="1" showErrorMessage="1">
          <x14:formula1>
            <xm:f>基本!$A$5:$A$10</xm:f>
          </x14:formula1>
          <xm:sqref>I9 I11</xm:sqref>
        </x14:dataValidation>
        <x14:dataValidation type="list" allowBlank="1" showInputMessage="1" showErrorMessage="1">
          <x14:formula1>
            <xm:f>基本!$A$16:$A$19</xm:f>
          </x14:formula1>
          <xm:sqref>K9</xm:sqref>
        </x14:dataValidation>
        <x14:dataValidation type="list" allowBlank="1" showInputMessage="1" showErrorMessage="1">
          <x14:formula1>
            <xm:f>基本!$A$27:$A$33</xm:f>
          </x14:formula1>
          <xm:sqref>I6</xm:sqref>
        </x14:dataValidation>
        <x14:dataValidation type="list" allowBlank="1" showInputMessage="1" showErrorMessage="1">
          <x14:formula1>
            <xm:f>基本!$B$27:$B$31</xm:f>
          </x14:formula1>
          <xm:sqref>I7</xm:sqref>
        </x14:dataValidation>
        <x14:dataValidation type="list" allowBlank="1" showInputMessage="1" showErrorMessage="1">
          <x14:formula1>
            <xm:f>基本!$C$27:$C$37</xm:f>
          </x14:formula1>
          <xm:sqref>I15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シェリー</vt:lpstr>
      <vt:lpstr>基本</vt:lpstr>
      <vt:lpstr>近接基礎</vt:lpstr>
      <vt:lpstr>無01</vt:lpstr>
      <vt:lpstr>無03</vt:lpstr>
      <vt:lpstr>無07</vt:lpstr>
      <vt:lpstr>種族遭</vt:lpstr>
      <vt:lpstr>日01</vt:lpstr>
      <vt:lpstr>日05</vt:lpstr>
      <vt:lpstr>日09</vt:lpstr>
      <vt:lpstr>クラス遭_1</vt:lpstr>
      <vt:lpstr>クラス遭_2</vt:lpstr>
      <vt:lpstr>テーマ遭</vt:lpstr>
      <vt:lpstr>汎02</vt:lpstr>
      <vt:lpstr>汎06</vt:lpstr>
      <vt:lpstr>汎10</vt:lpstr>
      <vt:lpstr>クラス遭_1!Print_Area</vt:lpstr>
      <vt:lpstr>クラス遭_2!Print_Area</vt:lpstr>
      <vt:lpstr>テーマ遭!Print_Area</vt:lpstr>
      <vt:lpstr>基本!Print_Area</vt:lpstr>
      <vt:lpstr>近接基礎!Print_Area</vt:lpstr>
      <vt:lpstr>種族遭!Print_Area</vt:lpstr>
      <vt:lpstr>日01!Print_Area</vt:lpstr>
      <vt:lpstr>日05!Print_Area</vt:lpstr>
      <vt:lpstr>日09!Print_Area</vt:lpstr>
      <vt:lpstr>汎02!Print_Area</vt:lpstr>
      <vt:lpstr>汎06!Print_Area</vt:lpstr>
      <vt:lpstr>汎10!Print_Area</vt:lpstr>
      <vt:lpstr>無01!Print_Area</vt:lpstr>
      <vt:lpstr>無03!Print_Area</vt:lpstr>
      <vt:lpstr>無07!Print_Area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2014-05-07T23:59:45Z</cp:lastPrinted>
  <dcterms:created xsi:type="dcterms:W3CDTF">2012-08-09T16:34:12Z</dcterms:created>
  <dcterms:modified xsi:type="dcterms:W3CDTF">2014-05-09T09:55:50Z</dcterms:modified>
</cp:coreProperties>
</file>