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285" windowHeight="8175" tabRatio="693"/>
  </bookViews>
  <sheets>
    <sheet name="基本" sheetId="2" r:id="rId1"/>
    <sheet name="近接基礎" sheetId="69" r:id="rId2"/>
    <sheet name="遠隔基礎" sheetId="86" r:id="rId3"/>
    <sheet name="無01A" sheetId="96" r:id="rId4"/>
    <sheet name="無01B" sheetId="55" r:id="rId5"/>
    <sheet name="CDA" sheetId="98" r:id="rId6"/>
    <sheet name="CDB" sheetId="99" r:id="rId7"/>
    <sheet name="遭01" sheetId="87" r:id="rId8"/>
    <sheet name="遭03" sheetId="88" r:id="rId9"/>
    <sheet name="遭07" sheetId="89" r:id="rId10"/>
    <sheet name="テーマ日" sheetId="100" r:id="rId11"/>
    <sheet name="日01" sheetId="76" r:id="rId12"/>
    <sheet name="日05" sheetId="97" r:id="rId13"/>
    <sheet name="日09" sheetId="105" r:id="rId14"/>
    <sheet name="ｱｲﾃﾑ日" sheetId="101" r:id="rId15"/>
    <sheet name="種族遭" sheetId="75" r:id="rId16"/>
    <sheet name="汎02" sheetId="43" r:id="rId17"/>
    <sheet name="汎06" sheetId="73" r:id="rId18"/>
    <sheet name="汎10" sheetId="106" r:id="rId19"/>
    <sheet name="儀式01" sheetId="103" r:id="rId20"/>
    <sheet name="儀式02" sheetId="104" r:id="rId21"/>
  </sheets>
  <definedNames>
    <definedName name="_xlnm.Print_Area" localSheetId="5">CDA!$A$1:$G$43</definedName>
    <definedName name="_xlnm.Print_Area" localSheetId="6">CDB!$A$1:$G$57</definedName>
    <definedName name="_xlnm.Print_Area" localSheetId="14">ｱｲﾃﾑ日!$A$1:$G$50</definedName>
    <definedName name="_xlnm.Print_Area" localSheetId="10">テーマ日!$A$1:$G$56</definedName>
    <definedName name="_xlnm.Print_Area" localSheetId="2">遠隔基礎!$A$1:$G$48</definedName>
    <definedName name="_xlnm.Print_Area" localSheetId="0">基本!$A$1:$P$38</definedName>
    <definedName name="_xlnm.Print_Area" localSheetId="19">儀式01!$A$1:$G$57</definedName>
    <definedName name="_xlnm.Print_Area" localSheetId="20">儀式02!$A$1:$G$49</definedName>
    <definedName name="_xlnm.Print_Area" localSheetId="1">近接基礎!$A$1:$G$50</definedName>
    <definedName name="_xlnm.Print_Area" localSheetId="15">種族遭!$A$1:$G$54</definedName>
    <definedName name="_xlnm.Print_Area" localSheetId="7">遭01!$A$1:$G$51</definedName>
    <definedName name="_xlnm.Print_Area" localSheetId="8">遭03!$A$1:$G$46</definedName>
    <definedName name="_xlnm.Print_Area" localSheetId="9">遭07!$A$1:$G$42</definedName>
    <definedName name="_xlnm.Print_Area" localSheetId="11">日01!$A$1:$G$49</definedName>
    <definedName name="_xlnm.Print_Area" localSheetId="12">日05!$A$1:$G$42</definedName>
    <definedName name="_xlnm.Print_Area" localSheetId="13">日09!$A$1:$G$49</definedName>
    <definedName name="_xlnm.Print_Area" localSheetId="16">汎02!$A$1:$G$59</definedName>
    <definedName name="_xlnm.Print_Area" localSheetId="17">汎06!$A$1:$G$57</definedName>
    <definedName name="_xlnm.Print_Area" localSheetId="18">汎10!$A$1:$G$58</definedName>
    <definedName name="_xlnm.Print_Area" localSheetId="3">無01A!$A$1:$G$54</definedName>
    <definedName name="_xlnm.Print_Area" localSheetId="4">無01B!$A$1:$G$43</definedName>
  </definedNames>
  <calcPr calcId="145621"/>
</workbook>
</file>

<file path=xl/calcChain.xml><?xml version="1.0" encoding="utf-8"?>
<calcChain xmlns="http://schemas.openxmlformats.org/spreadsheetml/2006/main">
  <c r="B15" i="106" l="1"/>
  <c r="E58" i="106" l="1"/>
  <c r="D58" i="106"/>
  <c r="B58" i="106"/>
  <c r="L12" i="106"/>
  <c r="J11" i="106"/>
  <c r="L10" i="106"/>
  <c r="J9" i="106"/>
  <c r="G7" i="106"/>
  <c r="F7" i="106"/>
  <c r="G6" i="106"/>
  <c r="F6" i="106"/>
  <c r="D43" i="101" l="1"/>
  <c r="E45" i="101"/>
  <c r="D45" i="101"/>
  <c r="C45" i="101"/>
  <c r="E44" i="101"/>
  <c r="D44" i="101"/>
  <c r="C44" i="101"/>
  <c r="E43" i="101"/>
  <c r="C43" i="101"/>
  <c r="C33" i="105"/>
  <c r="E32" i="105"/>
  <c r="C32" i="105"/>
  <c r="C31" i="105"/>
  <c r="Q12" i="105"/>
  <c r="O11" i="105"/>
  <c r="D32" i="105" s="1"/>
  <c r="O9" i="105"/>
  <c r="C33" i="76"/>
  <c r="C32" i="76"/>
  <c r="C31" i="76"/>
  <c r="D33" i="105" l="1"/>
  <c r="E33" i="105"/>
  <c r="J34" i="2"/>
  <c r="C26" i="69"/>
  <c r="C25" i="69"/>
  <c r="C24" i="69"/>
  <c r="C23" i="69"/>
  <c r="E49" i="105" l="1"/>
  <c r="D49" i="105"/>
  <c r="B49" i="105"/>
  <c r="C30" i="105"/>
  <c r="C29" i="105"/>
  <c r="C28" i="105"/>
  <c r="A26" i="105"/>
  <c r="G24" i="105"/>
  <c r="F24" i="105"/>
  <c r="E24" i="105"/>
  <c r="D24" i="105"/>
  <c r="G7" i="105"/>
  <c r="F7" i="105"/>
  <c r="G6" i="105"/>
  <c r="F6" i="105"/>
  <c r="G15" i="97"/>
  <c r="F15" i="97"/>
  <c r="E24" i="104" l="1"/>
  <c r="D24" i="104"/>
  <c r="E23" i="104"/>
  <c r="D23" i="104"/>
  <c r="C24" i="104"/>
  <c r="C23" i="104"/>
  <c r="A22" i="104"/>
  <c r="G11" i="104"/>
  <c r="F11" i="104"/>
  <c r="G12" i="104"/>
  <c r="F12" i="104"/>
  <c r="E49" i="104"/>
  <c r="D49" i="104"/>
  <c r="B49" i="104"/>
  <c r="E57" i="103"/>
  <c r="D57" i="103"/>
  <c r="B57" i="103"/>
  <c r="E42" i="101" l="1"/>
  <c r="D42" i="101"/>
  <c r="E41" i="101"/>
  <c r="D41" i="101"/>
  <c r="G37" i="101"/>
  <c r="F37" i="101"/>
  <c r="E37" i="101"/>
  <c r="D37" i="101"/>
  <c r="A37" i="101"/>
  <c r="F6" i="101"/>
  <c r="E50" i="101"/>
  <c r="D50" i="101"/>
  <c r="B50" i="101"/>
  <c r="C42" i="101"/>
  <c r="C41" i="101"/>
  <c r="A39" i="101"/>
  <c r="K15" i="101"/>
  <c r="G7" i="101"/>
  <c r="F7" i="101"/>
  <c r="G6" i="101"/>
  <c r="K15" i="100" l="1"/>
  <c r="E46" i="100" s="1"/>
  <c r="E56" i="100"/>
  <c r="D56" i="100"/>
  <c r="B56" i="100"/>
  <c r="C48" i="100"/>
  <c r="C47" i="100"/>
  <c r="C46" i="100"/>
  <c r="A44" i="100"/>
  <c r="G42" i="100"/>
  <c r="F42" i="100"/>
  <c r="E42" i="100"/>
  <c r="D42" i="100"/>
  <c r="G7" i="100"/>
  <c r="F7" i="100"/>
  <c r="G6" i="100"/>
  <c r="F6" i="100"/>
  <c r="E57" i="99"/>
  <c r="D57" i="99"/>
  <c r="B57" i="99"/>
  <c r="G7" i="99"/>
  <c r="F7" i="99"/>
  <c r="G6" i="99"/>
  <c r="F6" i="99"/>
  <c r="E43" i="98"/>
  <c r="D43" i="98"/>
  <c r="B43" i="98"/>
  <c r="C21" i="98"/>
  <c r="C20" i="98"/>
  <c r="C19" i="98"/>
  <c r="A18" i="98"/>
  <c r="G7" i="98"/>
  <c r="F7" i="98"/>
  <c r="G6" i="98"/>
  <c r="F6" i="98"/>
  <c r="D46" i="100" l="1"/>
  <c r="C26" i="97"/>
  <c r="C25" i="97"/>
  <c r="C24" i="97"/>
  <c r="A23" i="97"/>
  <c r="E42" i="97"/>
  <c r="D42" i="97"/>
  <c r="B42" i="97"/>
  <c r="G7" i="97"/>
  <c r="F7" i="97"/>
  <c r="G6" i="97"/>
  <c r="F6" i="97"/>
  <c r="A26" i="76"/>
  <c r="G24" i="76"/>
  <c r="F24" i="76"/>
  <c r="E24" i="76"/>
  <c r="D24" i="76"/>
  <c r="C30" i="76"/>
  <c r="C29" i="76"/>
  <c r="C28" i="76"/>
  <c r="C23" i="87" l="1"/>
  <c r="C22" i="87"/>
  <c r="E54" i="96" l="1"/>
  <c r="D54" i="96"/>
  <c r="B54" i="96"/>
  <c r="C21" i="96"/>
  <c r="C20" i="96"/>
  <c r="C19" i="96"/>
  <c r="A18" i="96"/>
  <c r="G7" i="96"/>
  <c r="F7" i="96"/>
  <c r="G6" i="96"/>
  <c r="F6" i="96"/>
  <c r="E42" i="89" l="1"/>
  <c r="D42" i="89"/>
  <c r="B42" i="89"/>
  <c r="G7" i="89"/>
  <c r="F7" i="89"/>
  <c r="G6" i="89"/>
  <c r="F6" i="89"/>
  <c r="E46" i="88"/>
  <c r="D46" i="88"/>
  <c r="B46" i="88"/>
  <c r="C21" i="88"/>
  <c r="C20" i="88"/>
  <c r="C19" i="88"/>
  <c r="A18" i="88"/>
  <c r="G7" i="88"/>
  <c r="F7" i="88"/>
  <c r="G6" i="88"/>
  <c r="F6" i="88"/>
  <c r="C21" i="86"/>
  <c r="C20" i="86"/>
  <c r="E51" i="87" l="1"/>
  <c r="D51" i="87"/>
  <c r="B51" i="87"/>
  <c r="C21" i="87"/>
  <c r="C20" i="87"/>
  <c r="C19" i="87"/>
  <c r="A18" i="87"/>
  <c r="G7" i="87"/>
  <c r="F7" i="87"/>
  <c r="G6" i="87"/>
  <c r="F6" i="87"/>
  <c r="E48" i="86"/>
  <c r="C19" i="86"/>
  <c r="C18" i="86"/>
  <c r="A17" i="86"/>
  <c r="G7" i="86"/>
  <c r="F7" i="86"/>
  <c r="G6" i="86"/>
  <c r="P9" i="2" l="1"/>
  <c r="C23" i="2" l="1"/>
  <c r="C21" i="55" l="1"/>
  <c r="C20" i="55"/>
  <c r="C19" i="55"/>
  <c r="A18" i="55"/>
  <c r="A13" i="2" l="1"/>
  <c r="C13" i="2" s="1"/>
  <c r="G6" i="69" l="1"/>
  <c r="G6" i="55"/>
  <c r="G6" i="76"/>
  <c r="G6" i="75"/>
  <c r="E49" i="76"/>
  <c r="D49" i="76"/>
  <c r="B49" i="76"/>
  <c r="G7" i="76"/>
  <c r="F7" i="76"/>
  <c r="F6" i="76"/>
  <c r="E54" i="75" l="1"/>
  <c r="D54" i="75"/>
  <c r="B54" i="75"/>
  <c r="G7" i="75"/>
  <c r="F7" i="75"/>
  <c r="F6" i="75"/>
  <c r="E57" i="73" l="1"/>
  <c r="D57" i="73"/>
  <c r="B57" i="73"/>
  <c r="G7" i="73"/>
  <c r="F7" i="73"/>
  <c r="G6" i="73"/>
  <c r="F6" i="73"/>
  <c r="B43" i="55" l="1"/>
  <c r="D43" i="55"/>
  <c r="E50" i="69"/>
  <c r="C21" i="69"/>
  <c r="C20" i="69"/>
  <c r="C19" i="69"/>
  <c r="C18" i="69"/>
  <c r="G7" i="69"/>
  <c r="F7" i="69"/>
  <c r="F6" i="69"/>
  <c r="C5" i="2" l="1"/>
  <c r="C6" i="2"/>
  <c r="D13" i="2" s="1"/>
  <c r="D5" i="2" l="1"/>
  <c r="O11" i="76"/>
  <c r="O9" i="76"/>
  <c r="O11" i="69"/>
  <c r="K36" i="2"/>
  <c r="I34" i="2"/>
  <c r="O9" i="69"/>
  <c r="F6" i="55"/>
  <c r="F7" i="55"/>
  <c r="G7" i="55"/>
  <c r="E43" i="55" l="1"/>
  <c r="D31" i="2" l="1"/>
  <c r="D30" i="2"/>
  <c r="D29" i="2"/>
  <c r="D28" i="2"/>
  <c r="D27" i="2"/>
  <c r="E59" i="43" l="1"/>
  <c r="D59" i="43"/>
  <c r="B59" i="43"/>
  <c r="G7" i="43"/>
  <c r="F7" i="43"/>
  <c r="G6" i="43"/>
  <c r="F6" i="43"/>
  <c r="C7" i="2" l="1"/>
  <c r="C8" i="2"/>
  <c r="C9" i="2"/>
  <c r="C10" i="2"/>
  <c r="J9" i="105" l="1"/>
  <c r="J11" i="105"/>
  <c r="B13" i="99"/>
  <c r="B12" i="73"/>
  <c r="B14" i="55"/>
  <c r="B14" i="89"/>
  <c r="J11" i="104"/>
  <c r="J9" i="103"/>
  <c r="J9" i="104"/>
  <c r="J11" i="103"/>
  <c r="J11" i="101"/>
  <c r="J9" i="101"/>
  <c r="J11" i="98"/>
  <c r="J9" i="99"/>
  <c r="J11" i="99"/>
  <c r="J9" i="98"/>
  <c r="J11" i="100"/>
  <c r="J9" i="100"/>
  <c r="J11" i="97"/>
  <c r="J9" i="97"/>
  <c r="J9" i="87"/>
  <c r="J9" i="75"/>
  <c r="J9" i="96"/>
  <c r="J11" i="88"/>
  <c r="J11" i="43"/>
  <c r="J9" i="43"/>
  <c r="J9" i="73"/>
  <c r="J11" i="75"/>
  <c r="J9" i="88"/>
  <c r="J11" i="73"/>
  <c r="J11" i="87"/>
  <c r="J11" i="89"/>
  <c r="J9" i="89"/>
  <c r="J11" i="76"/>
  <c r="J9" i="76"/>
  <c r="J11" i="96"/>
  <c r="J11" i="86"/>
  <c r="J9" i="86"/>
  <c r="P36" i="2"/>
  <c r="O27" i="2"/>
  <c r="P27" i="2" s="1"/>
  <c r="L12" i="105" s="1"/>
  <c r="J11" i="69"/>
  <c r="J9" i="69"/>
  <c r="P18" i="2"/>
  <c r="L12" i="86" s="1"/>
  <c r="O45" i="2"/>
  <c r="P45" i="2" s="1"/>
  <c r="Q12" i="76" s="1"/>
  <c r="P34" i="2"/>
  <c r="D6" i="2"/>
  <c r="J11" i="55"/>
  <c r="J9" i="55"/>
  <c r="D7" i="2"/>
  <c r="D8" i="2"/>
  <c r="K45" i="2"/>
  <c r="D9" i="2"/>
  <c r="D10" i="2"/>
  <c r="I7" i="2"/>
  <c r="K9" i="2"/>
  <c r="G34" i="2" l="1"/>
  <c r="Q10" i="69"/>
  <c r="H36" i="2"/>
  <c r="Q12" i="69"/>
  <c r="E33" i="76"/>
  <c r="D33" i="76"/>
  <c r="E32" i="76"/>
  <c r="D32" i="76"/>
  <c r="G29" i="105"/>
  <c r="F29" i="105"/>
  <c r="D30" i="105"/>
  <c r="E30" i="105"/>
  <c r="F30" i="105"/>
  <c r="D29" i="105"/>
  <c r="G30" i="105"/>
  <c r="E29" i="105"/>
  <c r="L12" i="104"/>
  <c r="L12" i="103"/>
  <c r="L12" i="101"/>
  <c r="L12" i="98"/>
  <c r="D21" i="98" s="1"/>
  <c r="L12" i="99"/>
  <c r="L12" i="100"/>
  <c r="D47" i="100" s="1"/>
  <c r="L12" i="97"/>
  <c r="E25" i="97" s="1"/>
  <c r="L12" i="96"/>
  <c r="D21" i="96" s="1"/>
  <c r="L12" i="88"/>
  <c r="L12" i="89"/>
  <c r="L12" i="87"/>
  <c r="D23" i="87" s="1"/>
  <c r="D21" i="86"/>
  <c r="D20" i="86"/>
  <c r="L12" i="76"/>
  <c r="L12" i="75"/>
  <c r="L12" i="73"/>
  <c r="L12" i="69"/>
  <c r="F26" i="69" s="1"/>
  <c r="H45" i="2"/>
  <c r="H9" i="2"/>
  <c r="F21" i="69" l="1"/>
  <c r="D21" i="69"/>
  <c r="E20" i="69"/>
  <c r="E21" i="69"/>
  <c r="D20" i="69"/>
  <c r="F20" i="69"/>
  <c r="F19" i="69"/>
  <c r="D19" i="69"/>
  <c r="E19" i="69"/>
  <c r="F18" i="69"/>
  <c r="D18" i="69"/>
  <c r="E18" i="69"/>
  <c r="E20" i="98"/>
  <c r="E21" i="98"/>
  <c r="D25" i="69"/>
  <c r="E25" i="69"/>
  <c r="F25" i="69"/>
  <c r="D26" i="69"/>
  <c r="E26" i="69"/>
  <c r="E22" i="87"/>
  <c r="D25" i="97"/>
  <c r="D26" i="97"/>
  <c r="E26" i="97"/>
  <c r="D20" i="98"/>
  <c r="D22" i="87"/>
  <c r="E23" i="87"/>
  <c r="D20" i="96"/>
  <c r="E47" i="100"/>
  <c r="E20" i="96"/>
  <c r="E48" i="100"/>
  <c r="E21" i="96"/>
  <c r="D48" i="100"/>
  <c r="E30" i="76"/>
  <c r="D30" i="76"/>
  <c r="G30" i="76"/>
  <c r="D29" i="76"/>
  <c r="G29" i="76"/>
  <c r="F29" i="76"/>
  <c r="F30" i="76"/>
  <c r="E29" i="76"/>
  <c r="E21" i="87"/>
  <c r="E20" i="87"/>
  <c r="D21" i="87"/>
  <c r="D20" i="87"/>
  <c r="E20" i="88"/>
  <c r="D21" i="88"/>
  <c r="E21" i="88"/>
  <c r="D20" i="88"/>
  <c r="J7" i="2"/>
  <c r="P7" i="2" l="1"/>
  <c r="L10" i="69" s="1"/>
  <c r="F24" i="69" l="1"/>
  <c r="E24" i="69"/>
  <c r="D24" i="69"/>
  <c r="F23" i="69"/>
  <c r="E23" i="69"/>
  <c r="D23" i="69"/>
  <c r="G7" i="2"/>
  <c r="J43" i="2"/>
  <c r="P43" i="2" s="1"/>
  <c r="Q10" i="76" l="1"/>
  <c r="D31" i="76" s="1"/>
  <c r="Q10" i="105"/>
  <c r="L12" i="43"/>
  <c r="L12" i="55"/>
  <c r="E31" i="76" l="1"/>
  <c r="E31" i="105"/>
  <c r="D31" i="105"/>
  <c r="D20" i="55"/>
  <c r="D21" i="55"/>
  <c r="E21" i="55"/>
  <c r="E20" i="55"/>
  <c r="I16" i="2"/>
  <c r="K18" i="2"/>
  <c r="H18" i="2" s="1"/>
  <c r="K27" i="2"/>
  <c r="H27" i="2" s="1"/>
  <c r="I43" i="2"/>
  <c r="G43" i="2" s="1"/>
  <c r="I25" i="2"/>
  <c r="J25" i="2" l="1"/>
  <c r="P25" i="2" s="1"/>
  <c r="L10" i="105" s="1"/>
  <c r="J16" i="2"/>
  <c r="P16" i="2" s="1"/>
  <c r="G28" i="105" l="1"/>
  <c r="F28" i="105"/>
  <c r="D28" i="105"/>
  <c r="E28" i="105"/>
  <c r="L10" i="103"/>
  <c r="L10" i="104"/>
  <c r="L10" i="101"/>
  <c r="L10" i="98"/>
  <c r="L10" i="100"/>
  <c r="L10" i="99"/>
  <c r="L10" i="97"/>
  <c r="L10" i="96"/>
  <c r="L10" i="89"/>
  <c r="L10" i="88"/>
  <c r="D19" i="88" s="1"/>
  <c r="L10" i="87"/>
  <c r="G16" i="2"/>
  <c r="L10" i="86"/>
  <c r="L10" i="55"/>
  <c r="L10" i="73"/>
  <c r="L10" i="75"/>
  <c r="G25" i="2"/>
  <c r="L10" i="76"/>
  <c r="L10" i="43"/>
  <c r="D19" i="96" l="1"/>
  <c r="E19" i="96"/>
  <c r="D24" i="97"/>
  <c r="E24" i="97"/>
  <c r="D19" i="98"/>
  <c r="E19" i="98"/>
  <c r="E19" i="87"/>
  <c r="D19" i="87"/>
  <c r="E19" i="88"/>
  <c r="G28" i="76"/>
  <c r="F28" i="76"/>
  <c r="D28" i="76"/>
  <c r="E28" i="76"/>
  <c r="D19" i="86"/>
  <c r="D18" i="86"/>
  <c r="D19" i="55"/>
  <c r="E19" i="55"/>
  <c r="B13" i="2"/>
  <c r="A24" i="105" s="1"/>
  <c r="A42" i="100" l="1"/>
  <c r="A24" i="76"/>
</calcChain>
</file>

<file path=xl/comments1.xml><?xml version="1.0" encoding="utf-8"?>
<comments xmlns="http://schemas.openxmlformats.org/spreadsheetml/2006/main">
  <authors>
    <author>CAMEL</author>
    <author>さすけい</author>
  </authors>
  <commentList>
    <comment ref="H18" authorId="0">
      <text>
        <r>
          <rPr>
            <b/>
            <sz val="9"/>
            <color indexed="81"/>
            <rFont val="ＭＳ Ｐゴシック"/>
            <family val="3"/>
            <charset val="128"/>
          </rPr>
          <t>CAMEL:</t>
        </r>
        <r>
          <rPr>
            <sz val="9"/>
            <color indexed="81"/>
            <rFont val="ＭＳ Ｐゴシック"/>
            <family val="3"/>
            <charset val="128"/>
          </rPr>
          <t xml:space="preserve">
なげーんだよ！</t>
        </r>
      </text>
    </comment>
    <comment ref="H19" authorId="1">
      <text>
        <r>
          <rPr>
            <b/>
            <sz val="9"/>
            <color indexed="81"/>
            <rFont val="ＭＳ Ｐゴシック"/>
            <family val="3"/>
            <charset val="128"/>
          </rPr>
          <t>さすけい:</t>
        </r>
        <r>
          <rPr>
            <sz val="9"/>
            <color indexed="81"/>
            <rFont val="ＭＳ Ｐゴシック"/>
            <family val="3"/>
            <charset val="128"/>
          </rPr>
          <t xml:space="preserve">
乙</t>
        </r>
      </text>
    </comment>
  </commentList>
</comments>
</file>

<file path=xl/comments2.xml><?xml version="1.0" encoding="utf-8"?>
<comments xmlns="http://schemas.openxmlformats.org/spreadsheetml/2006/main">
  <authors>
    <author>CAMEL</author>
  </authors>
  <commentList>
    <comment ref="O9" authorId="0">
      <text>
        <r>
          <rPr>
            <b/>
            <sz val="9"/>
            <color indexed="81"/>
            <rFont val="ＭＳ Ｐゴシック"/>
            <family val="3"/>
            <charset val="128"/>
          </rPr>
          <t>CAMEL:
チョイ特殊なんで、そのまま能力値修正手書き</t>
        </r>
      </text>
    </comment>
    <comment ref="I10" authorId="0">
      <text>
        <r>
          <rPr>
            <b/>
            <sz val="9"/>
            <color indexed="81"/>
            <rFont val="ＭＳ Ｐゴシック"/>
            <family val="3"/>
            <charset val="128"/>
          </rPr>
          <t>CAMEL:
チョイ特殊なんで、
そのまま手書き</t>
        </r>
        <r>
          <rPr>
            <sz val="9"/>
            <color indexed="81"/>
            <rFont val="ＭＳ Ｐゴシック"/>
            <family val="3"/>
            <charset val="128"/>
          </rPr>
          <t xml:space="preserve">
</t>
        </r>
      </text>
    </comment>
    <comment ref="H19" authorId="0">
      <text>
        <r>
          <rPr>
            <b/>
            <sz val="9"/>
            <color indexed="81"/>
            <rFont val="ＭＳ Ｐゴシック"/>
            <family val="3"/>
            <charset val="128"/>
          </rPr>
          <t>CAMEL:</t>
        </r>
        <r>
          <rPr>
            <sz val="9"/>
            <color indexed="81"/>
            <rFont val="ＭＳ Ｐゴシック"/>
            <family val="3"/>
            <charset val="128"/>
          </rPr>
          <t xml:space="preserve">
なげーんだよ！</t>
        </r>
      </text>
    </comment>
  </commentList>
</comments>
</file>

<file path=xl/sharedStrings.xml><?xml version="1.0" encoding="utf-8"?>
<sst xmlns="http://schemas.openxmlformats.org/spreadsheetml/2006/main" count="1604" uniqueCount="454">
  <si>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</si>
  <si>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</si>
  <si>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</si>
  <si>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</si>
  <si>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</si>
  <si>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</si>
  <si>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</si>
  <si>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</si>
  <si>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</si>
  <si>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</si>
  <si>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</si>
  <si>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</si>
  <si>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</si>
  <si>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</si>
  <si>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</si>
  <si>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</si>
  <si>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</si>
  <si>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</si>
  <si>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</si>
  <si>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</si>
  <si>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</si>
  <si>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</si>
  <si>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</si>
  <si>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</si>
  <si>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</si>
  <si>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</si>
  <si>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</si>
  <si>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</si>
  <si>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</si>
  <si>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</si>
  <si>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</si>
  <si>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</si>
  <si>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</si>
  <si>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</si>
  <si>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</si>
  <si>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</si>
  <si>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</si>
  <si>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</si>
  <si>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</si>
  <si>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</si>
  <si>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</si>
  <si>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</si>
  <si>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</si>
  <si>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</si>
  <si>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</si>
  <si>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</si>
  <si>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</si>
  <si>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</si>
  <si>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</si>
  <si>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</si>
  <si>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</si>
  <si>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</si>
  <si>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</si>
  <si>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</si>
  <si>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</si>
  <si>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</si>
  <si>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</si>
  <si>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</si>
  <si>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</si>
  <si>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</si>
  <si>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</si>
  <si>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</si>
  <si>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</si>
  <si>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</si>
  <si>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</si>
  <si>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</si>
  <si>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</si>
  <si>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</si>
  <si>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</si>
  <si>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</si>
  <si>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</si>
  <si>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</si>
  <si>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</si>
  <si>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</si>
  <si>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</si>
  <si>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</si>
  <si>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</si>
  <si>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</si>
  <si>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</si>
  <si>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</si>
  <si>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</si>
  <si>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</si>
  <si>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</si>
  <si>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</si>
  <si>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</si>
  <si>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</si>
  <si>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</si>
  <si>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</si>
  <si>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</si>
  <si>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</si>
  <si>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</si>
  <si>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</si>
  <si>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</si>
  <si>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</si>
  <si>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</si>
  <si>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遠隔基礎</t>
    <rPh sb="0" eb="2">
      <t>エンカク</t>
    </rPh>
    <rPh sb="2" eb="4">
      <t>キソ</t>
    </rPh>
    <phoneticPr fontId="1"/>
  </si>
  <si>
    <t>使用者</t>
    <rPh sb="0" eb="3">
      <t>シヨウシャ</t>
    </rPh>
    <phoneticPr fontId="1"/>
  </si>
  <si>
    <t>精霊</t>
    <rPh sb="0" eb="2">
      <t>セイレイ</t>
    </rPh>
    <phoneticPr fontId="1"/>
  </si>
  <si>
    <t>武器</t>
    <rPh sb="0" eb="2">
      <t>ブキ</t>
    </rPh>
    <phoneticPr fontId="1"/>
  </si>
  <si>
    <t>近接or遠隔</t>
    <rPh sb="0" eb="2">
      <t>キンセツ</t>
    </rPh>
    <rPh sb="4" eb="6">
      <t>エンカク</t>
    </rPh>
    <phoneticPr fontId="1"/>
  </si>
  <si>
    <t>近接基礎攻撃</t>
    <rPh sb="0" eb="2">
      <t>キンセツ</t>
    </rPh>
    <rPh sb="2" eb="4">
      <t>キソ</t>
    </rPh>
    <rPh sb="4" eb="6">
      <t>コウゲキ</t>
    </rPh>
    <phoneticPr fontId="1"/>
  </si>
  <si>
    <t>(１[Ｗ]＋【筋力】)ダメージ</t>
    <phoneticPr fontId="1"/>
  </si>
  <si>
    <t>【筋力】対"ＡC"</t>
    <rPh sb="1" eb="3">
      <t>キンリョク</t>
    </rPh>
    <rPh sb="4" eb="5">
      <t>タイ</t>
    </rPh>
    <phoneticPr fontId="1"/>
  </si>
  <si>
    <t>突撃</t>
    <rPh sb="0" eb="2">
      <t>トツゲキ</t>
    </rPh>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</si>
  <si>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</si>
  <si>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</si>
  <si>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</si>
  <si>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</si>
  <si>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</si>
  <si>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</si>
  <si>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クラス</t>
    <phoneticPr fontId="1"/>
  </si>
  <si>
    <t>機会攻撃</t>
    <rPh sb="0" eb="2">
      <t>キカイ</t>
    </rPh>
    <rPh sb="2" eb="4">
      <t>コウゲキ</t>
    </rPh>
    <phoneticPr fontId="1"/>
  </si>
  <si>
    <t>1ｄ6</t>
    <phoneticPr fontId="1"/>
  </si>
  <si>
    <t>ｄ</t>
    <phoneticPr fontId="1"/>
  </si>
  <si>
    <t>遭遇毎</t>
    <rPh sb="0" eb="2">
      <t>ソウグウ</t>
    </rPh>
    <rPh sb="2" eb="3">
      <t>ゴト</t>
    </rPh>
    <phoneticPr fontId="1"/>
  </si>
  <si>
    <t>パワー</t>
  </si>
  <si>
    <t>基本</t>
    <rPh sb="0" eb="2">
      <t>キホン</t>
    </rPh>
    <phoneticPr fontId="1"/>
  </si>
  <si>
    <t>Lv</t>
  </si>
  <si>
    <t>ＡＣ</t>
  </si>
  <si>
    <t>目標</t>
    <rPh sb="0" eb="2">
      <t>モクヒョウ</t>
    </rPh>
    <phoneticPr fontId="1"/>
  </si>
  <si>
    <t>Lv</t>
    <phoneticPr fontId="1"/>
  </si>
  <si>
    <t>キーワード</t>
    <phoneticPr fontId="1"/>
  </si>
  <si>
    <t>アクション</t>
    <phoneticPr fontId="1"/>
  </si>
  <si>
    <t>Lv</t>
    <phoneticPr fontId="1"/>
  </si>
  <si>
    <t>一日毎</t>
    <rPh sb="0" eb="2">
      <t>イチニチ</t>
    </rPh>
    <rPh sb="2" eb="3">
      <t>マイ</t>
    </rPh>
    <phoneticPr fontId="1"/>
  </si>
  <si>
    <t>キーワード</t>
    <phoneticPr fontId="1"/>
  </si>
  <si>
    <t>アクション</t>
    <phoneticPr fontId="1"/>
  </si>
  <si>
    <t>命中ロール</t>
    <rPh sb="0" eb="2">
      <t>メイチュウ</t>
    </rPh>
    <phoneticPr fontId="1"/>
  </si>
  <si>
    <t>ヒット</t>
    <phoneticPr fontId="1"/>
  </si>
  <si>
    <t>一日毎</t>
    <rPh sb="0" eb="2">
      <t>イチニチ</t>
    </rPh>
    <rPh sb="2" eb="3">
      <t>ゴト</t>
    </rPh>
    <phoneticPr fontId="1"/>
  </si>
  <si>
    <t>トリガー</t>
    <phoneticPr fontId="1"/>
  </si>
  <si>
    <t>マイナー・アクション</t>
    <phoneticPr fontId="1"/>
  </si>
  <si>
    <t>Lv</t>
    <phoneticPr fontId="1"/>
  </si>
  <si>
    <t>心衣用アーデント能力値</t>
    <rPh sb="0" eb="1">
      <t>ココロ</t>
    </rPh>
    <rPh sb="1" eb="2">
      <t>コロモ</t>
    </rPh>
    <rPh sb="2" eb="3">
      <t>ヨウ</t>
    </rPh>
    <rPh sb="8" eb="10">
      <t>ノウリョク</t>
    </rPh>
    <rPh sb="10" eb="11">
      <t>チ</t>
    </rPh>
    <phoneticPr fontId="1"/>
  </si>
  <si>
    <t>単純</t>
    <rPh sb="0" eb="2">
      <t>タンジュン</t>
    </rPh>
    <phoneticPr fontId="1"/>
  </si>
  <si>
    <t>遠隔基礎攻撃</t>
    <rPh sb="0" eb="2">
      <t>エンカク</t>
    </rPh>
    <rPh sb="2" eb="4">
      <t>キソ</t>
    </rPh>
    <rPh sb="4" eb="6">
      <t>コウゲキ</t>
    </rPh>
    <phoneticPr fontId="1"/>
  </si>
  <si>
    <t>(１[Ｗ]＋【敏捷力】)ダメージ</t>
    <rPh sb="7" eb="9">
      <t>ビンショウ</t>
    </rPh>
    <phoneticPr fontId="1"/>
  </si>
  <si>
    <t>遠隔基礎</t>
  </si>
  <si>
    <t>通常</t>
    <rPh sb="0" eb="2">
      <t>ツウジョウ</t>
    </rPh>
    <phoneticPr fontId="1"/>
  </si>
  <si>
    <t>　　君は遭遇開始後、最初の自分のＴの間、すべての敵に対して戦術的優位を得る。</t>
    <rPh sb="2" eb="3">
      <t>キミ</t>
    </rPh>
    <rPh sb="4" eb="6">
      <t>ソウグウ</t>
    </rPh>
    <rPh sb="6" eb="8">
      <t>カイシ</t>
    </rPh>
    <rPh sb="8" eb="9">
      <t>ゴ</t>
    </rPh>
    <rPh sb="10" eb="12">
      <t>サイショ</t>
    </rPh>
    <rPh sb="13" eb="15">
      <t>ジブン</t>
    </rPh>
    <rPh sb="18" eb="19">
      <t>アイダ</t>
    </rPh>
    <rPh sb="24" eb="25">
      <t>テキ</t>
    </rPh>
    <rPh sb="26" eb="27">
      <t>タイ</t>
    </rPh>
    <rPh sb="29" eb="32">
      <t>センジュツテキ</t>
    </rPh>
    <rPh sb="32" eb="34">
      <t>ユウイ</t>
    </rPh>
    <rPh sb="35" eb="36">
      <t>エ</t>
    </rPh>
    <phoneticPr fontId="1"/>
  </si>
  <si>
    <t>種族パワー</t>
    <rPh sb="0" eb="2">
      <t>シュゾク</t>
    </rPh>
    <phoneticPr fontId="1"/>
  </si>
  <si>
    <t>トリガー</t>
    <phoneticPr fontId="1"/>
  </si>
  <si>
    <t>[遭遇毎]</t>
    <phoneticPr fontId="1"/>
  </si>
  <si>
    <t>テーマパワー</t>
    <phoneticPr fontId="1"/>
  </si>
  <si>
    <t>スミス</t>
    <phoneticPr fontId="1"/>
  </si>
  <si>
    <t>インヴォーカー</t>
    <phoneticPr fontId="1"/>
  </si>
  <si>
    <t>ハンド・クロスボウ</t>
    <phoneticPr fontId="1"/>
  </si>
  <si>
    <t>上級装具（正確性）</t>
    <phoneticPr fontId="1"/>
  </si>
  <si>
    <t>上級装具（正確性）、間合２</t>
    <rPh sb="10" eb="12">
      <t>マア</t>
    </rPh>
    <phoneticPr fontId="1"/>
  </si>
  <si>
    <t>[一日毎]◆[信仰]</t>
    <rPh sb="1" eb="3">
      <t>イチニチ</t>
    </rPh>
    <rPh sb="3" eb="4">
      <t>ゴト</t>
    </rPh>
    <phoneticPr fontId="1"/>
  </si>
  <si>
    <t>[遭遇毎]◆[信仰]</t>
    <rPh sb="1" eb="3">
      <t>ソウグウ</t>
    </rPh>
    <rPh sb="3" eb="4">
      <t>マイ</t>
    </rPh>
    <phoneticPr fontId="1"/>
  </si>
  <si>
    <t>判断力</t>
    <phoneticPr fontId="1"/>
  </si>
  <si>
    <t>判断力</t>
    <phoneticPr fontId="1"/>
  </si>
  <si>
    <t>【判断力】対"頑健"</t>
    <rPh sb="5" eb="6">
      <t>タイ</t>
    </rPh>
    <rPh sb="7" eb="9">
      <t>ガンケン</t>
    </rPh>
    <phoneticPr fontId="1"/>
  </si>
  <si>
    <t>[無限回]◆[信仰]［装具］［電撃］</t>
    <rPh sb="1" eb="3">
      <t>ムゲン</t>
    </rPh>
    <rPh sb="3" eb="4">
      <t>カイ</t>
    </rPh>
    <rPh sb="7" eb="9">
      <t>シンコウ</t>
    </rPh>
    <rPh sb="15" eb="17">
      <t>デンゲキ</t>
    </rPh>
    <phoneticPr fontId="1"/>
  </si>
  <si>
    <t>[遭遇毎]◆［信仰］［装具］[雷鳴]</t>
    <rPh sb="1" eb="3">
      <t>ソウグウ</t>
    </rPh>
    <rPh sb="3" eb="4">
      <t>マイ</t>
    </rPh>
    <rPh sb="15" eb="17">
      <t>ライメイ</t>
    </rPh>
    <phoneticPr fontId="1"/>
  </si>
  <si>
    <t>範囲内のクリーチャーすべて</t>
    <rPh sb="0" eb="3">
      <t>ハンイナイ</t>
    </rPh>
    <phoneticPr fontId="1"/>
  </si>
  <si>
    <t>【判断力】対"反応"</t>
    <rPh sb="1" eb="4">
      <t>ハンダンリョク</t>
    </rPh>
    <rPh sb="5" eb="6">
      <t>タイ</t>
    </rPh>
    <rPh sb="7" eb="9">
      <t>ハンノウ</t>
    </rPh>
    <phoneticPr fontId="1"/>
  </si>
  <si>
    <t>(１ｄ6＋【判断力】)の[電撃]ダメージ</t>
    <rPh sb="6" eb="9">
      <t>ハンダンリョク</t>
    </rPh>
    <rPh sb="13" eb="15">
      <t>デンゲキ</t>
    </rPh>
    <phoneticPr fontId="1"/>
  </si>
  <si>
    <t>Lv21：(２ｄ6＋【判断力】)の[電撃]ダメージ</t>
    <rPh sb="18" eb="20">
      <t>デンゲキ</t>
    </rPh>
    <phoneticPr fontId="1"/>
  </si>
  <si>
    <t>使用者の次T終まで、目標は機会攻撃を行う度に</t>
    <rPh sb="0" eb="2">
      <t>シヨウ</t>
    </rPh>
    <rPh sb="2" eb="3">
      <t>シャ</t>
    </rPh>
    <rPh sb="4" eb="5">
      <t>ジ</t>
    </rPh>
    <rPh sb="6" eb="7">
      <t>シュウ</t>
    </rPh>
    <rPh sb="10" eb="12">
      <t>モクヒョウ</t>
    </rPh>
    <rPh sb="13" eb="15">
      <t>キカイ</t>
    </rPh>
    <rPh sb="15" eb="17">
      <t>コウゲキ</t>
    </rPh>
    <rPh sb="18" eb="19">
      <t>オコナ</t>
    </rPh>
    <rPh sb="20" eb="21">
      <t>タビ</t>
    </rPh>
    <phoneticPr fontId="1"/>
  </si>
  <si>
    <t>使用者の【知】に等しい[電撃]ダメ―ジを受ける。</t>
    <phoneticPr fontId="1"/>
  </si>
  <si>
    <t>クリーチャー１，２または３体</t>
    <rPh sb="13" eb="14">
      <t>タイ</t>
    </rPh>
    <phoneticPr fontId="1"/>
  </si>
  <si>
    <t>(１ｄ４＋【判断力】)の[光輝]ダメージ</t>
    <rPh sb="6" eb="9">
      <t>ハンダンリョク</t>
    </rPh>
    <rPh sb="13" eb="15">
      <t>コウキ</t>
    </rPh>
    <phoneticPr fontId="1"/>
  </si>
  <si>
    <t>Lv21：目標としてさらにもう１体のクリーチャーを追加する。</t>
    <phoneticPr fontId="1"/>
  </si>
  <si>
    <t>※《無双の反応》(墜256)</t>
    <rPh sb="2" eb="4">
      <t>ムソウ</t>
    </rPh>
    <rPh sb="5" eb="7">
      <t>ハンノウ</t>
    </rPh>
    <rPh sb="9" eb="10">
      <t>オ</t>
    </rPh>
    <phoneticPr fontId="1"/>
  </si>
  <si>
    <t>※《無双の反応》(墜256)</t>
    <rPh sb="9" eb="10">
      <t>オ</t>
    </rPh>
    <phoneticPr fontId="1"/>
  </si>
  <si>
    <t>※シェア・ショット・グラヴズ(宝135)</t>
    <rPh sb="15" eb="16">
      <t>タカラ</t>
    </rPh>
    <phoneticPr fontId="1"/>
  </si>
  <si>
    <t>　　特性：使用者の遠隔攻撃は遮蔽を無視する。(良好な遮蔽は無視できない)</t>
    <rPh sb="2" eb="4">
      <t>トクセイ</t>
    </rPh>
    <rPh sb="5" eb="8">
      <t>シヨウシャ</t>
    </rPh>
    <rPh sb="9" eb="11">
      <t>エンカク</t>
    </rPh>
    <rPh sb="11" eb="13">
      <t>コウゲキ</t>
    </rPh>
    <rPh sb="14" eb="16">
      <t>シャヘイ</t>
    </rPh>
    <rPh sb="17" eb="19">
      <t>ムシ</t>
    </rPh>
    <rPh sb="23" eb="25">
      <t>リョウコウ</t>
    </rPh>
    <rPh sb="26" eb="28">
      <t>シャヘイ</t>
    </rPh>
    <rPh sb="29" eb="31">
      <t>ムシ</t>
    </rPh>
    <phoneticPr fontId="1"/>
  </si>
  <si>
    <t>※《スタッフ練達》(墜252)</t>
    <rPh sb="6" eb="8">
      <t>レンタツ</t>
    </rPh>
    <rPh sb="10" eb="11">
      <t>オ</t>
    </rPh>
    <phoneticPr fontId="1"/>
  </si>
  <si>
    <t>　　君スタッフを用いて近接[武器]攻撃を行う際、その攻撃においてその武器の間合いは１マス増加する。</t>
    <rPh sb="2" eb="3">
      <t>キミ</t>
    </rPh>
    <rPh sb="8" eb="9">
      <t>モチ</t>
    </rPh>
    <rPh sb="11" eb="13">
      <t>キンセツ</t>
    </rPh>
    <rPh sb="14" eb="16">
      <t>ブキ</t>
    </rPh>
    <rPh sb="17" eb="19">
      <t>コウゲキ</t>
    </rPh>
    <rPh sb="20" eb="21">
      <t>オコナ</t>
    </rPh>
    <rPh sb="22" eb="23">
      <t>サイ</t>
    </rPh>
    <rPh sb="26" eb="28">
      <t>コウゲキ</t>
    </rPh>
    <rPh sb="34" eb="36">
      <t>ブキ</t>
    </rPh>
    <rPh sb="37" eb="39">
      <t>マア</t>
    </rPh>
    <rPh sb="44" eb="46">
      <t>ゾウカ</t>
    </rPh>
    <phoneticPr fontId="1"/>
  </si>
  <si>
    <t>　　それを行う事を理由にした機会攻撃を誘発しない。</t>
    <rPh sb="5" eb="6">
      <t>オコナ</t>
    </rPh>
    <rPh sb="7" eb="8">
      <t>コト</t>
    </rPh>
    <rPh sb="9" eb="11">
      <t>リユウ</t>
    </rPh>
    <rPh sb="14" eb="16">
      <t>キカイ</t>
    </rPh>
    <rPh sb="16" eb="18">
      <t>コウゲキ</t>
    </rPh>
    <rPh sb="19" eb="21">
      <t>ユウハツ</t>
    </rPh>
    <phoneticPr fontId="1"/>
  </si>
  <si>
    <t>サンダー・オヴ・ジャッジメント</t>
    <phoneticPr fontId="1"/>
  </si>
  <si>
    <t>インヴォーカー/攻撃/１　(PHⅡ51)</t>
    <rPh sb="8" eb="10">
      <t>コウゲキ</t>
    </rPh>
    <phoneticPr fontId="1"/>
  </si>
  <si>
    <t>クリーチャー１，２または３体</t>
    <phoneticPr fontId="1"/>
  </si>
  <si>
    <t>目標
1体のみ</t>
    <rPh sb="0" eb="2">
      <t>モクヒョウ</t>
    </rPh>
    <rPh sb="4" eb="5">
      <t>タイ</t>
    </rPh>
    <phoneticPr fontId="1"/>
  </si>
  <si>
    <t>(１ｄ６＋【判断力】)の[雷鳴]ダメージ</t>
    <rPh sb="13" eb="15">
      <t>ライメイ</t>
    </rPh>
    <phoneticPr fontId="1"/>
  </si>
  <si>
    <t>または目標が１体だけなら(２ｄ６＋【判断力】)の[雷鳴]ダメージ</t>
    <rPh sb="3" eb="5">
      <t>モクヒョウ</t>
    </rPh>
    <rPh sb="7" eb="8">
      <t>タイ</t>
    </rPh>
    <phoneticPr fontId="1"/>
  </si>
  <si>
    <t>さらに目標は使用者の次T終まで幻惑状態になる。</t>
    <rPh sb="3" eb="5">
      <t>モクヒョウ</t>
    </rPh>
    <rPh sb="6" eb="9">
      <t>シヨウシャ</t>
    </rPh>
    <rPh sb="10" eb="11">
      <t>ジ</t>
    </rPh>
    <rPh sb="12" eb="13">
      <t>シュウ</t>
    </rPh>
    <rPh sb="15" eb="17">
      <t>ゲンワク</t>
    </rPh>
    <rPh sb="17" eb="19">
      <t>ジョウタイ</t>
    </rPh>
    <phoneticPr fontId="1"/>
  </si>
  <si>
    <t>※保護の契約(PHⅡ49)</t>
    <rPh sb="1" eb="3">
      <t>ホゴ</t>
    </rPh>
    <rPh sb="4" eb="6">
      <t>ケイヤク</t>
    </rPh>
    <phoneticPr fontId="1"/>
  </si>
  <si>
    <t>　　君が自分のTに遭遇毎または一日毎の[信仰]の攻撃パワーを使用した時、</t>
    <rPh sb="2" eb="3">
      <t>キミ</t>
    </rPh>
    <rPh sb="4" eb="6">
      <t>ジブン</t>
    </rPh>
    <rPh sb="9" eb="11">
      <t>ソウグウ</t>
    </rPh>
    <rPh sb="11" eb="12">
      <t>ゴト</t>
    </rPh>
    <rPh sb="15" eb="17">
      <t>イチニチ</t>
    </rPh>
    <rPh sb="17" eb="18">
      <t>ゴト</t>
    </rPh>
    <rPh sb="20" eb="22">
      <t>シンコウ</t>
    </rPh>
    <rPh sb="24" eb="26">
      <t>コウゲキ</t>
    </rPh>
    <rPh sb="30" eb="32">
      <t>シヨウ</t>
    </rPh>
    <rPh sb="34" eb="35">
      <t>トキ</t>
    </rPh>
    <phoneticPr fontId="1"/>
  </si>
  <si>
    <t>　　君から１０マス以内にいる味方１人を１マス横滑りさせる事ができる。</t>
    <rPh sb="2" eb="3">
      <t>キミ</t>
    </rPh>
    <rPh sb="9" eb="11">
      <t>イナイ</t>
    </rPh>
    <rPh sb="14" eb="16">
      <t>ミカタ</t>
    </rPh>
    <rPh sb="16" eb="18">
      <t>ヒトリ</t>
    </rPh>
    <rPh sb="22" eb="24">
      <t>ヨコスベ</t>
    </rPh>
    <rPh sb="28" eb="29">
      <t>コト</t>
    </rPh>
    <phoneticPr fontId="1"/>
  </si>
  <si>
    <t>サン・ハンマー</t>
    <phoneticPr fontId="1"/>
  </si>
  <si>
    <t>[遭遇毎]◆[光輝]［信仰］［装具］</t>
    <rPh sb="1" eb="3">
      <t>ソウグウ</t>
    </rPh>
    <rPh sb="3" eb="4">
      <t>マイ</t>
    </rPh>
    <rPh sb="7" eb="9">
      <t>コウキ</t>
    </rPh>
    <phoneticPr fontId="1"/>
  </si>
  <si>
    <t>(１ｄ１０＋【判断力】)の[光輝]ダメージ</t>
    <rPh sb="14" eb="16">
      <t>コウキ</t>
    </rPh>
    <phoneticPr fontId="1"/>
  </si>
  <si>
    <t>爆発の範囲内に重傷の味方がいるなら、</t>
    <rPh sb="0" eb="2">
      <t>バクハツ</t>
    </rPh>
    <rPh sb="3" eb="6">
      <t>ハンイナイ</t>
    </rPh>
    <rPh sb="7" eb="9">
      <t>ジュウショウ</t>
    </rPh>
    <rPh sb="10" eb="12">
      <t>ミカタ</t>
    </rPh>
    <phoneticPr fontId="1"/>
  </si>
  <si>
    <t>この攻撃は２ポイントの追加[光輝]ダメージを与える。</t>
    <phoneticPr fontId="1"/>
  </si>
  <si>
    <t>リトン・イン・ファイアー</t>
    <phoneticPr fontId="1"/>
  </si>
  <si>
    <t>インヴォーカー/攻撃/３　(PHⅡ53)</t>
    <rPh sb="8" eb="10">
      <t>コウゲキ</t>
    </rPh>
    <phoneticPr fontId="1"/>
  </si>
  <si>
    <t>インヴォーカー/攻撃/７　(信35)</t>
    <rPh sb="8" eb="10">
      <t>コウゲキ</t>
    </rPh>
    <rPh sb="14" eb="15">
      <t>シン</t>
    </rPh>
    <phoneticPr fontId="1"/>
  </si>
  <si>
    <t>使用者は射程内の１マスに燃えるしるしを作り出す。</t>
    <rPh sb="0" eb="2">
      <t>シヨウ</t>
    </rPh>
    <rPh sb="2" eb="3">
      <t>シャ</t>
    </rPh>
    <rPh sb="4" eb="6">
      <t>シャテイ</t>
    </rPh>
    <rPh sb="6" eb="7">
      <t>ナイ</t>
    </rPh>
    <rPh sb="12" eb="13">
      <t>モ</t>
    </rPh>
    <rPh sb="19" eb="20">
      <t>ツク</t>
    </rPh>
    <rPh sb="21" eb="22">
      <t>ダ</t>
    </rPh>
    <phoneticPr fontId="1"/>
  </si>
  <si>
    <t>しるしは使用者の次T終まで持続する。</t>
    <rPh sb="4" eb="7">
      <t>シヨウシャ</t>
    </rPh>
    <rPh sb="8" eb="9">
      <t>ジ</t>
    </rPh>
    <rPh sb="10" eb="11">
      <t>シュウ</t>
    </rPh>
    <rPh sb="13" eb="15">
      <t>ジゾク</t>
    </rPh>
    <phoneticPr fontId="1"/>
  </si>
  <si>
    <t>　　君が作りだした創造物および君が召喚したクリーチャーに隣接している敵は皆、</t>
    <rPh sb="2" eb="3">
      <t>キミ</t>
    </rPh>
    <rPh sb="4" eb="5">
      <t>ツク</t>
    </rPh>
    <rPh sb="9" eb="11">
      <t>ソウゾウ</t>
    </rPh>
    <rPh sb="11" eb="12">
      <t>ブツ</t>
    </rPh>
    <rPh sb="15" eb="16">
      <t>キミ</t>
    </rPh>
    <rPh sb="17" eb="19">
      <t>ショウカン</t>
    </rPh>
    <rPh sb="28" eb="30">
      <t>リンセツ</t>
    </rPh>
    <rPh sb="34" eb="35">
      <t>テキ</t>
    </rPh>
    <rPh sb="36" eb="37">
      <t>ミナ</t>
    </rPh>
    <phoneticPr fontId="1"/>
  </si>
  <si>
    <t>　　戦術的優位を与える。[恐怖]に対する完全耐性を持つ敵はこの効果に対して完全耐性を持つ。</t>
    <rPh sb="2" eb="5">
      <t>センジュツテキ</t>
    </rPh>
    <rPh sb="5" eb="7">
      <t>ユウイ</t>
    </rPh>
    <rPh sb="8" eb="9">
      <t>アタ</t>
    </rPh>
    <rPh sb="13" eb="15">
      <t>キョウフ</t>
    </rPh>
    <rPh sb="17" eb="18">
      <t>タイ</t>
    </rPh>
    <rPh sb="20" eb="22">
      <t>カンゼン</t>
    </rPh>
    <rPh sb="22" eb="24">
      <t>タイセイ</t>
    </rPh>
    <rPh sb="25" eb="26">
      <t>モ</t>
    </rPh>
    <rPh sb="27" eb="28">
      <t>テキ</t>
    </rPh>
    <rPh sb="31" eb="33">
      <t>コウカ</t>
    </rPh>
    <rPh sb="34" eb="35">
      <t>タイ</t>
    </rPh>
    <rPh sb="37" eb="39">
      <t>カンゼン</t>
    </rPh>
    <rPh sb="39" eb="41">
      <t>タイセイ</t>
    </rPh>
    <rPh sb="42" eb="43">
      <t>モ</t>
    </rPh>
    <phoneticPr fontId="1"/>
  </si>
  <si>
    <t>[一日毎]◆［召喚］［信仰］［装具］[火]</t>
    <rPh sb="7" eb="9">
      <t>ショウカン</t>
    </rPh>
    <rPh sb="19" eb="20">
      <t>ヒ</t>
    </rPh>
    <phoneticPr fontId="1"/>
  </si>
  <si>
    <t>※《トウム練達》(元144)</t>
    <rPh sb="5" eb="7">
      <t>レンタツ</t>
    </rPh>
    <rPh sb="9" eb="10">
      <t>ゲン</t>
    </rPh>
    <phoneticPr fontId="1"/>
  </si>
  <si>
    <t>効果</t>
    <rPh sb="0" eb="2">
      <t>コウカ</t>
    </rPh>
    <phoneticPr fontId="1"/>
  </si>
  <si>
    <t>使用者は範囲内の何ものにもしめられていない１つのマスに中型サイズの</t>
    <rPh sb="0" eb="2">
      <t>シヨウ</t>
    </rPh>
    <rPh sb="2" eb="3">
      <t>シャ</t>
    </rPh>
    <rPh sb="4" eb="7">
      <t>ハンイナイ</t>
    </rPh>
    <rPh sb="8" eb="9">
      <t>ナニ</t>
    </rPh>
    <rPh sb="27" eb="29">
      <t>チュウガタ</t>
    </rPh>
    <phoneticPr fontId="1"/>
  </si>
  <si>
    <t>エンジェル・オヴ・ファイアーを１体召喚する。</t>
    <rPh sb="16" eb="17">
      <t>タイ</t>
    </rPh>
    <rPh sb="17" eb="19">
      <t>ショウカン</t>
    </rPh>
    <phoneticPr fontId="1"/>
  </si>
  <si>
    <t>このエンジェルは移動速度６(ホバリング)を有する。</t>
    <rPh sb="8" eb="10">
      <t>イドウ</t>
    </rPh>
    <rPh sb="10" eb="12">
      <t>ソクド</t>
    </rPh>
    <rPh sb="21" eb="22">
      <t>ユウ</t>
    </rPh>
    <phoneticPr fontId="1"/>
  </si>
  <si>
    <t>使用者はこのエンジェルに以下の命令を行わせる事ができる。</t>
    <rPh sb="0" eb="2">
      <t>シヨウ</t>
    </rPh>
    <rPh sb="2" eb="3">
      <t>シャ</t>
    </rPh>
    <rPh sb="12" eb="14">
      <t>イカ</t>
    </rPh>
    <rPh sb="15" eb="17">
      <t>メイレイ</t>
    </rPh>
    <rPh sb="18" eb="19">
      <t>オコナ</t>
    </rPh>
    <rPh sb="22" eb="23">
      <t>コト</t>
    </rPh>
    <phoneticPr fontId="1"/>
  </si>
  <si>
    <t>　標準アクション　近接範囲・爆発１　目標は範囲内のクリーチャーすべて</t>
    <rPh sb="1" eb="3">
      <t>ヒョウジュン</t>
    </rPh>
    <rPh sb="9" eb="11">
      <t>キンセツ</t>
    </rPh>
    <rPh sb="11" eb="13">
      <t>ハンイ</t>
    </rPh>
    <rPh sb="14" eb="16">
      <t>バクハツ</t>
    </rPh>
    <rPh sb="18" eb="20">
      <t>モクヒョウ</t>
    </rPh>
    <rPh sb="21" eb="24">
      <t>ハンイナイ</t>
    </rPh>
    <phoneticPr fontId="1"/>
  </si>
  <si>
    <t>　　【判】ｖｓ反応　１ｄ８＋【判】の[火]ダメージ</t>
    <rPh sb="3" eb="4">
      <t>ハン</t>
    </rPh>
    <rPh sb="7" eb="9">
      <t>ハンノウ</t>
    </rPh>
    <rPh sb="15" eb="16">
      <t>ハン</t>
    </rPh>
    <rPh sb="19" eb="20">
      <t>ヒ</t>
    </rPh>
    <phoneticPr fontId="1"/>
  </si>
  <si>
    <t>　機会攻撃　近接・１　目標はクリーチャー１体</t>
    <rPh sb="1" eb="3">
      <t>キカイ</t>
    </rPh>
    <rPh sb="3" eb="5">
      <t>コウゲキ</t>
    </rPh>
    <rPh sb="6" eb="8">
      <t>キンセツ</t>
    </rPh>
    <rPh sb="11" eb="13">
      <t>モクヒョウ</t>
    </rPh>
    <rPh sb="21" eb="22">
      <t>タイ</t>
    </rPh>
    <phoneticPr fontId="1"/>
  </si>
  <si>
    <t>召喚獣能力値</t>
    <rPh sb="0" eb="2">
      <t>ショウカン</t>
    </rPh>
    <rPh sb="2" eb="3">
      <t>ケモノ</t>
    </rPh>
    <rPh sb="3" eb="6">
      <t>ノウリョクチ</t>
    </rPh>
    <phoneticPr fontId="26"/>
  </si>
  <si>
    <t>召喚名</t>
    <rPh sb="0" eb="2">
      <t>ショウカン</t>
    </rPh>
    <rPh sb="2" eb="3">
      <t>メイ</t>
    </rPh>
    <phoneticPr fontId="26"/>
  </si>
  <si>
    <t>HP</t>
    <phoneticPr fontId="26"/>
  </si>
  <si>
    <t>AC</t>
    <phoneticPr fontId="26"/>
  </si>
  <si>
    <t>頑健</t>
    <rPh sb="0" eb="2">
      <t>ガンケン</t>
    </rPh>
    <phoneticPr fontId="26"/>
  </si>
  <si>
    <t>反応</t>
    <rPh sb="0" eb="2">
      <t>ハンノウ</t>
    </rPh>
    <phoneticPr fontId="26"/>
  </si>
  <si>
    <t>意志</t>
    <rPh sb="0" eb="2">
      <t>イシ</t>
    </rPh>
    <phoneticPr fontId="26"/>
  </si>
  <si>
    <t>HP</t>
    <phoneticPr fontId="26"/>
  </si>
  <si>
    <t>命中ロール＆ダメージ表</t>
    <rPh sb="0" eb="2">
      <t>メイチュウ</t>
    </rPh>
    <rPh sb="10" eb="11">
      <t>ヒョウ</t>
    </rPh>
    <phoneticPr fontId="26"/>
  </si>
  <si>
    <t>標準アクション</t>
    <rPh sb="0" eb="2">
      <t>ヒョウジュン</t>
    </rPh>
    <phoneticPr fontId="26"/>
  </si>
  <si>
    <t>機会アクション</t>
    <rPh sb="0" eb="2">
      <t>キカイ</t>
    </rPh>
    <phoneticPr fontId="26"/>
  </si>
  <si>
    <t>通常</t>
    <rPh sb="0" eb="2">
      <t>ツウジョウ</t>
    </rPh>
    <phoneticPr fontId="26"/>
  </si>
  <si>
    <t>戦術的優位</t>
    <rPh sb="0" eb="3">
      <t>センジュツテキ</t>
    </rPh>
    <rPh sb="3" eb="5">
      <t>ユウイ</t>
    </rPh>
    <phoneticPr fontId="26"/>
  </si>
  <si>
    <t>基本</t>
    <rPh sb="0" eb="2">
      <t>キホン</t>
    </rPh>
    <phoneticPr fontId="26"/>
  </si>
  <si>
    <t>命中
ロール</t>
    <rPh sb="0" eb="2">
      <t>メイチュウ</t>
    </rPh>
    <phoneticPr fontId="26"/>
  </si>
  <si>
    <t>ダメージ</t>
    <phoneticPr fontId="26"/>
  </si>
  <si>
    <t>クリティカル</t>
    <phoneticPr fontId="26"/>
  </si>
  <si>
    <t>エンジェル・オヴ・ファイアー</t>
    <phoneticPr fontId="26"/>
  </si>
  <si>
    <t>サモン・エンジェル・オヴ・ファイアー</t>
    <phoneticPr fontId="1"/>
  </si>
  <si>
    <t>ブレード・オヴ・ヴェンジャンス</t>
    <phoneticPr fontId="1"/>
  </si>
  <si>
    <t>[一日毎]◆［信仰］［装具］[創造]</t>
    <rPh sb="15" eb="17">
      <t>ソウゾウ</t>
    </rPh>
    <phoneticPr fontId="1"/>
  </si>
  <si>
    <t>クラス特徴</t>
    <rPh sb="3" eb="5">
      <t>トクチョウ</t>
    </rPh>
    <phoneticPr fontId="1"/>
  </si>
  <si>
    <t>CD：リビューク・アンデット</t>
    <phoneticPr fontId="1"/>
  </si>
  <si>
    <t>インヴォーカー/クラス特徴/　(PHⅡ50)</t>
    <rPh sb="11" eb="13">
      <t>トクチョウ</t>
    </rPh>
    <phoneticPr fontId="1"/>
  </si>
  <si>
    <t>【判断力】対"意志"</t>
    <rPh sb="5" eb="6">
      <t>タイ</t>
    </rPh>
    <rPh sb="7" eb="9">
      <t>イシ</t>
    </rPh>
    <phoneticPr fontId="1"/>
  </si>
  <si>
    <t>使用者は目標を２マス押しやる。</t>
    <rPh sb="0" eb="2">
      <t>シヨウ</t>
    </rPh>
    <rPh sb="2" eb="3">
      <t>シャ</t>
    </rPh>
    <rPh sb="4" eb="6">
      <t>モクヒョウ</t>
    </rPh>
    <rPh sb="10" eb="11">
      <t>オ</t>
    </rPh>
    <phoneticPr fontId="1"/>
  </si>
  <si>
    <t>目標は使用者の次T終まで幻惑状態となる。</t>
    <rPh sb="0" eb="2">
      <t>モクヒョウ</t>
    </rPh>
    <rPh sb="3" eb="6">
      <t>シヨウシャ</t>
    </rPh>
    <rPh sb="7" eb="8">
      <t>ジ</t>
    </rPh>
    <rPh sb="9" eb="10">
      <t>シュウ</t>
    </rPh>
    <rPh sb="12" eb="14">
      <t>ゲンワク</t>
    </rPh>
    <rPh sb="14" eb="16">
      <t>ジョウタイ</t>
    </rPh>
    <phoneticPr fontId="1"/>
  </si>
  <si>
    <t>（Lv5:２ｄ10 Lv10:3d10 Lv15:4d10 Lv20:5d10 Lv25:6ｄ10)</t>
    <phoneticPr fontId="1"/>
  </si>
  <si>
    <t>CD：ブリザヴァース・リビューク</t>
    <phoneticPr fontId="1"/>
  </si>
  <si>
    <t>即応・対応</t>
    <rPh sb="0" eb="2">
      <t>ソクオウ</t>
    </rPh>
    <rPh sb="3" eb="5">
      <t>タイオウ</t>
    </rPh>
    <phoneticPr fontId="1"/>
  </si>
  <si>
    <t>使用者から１０マス以内にいる敵が使用者の味方にヒットを与えた</t>
    <rPh sb="0" eb="2">
      <t>シヨウ</t>
    </rPh>
    <rPh sb="2" eb="3">
      <t>シャ</t>
    </rPh>
    <rPh sb="9" eb="11">
      <t>イナイ</t>
    </rPh>
    <rPh sb="14" eb="15">
      <t>テキ</t>
    </rPh>
    <rPh sb="16" eb="19">
      <t>シヨウシャ</t>
    </rPh>
    <rPh sb="20" eb="22">
      <t>ミカタ</t>
    </rPh>
    <rPh sb="27" eb="28">
      <t>アタ</t>
    </rPh>
    <phoneticPr fontId="1"/>
  </si>
  <si>
    <t>使用者の次T終まで使用者はトリガーの発生させた敵に対する</t>
    <rPh sb="0" eb="2">
      <t>シヨウ</t>
    </rPh>
    <rPh sb="2" eb="3">
      <t>シャ</t>
    </rPh>
    <rPh sb="4" eb="5">
      <t>ジ</t>
    </rPh>
    <rPh sb="6" eb="7">
      <t>シュウ</t>
    </rPh>
    <rPh sb="9" eb="12">
      <t>シヨウシャ</t>
    </rPh>
    <rPh sb="18" eb="20">
      <t>ハッセイ</t>
    </rPh>
    <rPh sb="23" eb="24">
      <t>テキ</t>
    </rPh>
    <rPh sb="25" eb="26">
      <t>タイ</t>
    </rPh>
    <phoneticPr fontId="1"/>
  </si>
  <si>
    <t>次の１回の攻撃Rに使用者の【知】に等しいボーナスを得る。</t>
    <rPh sb="0" eb="1">
      <t>ツギ</t>
    </rPh>
    <rPh sb="3" eb="4">
      <t>カイ</t>
    </rPh>
    <rPh sb="5" eb="7">
      <t>コウゲキ</t>
    </rPh>
    <rPh sb="9" eb="11">
      <t>シヨウ</t>
    </rPh>
    <rPh sb="11" eb="12">
      <t>シャ</t>
    </rPh>
    <rPh sb="14" eb="15">
      <t>チ</t>
    </rPh>
    <rPh sb="17" eb="18">
      <t>ヒト</t>
    </rPh>
    <rPh sb="25" eb="26">
      <t>エ</t>
    </rPh>
    <phoneticPr fontId="1"/>
  </si>
  <si>
    <t>メモリー・オヴ・ア・サウザンド・ライフタイムズ</t>
    <phoneticPr fontId="1"/>
  </si>
  <si>
    <t>デーヴァ/種族パワー　(PHⅡ12)</t>
    <rPh sb="5" eb="7">
      <t>シュゾク</t>
    </rPh>
    <phoneticPr fontId="1"/>
  </si>
  <si>
    <t>アクションではない</t>
    <phoneticPr fontId="1"/>
  </si>
  <si>
    <t>しかもその結果が気に入らない</t>
    <rPh sb="5" eb="7">
      <t>ケッカ</t>
    </rPh>
    <rPh sb="8" eb="9">
      <t>キ</t>
    </rPh>
    <rPh sb="10" eb="11">
      <t>イ</t>
    </rPh>
    <phoneticPr fontId="1"/>
  </si>
  <si>
    <t>使用者はトリガーとなった１つのロールに１ｄ６を加える。</t>
    <rPh sb="0" eb="2">
      <t>シヨウ</t>
    </rPh>
    <rPh sb="2" eb="3">
      <t>シャ</t>
    </rPh>
    <rPh sb="23" eb="24">
      <t>クワ</t>
    </rPh>
    <phoneticPr fontId="1"/>
  </si>
  <si>
    <t>デヴァイン・コール</t>
    <phoneticPr fontId="1"/>
  </si>
  <si>
    <t>インヴォーカー/汎用/２　(PHⅡ52)</t>
    <rPh sb="8" eb="10">
      <t>ハンヨウ</t>
    </rPh>
    <phoneticPr fontId="1"/>
  </si>
  <si>
    <t>アストラル・ステップ</t>
    <phoneticPr fontId="1"/>
  </si>
  <si>
    <t>インヴォーカー/汎用/６　(PHⅡ54)</t>
    <rPh sb="8" eb="10">
      <t>ハンヨウ</t>
    </rPh>
    <phoneticPr fontId="1"/>
  </si>
  <si>
    <t>使用者はそれぞれの目標を３マスづつ引き寄せる。</t>
    <rPh sb="0" eb="2">
      <t>シヨウ</t>
    </rPh>
    <rPh sb="2" eb="3">
      <t>シャ</t>
    </rPh>
    <rPh sb="9" eb="11">
      <t>モクヒョウ</t>
    </rPh>
    <rPh sb="17" eb="18">
      <t>ヒ</t>
    </rPh>
    <rPh sb="19" eb="20">
      <t>ヨ</t>
    </rPh>
    <phoneticPr fontId="1"/>
  </si>
  <si>
    <t>移動アクション</t>
    <rPh sb="0" eb="2">
      <t>イドウ</t>
    </rPh>
    <phoneticPr fontId="1"/>
  </si>
  <si>
    <t>使用者および範囲内の味方すべて</t>
    <rPh sb="0" eb="2">
      <t>シヨウ</t>
    </rPh>
    <rPh sb="2" eb="3">
      <t>シャ</t>
    </rPh>
    <rPh sb="6" eb="9">
      <t>ハンイナイ</t>
    </rPh>
    <rPh sb="10" eb="12">
      <t>ミカタ</t>
    </rPh>
    <phoneticPr fontId="1"/>
  </si>
  <si>
    <t>保護の契約：使用者がそれぞれの目標を３マスずつ瞬間移動させるマスの数は</t>
    <rPh sb="0" eb="1">
      <t>ホゴ</t>
    </rPh>
    <rPh sb="2" eb="4">
      <t>ケイヤク</t>
    </rPh>
    <rPh sb="5" eb="8">
      <t>シヨウシャ</t>
    </rPh>
    <rPh sb="14" eb="16">
      <t>モクヒョウ</t>
    </rPh>
    <rPh sb="22" eb="24">
      <t>シュンカン</t>
    </rPh>
    <rPh sb="24" eb="26">
      <t>イドウ</t>
    </rPh>
    <rPh sb="32" eb="33">
      <t>カズ</t>
    </rPh>
    <phoneticPr fontId="1"/>
  </si>
  <si>
    <t>（３＋【知】）になる。</t>
    <rPh sb="4" eb="5">
      <t>チ</t>
    </rPh>
    <phoneticPr fontId="1"/>
  </si>
  <si>
    <t>サモン・フレイム・ゼファー</t>
    <phoneticPr fontId="1"/>
  </si>
  <si>
    <t>モートボーン/攻撃/　(元58)</t>
    <rPh sb="7" eb="9">
      <t>コウゲキ</t>
    </rPh>
    <rPh sb="12" eb="13">
      <t>モト</t>
    </rPh>
    <phoneticPr fontId="1"/>
  </si>
  <si>
    <t>[一日毎]◆［元素］［召喚］</t>
    <rPh sb="7" eb="9">
      <t>ゲンソ</t>
    </rPh>
    <rPh sb="11" eb="13">
      <t>ショウカン</t>
    </rPh>
    <phoneticPr fontId="1"/>
  </si>
  <si>
    <t>Ｌｖ</t>
    <phoneticPr fontId="1"/>
  </si>
  <si>
    <t>フレイム・ゼファー</t>
    <phoneticPr fontId="26"/>
  </si>
  <si>
    <t>　　</t>
    <phoneticPr fontId="1"/>
  </si>
  <si>
    <t>ｱｲﾃﾑ</t>
    <phoneticPr fontId="1"/>
  </si>
  <si>
    <t>フラスク・オヴ・ザ・ウェイルド・ホード</t>
    <phoneticPr fontId="1"/>
  </si>
  <si>
    <t>アイテム/汎用/　(モ86)</t>
    <rPh sb="5" eb="7">
      <t>ハンヨウ</t>
    </rPh>
    <phoneticPr fontId="1"/>
  </si>
  <si>
    <t>[一日毎]</t>
    <phoneticPr fontId="1"/>
  </si>
  <si>
    <t>使用者はこの瓶から一滴の闇をこぼすことによって、１対の影のクリーチャーを作り出す。</t>
    <rPh sb="0" eb="2">
      <t>シヨウ</t>
    </rPh>
    <rPh sb="2" eb="3">
      <t>シャ</t>
    </rPh>
    <rPh sb="6" eb="7">
      <t>ビン</t>
    </rPh>
    <rPh sb="9" eb="11">
      <t>イッテキ</t>
    </rPh>
    <rPh sb="12" eb="13">
      <t>ヤミ</t>
    </rPh>
    <rPh sb="25" eb="26">
      <t>タイ</t>
    </rPh>
    <rPh sb="27" eb="28">
      <t>カゲ</t>
    </rPh>
    <rPh sb="36" eb="37">
      <t>ツク</t>
    </rPh>
    <rPh sb="38" eb="39">
      <t>ダ</t>
    </rPh>
    <phoneticPr fontId="1"/>
  </si>
  <si>
    <t>このクリーチャーは使用者の口頭の命令に従い、使用者および使用者の味方にとって</t>
    <rPh sb="9" eb="12">
      <t>シヨウシャ</t>
    </rPh>
    <rPh sb="13" eb="15">
      <t>コウトウ</t>
    </rPh>
    <rPh sb="16" eb="18">
      <t>メイレイ</t>
    </rPh>
    <rPh sb="19" eb="20">
      <t>シタガ</t>
    </rPh>
    <rPh sb="22" eb="25">
      <t>シヨウシャ</t>
    </rPh>
    <rPh sb="28" eb="31">
      <t>シヨウシャ</t>
    </rPh>
    <rPh sb="32" eb="34">
      <t>ミカタ</t>
    </rPh>
    <phoneticPr fontId="1"/>
  </si>
  <si>
    <t>味方であるものとみなされる。このクリーチャーは使用者に隣接する場所に現れ、</t>
    <rPh sb="0" eb="2">
      <t>ミカタ</t>
    </rPh>
    <rPh sb="23" eb="26">
      <t>シヨウシャ</t>
    </rPh>
    <rPh sb="27" eb="29">
      <t>リンセツ</t>
    </rPh>
    <rPh sb="31" eb="33">
      <t>バショ</t>
    </rPh>
    <rPh sb="34" eb="35">
      <t>アラワ</t>
    </rPh>
    <phoneticPr fontId="1"/>
  </si>
  <si>
    <t>使用者と同じイニシアチブ順において、使用者が与えた命令に基づいて自分のＴの行動</t>
    <rPh sb="0" eb="2">
      <t>シヨウ</t>
    </rPh>
    <rPh sb="2" eb="3">
      <t>シャ</t>
    </rPh>
    <rPh sb="4" eb="5">
      <t>オナ</t>
    </rPh>
    <rPh sb="12" eb="13">
      <t>ジュン</t>
    </rPh>
    <rPh sb="18" eb="21">
      <t>シヨウシャ</t>
    </rPh>
    <rPh sb="22" eb="23">
      <t>アタ</t>
    </rPh>
    <rPh sb="25" eb="27">
      <t>メイレイ</t>
    </rPh>
    <rPh sb="28" eb="29">
      <t>モト</t>
    </rPh>
    <rPh sb="32" eb="34">
      <t>ジブン</t>
    </rPh>
    <rPh sb="37" eb="39">
      <t>コウドウ</t>
    </rPh>
    <phoneticPr fontId="1"/>
  </si>
  <si>
    <t>使用者からの命令が無い場合は何もアクションを行わない。</t>
    <rPh sb="0" eb="2">
      <t>シヨウ</t>
    </rPh>
    <rPh sb="2" eb="3">
      <t>シャ</t>
    </rPh>
    <rPh sb="6" eb="8">
      <t>メイレイ</t>
    </rPh>
    <rPh sb="9" eb="10">
      <t>ナ</t>
    </rPh>
    <rPh sb="11" eb="13">
      <t>バアイ</t>
    </rPh>
    <rPh sb="14" eb="15">
      <t>ナニ</t>
    </rPh>
    <rPh sb="22" eb="23">
      <t>オコナ</t>
    </rPh>
    <phoneticPr fontId="1"/>
  </si>
  <si>
    <t>1（雑魚）</t>
    <rPh sb="2" eb="4">
      <t>ザコ</t>
    </rPh>
    <phoneticPr fontId="1"/>
  </si>
  <si>
    <t>このクリーチャーはこの遭遇の終了時に消え失せる。</t>
    <rPh sb="11" eb="13">
      <t>ソウグウ</t>
    </rPh>
    <rPh sb="14" eb="17">
      <t>シュウリョウジ</t>
    </rPh>
    <rPh sb="18" eb="19">
      <t>キ</t>
    </rPh>
    <rPh sb="20" eb="21">
      <t>ウ</t>
    </rPh>
    <phoneticPr fontId="1"/>
  </si>
  <si>
    <t>曖昧なる群のシャドウ</t>
    <rPh sb="0" eb="2">
      <t>アイマイ</t>
    </rPh>
    <rPh sb="4" eb="5">
      <t>ムレ</t>
    </rPh>
    <phoneticPr fontId="26"/>
  </si>
  <si>
    <t>曖昧なる群のシャドウ　Ｌｖ10　雑魚　遊撃役</t>
    <rPh sb="0" eb="2">
      <t>アイマイ</t>
    </rPh>
    <rPh sb="4" eb="5">
      <t>ムレ</t>
    </rPh>
    <rPh sb="16" eb="18">
      <t>ザコ</t>
    </rPh>
    <rPh sb="19" eb="21">
      <t>ユウゲキ</t>
    </rPh>
    <rPh sb="21" eb="22">
      <t>ヤク</t>
    </rPh>
    <phoneticPr fontId="1"/>
  </si>
  <si>
    <t>中型・シャドウ・自律体　　　　イニシアチブ：＋１１</t>
    <rPh sb="0" eb="2">
      <t>チュウガタ</t>
    </rPh>
    <rPh sb="8" eb="10">
      <t>ジリツ</t>
    </rPh>
    <rPh sb="10" eb="11">
      <t>タイ</t>
    </rPh>
    <phoneticPr fontId="1"/>
  </si>
  <si>
    <t>移動速度：８　　　　　&lt;知覚&gt;＋5　　　暗視</t>
    <rPh sb="0" eb="2">
      <t>イドウ</t>
    </rPh>
    <rPh sb="2" eb="4">
      <t>ソクド</t>
    </rPh>
    <rPh sb="12" eb="14">
      <t>チカク</t>
    </rPh>
    <rPh sb="20" eb="22">
      <t>アンシ</t>
    </rPh>
    <phoneticPr fontId="1"/>
  </si>
  <si>
    <t>　攻撃：近接・１(クリーチャー１体)；+13ｖｓ反応</t>
    <rPh sb="1" eb="3">
      <t>コウゲキ</t>
    </rPh>
    <rPh sb="4" eb="6">
      <t>キンセツ</t>
    </rPh>
    <rPh sb="16" eb="17">
      <t>タイ</t>
    </rPh>
    <rPh sb="24" eb="26">
      <t>ハンノウ</t>
    </rPh>
    <phoneticPr fontId="1"/>
  </si>
  <si>
    <t>　ヒット：９[死霊]ダメージ</t>
    <rPh sb="7" eb="9">
      <t>シリョウ</t>
    </rPh>
    <phoneticPr fontId="1"/>
  </si>
  <si>
    <t>　必要条件：このシャドウはクリーチャーに隣接していなければならない</t>
    <rPh sb="1" eb="3">
      <t>ヒツヨウ</t>
    </rPh>
    <rPh sb="3" eb="5">
      <t>ジョウケン</t>
    </rPh>
    <rPh sb="20" eb="22">
      <t>リンセツ</t>
    </rPh>
    <phoneticPr fontId="1"/>
  </si>
  <si>
    <t>　効果：このシャドウは自分から６マス以内のクリーチャーに隣接するマスまで瞬間移動する。</t>
    <rPh sb="1" eb="3">
      <t>コウカ</t>
    </rPh>
    <rPh sb="11" eb="13">
      <t>ジブン</t>
    </rPh>
    <rPh sb="18" eb="20">
      <t>イナイ</t>
    </rPh>
    <rPh sb="28" eb="30">
      <t>リンセツ</t>
    </rPh>
    <rPh sb="36" eb="38">
      <t>シュンカン</t>
    </rPh>
    <rPh sb="38" eb="40">
      <t>イドウ</t>
    </rPh>
    <phoneticPr fontId="1"/>
  </si>
  <si>
    <t>　トリガー：このシャドウのＨＰが０になった</t>
    <phoneticPr fontId="1"/>
  </si>
  <si>
    <t>　効果：このシャドウは破壊され、このシャドウに隣接するすべてのクリーチャーは</t>
    <rPh sb="1" eb="3">
      <t>コウカ</t>
    </rPh>
    <rPh sb="11" eb="13">
      <t>ハカイ</t>
    </rPh>
    <rPh sb="23" eb="25">
      <t>リンセツ</t>
    </rPh>
    <phoneticPr fontId="1"/>
  </si>
  <si>
    <t>　　　　　９[死霊]ダメージを受ける</t>
    <rPh sb="15" eb="16">
      <t>ウ</t>
    </rPh>
    <phoneticPr fontId="1"/>
  </si>
  <si>
    <t>標準アクション：シャドウ・グラスプ/闇の手[死霊」◆無限回</t>
    <rPh sb="18" eb="19">
      <t>ヤミ</t>
    </rPh>
    <rPh sb="20" eb="21">
      <t>テ</t>
    </rPh>
    <rPh sb="22" eb="24">
      <t>シリョウ</t>
    </rPh>
    <rPh sb="26" eb="28">
      <t>ムゲン</t>
    </rPh>
    <rPh sb="28" eb="29">
      <t>カイ</t>
    </rPh>
    <phoneticPr fontId="1"/>
  </si>
  <si>
    <t>移動アクション：シャドウ・ジョーント/飛影[瞬間移動]◆無限回</t>
    <rPh sb="0" eb="2">
      <t>イドウ</t>
    </rPh>
    <rPh sb="19" eb="21">
      <t>ヒエイ</t>
    </rPh>
    <rPh sb="22" eb="24">
      <t>シュンカン</t>
    </rPh>
    <rPh sb="24" eb="26">
      <t>イドウ</t>
    </rPh>
    <rPh sb="28" eb="30">
      <t>ムゲン</t>
    </rPh>
    <rPh sb="30" eb="31">
      <t>カイ</t>
    </rPh>
    <phoneticPr fontId="1"/>
  </si>
  <si>
    <t>トリガーアクション：デス・バースト/断末魔の爆発[死霊]◆遭遇毎</t>
    <rPh sb="18" eb="21">
      <t>ダンマツマ</t>
    </rPh>
    <rPh sb="22" eb="24">
      <t>バクハツ</t>
    </rPh>
    <rPh sb="25" eb="27">
      <t>シリョウ</t>
    </rPh>
    <rPh sb="29" eb="31">
      <t>ソウグウ</t>
    </rPh>
    <rPh sb="31" eb="32">
      <t>ゴト</t>
    </rPh>
    <phoneticPr fontId="1"/>
  </si>
  <si>
    <t>　【筋】10（+5）　【敏】18（+19）　【判】10（+5）</t>
    <rPh sb="2" eb="3">
      <t>キン</t>
    </rPh>
    <rPh sb="12" eb="13">
      <t>トシ</t>
    </rPh>
    <rPh sb="23" eb="24">
      <t>ハン</t>
    </rPh>
    <phoneticPr fontId="1"/>
  </si>
  <si>
    <t>　【耐】15（+7）　【知】3（+1）　　 【魅】7（+3）</t>
    <rPh sb="2" eb="3">
      <t>タイ</t>
    </rPh>
    <rPh sb="12" eb="13">
      <t>チ</t>
    </rPh>
    <rPh sb="23" eb="24">
      <t>ミ</t>
    </rPh>
    <phoneticPr fontId="1"/>
  </si>
  <si>
    <t>　属性：無属性　　　　　　　　　　　　言語：---</t>
    <rPh sb="1" eb="3">
      <t>ゾクセイ</t>
    </rPh>
    <rPh sb="4" eb="5">
      <t>ム</t>
    </rPh>
    <rPh sb="5" eb="7">
      <t>ゾクセイ</t>
    </rPh>
    <rPh sb="19" eb="21">
      <t>ゲンゴ</t>
    </rPh>
    <phoneticPr fontId="1"/>
  </si>
  <si>
    <t>ハンド・オヴ・フェイト</t>
    <phoneticPr fontId="1"/>
  </si>
  <si>
    <t>儀式</t>
    <rPh sb="0" eb="2">
      <t>ギシキ</t>
    </rPh>
    <phoneticPr fontId="1"/>
  </si>
  <si>
    <t>錬金術アイテム/　(ＰＨＢ311)</t>
    <rPh sb="0" eb="3">
      <t>レンキンジュツ</t>
    </rPh>
    <phoneticPr fontId="1"/>
  </si>
  <si>
    <t>系統</t>
    <rPh sb="0" eb="2">
      <t>ケイトウ</t>
    </rPh>
    <phoneticPr fontId="1"/>
  </si>
  <si>
    <t>執行時間</t>
    <rPh sb="0" eb="2">
      <t>シッコウ</t>
    </rPh>
    <rPh sb="2" eb="4">
      <t>ジカン</t>
    </rPh>
    <phoneticPr fontId="1"/>
  </si>
  <si>
    <t>持続時間</t>
    <rPh sb="0" eb="2">
      <t>ジゾク</t>
    </rPh>
    <rPh sb="2" eb="4">
      <t>ジカン</t>
    </rPh>
    <phoneticPr fontId="1"/>
  </si>
  <si>
    <t>対応技能</t>
    <rPh sb="0" eb="2">
      <t>タイオウ</t>
    </rPh>
    <rPh sb="2" eb="4">
      <t>ギノウ</t>
    </rPh>
    <phoneticPr fontId="1"/>
  </si>
  <si>
    <t>市価</t>
    <rPh sb="0" eb="2">
      <t>シカ</t>
    </rPh>
    <phoneticPr fontId="1"/>
  </si>
  <si>
    <t>構成要素費用</t>
    <rPh sb="0" eb="2">
      <t>コウセイ</t>
    </rPh>
    <rPh sb="2" eb="4">
      <t>ヨウソ</t>
    </rPh>
    <rPh sb="4" eb="6">
      <t>ヒヨウ</t>
    </rPh>
    <phoneticPr fontId="1"/>
  </si>
  <si>
    <t>占術</t>
    <rPh sb="0" eb="2">
      <t>センジュツ</t>
    </rPh>
    <phoneticPr fontId="1"/>
  </si>
  <si>
    <t>10分</t>
    <rPh sb="2" eb="3">
      <t>フン</t>
    </rPh>
    <phoneticPr fontId="1"/>
  </si>
  <si>
    <t>&lt;宗教&gt;（判定なし）</t>
    <rPh sb="1" eb="3">
      <t>シュウキョウ</t>
    </rPh>
    <rPh sb="5" eb="7">
      <t>ハンテイ</t>
    </rPh>
    <phoneticPr fontId="1"/>
  </si>
  <si>
    <t>175gp</t>
    <phoneticPr fontId="1"/>
  </si>
  <si>
    <t>70gp</t>
    <phoneticPr fontId="1"/>
  </si>
  <si>
    <t>この儀式を執り行なう際､執行者はこれから取りうる行動の選択肢に関して3つまでの</t>
    <phoneticPr fontId="1"/>
  </si>
  <si>
    <t>質問を行なう。青くすきとおった手が現れ、どの行動が最も大きな利益につながるのか</t>
    <phoneticPr fontId="1"/>
  </si>
  <si>
    <t>手振りで示す。向かうべき方向や特定の物体に関して尋ねた場合､この手は最大の報酬が</t>
    <phoneticPr fontId="1"/>
  </si>
  <si>
    <t>得られる方向を指差す｡</t>
    <phoneticPr fontId="1"/>
  </si>
  <si>
    <t>執行者が選択肢を1つしか示さなかった場合、この儀式は「その行動を行なわないこと」を</t>
    <phoneticPr fontId="1"/>
  </si>
  <si>
    <t>もう1つの選択肢とみなす。手は執行者を差し招いてその行動を行なうべきだと示すか､</t>
    <phoneticPr fontId="1"/>
  </si>
  <si>
    <t>思いとどまるよう手振りで示す。</t>
    <phoneticPr fontId="1"/>
  </si>
  <si>
    <t>この手は遠い未来を予測することはできない；手が行なう判断は1時間先までの出来事に</t>
    <phoneticPr fontId="1"/>
  </si>
  <si>
    <t>基づくものである。手が選択肢を選べない場合には、この儀式は何の効果も発揮せず、</t>
    <phoneticPr fontId="1"/>
  </si>
  <si>
    <t>構成要素は消費されない。</t>
    <phoneticPr fontId="1"/>
  </si>
  <si>
    <t>意思決定に際してこの儀式を用いることには2つの難点がある。</t>
    <phoneticPr fontId="1"/>
  </si>
  <si>
    <t>まず、この儀式は危険よりも報酬を重んじる傾向にあり、与えられる示唆もそれに</t>
    <phoneticPr fontId="1"/>
  </si>
  <si>
    <t>基づくものである。運命の手はローリスク・ローリターンな選択肢よりも</t>
    <phoneticPr fontId="1"/>
  </si>
  <si>
    <t>ハイリスク・ハイリターンな選択肢の方を選ぶのだ。</t>
    <phoneticPr fontId="1"/>
  </si>
  <si>
    <t>2つめは、この手は提旅された選択肢のうちでもっとも大きな報酬につながるものを</t>
    <phoneticPr fontId="1"/>
  </si>
  <si>
    <t>選ぶだけであるということだ。したがって､手が指し示した選択肢がよい考えであるという</t>
    <phoneticPr fontId="1"/>
  </si>
  <si>
    <t>クリエイト・ホーリー・ウォーター</t>
    <phoneticPr fontId="1"/>
  </si>
  <si>
    <t>錬金術アイテム/　(信158)</t>
    <rPh sb="0" eb="3">
      <t>レンキンジュツ</t>
    </rPh>
    <rPh sb="10" eb="11">
      <t>シン</t>
    </rPh>
    <phoneticPr fontId="1"/>
  </si>
  <si>
    <t>作成</t>
    <rPh sb="0" eb="2">
      <t>サクセイ</t>
    </rPh>
    <phoneticPr fontId="1"/>
  </si>
  <si>
    <t>1時間</t>
    <rPh sb="1" eb="3">
      <t>ジカン</t>
    </rPh>
    <phoneticPr fontId="1"/>
  </si>
  <si>
    <t>24時間</t>
    <rPh sb="2" eb="4">
      <t>ジカン</t>
    </rPh>
    <phoneticPr fontId="1"/>
  </si>
  <si>
    <t>50gp</t>
    <phoneticPr fontId="1"/>
  </si>
  <si>
    <t>特殊</t>
    <rPh sb="0" eb="2">
      <t>トクシュ</t>
    </rPh>
    <phoneticPr fontId="1"/>
  </si>
  <si>
    <t>Lv1：20ｇｐ　Lv6：75ｇｐ　Lv11：350ｇｐ　Lv16：1800ｇｐ　Lv21：9000ｇｐ　Lv26：45000ｇｐ</t>
    <phoneticPr fontId="1"/>
  </si>
  <si>
    <t>費用</t>
    <rPh sb="0" eb="2">
      <t>ヒヨウ</t>
    </rPh>
    <phoneticPr fontId="1"/>
  </si>
  <si>
    <t>3/6</t>
    <phoneticPr fontId="1"/>
  </si>
  <si>
    <t>[消費型]◆[光輝]</t>
    <rPh sb="0" eb="3">
      <t>ショウヒガタ</t>
    </rPh>
    <rPh sb="7" eb="9">
      <t>コウキ</t>
    </rPh>
    <phoneticPr fontId="1"/>
  </si>
  <si>
    <t>＋４対"反応"</t>
    <rPh sb="3" eb="4">
      <t>タイ</t>
    </rPh>
    <rPh sb="5" eb="7">
      <t>ハンノウ</t>
    </rPh>
    <phoneticPr fontId="1"/>
  </si>
  <si>
    <t>クリーチャー1体</t>
    <rPh sb="7" eb="8">
      <t>タイ</t>
    </rPh>
    <phoneticPr fontId="1"/>
  </si>
  <si>
    <t>アンデッド・クリーチャー1あるいはデーモン１体に１ｄ１０の[光輝]ダメージを与える。</t>
    <rPh sb="22" eb="23">
      <t>タイ</t>
    </rPh>
    <rPh sb="30" eb="32">
      <t>コウキ</t>
    </rPh>
    <rPh sb="38" eb="39">
      <t>アタ</t>
    </rPh>
    <phoneticPr fontId="1"/>
  </si>
  <si>
    <t>Lv6：＋6、1ｄ10　Lv11：+14、2ｄ10　Lv16：＋19、2ｄ10　Lv21：+24、3ｄ10　Lv26：＋29、3ｄ10</t>
    <phoneticPr fontId="1"/>
  </si>
  <si>
    <t>使用者はそれぞれの目標を３マスずつ瞬間移動させる。</t>
    <rPh sb="0" eb="2">
      <t>シヨウ</t>
    </rPh>
    <rPh sb="2" eb="3">
      <t>シャ</t>
    </rPh>
    <rPh sb="9" eb="11">
      <t>モクヒョウ</t>
    </rPh>
    <rPh sb="17" eb="19">
      <t>シュンカン</t>
    </rPh>
    <rPh sb="19" eb="21">
      <t>イドウ</t>
    </rPh>
    <phoneticPr fontId="1"/>
  </si>
  <si>
    <t>ヴァンガーズ・ライトニング</t>
    <phoneticPr fontId="1"/>
  </si>
  <si>
    <t>[無限回]◆[信仰]［装具］［光輝］</t>
    <rPh sb="1" eb="3">
      <t>ムゲン</t>
    </rPh>
    <rPh sb="3" eb="4">
      <t>カイ</t>
    </rPh>
    <rPh sb="7" eb="9">
      <t>シンコウ</t>
    </rPh>
    <rPh sb="15" eb="17">
      <t>コウキ</t>
    </rPh>
    <phoneticPr fontId="1"/>
  </si>
  <si>
    <t>インヴォーカー/攻撃/１　(信30)</t>
    <rPh sb="8" eb="10">
      <t>コウゲキ</t>
    </rPh>
    <rPh sb="14" eb="15">
      <t>シン</t>
    </rPh>
    <phoneticPr fontId="1"/>
  </si>
  <si>
    <t>ハンド・オヴ・レイディアンス</t>
    <phoneticPr fontId="1"/>
  </si>
  <si>
    <t>伏せ以外の全ての弱点を克服している為、圧倒的な使い勝手を誇る！</t>
    <rPh sb="0" eb="1">
      <t>フ</t>
    </rPh>
    <rPh sb="2" eb="4">
      <t>イガイ</t>
    </rPh>
    <rPh sb="5" eb="6">
      <t>スベ</t>
    </rPh>
    <rPh sb="8" eb="10">
      <t>ジャクテン</t>
    </rPh>
    <rPh sb="11" eb="13">
      <t>コクフク</t>
    </rPh>
    <rPh sb="17" eb="18">
      <t>タメ</t>
    </rPh>
    <rPh sb="19" eb="22">
      <t>アットウテキ</t>
    </rPh>
    <rPh sb="23" eb="24">
      <t>ツカ</t>
    </rPh>
    <rPh sb="25" eb="27">
      <t>カッテ</t>
    </rPh>
    <rPh sb="28" eb="29">
      <t>ホコ</t>
    </rPh>
    <phoneticPr fontId="1"/>
  </si>
  <si>
    <t>本当に使う理由が無い</t>
    <rPh sb="0" eb="2">
      <t>ホントウ</t>
    </rPh>
    <rPh sb="3" eb="4">
      <t>ツカ</t>
    </rPh>
    <rPh sb="5" eb="7">
      <t>リユウ</t>
    </rPh>
    <rPh sb="8" eb="9">
      <t>ナ</t>
    </rPh>
    <phoneticPr fontId="1"/>
  </si>
  <si>
    <t>基礎攻撃要るなら普通に装具パワーの方を取るよね・・・</t>
    <rPh sb="0" eb="2">
      <t>キソ</t>
    </rPh>
    <rPh sb="2" eb="4">
      <t>コウゲキ</t>
    </rPh>
    <rPh sb="4" eb="5">
      <t>イ</t>
    </rPh>
    <rPh sb="8" eb="10">
      <t>フツウ</t>
    </rPh>
    <rPh sb="11" eb="13">
      <t>ソウグ</t>
    </rPh>
    <rPh sb="17" eb="18">
      <t>ホウ</t>
    </rPh>
    <rPh sb="19" eb="20">
      <t>ト</t>
    </rPh>
    <phoneticPr fontId="1"/>
  </si>
  <si>
    <t>っていうか、そもそも一応持っていたんだコレ・・・</t>
    <rPh sb="10" eb="12">
      <t>イチオウ</t>
    </rPh>
    <rPh sb="12" eb="13">
      <t>モ</t>
    </rPh>
    <phoneticPr fontId="1"/>
  </si>
  <si>
    <t>このページの存在意義すら不明</t>
    <rPh sb="6" eb="8">
      <t>ソンザイ</t>
    </rPh>
    <rPh sb="8" eb="10">
      <t>イギ</t>
    </rPh>
    <rPh sb="12" eb="14">
      <t>フメイ</t>
    </rPh>
    <phoneticPr fontId="1"/>
  </si>
  <si>
    <t>【敏捷力】対"ＡC"</t>
    <rPh sb="1" eb="3">
      <t>ビンショウ</t>
    </rPh>
    <rPh sb="3" eb="4">
      <t>チカラ</t>
    </rPh>
    <rPh sb="5" eb="6">
      <t>タイ</t>
    </rPh>
    <phoneticPr fontId="1"/>
  </si>
  <si>
    <r>
      <t>[遭遇毎]◆［信仰］</t>
    </r>
    <r>
      <rPr>
        <b/>
        <sz val="11"/>
        <color rgb="FFFF0000"/>
        <rFont val="ＭＳ Ｐゴシック"/>
        <family val="3"/>
        <charset val="128"/>
        <scheme val="minor"/>
      </rPr>
      <t>［装具］</t>
    </r>
    <r>
      <rPr>
        <sz val="11"/>
        <color theme="1"/>
        <rFont val="ＭＳ Ｐゴシック"/>
        <family val="2"/>
        <charset val="128"/>
        <scheme val="minor"/>
      </rPr>
      <t>[創造][火]</t>
    </r>
    <rPh sb="1" eb="3">
      <t>ソウグウ</t>
    </rPh>
    <rPh sb="3" eb="4">
      <t>マイ</t>
    </rPh>
    <rPh sb="15" eb="17">
      <t>ソウゾウ</t>
    </rPh>
    <rPh sb="19" eb="20">
      <t>ヒ</t>
    </rPh>
    <phoneticPr fontId="1"/>
  </si>
  <si>
    <t>　　君がスタッフ類を[装具]として遠隔攻撃および遠隔範囲攻撃を行う際に、</t>
    <rPh sb="2" eb="3">
      <t>キミ</t>
    </rPh>
    <rPh sb="8" eb="9">
      <t>ルイ</t>
    </rPh>
    <rPh sb="11" eb="13">
      <t>ソウグ</t>
    </rPh>
    <rPh sb="17" eb="19">
      <t>エンカク</t>
    </rPh>
    <rPh sb="19" eb="21">
      <t>コウゲキ</t>
    </rPh>
    <rPh sb="24" eb="26">
      <t>エンカク</t>
    </rPh>
    <rPh sb="26" eb="28">
      <t>ハンイ</t>
    </rPh>
    <rPh sb="28" eb="30">
      <t>コウゲキ</t>
    </rPh>
    <rPh sb="31" eb="32">
      <t>オコナ</t>
    </rPh>
    <rPh sb="33" eb="34">
      <t>サイ</t>
    </rPh>
    <phoneticPr fontId="1"/>
  </si>
  <si>
    <r>
      <t>　　君スタッフ類を</t>
    </r>
    <r>
      <rPr>
        <b/>
        <sz val="11"/>
        <color rgb="FFFF0000"/>
        <rFont val="ＭＳ Ｐゴシック"/>
        <family val="3"/>
        <charset val="128"/>
        <scheme val="minor"/>
      </rPr>
      <t>[装具]</t>
    </r>
    <r>
      <rPr>
        <sz val="11"/>
        <color theme="1"/>
        <rFont val="ＭＳ Ｐゴシック"/>
        <family val="3"/>
        <charset val="128"/>
        <scheme val="minor"/>
      </rPr>
      <t>として遠隔攻撃および遠隔範囲攻撃を行う際に、</t>
    </r>
    <rPh sb="2" eb="3">
      <t>キミ</t>
    </rPh>
    <rPh sb="7" eb="8">
      <t>ルイ</t>
    </rPh>
    <rPh sb="10" eb="12">
      <t>ソウグ</t>
    </rPh>
    <rPh sb="16" eb="18">
      <t>エンカク</t>
    </rPh>
    <rPh sb="18" eb="20">
      <t>コウゲキ</t>
    </rPh>
    <rPh sb="23" eb="25">
      <t>エンカク</t>
    </rPh>
    <rPh sb="25" eb="27">
      <t>ハンイ</t>
    </rPh>
    <rPh sb="27" eb="29">
      <t>コウゲキ</t>
    </rPh>
    <rPh sb="30" eb="31">
      <t>オコナ</t>
    </rPh>
    <rPh sb="32" eb="33">
      <t>サイ</t>
    </rPh>
    <phoneticPr fontId="1"/>
  </si>
  <si>
    <t>命令はフリーアクション</t>
    <rPh sb="0" eb="2">
      <t>メイレイ</t>
    </rPh>
    <phoneticPr fontId="26"/>
  </si>
  <si>
    <t>使用者が攻撃Ｒ、ＳＴ、技能判定、能力値判定のいずれかを１回行い、</t>
    <rPh sb="0" eb="2">
      <t>シヨウ</t>
    </rPh>
    <rPh sb="2" eb="3">
      <t>シャ</t>
    </rPh>
    <rPh sb="4" eb="6">
      <t>コウゲキ</t>
    </rPh>
    <rPh sb="11" eb="13">
      <t>ギノウ</t>
    </rPh>
    <rPh sb="13" eb="15">
      <t>ハンテイ</t>
    </rPh>
    <rPh sb="16" eb="19">
      <t>ノウリョクチ</t>
    </rPh>
    <rPh sb="19" eb="21">
      <t>ハンテイ</t>
    </rPh>
    <rPh sb="28" eb="29">
      <t>カイ</t>
    </rPh>
    <rPh sb="29" eb="30">
      <t>オコナ</t>
    </rPh>
    <phoneticPr fontId="1"/>
  </si>
  <si>
    <t>アイアー以外の効果でならフリーアクションで殴る事が皆無とも言えないので怖い・・・。</t>
    <rPh sb="4" eb="6">
      <t>イガイ</t>
    </rPh>
    <rPh sb="7" eb="9">
      <t>コウカ</t>
    </rPh>
    <rPh sb="21" eb="22">
      <t>ナグ</t>
    </rPh>
    <rPh sb="23" eb="24">
      <t>コト</t>
    </rPh>
    <rPh sb="25" eb="27">
      <t>カイム</t>
    </rPh>
    <rPh sb="29" eb="30">
      <t>イ</t>
    </rPh>
    <rPh sb="35" eb="36">
      <t>コワ</t>
    </rPh>
    <phoneticPr fontId="1"/>
  </si>
  <si>
    <t>だって手に持ってないし</t>
    <rPh sb="3" eb="4">
      <t>テ</t>
    </rPh>
    <rPh sb="5" eb="6">
      <t>モ</t>
    </rPh>
    <phoneticPr fontId="1"/>
  </si>
  <si>
    <r>
      <t>範囲内の</t>
    </r>
    <r>
      <rPr>
        <b/>
        <sz val="11"/>
        <color rgb="FFFF0000"/>
        <rFont val="ＭＳ Ｐゴシック"/>
        <family val="3"/>
        <charset val="128"/>
        <scheme val="minor"/>
      </rPr>
      <t>アンデッドすべて</t>
    </r>
    <rPh sb="0" eb="3">
      <t>ハンイナイ</t>
    </rPh>
    <phoneticPr fontId="1"/>
  </si>
  <si>
    <r>
      <t>範囲内の</t>
    </r>
    <r>
      <rPr>
        <b/>
        <sz val="11"/>
        <color rgb="FFFF0000"/>
        <rFont val="ＭＳ Ｐゴシック"/>
        <family val="3"/>
        <charset val="128"/>
        <scheme val="minor"/>
      </rPr>
      <t>敵すべて</t>
    </r>
    <rPh sb="0" eb="3">
      <t>ハンイナイ</t>
    </rPh>
    <rPh sb="4" eb="5">
      <t>テキ</t>
    </rPh>
    <phoneticPr fontId="1"/>
  </si>
  <si>
    <r>
      <t>を行う（</t>
    </r>
    <r>
      <rPr>
        <b/>
        <sz val="11"/>
        <color rgb="FFFF0000"/>
        <rFont val="ＭＳ Ｐゴシック"/>
        <family val="3"/>
        <charset val="128"/>
        <scheme val="minor"/>
      </rPr>
      <t>このクリーチャーに命令を与えるのはＦＡである</t>
    </r>
    <r>
      <rPr>
        <sz val="11"/>
        <rFont val="ＭＳ Ｐゴシック"/>
        <family val="3"/>
        <charset val="128"/>
        <scheme val="minor"/>
      </rPr>
      <t>）</t>
    </r>
    <rPh sb="1" eb="2">
      <t>オコナ</t>
    </rPh>
    <rPh sb="13" eb="15">
      <t>メイレイ</t>
    </rPh>
    <rPh sb="16" eb="17">
      <t>アタ</t>
    </rPh>
    <phoneticPr fontId="1"/>
  </si>
  <si>
    <r>
      <t>味方１体または</t>
    </r>
    <r>
      <rPr>
        <b/>
        <sz val="11"/>
        <color rgb="FFFF0000"/>
        <rFont val="ＭＳ Ｐゴシック"/>
        <family val="3"/>
        <charset val="128"/>
        <scheme val="minor"/>
      </rPr>
      <t>２体</t>
    </r>
    <rPh sb="0" eb="2">
      <t>ミカタ</t>
    </rPh>
    <rPh sb="3" eb="4">
      <t>タイ</t>
    </rPh>
    <rPh sb="8" eb="9">
      <t>タイ</t>
    </rPh>
    <phoneticPr fontId="1"/>
  </si>
  <si>
    <t>装具キーワードが無い為に　残念ながら機会攻撃を誘発・・・</t>
    <rPh sb="0" eb="2">
      <t>ソウグ</t>
    </rPh>
    <rPh sb="8" eb="9">
      <t>ナ</t>
    </rPh>
    <rPh sb="10" eb="11">
      <t>タメ</t>
    </rPh>
    <rPh sb="13" eb="15">
      <t>ザンネン</t>
    </rPh>
    <rPh sb="18" eb="20">
      <t>キカイ</t>
    </rPh>
    <rPh sb="20" eb="22">
      <t>コウゲキ</t>
    </rPh>
    <rPh sb="23" eb="25">
      <t>ユウハツ</t>
    </rPh>
    <phoneticPr fontId="1"/>
  </si>
  <si>
    <t>両手塞がっている人ばかりなのに要るかァ？</t>
    <rPh sb="0" eb="2">
      <t>リョウテ</t>
    </rPh>
    <rPh sb="2" eb="3">
      <t>フサ</t>
    </rPh>
    <rPh sb="8" eb="9">
      <t>ヒト</t>
    </rPh>
    <rPh sb="15" eb="16">
      <t>イ</t>
    </rPh>
    <phoneticPr fontId="1"/>
  </si>
  <si>
    <t>やりたければどうぞ、って程度のモノか？</t>
    <rPh sb="12" eb="14">
      <t>テイド</t>
    </rPh>
    <phoneticPr fontId="1"/>
  </si>
  <si>
    <t>保障はなく、ただ執行者が示した他の選択肢よりはマシであるというだけである。</t>
    <phoneticPr fontId="1"/>
  </si>
  <si>
    <t>しるしから５マス以内でターンを開始し、そのT終了時にしるしから</t>
    <rPh sb="8" eb="10">
      <t>イナイ</t>
    </rPh>
    <rPh sb="15" eb="17">
      <t>カイシ</t>
    </rPh>
    <rPh sb="22" eb="25">
      <t>シュウリョウジ</t>
    </rPh>
    <phoneticPr fontId="1"/>
  </si>
  <si>
    <t>少なくとも６マス離れていなかった敵すべては</t>
    <rPh sb="8" eb="9">
      <t>ハナ</t>
    </rPh>
    <phoneticPr fontId="1"/>
  </si>
  <si>
    <t>(10+使用者の【判】）の[火]ダメージを負う</t>
    <phoneticPr fontId="1"/>
  </si>
  <si>
    <t>インヴォーカー/攻撃/５　(PHⅡ54)</t>
    <rPh sb="8" eb="10">
      <t>コウゲキ</t>
    </rPh>
    <phoneticPr fontId="1"/>
  </si>
  <si>
    <t>インヴォーカー/攻撃/１　(PHⅡ52)</t>
    <rPh sb="8" eb="10">
      <t>コウゲキ</t>
    </rPh>
    <phoneticPr fontId="1"/>
  </si>
  <si>
    <t>使用者は範囲内の何ものにもしめられていない１つのマスに”応報の刃”を１つ創造する。</t>
    <rPh sb="0" eb="2">
      <t>シヨウ</t>
    </rPh>
    <rPh sb="2" eb="3">
      <t>シャ</t>
    </rPh>
    <rPh sb="4" eb="7">
      <t>ハンイナイ</t>
    </rPh>
    <rPh sb="8" eb="9">
      <t>ナニ</t>
    </rPh>
    <rPh sb="28" eb="30">
      <t>オウホウ</t>
    </rPh>
    <rPh sb="31" eb="32">
      <t>ハ</t>
    </rPh>
    <rPh sb="36" eb="38">
      <t>ソウゾウ</t>
    </rPh>
    <phoneticPr fontId="1"/>
  </si>
  <si>
    <t>この刃は使用者の次T終まで持続する。この刃は１マスを占める。</t>
    <rPh sb="2" eb="3">
      <t>ハ</t>
    </rPh>
    <rPh sb="4" eb="6">
      <t>シヨウ</t>
    </rPh>
    <rPh sb="6" eb="7">
      <t>シャ</t>
    </rPh>
    <rPh sb="8" eb="9">
      <t>ジ</t>
    </rPh>
    <rPh sb="10" eb="11">
      <t>シュウ</t>
    </rPh>
    <rPh sb="13" eb="15">
      <t>ジゾク</t>
    </rPh>
    <rPh sb="20" eb="21">
      <t>ハ</t>
    </rPh>
    <rPh sb="26" eb="27">
      <t>シ</t>
    </rPh>
    <phoneticPr fontId="1"/>
  </si>
  <si>
    <t>敵はこの刃を占めているマスを通過できないが、味方は通過できる。</t>
    <rPh sb="0" eb="1">
      <t>テキ</t>
    </rPh>
    <rPh sb="4" eb="5">
      <t>ハ</t>
    </rPh>
    <rPh sb="6" eb="7">
      <t>シ</t>
    </rPh>
    <rPh sb="14" eb="16">
      <t>ツウカ</t>
    </rPh>
    <rPh sb="22" eb="24">
      <t>ミカタ</t>
    </rPh>
    <rPh sb="25" eb="27">
      <t>ツウカ</t>
    </rPh>
    <phoneticPr fontId="1"/>
  </si>
  <si>
    <t>この刃は使用者および使用者の味方とともに敵を挟撃する事ができる。</t>
    <rPh sb="2" eb="3">
      <t>ハ</t>
    </rPh>
    <rPh sb="4" eb="6">
      <t>シヨウ</t>
    </rPh>
    <rPh sb="6" eb="7">
      <t>シャ</t>
    </rPh>
    <rPh sb="10" eb="12">
      <t>シヨウ</t>
    </rPh>
    <rPh sb="12" eb="13">
      <t>シャ</t>
    </rPh>
    <rPh sb="14" eb="16">
      <t>ミカタ</t>
    </rPh>
    <rPh sb="20" eb="21">
      <t>テキ</t>
    </rPh>
    <rPh sb="22" eb="24">
      <t>キョウゲキ</t>
    </rPh>
    <rPh sb="26" eb="27">
      <t>コト</t>
    </rPh>
    <phoneticPr fontId="1"/>
  </si>
  <si>
    <t>さらに、使用者はこの刃を用いて以下の攻撃を行う事ができる。</t>
    <rPh sb="4" eb="6">
      <t>シヨウ</t>
    </rPh>
    <rPh sb="6" eb="7">
      <t>シャ</t>
    </rPh>
    <rPh sb="10" eb="11">
      <t>ハ</t>
    </rPh>
    <rPh sb="12" eb="13">
      <t>モチ</t>
    </rPh>
    <rPh sb="15" eb="17">
      <t>イカ</t>
    </rPh>
    <rPh sb="18" eb="20">
      <t>コウゲキ</t>
    </rPh>
    <rPh sb="21" eb="22">
      <t>オコナ</t>
    </rPh>
    <rPh sb="23" eb="24">
      <t>コト</t>
    </rPh>
    <phoneticPr fontId="1"/>
  </si>
  <si>
    <t>即応・割込</t>
    <rPh sb="0" eb="2">
      <t>ソクオウ</t>
    </rPh>
    <rPh sb="3" eb="5">
      <t>ワリコ</t>
    </rPh>
    <phoneticPr fontId="1"/>
  </si>
  <si>
    <t>近接</t>
    <rPh sb="0" eb="2">
      <t>キンセツ</t>
    </rPh>
    <phoneticPr fontId="1"/>
  </si>
  <si>
    <t>トリガーとなった敵</t>
    <rPh sb="8" eb="9">
      <t>テキ</t>
    </rPh>
    <phoneticPr fontId="1"/>
  </si>
  <si>
    <t>刃から１０マス以内にいる敵が使用者の味方を攻撃する</t>
    <rPh sb="0" eb="1">
      <t>ハ</t>
    </rPh>
    <rPh sb="7" eb="9">
      <t>イナイ</t>
    </rPh>
    <rPh sb="12" eb="13">
      <t>テキ</t>
    </rPh>
    <rPh sb="14" eb="16">
      <t>シヨウ</t>
    </rPh>
    <rPh sb="16" eb="17">
      <t>シャ</t>
    </rPh>
    <rPh sb="18" eb="20">
      <t>ミカタ</t>
    </rPh>
    <rPh sb="21" eb="23">
      <t>コウゲキ</t>
    </rPh>
    <phoneticPr fontId="1"/>
  </si>
  <si>
    <t>効果</t>
    <rPh sb="0" eb="2">
      <t>コウカ</t>
    </rPh>
    <phoneticPr fontId="1"/>
  </si>
  <si>
    <t>以下の攻撃に前に、使用者はトリガーを発生させた敵に隣接するマスのいずれかに</t>
    <rPh sb="0" eb="2">
      <t>イカ</t>
    </rPh>
    <rPh sb="3" eb="5">
      <t>コウゲキ</t>
    </rPh>
    <rPh sb="6" eb="7">
      <t>マエ</t>
    </rPh>
    <rPh sb="9" eb="11">
      <t>シヨウ</t>
    </rPh>
    <rPh sb="11" eb="12">
      <t>シャ</t>
    </rPh>
    <rPh sb="18" eb="20">
      <t>ハッセイ</t>
    </rPh>
    <rPh sb="23" eb="24">
      <t>テキ</t>
    </rPh>
    <rPh sb="25" eb="27">
      <t>リンセツ</t>
    </rPh>
    <phoneticPr fontId="1"/>
  </si>
  <si>
    <t>この刃を移動させる事ができる。</t>
    <rPh sb="2" eb="3">
      <t>ハ</t>
    </rPh>
    <rPh sb="4" eb="6">
      <t>イドウ</t>
    </rPh>
    <rPh sb="9" eb="10">
      <t>コト</t>
    </rPh>
    <phoneticPr fontId="1"/>
  </si>
  <si>
    <t>【判断力】対"反応"</t>
    <rPh sb="5" eb="6">
      <t>タイ</t>
    </rPh>
    <rPh sb="7" eb="9">
      <t>ハンノウ</t>
    </rPh>
    <phoneticPr fontId="1"/>
  </si>
  <si>
    <t>(１ｄ８＋【判断力】)ダメージ</t>
    <phoneticPr fontId="1"/>
  </si>
  <si>
    <t>維持・マイナー</t>
    <rPh sb="0" eb="2">
      <t>イジ</t>
    </rPh>
    <phoneticPr fontId="1"/>
  </si>
  <si>
    <t>刃が持続する。使用者は刃を５マス移動させる事ができる。</t>
    <rPh sb="0" eb="1">
      <t>ハ</t>
    </rPh>
    <rPh sb="2" eb="4">
      <t>ジゾク</t>
    </rPh>
    <rPh sb="7" eb="10">
      <t>シヨウシャ</t>
    </rPh>
    <rPh sb="11" eb="12">
      <t>ハ</t>
    </rPh>
    <rPh sb="16" eb="18">
      <t>イドウ</t>
    </rPh>
    <rPh sb="21" eb="22">
      <t>コト</t>
    </rPh>
    <phoneticPr fontId="1"/>
  </si>
  <si>
    <t>使用者は1体の”フレイム・ゼファー”を、射程内の何ものにも占められてていない場所に召喚する。</t>
    <rPh sb="0" eb="2">
      <t>シヨウ</t>
    </rPh>
    <rPh sb="2" eb="3">
      <t>シャ</t>
    </rPh>
    <rPh sb="5" eb="6">
      <t>タイ</t>
    </rPh>
    <rPh sb="20" eb="22">
      <t>シャテイ</t>
    </rPh>
    <rPh sb="22" eb="23">
      <t>ナイ</t>
    </rPh>
    <rPh sb="24" eb="25">
      <t>ナニ</t>
    </rPh>
    <rPh sb="29" eb="30">
      <t>シ</t>
    </rPh>
    <rPh sb="38" eb="40">
      <t>バショ</t>
    </rPh>
    <rPh sb="41" eb="43">
      <t>ショウカン</t>
    </rPh>
    <phoneticPr fontId="1"/>
  </si>
  <si>
    <t>このクリーチャーは使用者および使用者の味方の味方である。</t>
    <rPh sb="9" eb="11">
      <t>シヨウ</t>
    </rPh>
    <rPh sb="11" eb="12">
      <t>シャ</t>
    </rPh>
    <rPh sb="15" eb="17">
      <t>シヨウ</t>
    </rPh>
    <rPh sb="17" eb="18">
      <t>シャ</t>
    </rPh>
    <rPh sb="19" eb="21">
      <t>ミカタ</t>
    </rPh>
    <rPh sb="22" eb="24">
      <t>ミカタ</t>
    </rPh>
    <phoneticPr fontId="1"/>
  </si>
  <si>
    <t>　このクリーチャーははアクションを有さない。その代わり、使用者がアクションを消費して心の中</t>
    <rPh sb="17" eb="18">
      <t>ユウ</t>
    </rPh>
    <rPh sb="24" eb="25">
      <t>カ</t>
    </rPh>
    <rPh sb="28" eb="30">
      <t>シヨウ</t>
    </rPh>
    <rPh sb="30" eb="31">
      <t>シャ</t>
    </rPh>
    <rPh sb="38" eb="40">
      <t>ショウヒ</t>
    </rPh>
    <rPh sb="42" eb="43">
      <t>ココロ</t>
    </rPh>
    <rPh sb="44" eb="45">
      <t>ナカ</t>
    </rPh>
    <phoneticPr fontId="1"/>
  </si>
  <si>
    <t>で命令を下し、クリーチャーの説明の中にあるアクションを選択する。命令する際、使用者から</t>
    <rPh sb="1" eb="3">
      <t>メイレイ</t>
    </rPh>
    <rPh sb="4" eb="5">
      <t>クダ</t>
    </rPh>
    <rPh sb="14" eb="16">
      <t>セツメイ</t>
    </rPh>
    <rPh sb="17" eb="18">
      <t>ナカ</t>
    </rPh>
    <rPh sb="27" eb="29">
      <t>センタク</t>
    </rPh>
    <rPh sb="32" eb="34">
      <t>メイレイ</t>
    </rPh>
    <rPh sb="36" eb="37">
      <t>サイ</t>
    </rPh>
    <rPh sb="38" eb="40">
      <t>シヨウ</t>
    </rPh>
    <rPh sb="40" eb="41">
      <t>シャ</t>
    </rPh>
    <phoneticPr fontId="1"/>
  </si>
  <si>
    <t>クリーチャーに効果線が通っていなくともよい。命令をくだした場合、使用者とこのクリーチャーは</t>
    <rPh sb="7" eb="9">
      <t>コウカ</t>
    </rPh>
    <rPh sb="9" eb="10">
      <t>セン</t>
    </rPh>
    <rPh sb="11" eb="12">
      <t>トオ</t>
    </rPh>
    <rPh sb="22" eb="24">
      <t>メイレイ</t>
    </rPh>
    <rPh sb="29" eb="31">
      <t>バアイ</t>
    </rPh>
    <rPh sb="32" eb="34">
      <t>シヨウ</t>
    </rPh>
    <rPh sb="34" eb="35">
      <t>シャ</t>
    </rPh>
    <phoneticPr fontId="1"/>
  </si>
  <si>
    <t>知識を共有するが感覚は共有しない。</t>
    <rPh sb="0" eb="2">
      <t>チシキ</t>
    </rPh>
    <rPh sb="3" eb="5">
      <t>キョウユウ</t>
    </rPh>
    <rPh sb="8" eb="10">
      <t>カンカク</t>
    </rPh>
    <rPh sb="11" eb="13">
      <t>キョウユウ</t>
    </rPh>
    <phoneticPr fontId="1"/>
  </si>
  <si>
    <t>　このクリーチャーが判定を行う場合、使用者は自分のデータを用いてこのロールを行うが、</t>
    <rPh sb="10" eb="12">
      <t>ハンテイ</t>
    </rPh>
    <rPh sb="13" eb="14">
      <t>オコナ</t>
    </rPh>
    <rPh sb="15" eb="17">
      <t>バアイ</t>
    </rPh>
    <rPh sb="18" eb="20">
      <t>シヨウ</t>
    </rPh>
    <rPh sb="20" eb="21">
      <t>シャ</t>
    </rPh>
    <rPh sb="22" eb="24">
      <t>ジブン</t>
    </rPh>
    <rPh sb="29" eb="30">
      <t>モチ</t>
    </rPh>
    <rPh sb="38" eb="39">
      <t>オコナ</t>
    </rPh>
    <phoneticPr fontId="1"/>
  </si>
  <si>
    <t>これには一時的なボーナスやペナルティは加算されていない。</t>
    <rPh sb="4" eb="7">
      <t>イチジテキ</t>
    </rPh>
    <rPh sb="19" eb="21">
      <t>カサン</t>
    </rPh>
    <phoneticPr fontId="1"/>
  </si>
  <si>
    <t>　このクリーチャーは(1)HPが０に減少するか、(2)使用者が1回のMAでこのクリーチャーを解除</t>
    <rPh sb="18" eb="20">
      <t>ゲンショウ</t>
    </rPh>
    <rPh sb="27" eb="29">
      <t>シヨウ</t>
    </rPh>
    <rPh sb="29" eb="30">
      <t>シャ</t>
    </rPh>
    <rPh sb="32" eb="33">
      <t>カイ</t>
    </rPh>
    <rPh sb="46" eb="48">
      <t>カイジョ</t>
    </rPh>
    <phoneticPr fontId="1"/>
  </si>
  <si>
    <t>するか、(3)この遭遇が終了する、まで持続する。</t>
    <rPh sb="9" eb="11">
      <t>ソウグウ</t>
    </rPh>
    <rPh sb="12" eb="14">
      <t>シュウリョウ</t>
    </rPh>
    <rPh sb="19" eb="21">
      <t>ジゾク</t>
    </rPh>
    <phoneticPr fontId="1"/>
  </si>
  <si>
    <t>使用者はこのエンジェルに以下の命令を行わせる事ができる。このクリーチャーのHPが０になる</t>
    <rPh sb="0" eb="2">
      <t>シヨウ</t>
    </rPh>
    <rPh sb="2" eb="3">
      <t>シャ</t>
    </rPh>
    <rPh sb="12" eb="14">
      <t>イカ</t>
    </rPh>
    <rPh sb="15" eb="17">
      <t>メイレイ</t>
    </rPh>
    <rPh sb="18" eb="19">
      <t>オコナ</t>
    </rPh>
    <rPh sb="22" eb="23">
      <t>コト</t>
    </rPh>
    <phoneticPr fontId="1"/>
  </si>
  <si>
    <t>と、使用者は回復力を１回ぶん失う。(使用者のHPが残っていない場合は、回復力値に等しい</t>
    <rPh sb="2" eb="4">
      <t>シヨウ</t>
    </rPh>
    <rPh sb="4" eb="5">
      <t>シャ</t>
    </rPh>
    <rPh sb="6" eb="9">
      <t>カイフクリョク</t>
    </rPh>
    <rPh sb="11" eb="12">
      <t>カイ</t>
    </rPh>
    <rPh sb="14" eb="15">
      <t>ウシナ</t>
    </rPh>
    <rPh sb="18" eb="20">
      <t>シヨウ</t>
    </rPh>
    <rPh sb="20" eb="21">
      <t>シャ</t>
    </rPh>
    <rPh sb="25" eb="26">
      <t>ノコ</t>
    </rPh>
    <rPh sb="31" eb="33">
      <t>バアイ</t>
    </rPh>
    <rPh sb="35" eb="38">
      <t>カイフクリョク</t>
    </rPh>
    <rPh sb="38" eb="39">
      <t>チ</t>
    </rPh>
    <rPh sb="40" eb="41">
      <t>ヒト</t>
    </rPh>
    <phoneticPr fontId="1"/>
  </si>
  <si>
    <t>HPを失う)</t>
    <rPh sb="3" eb="4">
      <t>ウシナ</t>
    </rPh>
    <phoneticPr fontId="1"/>
  </si>
  <si>
    <t>フレイム・ゼファー</t>
    <phoneticPr fontId="1"/>
  </si>
  <si>
    <t>小型・元素・魔獣(風・火)</t>
    <rPh sb="0" eb="2">
      <t>コガタ</t>
    </rPh>
    <rPh sb="3" eb="5">
      <t>ゲンソ</t>
    </rPh>
    <rPh sb="6" eb="8">
      <t>マジュウ</t>
    </rPh>
    <rPh sb="9" eb="10">
      <t>カゼ</t>
    </rPh>
    <rPh sb="11" eb="12">
      <t>カ</t>
    </rPh>
    <phoneticPr fontId="1"/>
  </si>
  <si>
    <t>HP：使用者の重傷値；回復力なし。ただし、何らかの効果によってこのクリーチャーが回復力を消</t>
    <rPh sb="3" eb="6">
      <t>シヨウシャ</t>
    </rPh>
    <rPh sb="7" eb="9">
      <t>ジュウショウ</t>
    </rPh>
    <rPh sb="9" eb="10">
      <t>チ</t>
    </rPh>
    <rPh sb="11" eb="14">
      <t>カイフクリョク</t>
    </rPh>
    <rPh sb="21" eb="22">
      <t>ナン</t>
    </rPh>
    <rPh sb="25" eb="27">
      <t>コウカ</t>
    </rPh>
    <rPh sb="40" eb="43">
      <t>カイフクリョク</t>
    </rPh>
    <phoneticPr fontId="1"/>
  </si>
  <si>
    <t>費できる際には、使用者が代わりに回復力を消費してこのクリーチャーを回復させることができる。</t>
    <rPh sb="4" eb="5">
      <t>サイ</t>
    </rPh>
    <rPh sb="8" eb="10">
      <t>シヨウ</t>
    </rPh>
    <rPh sb="10" eb="11">
      <t>シャ</t>
    </rPh>
    <rPh sb="12" eb="13">
      <t>カ</t>
    </rPh>
    <rPh sb="16" eb="19">
      <t>カイフクリョク</t>
    </rPh>
    <rPh sb="20" eb="22">
      <t>ショウヒ</t>
    </rPh>
    <rPh sb="33" eb="35">
      <t>カイフク</t>
    </rPh>
    <phoneticPr fontId="1"/>
  </si>
  <si>
    <t>移動速度：６、飛行６　　　　　抵抗：[火]10</t>
    <rPh sb="0" eb="2">
      <t>イドウ</t>
    </rPh>
    <rPh sb="2" eb="4">
      <t>ソクド</t>
    </rPh>
    <rPh sb="7" eb="9">
      <t>ヒコウ</t>
    </rPh>
    <rPh sb="15" eb="17">
      <t>テイコウ</t>
    </rPh>
    <rPh sb="19" eb="20">
      <t>カ</t>
    </rPh>
    <phoneticPr fontId="1"/>
  </si>
  <si>
    <t>ダスト・アンド・スモーク◆オーラ１</t>
    <phoneticPr fontId="1"/>
  </si>
  <si>
    <t>　使用者の味方はこのオーラ内にいる間、部分視認困難を得る。使用者はこのオーラ内の敵に</t>
    <rPh sb="1" eb="4">
      <t>シヨウシャ</t>
    </rPh>
    <rPh sb="5" eb="7">
      <t>ミカタ</t>
    </rPh>
    <rPh sb="13" eb="14">
      <t>ナイ</t>
    </rPh>
    <rPh sb="17" eb="18">
      <t>アイダ</t>
    </rPh>
    <rPh sb="19" eb="21">
      <t>ブブン</t>
    </rPh>
    <rPh sb="21" eb="23">
      <t>シニン</t>
    </rPh>
    <rPh sb="23" eb="25">
      <t>コンナン</t>
    </rPh>
    <rPh sb="26" eb="27">
      <t>エ</t>
    </rPh>
    <rPh sb="29" eb="32">
      <t>シヨウシャ</t>
    </rPh>
    <rPh sb="38" eb="39">
      <t>ナイ</t>
    </rPh>
    <rPh sb="40" eb="41">
      <t>テキ</t>
    </rPh>
    <phoneticPr fontId="1"/>
  </si>
  <si>
    <t>　対するダメージRに＋２パワーBを得る。(Lv11：＋３、Lv21：＋４)</t>
    <rPh sb="1" eb="2">
      <t>タイ</t>
    </rPh>
    <rPh sb="17" eb="18">
      <t>エ</t>
    </rPh>
    <phoneticPr fontId="1"/>
  </si>
  <si>
    <t>標準アクション：[火]◆無限回</t>
    <rPh sb="0" eb="2">
      <t>ヒョウジュン</t>
    </rPh>
    <rPh sb="9" eb="10">
      <t>ヒ</t>
    </rPh>
    <rPh sb="12" eb="14">
      <t>ムゲン</t>
    </rPh>
    <rPh sb="14" eb="15">
      <t>カイ</t>
    </rPh>
    <phoneticPr fontId="1"/>
  </si>
  <si>
    <t>　攻撃：近接範囲・爆発１(範囲内のクリーチャーすべて)　使用者のレベル＋５ｖｓ反応</t>
    <rPh sb="1" eb="3">
      <t>コウゲキ</t>
    </rPh>
    <rPh sb="4" eb="6">
      <t>キンセツ</t>
    </rPh>
    <rPh sb="6" eb="8">
      <t>ハンイ</t>
    </rPh>
    <rPh sb="9" eb="11">
      <t>バクハツ</t>
    </rPh>
    <rPh sb="13" eb="16">
      <t>ハンイナイ</t>
    </rPh>
    <rPh sb="28" eb="30">
      <t>シヨウ</t>
    </rPh>
    <rPh sb="30" eb="31">
      <t>シャ</t>
    </rPh>
    <rPh sb="39" eb="41">
      <t>ハンノウ</t>
    </rPh>
    <phoneticPr fontId="1"/>
  </si>
  <si>
    <t>　ヒット：（１ｄ６＋使用者の最も高い能力修正値）の[火]ダメージ。</t>
    <rPh sb="10" eb="12">
      <t>シヨウ</t>
    </rPh>
    <rPh sb="12" eb="13">
      <t>シャ</t>
    </rPh>
    <rPh sb="14" eb="15">
      <t>モット</t>
    </rPh>
    <rPh sb="16" eb="17">
      <t>タカ</t>
    </rPh>
    <rPh sb="18" eb="20">
      <t>ノウリョク</t>
    </rPh>
    <rPh sb="20" eb="22">
      <t>シュウセイ</t>
    </rPh>
    <rPh sb="22" eb="23">
      <t>チ</t>
    </rPh>
    <rPh sb="26" eb="27">
      <t>ヒ</t>
    </rPh>
    <phoneticPr fontId="1"/>
  </si>
  <si>
    <t>　　使用者は目標を1マス横滑りさせる事ができる。（Ｌｖ21：２ｄ６）</t>
    <rPh sb="2" eb="5">
      <t>シヨウシャ</t>
    </rPh>
    <rPh sb="6" eb="8">
      <t>モクヒョウ</t>
    </rPh>
    <rPh sb="12" eb="14">
      <t>ヨコスベ</t>
    </rPh>
    <rPh sb="18" eb="19">
      <t>コト</t>
    </rPh>
    <phoneticPr fontId="1"/>
  </si>
  <si>
    <t>マイナー・アクション◆無限回(１Ｒ1回まで)</t>
    <rPh sb="11" eb="13">
      <t>ムゲン</t>
    </rPh>
    <rPh sb="13" eb="14">
      <t>カイ</t>
    </rPh>
    <rPh sb="18" eb="19">
      <t>カイ</t>
    </rPh>
    <phoneticPr fontId="1"/>
  </si>
  <si>
    <t>　効果：このクリーチャーは疾走、シフト、立ち上がる、這い進み、歩行、無理矢理入り込む</t>
    <rPh sb="1" eb="3">
      <t>コウカ</t>
    </rPh>
    <phoneticPr fontId="1"/>
  </si>
  <si>
    <t>　　　　　のいずれかを行う。</t>
    <phoneticPr fontId="1"/>
  </si>
  <si>
    <t>防御値：使用者の防御値、ただし一時的なボーナスやおペナルティは含まれない。</t>
    <rPh sb="0" eb="2">
      <t>ボウギョ</t>
    </rPh>
    <rPh sb="2" eb="3">
      <t>チ</t>
    </rPh>
    <rPh sb="4" eb="7">
      <t>シヨウシャ</t>
    </rPh>
    <rPh sb="8" eb="10">
      <t>ボウギョ</t>
    </rPh>
    <rPh sb="10" eb="11">
      <t>チ</t>
    </rPh>
    <rPh sb="15" eb="18">
      <t>イチジテキ</t>
    </rPh>
    <rPh sb="31" eb="32">
      <t>フク</t>
    </rPh>
    <phoneticPr fontId="1"/>
  </si>
  <si>
    <t>命中Ｒ</t>
    <rPh sb="0" eb="2">
      <t>メイチュウ</t>
    </rPh>
    <phoneticPr fontId="26"/>
  </si>
  <si>
    <t>サモン・ブレード・エンジェル</t>
    <phoneticPr fontId="1"/>
  </si>
  <si>
    <t>インヴォーカー/攻撃/９　(PHⅡ55)</t>
    <rPh sb="8" eb="10">
      <t>コウゲキ</t>
    </rPh>
    <phoneticPr fontId="1"/>
  </si>
  <si>
    <t>[一日毎]◆［召喚］［信仰］［装具］</t>
    <rPh sb="7" eb="9">
      <t>ショウカン</t>
    </rPh>
    <phoneticPr fontId="1"/>
  </si>
  <si>
    <t>ブレード・エンジェルを１体召喚する。</t>
    <rPh sb="12" eb="13">
      <t>タイ</t>
    </rPh>
    <rPh sb="13" eb="15">
      <t>ショウカン</t>
    </rPh>
    <phoneticPr fontId="1"/>
  </si>
  <si>
    <t>このエンジェルは移動速度６と飛行移動速度６(ホバリング)を有し、</t>
    <rPh sb="8" eb="10">
      <t>イドウ</t>
    </rPh>
    <rPh sb="10" eb="12">
      <t>ソクド</t>
    </rPh>
    <rPh sb="14" eb="16">
      <t>ヒコウ</t>
    </rPh>
    <rPh sb="16" eb="18">
      <t>イドウ</t>
    </rPh>
    <rPh sb="18" eb="20">
      <t>ソクド</t>
    </rPh>
    <rPh sb="29" eb="30">
      <t>ユウ</t>
    </rPh>
    <phoneticPr fontId="1"/>
  </si>
  <si>
    <t>ＡＣに＋４のボーナスを得ている。</t>
    <rPh sb="11" eb="12">
      <t>エ</t>
    </rPh>
    <phoneticPr fontId="1"/>
  </si>
  <si>
    <t>　マイナーアクション　近接・１　目標はクリーチャー１体</t>
    <rPh sb="11" eb="13">
      <t>キンセツ</t>
    </rPh>
    <rPh sb="16" eb="18">
      <t>モクヒョウ</t>
    </rPh>
    <rPh sb="26" eb="27">
      <t>タイ</t>
    </rPh>
    <phoneticPr fontId="1"/>
  </si>
  <si>
    <t>　　【判】ｖｓ頑健　１ｄ８＋【判】ダメージ</t>
    <rPh sb="3" eb="4">
      <t>ハン</t>
    </rPh>
    <rPh sb="7" eb="9">
      <t>ガンケン</t>
    </rPh>
    <rPh sb="15" eb="16">
      <t>ハン</t>
    </rPh>
    <phoneticPr fontId="1"/>
  </si>
  <si>
    <t>　　【判】ｖｓ反応　１ｄ８＋【判】ダメージ　目標の次Ｔ終まで減速状態</t>
    <rPh sb="3" eb="4">
      <t>ハン</t>
    </rPh>
    <rPh sb="7" eb="9">
      <t>ハンノウ</t>
    </rPh>
    <rPh sb="15" eb="16">
      <t>ハン</t>
    </rPh>
    <rPh sb="22" eb="24">
      <t>モクヒョウ</t>
    </rPh>
    <rPh sb="25" eb="26">
      <t>ジ</t>
    </rPh>
    <rPh sb="27" eb="28">
      <t>シュウ</t>
    </rPh>
    <rPh sb="30" eb="32">
      <t>ゲンソク</t>
    </rPh>
    <rPh sb="32" eb="34">
      <t>ジョウタイ</t>
    </rPh>
    <phoneticPr fontId="1"/>
  </si>
  <si>
    <t>マイナーアクション</t>
    <phoneticPr fontId="26"/>
  </si>
  <si>
    <t>近接基礎１</t>
    <rPh sb="0" eb="2">
      <t>キンセツ</t>
    </rPh>
    <rPh sb="2" eb="4">
      <t>キソ</t>
    </rPh>
    <phoneticPr fontId="1"/>
  </si>
  <si>
    <t>使うのって機会攻撃が発生した時ぐらいか？</t>
    <rPh sb="0" eb="1">
      <t>ツカ</t>
    </rPh>
    <rPh sb="5" eb="7">
      <t>キカイ</t>
    </rPh>
    <rPh sb="7" eb="9">
      <t>コウゲキ</t>
    </rPh>
    <rPh sb="10" eb="12">
      <t>ハッセイ</t>
    </rPh>
    <rPh sb="14" eb="15">
      <t>トキ</t>
    </rPh>
    <phoneticPr fontId="1"/>
  </si>
  <si>
    <t>基本的にトウム落とさない限り、ただの素手攻撃のみ可能！</t>
    <rPh sb="0" eb="3">
      <t>キホンテキ</t>
    </rPh>
    <rPh sb="7" eb="8">
      <t>オ</t>
    </rPh>
    <rPh sb="12" eb="13">
      <t>カギ</t>
    </rPh>
    <rPh sb="18" eb="20">
      <t>スデ</t>
    </rPh>
    <rPh sb="20" eb="22">
      <t>コウゲキ</t>
    </rPh>
    <rPh sb="24" eb="26">
      <t>カノウ</t>
    </rPh>
    <phoneticPr fontId="1"/>
  </si>
  <si>
    <t>素手</t>
    <rPh sb="0" eb="2">
      <t>スデ</t>
    </rPh>
    <phoneticPr fontId="1"/>
  </si>
  <si>
    <t>両手持ちスタッフ</t>
    <rPh sb="0" eb="1">
      <t>リョウ</t>
    </rPh>
    <rPh sb="1" eb="3">
      <t>テモ</t>
    </rPh>
    <phoneticPr fontId="1"/>
  </si>
  <si>
    <t>素手</t>
    <rPh sb="0" eb="2">
      <t>スデ</t>
    </rPh>
    <phoneticPr fontId="1"/>
  </si>
  <si>
    <t>スタッフ</t>
    <phoneticPr fontId="1"/>
  </si>
  <si>
    <t>近接基礎１</t>
    <phoneticPr fontId="1"/>
  </si>
  <si>
    <t>近接基礎２</t>
    <phoneticPr fontId="1"/>
  </si>
  <si>
    <t>近接基礎２</t>
    <rPh sb="0" eb="2">
      <t>キンセツ</t>
    </rPh>
    <rPh sb="2" eb="4">
      <t>キソ</t>
    </rPh>
    <phoneticPr fontId="1"/>
  </si>
  <si>
    <t>1ｄ6</t>
    <phoneticPr fontId="1"/>
  </si>
  <si>
    <t>1ｄ4</t>
    <phoneticPr fontId="1"/>
  </si>
  <si>
    <t>近接　基礎　攻撃</t>
    <rPh sb="0" eb="2">
      <t>キンセツ</t>
    </rPh>
    <rPh sb="3" eb="5">
      <t>キソ</t>
    </rPh>
    <rPh sb="6" eb="8">
      <t>コウゲキ</t>
    </rPh>
    <phoneticPr fontId="26"/>
  </si>
  <si>
    <t>召喚基礎</t>
    <rPh sb="0" eb="2">
      <t>ショウカン</t>
    </rPh>
    <rPh sb="2" eb="4">
      <t>キソ</t>
    </rPh>
    <phoneticPr fontId="1"/>
  </si>
  <si>
    <t>召喚基礎</t>
    <rPh sb="0" eb="2">
      <t>ショウカン</t>
    </rPh>
    <rPh sb="2" eb="4">
      <t>キソ</t>
    </rPh>
    <phoneticPr fontId="1"/>
  </si>
  <si>
    <t>ＡＣ</t>
    <phoneticPr fontId="1"/>
  </si>
  <si>
    <t>ウィンド･スタッフ　Lv14</t>
    <phoneticPr fontId="1"/>
  </si>
  <si>
    <t>Lv10：1日2回使用できるようになるが、1つの遭遇では1回しか使用できない。</t>
    <rPh sb="6" eb="7">
      <t>ニチ</t>
    </rPh>
    <rPh sb="8" eb="9">
      <t>カイ</t>
    </rPh>
    <rPh sb="9" eb="11">
      <t>シヨウ</t>
    </rPh>
    <rPh sb="24" eb="26">
      <t>ソウグウ</t>
    </rPh>
    <rPh sb="29" eb="30">
      <t>カイ</t>
    </rPh>
    <rPh sb="32" eb="34">
      <t>シヨウ</t>
    </rPh>
    <phoneticPr fontId="1"/>
  </si>
  <si>
    <t>エレメンタル・マイン</t>
    <phoneticPr fontId="1"/>
  </si>
  <si>
    <t>モートボーン/汎用/１０　(元59)</t>
    <rPh sb="7" eb="9">
      <t>ハンヨウ</t>
    </rPh>
    <rPh sb="14" eb="15">
      <t>ゲン</t>
    </rPh>
    <phoneticPr fontId="1"/>
  </si>
  <si>
    <t>[遭遇毎]◆[区域][元素]</t>
    <rPh sb="1" eb="3">
      <t>ソウグウ</t>
    </rPh>
    <rPh sb="3" eb="4">
      <t>マイ</t>
    </rPh>
    <rPh sb="7" eb="9">
      <t>クイキ</t>
    </rPh>
    <rPh sb="11" eb="13">
      <t>ゲンソ</t>
    </rPh>
    <phoneticPr fontId="1"/>
  </si>
  <si>
    <t>１つのマス</t>
    <phoneticPr fontId="1"/>
  </si>
  <si>
    <t>目標のマスに、この遭遇が終了するか敵がそのマスに入るまで持続する区域が作り出される。</t>
    <rPh sb="0" eb="2">
      <t>モクヒョウ</t>
    </rPh>
    <rPh sb="9" eb="11">
      <t>ソウグウ</t>
    </rPh>
    <rPh sb="12" eb="14">
      <t>シュウリョウ</t>
    </rPh>
    <rPh sb="17" eb="18">
      <t>テキ</t>
    </rPh>
    <rPh sb="24" eb="25">
      <t>ハイ</t>
    </rPh>
    <rPh sb="28" eb="30">
      <t>ジゾク</t>
    </rPh>
    <rPh sb="32" eb="34">
      <t>クイキ</t>
    </rPh>
    <rPh sb="35" eb="36">
      <t>ツク</t>
    </rPh>
    <rPh sb="37" eb="38">
      <t>ダ</t>
    </rPh>
    <phoneticPr fontId="1"/>
  </si>
  <si>
    <t>使用者の敵は難易度１０＋使用者のLv＋使用者の最も高い能力修正値の〈知覚〉判定に</t>
    <rPh sb="0" eb="2">
      <t>シヨウ</t>
    </rPh>
    <rPh sb="2" eb="3">
      <t>シャ</t>
    </rPh>
    <rPh sb="4" eb="5">
      <t>テキ</t>
    </rPh>
    <rPh sb="6" eb="9">
      <t>ナンイド</t>
    </rPh>
    <rPh sb="12" eb="14">
      <t>シヨウ</t>
    </rPh>
    <rPh sb="14" eb="15">
      <t>シャ</t>
    </rPh>
    <rPh sb="19" eb="21">
      <t>シヨウ</t>
    </rPh>
    <rPh sb="21" eb="22">
      <t>シャ</t>
    </rPh>
    <rPh sb="23" eb="24">
      <t>モット</t>
    </rPh>
    <rPh sb="25" eb="26">
      <t>タカ</t>
    </rPh>
    <rPh sb="27" eb="29">
      <t>ノウリョク</t>
    </rPh>
    <rPh sb="29" eb="31">
      <t>シュウセイ</t>
    </rPh>
    <rPh sb="31" eb="32">
      <t>チ</t>
    </rPh>
    <rPh sb="34" eb="36">
      <t>チカク</t>
    </rPh>
    <rPh sb="37" eb="39">
      <t>ハンテイ</t>
    </rPh>
    <phoneticPr fontId="1"/>
  </si>
  <si>
    <t>成功しない限り、この区域にも、使用者がこのパワーを使用した事にも、気付かない。</t>
    <rPh sb="0" eb="2">
      <t>セイコウ</t>
    </rPh>
    <rPh sb="5" eb="6">
      <t>カギ</t>
    </rPh>
    <rPh sb="10" eb="12">
      <t>クイキ</t>
    </rPh>
    <rPh sb="15" eb="17">
      <t>シヨウ</t>
    </rPh>
    <rPh sb="17" eb="18">
      <t>シャ</t>
    </rPh>
    <rPh sb="25" eb="27">
      <t>シヨウ</t>
    </rPh>
    <rPh sb="29" eb="30">
      <t>コト</t>
    </rPh>
    <rPh sb="33" eb="35">
      <t>キヅ</t>
    </rPh>
    <phoneticPr fontId="1"/>
  </si>
  <si>
    <r>
      <t>敵がこの区域に入ると、その</t>
    </r>
    <r>
      <rPr>
        <b/>
        <sz val="14"/>
        <color rgb="FFFF0000"/>
        <rFont val="ＭＳ Ｐゴシック"/>
        <family val="3"/>
        <charset val="128"/>
        <scheme val="minor"/>
      </rPr>
      <t>敵およびその敵に隣接するクリーチャーすべて</t>
    </r>
    <r>
      <rPr>
        <sz val="11"/>
        <color theme="1"/>
        <rFont val="ＭＳ Ｐゴシック"/>
        <family val="2"/>
        <charset val="128"/>
        <scheme val="minor"/>
      </rPr>
      <t>は</t>
    </r>
    <rPh sb="0" eb="1">
      <t>テキ</t>
    </rPh>
    <rPh sb="4" eb="6">
      <t>クイキ</t>
    </rPh>
    <rPh sb="7" eb="8">
      <t>ハイ</t>
    </rPh>
    <rPh sb="13" eb="14">
      <t>テキ</t>
    </rPh>
    <rPh sb="19" eb="20">
      <t>テキ</t>
    </rPh>
    <rPh sb="21" eb="23">
      <t>リンセツ</t>
    </rPh>
    <phoneticPr fontId="1"/>
  </si>
  <si>
    <r>
      <rPr>
        <b/>
        <sz val="14"/>
        <color rgb="FFFF0000"/>
        <rFont val="ＭＳ Ｐゴシック"/>
        <family val="3"/>
        <charset val="128"/>
        <scheme val="minor"/>
      </rPr>
      <t>５ダメージを受けて伏せ</t>
    </r>
    <r>
      <rPr>
        <sz val="11"/>
        <rFont val="ＭＳ Ｐゴシック"/>
        <family val="3"/>
        <charset val="128"/>
        <scheme val="minor"/>
      </rPr>
      <t>状態となる。</t>
    </r>
    <rPh sb="6" eb="7">
      <t>ウ</t>
    </rPh>
    <rPh sb="9" eb="10">
      <t>フ</t>
    </rPh>
    <rPh sb="11" eb="13">
      <t>ジョウタイ</t>
    </rPh>
    <phoneticPr fontId="1"/>
  </si>
  <si>
    <t>位置明言したら、回避できちゃうし、そもそもパワー宣言しないってのも無理がある。</t>
    <rPh sb="0" eb="2">
      <t>イチ</t>
    </rPh>
    <rPh sb="2" eb="4">
      <t>メイゲン</t>
    </rPh>
    <rPh sb="8" eb="10">
      <t>カイヒ</t>
    </rPh>
    <rPh sb="24" eb="26">
      <t>センゲン</t>
    </rPh>
    <rPh sb="33" eb="35">
      <t>ムリ</t>
    </rPh>
    <phoneticPr fontId="1"/>
  </si>
  <si>
    <t>マスに番号振ってあるわけじゃないし、</t>
    <rPh sb="3" eb="5">
      <t>バンゴウ</t>
    </rPh>
    <rPh sb="5" eb="6">
      <t>フ</t>
    </rPh>
    <phoneticPr fontId="1"/>
  </si>
  <si>
    <t>地図の写真撮って、位置を明記した画像を作るとかしないと、</t>
    <rPh sb="0" eb="2">
      <t>チズ</t>
    </rPh>
    <rPh sb="3" eb="5">
      <t>シャシン</t>
    </rPh>
    <rPh sb="5" eb="6">
      <t>ト</t>
    </rPh>
    <rPh sb="9" eb="11">
      <t>イチ</t>
    </rPh>
    <rPh sb="12" eb="14">
      <t>メイキ</t>
    </rPh>
    <rPh sb="16" eb="18">
      <t>ガゾウ</t>
    </rPh>
    <rPh sb="19" eb="20">
      <t>ツク</t>
    </rPh>
    <phoneticPr fontId="1"/>
  </si>
  <si>
    <t>正確な判定は不可能な気がする…。</t>
    <rPh sb="0" eb="2">
      <t>セイカク</t>
    </rPh>
    <rPh sb="3" eb="5">
      <t>ハンテイ</t>
    </rPh>
    <rPh sb="6" eb="9">
      <t>フカノウ</t>
    </rPh>
    <rPh sb="10" eb="11">
      <t>キ</t>
    </rPh>
    <phoneticPr fontId="1"/>
  </si>
  <si>
    <t>ウィンド使って、自力コンボ達成できればいいんだろうけど、</t>
    <rPh sb="4" eb="5">
      <t>ツカ</t>
    </rPh>
    <rPh sb="8" eb="10">
      <t>ジリキ</t>
    </rPh>
    <rPh sb="13" eb="15">
      <t>タッセイ</t>
    </rPh>
    <phoneticPr fontId="1"/>
  </si>
  <si>
    <t>それが可能な敵に味方が隣接していない事態なら、</t>
    <rPh sb="3" eb="5">
      <t>カノウ</t>
    </rPh>
    <rPh sb="6" eb="7">
      <t>テキ</t>
    </rPh>
    <rPh sb="8" eb="10">
      <t>ミカタ</t>
    </rPh>
    <rPh sb="11" eb="13">
      <t>リンセツ</t>
    </rPh>
    <rPh sb="18" eb="20">
      <t>ジタイ</t>
    </rPh>
    <phoneticPr fontId="1"/>
  </si>
  <si>
    <t>5ダメ程度与えるぐらいなら、サッサと逃げるべきな気がする…。</t>
    <rPh sb="3" eb="5">
      <t>テイド</t>
    </rPh>
    <rPh sb="5" eb="6">
      <t>アタ</t>
    </rPh>
    <rPh sb="18" eb="19">
      <t>ニ</t>
    </rPh>
    <rPh sb="24" eb="25">
      <t>キ</t>
    </rPh>
    <phoneticPr fontId="1"/>
  </si>
  <si>
    <t>でも、上手く使えれば面白い。</t>
    <rPh sb="3" eb="5">
      <t>ウマ</t>
    </rPh>
    <rPh sb="6" eb="7">
      <t>ツカ</t>
    </rPh>
    <rPh sb="10" eb="12">
      <t>オモシロ</t>
    </rPh>
    <phoneticPr fontId="1"/>
  </si>
  <si>
    <t>ま、伏せさせるんで、突撃とかならオイシイ事態は生むかもしれない。</t>
    <rPh sb="2" eb="3">
      <t>フ</t>
    </rPh>
    <rPh sb="10" eb="12">
      <t>トツゲキ</t>
    </rPh>
    <rPh sb="20" eb="22">
      <t>ジタイ</t>
    </rPh>
    <rPh sb="23" eb="24">
      <t>ウ</t>
    </rPh>
    <phoneticPr fontId="1"/>
  </si>
  <si>
    <t>口頭を使わない味方へのアナウンスも難しい</t>
    <rPh sb="0" eb="2">
      <t>コウトウ</t>
    </rPh>
    <rPh sb="3" eb="4">
      <t>ツカ</t>
    </rPh>
    <rPh sb="7" eb="9">
      <t>ミカタ</t>
    </rPh>
    <rPh sb="17" eb="18">
      <t>ムズカ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</si>
</sst>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3">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11"/>
      <color theme="4" tint="-0.249977111117893"/>
      <name val="ＭＳ Ｐゴシック"/>
      <family val="3"/>
      <charset val="128"/>
      <scheme val="minor"/>
    </font>
    <font>
      <sz val="6"/>
      <name val="ＭＳ Ｐゴシック"/>
      <family val="3"/>
      <charset val="128"/>
    </font>
    <font>
      <sz val="14"/>
      <color theme="1"/>
      <name val="ＭＳ Ｐゴシック"/>
      <family val="3"/>
      <charset val="128"/>
      <scheme val="minor"/>
    </font>
    <font>
      <sz val="20"/>
      <color theme="1"/>
      <name val="ＭＳ Ｐゴシック"/>
      <family val="3"/>
      <charset val="128"/>
      <scheme val="minor"/>
    </font>
    <font>
      <b/>
      <sz val="16"/>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8"/>
      <color rgb="FFFF0000"/>
      <name val="ＭＳ Ｐゴシック"/>
      <family val="3"/>
      <charset val="128"/>
      <scheme val="minor"/>
    </font>
  </fonts>
  <fills count="20">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45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3" fillId="8" borderId="21" xfId="0" applyFont="1" applyFill="1" applyBorder="1" applyAlignment="1">
      <alignment horizontal="center" vertical="center"/>
    </xf>
    <xf numFmtId="0" fontId="5" fillId="2" borderId="24" xfId="0" applyFont="1" applyFill="1" applyBorder="1" applyAlignment="1">
      <alignment horizontal="center" vertical="center" shrinkToFit="1"/>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0" borderId="19"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17"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4" fillId="3" borderId="27" xfId="0" applyFont="1" applyFill="1" applyBorder="1" applyAlignment="1">
      <alignment horizontal="center" vertical="center" wrapText="1"/>
    </xf>
    <xf numFmtId="0" fontId="3" fillId="8" borderId="29"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4" fillId="16" borderId="25"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3" fillId="7" borderId="28" xfId="0" applyFont="1" applyFill="1" applyBorder="1" applyAlignment="1">
      <alignment horizontal="center" vertical="center"/>
    </xf>
    <xf numFmtId="0" fontId="3" fillId="7" borderId="26"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0" xfId="0"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41" xfId="0" applyFont="1" applyFill="1" applyBorder="1" applyAlignment="1">
      <alignment horizontal="center" vertical="center" wrapText="1" shrinkToFit="1"/>
    </xf>
    <xf numFmtId="0" fontId="10" fillId="10" borderId="35" xfId="0" applyFont="1" applyFill="1" applyBorder="1" applyAlignment="1">
      <alignment horizontal="center" vertical="center" shrinkToFit="1"/>
    </xf>
    <xf numFmtId="0" fontId="10" fillId="10" borderId="43" xfId="0" applyFont="1" applyFill="1" applyBorder="1" applyAlignment="1">
      <alignment horizontal="center" vertical="center" shrinkToFit="1"/>
    </xf>
    <xf numFmtId="0" fontId="4" fillId="0" borderId="44" xfId="0" applyFont="1" applyFill="1" applyBorder="1" applyAlignment="1">
      <alignment horizontal="center" vertical="center" wrapText="1"/>
    </xf>
    <xf numFmtId="0" fontId="4" fillId="15" borderId="44"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0" xfId="0">
      <alignment vertical="center"/>
    </xf>
    <xf numFmtId="0" fontId="9"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19" xfId="0"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9" fillId="0" borderId="0" xfId="0" applyFont="1" applyAlignment="1">
      <alignment horizontal="left" vertical="center"/>
    </xf>
    <xf numFmtId="0" fontId="3" fillId="8" borderId="21" xfId="0" applyFont="1" applyFill="1" applyBorder="1" applyAlignment="1">
      <alignment horizontal="center" vertical="center"/>
    </xf>
    <xf numFmtId="0" fontId="5" fillId="2" borderId="24" xfId="0" applyFont="1" applyFill="1" applyBorder="1" applyAlignment="1">
      <alignment horizontal="center" vertical="center" shrinkToFit="1"/>
    </xf>
    <xf numFmtId="0" fontId="17" fillId="0" borderId="0" xfId="0" applyFont="1">
      <alignment vertical="center"/>
    </xf>
    <xf numFmtId="0" fontId="3" fillId="8" borderId="29" xfId="0" applyFont="1" applyFill="1" applyBorder="1" applyAlignment="1">
      <alignment horizontal="center" vertical="center"/>
    </xf>
    <xf numFmtId="0" fontId="5" fillId="4" borderId="20" xfId="0" applyFont="1" applyFill="1" applyBorder="1" applyAlignment="1">
      <alignment horizontal="center" vertical="center" shrinkToFit="1"/>
    </xf>
    <xf numFmtId="0" fontId="10" fillId="8" borderId="36" xfId="0" applyFont="1" applyFill="1" applyBorder="1" applyAlignment="1">
      <alignment horizontal="center" vertical="center" wrapText="1"/>
    </xf>
    <xf numFmtId="0" fontId="17" fillId="9" borderId="19" xfId="0" applyFont="1" applyFill="1" applyBorder="1" applyAlignment="1">
      <alignment horizontal="center" vertical="center" shrinkToFit="1"/>
    </xf>
    <xf numFmtId="0" fontId="10" fillId="7" borderId="46" xfId="0" applyFont="1" applyFill="1" applyBorder="1" applyAlignment="1">
      <alignment horizontal="center" vertical="center" wrapText="1"/>
    </xf>
    <xf numFmtId="0" fontId="3" fillId="7" borderId="2" xfId="0" applyFont="1" applyFill="1" applyBorder="1" applyAlignment="1">
      <alignment horizontal="center" vertical="center"/>
    </xf>
    <xf numFmtId="0" fontId="10" fillId="10" borderId="47" xfId="0" applyFont="1" applyFill="1" applyBorder="1" applyAlignment="1">
      <alignment horizontal="center" vertical="center" shrinkToFit="1"/>
    </xf>
    <xf numFmtId="0" fontId="3" fillId="0" borderId="27" xfId="0" applyFont="1" applyFill="1" applyBorder="1" applyAlignment="1">
      <alignment horizontal="center" vertical="center"/>
    </xf>
    <xf numFmtId="0" fontId="4" fillId="14" borderId="42" xfId="0" applyFont="1" applyFill="1" applyBorder="1" applyAlignment="1">
      <alignment horizontal="center" vertical="center" shrinkToFit="1"/>
    </xf>
    <xf numFmtId="0" fontId="3" fillId="14" borderId="39" xfId="0" applyFont="1" applyFill="1" applyBorder="1" applyAlignment="1">
      <alignment horizontal="center" vertical="center"/>
    </xf>
    <xf numFmtId="0" fontId="3" fillId="14" borderId="40"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7" fillId="13" borderId="13"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6"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7" fillId="17" borderId="1" xfId="0" applyFont="1" applyFill="1" applyBorder="1" applyAlignment="1">
      <alignment horizontal="center" vertical="center"/>
    </xf>
    <xf numFmtId="0" fontId="10" fillId="8" borderId="49" xfId="0" applyFont="1" applyFill="1" applyBorder="1" applyAlignment="1">
      <alignment horizontal="center" vertical="center" wrapText="1"/>
    </xf>
    <xf numFmtId="0" fontId="6" fillId="17" borderId="1"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8" fillId="17" borderId="1" xfId="0" applyFont="1" applyFill="1" applyBorder="1" applyAlignment="1">
      <alignment horizontal="center" vertical="center" shrinkToFit="1"/>
    </xf>
    <xf numFmtId="0" fontId="7" fillId="17" borderId="1"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9" fillId="0" borderId="0" xfId="0" applyFont="1">
      <alignment vertical="center"/>
    </xf>
    <xf numFmtId="0" fontId="0" fillId="0" borderId="0" xfId="0">
      <alignment vertical="center"/>
    </xf>
    <xf numFmtId="0" fontId="0" fillId="9" borderId="1" xfId="0" applyFill="1" applyBorder="1" applyAlignment="1">
      <alignment horizontal="center" vertical="center"/>
    </xf>
    <xf numFmtId="0" fontId="7" fillId="17" borderId="13"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7" fillId="6" borderId="13"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4" fillId="3" borderId="25" xfId="0" applyFont="1" applyFill="1" applyBorder="1" applyAlignment="1">
      <alignment horizontal="center" vertical="center" wrapText="1"/>
    </xf>
    <xf numFmtId="0" fontId="9" fillId="9" borderId="12" xfId="0" applyFont="1" applyFill="1" applyBorder="1" applyAlignment="1">
      <alignment horizontal="center" vertical="center"/>
    </xf>
    <xf numFmtId="0" fontId="11" fillId="9" borderId="19"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7" fillId="6"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7" fillId="17"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0" borderId="0" xfId="0" applyBorder="1" applyAlignment="1">
      <alignment horizontal="left" vertical="center"/>
    </xf>
    <xf numFmtId="0" fontId="7" fillId="13" borderId="13"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24" fillId="9" borderId="12" xfId="0" applyFont="1" applyFill="1" applyBorder="1" applyAlignment="1">
      <alignment horizontal="center" vertical="center" shrinkToFit="1"/>
    </xf>
    <xf numFmtId="0" fontId="8" fillId="17" borderId="22" xfId="0" applyFont="1" applyFill="1" applyBorder="1" applyAlignment="1">
      <alignment horizontal="center" vertical="center"/>
    </xf>
    <xf numFmtId="0" fontId="27" fillId="12" borderId="54" xfId="0" applyFont="1" applyFill="1" applyBorder="1" applyAlignment="1">
      <alignment horizontal="center" vertical="center"/>
    </xf>
    <xf numFmtId="0" fontId="27" fillId="12" borderId="28" xfId="0" applyFont="1" applyFill="1" applyBorder="1" applyAlignment="1">
      <alignment horizontal="center" vertical="center"/>
    </xf>
    <xf numFmtId="0" fontId="27" fillId="12" borderId="26" xfId="0" applyFont="1" applyFill="1" applyBorder="1" applyAlignment="1">
      <alignment horizontal="center" vertical="center"/>
    </xf>
    <xf numFmtId="0" fontId="0" fillId="12" borderId="15" xfId="0" applyFill="1" applyBorder="1" applyAlignment="1">
      <alignment horizontal="center" vertical="center"/>
    </xf>
    <xf numFmtId="0" fontId="0" fillId="12" borderId="1" xfId="0" applyFill="1" applyBorder="1" applyAlignment="1">
      <alignment horizontal="center" vertical="center"/>
    </xf>
    <xf numFmtId="0" fontId="28" fillId="0" borderId="58" xfId="0" applyFont="1" applyBorder="1" applyAlignment="1">
      <alignment horizontal="center" vertical="center"/>
    </xf>
    <xf numFmtId="0" fontId="28" fillId="0" borderId="29" xfId="0" applyFont="1" applyBorder="1" applyAlignment="1">
      <alignment horizontal="center" vertical="center"/>
    </xf>
    <xf numFmtId="0" fontId="28" fillId="0" borderId="21" xfId="0" applyFont="1" applyBorder="1" applyAlignment="1">
      <alignment horizontal="center" vertical="center"/>
    </xf>
    <xf numFmtId="0" fontId="20" fillId="5" borderId="15"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0" fillId="10" borderId="65"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3" xfId="0" applyFont="1" applyFill="1" applyBorder="1" applyAlignment="1">
      <alignment horizontal="center" vertical="center"/>
    </xf>
    <xf numFmtId="0" fontId="5" fillId="4" borderId="20"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3" fillId="7" borderId="67" xfId="0" applyFont="1" applyFill="1" applyBorder="1" applyAlignment="1">
      <alignment horizontal="center" vertical="center"/>
    </xf>
    <xf numFmtId="0" fontId="3" fillId="7" borderId="68" xfId="0" applyFont="1" applyFill="1" applyBorder="1" applyAlignment="1">
      <alignment horizontal="center" vertical="center"/>
    </xf>
    <xf numFmtId="0" fontId="5" fillId="2" borderId="24" xfId="0" applyFont="1" applyFill="1" applyBorder="1" applyAlignment="1">
      <alignment horizontal="center" vertical="center" wrapText="1"/>
    </xf>
    <xf numFmtId="0" fontId="3" fillId="8" borderId="58" xfId="0" applyFont="1" applyFill="1" applyBorder="1" applyAlignment="1">
      <alignment horizontal="center" vertical="center"/>
    </xf>
    <xf numFmtId="0" fontId="3" fillId="8" borderId="57"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7" fillId="17" borderId="13" xfId="0" applyFont="1" applyFill="1" applyBorder="1" applyAlignment="1">
      <alignment horizontal="center" vertical="center" shrinkToFit="1"/>
    </xf>
    <xf numFmtId="0" fontId="9" fillId="9" borderId="2" xfId="0" applyFont="1" applyFill="1" applyBorder="1" applyAlignment="1">
      <alignment horizontal="center" vertical="center"/>
    </xf>
    <xf numFmtId="0" fontId="5" fillId="4" borderId="69"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3" fillId="7" borderId="58" xfId="0" applyFont="1" applyFill="1" applyBorder="1" applyAlignment="1">
      <alignment horizontal="center" vertical="center"/>
    </xf>
    <xf numFmtId="0" fontId="3" fillId="7" borderId="57"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24" fillId="9" borderId="2" xfId="0" applyFont="1" applyFill="1" applyBorder="1" applyAlignment="1">
      <alignment horizontal="center" vertical="center" shrinkToFit="1"/>
    </xf>
    <xf numFmtId="0" fontId="6" fillId="18" borderId="1" xfId="0" applyFont="1" applyFill="1" applyBorder="1" applyAlignment="1">
      <alignment horizontal="center" vertical="center"/>
    </xf>
    <xf numFmtId="0" fontId="8" fillId="18" borderId="1" xfId="0" applyFont="1" applyFill="1" applyBorder="1" applyAlignment="1">
      <alignment horizontal="center" vertical="center"/>
    </xf>
    <xf numFmtId="0" fontId="7" fillId="18" borderId="1" xfId="0" applyFont="1" applyFill="1" applyBorder="1" applyAlignment="1">
      <alignment horizontal="center" vertical="center"/>
    </xf>
    <xf numFmtId="0" fontId="6" fillId="18" borderId="1" xfId="0" applyFont="1" applyFill="1" applyBorder="1" applyAlignment="1">
      <alignment horizontal="center" vertical="center" shrinkToFit="1"/>
    </xf>
    <xf numFmtId="0" fontId="7" fillId="18" borderId="13" xfId="0" applyFont="1" applyFill="1" applyBorder="1" applyAlignment="1">
      <alignment horizontal="center" vertical="center" shrinkToFit="1"/>
    </xf>
    <xf numFmtId="0" fontId="8" fillId="18" borderId="1" xfId="0" applyFont="1" applyFill="1" applyBorder="1" applyAlignment="1">
      <alignment horizontal="center" vertical="center" shrinkToFit="1"/>
    </xf>
    <xf numFmtId="0" fontId="7" fillId="18" borderId="1" xfId="0" applyFont="1" applyFill="1" applyBorder="1" applyAlignment="1">
      <alignment horizontal="center" vertical="center" shrinkToFit="1"/>
    </xf>
    <xf numFmtId="56" fontId="2" fillId="5" borderId="1" xfId="0" quotePrefix="1"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25" xfId="0" applyFont="1" applyFill="1" applyBorder="1" applyAlignment="1">
      <alignment horizontal="center" vertical="center"/>
    </xf>
    <xf numFmtId="0" fontId="19" fillId="11" borderId="38" xfId="0" applyFont="1" applyFill="1" applyBorder="1" applyAlignment="1">
      <alignment horizontal="center" vertical="center" wrapText="1"/>
    </xf>
    <xf numFmtId="0" fontId="5" fillId="4" borderId="69" xfId="0" applyFont="1" applyFill="1" applyBorder="1" applyAlignment="1">
      <alignment horizontal="center" vertical="center" shrinkToFit="1"/>
    </xf>
    <xf numFmtId="0" fontId="10" fillId="7" borderId="70" xfId="0" applyFont="1" applyFill="1" applyBorder="1" applyAlignment="1">
      <alignment horizontal="center" vertical="center" wrapText="1"/>
    </xf>
    <xf numFmtId="0" fontId="3" fillId="7" borderId="71" xfId="0" applyFont="1" applyFill="1" applyBorder="1" applyAlignment="1">
      <alignment horizontal="center" vertical="center"/>
    </xf>
    <xf numFmtId="0" fontId="3" fillId="7" borderId="72" xfId="0" applyFont="1" applyFill="1" applyBorder="1" applyAlignment="1">
      <alignment horizontal="center" vertical="center"/>
    </xf>
    <xf numFmtId="0" fontId="3" fillId="7" borderId="73" xfId="0" applyFont="1" applyFill="1" applyBorder="1" applyAlignment="1">
      <alignment horizontal="center" vertical="center"/>
    </xf>
    <xf numFmtId="0" fontId="4" fillId="0" borderId="74" xfId="0" applyFont="1" applyFill="1" applyBorder="1" applyAlignment="1">
      <alignment horizontal="center" vertical="center" wrapText="1"/>
    </xf>
    <xf numFmtId="0" fontId="5" fillId="19"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7" fillId="17" borderId="13" xfId="0" applyFont="1" applyFill="1" applyBorder="1" applyAlignment="1">
      <alignment horizontal="center" vertical="center" shrinkToFit="1"/>
    </xf>
    <xf numFmtId="0" fontId="9" fillId="9"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5" borderId="1" xfId="0" applyFill="1" applyBorder="1" applyAlignment="1">
      <alignment horizontal="center" vertical="center"/>
    </xf>
    <xf numFmtId="0" fontId="0" fillId="5" borderId="19" xfId="0" applyFill="1" applyBorder="1" applyAlignment="1">
      <alignment horizontal="center" vertical="center"/>
    </xf>
    <xf numFmtId="176" fontId="9" fillId="0" borderId="0" xfId="0" applyNumberFormat="1" applyFont="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20" fillId="5" borderId="1" xfId="0" applyFont="1"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0" fillId="9" borderId="14" xfId="0"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56" fontId="20" fillId="5" borderId="1" xfId="0" quotePrefix="1" applyNumberFormat="1" applyFont="1" applyFill="1" applyBorder="1" applyAlignment="1">
      <alignment horizontal="center" vertical="center"/>
    </xf>
    <xf numFmtId="0" fontId="14" fillId="0" borderId="0" xfId="0" applyFont="1" applyBorder="1" applyAlignment="1">
      <alignment horizontal="left" vertical="center"/>
    </xf>
    <xf numFmtId="0" fontId="13" fillId="0" borderId="0" xfId="0" applyFont="1" applyAlignment="1">
      <alignment horizontal="left" vertical="center"/>
    </xf>
    <xf numFmtId="0" fontId="5" fillId="6" borderId="1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4" fillId="0" borderId="32"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19" fillId="11" borderId="23"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5" xfId="0" applyFont="1" applyFill="1" applyBorder="1" applyAlignment="1">
      <alignment horizontal="center" vertical="center"/>
    </xf>
    <xf numFmtId="0" fontId="7" fillId="6" borderId="1"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8" xfId="0" applyFont="1"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left"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8" xfId="0" applyFont="1" applyBorder="1" applyAlignment="1">
      <alignment horizontal="left" vertical="center"/>
    </xf>
    <xf numFmtId="0" fontId="25" fillId="0" borderId="7" xfId="0" applyFont="1" applyBorder="1" applyAlignment="1">
      <alignment horizontal="left" vertical="center"/>
    </xf>
    <xf numFmtId="0" fontId="25" fillId="0" borderId="0" xfId="0" applyFont="1" applyBorder="1" applyAlignment="1">
      <alignment horizontal="left" vertical="center"/>
    </xf>
    <xf numFmtId="0" fontId="25" fillId="0" borderId="8" xfId="0" applyFont="1" applyBorder="1" applyAlignment="1">
      <alignment horizontal="left" vertical="center"/>
    </xf>
    <xf numFmtId="0" fontId="0" fillId="0" borderId="0" xfId="0" applyAlignment="1">
      <alignment horizontal="left" vertical="center"/>
    </xf>
    <xf numFmtId="0" fontId="4" fillId="0" borderId="16"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19" fillId="11" borderId="45" xfId="0" applyFont="1" applyFill="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7" fillId="13" borderId="15" xfId="0" applyFont="1" applyFill="1" applyBorder="1" applyAlignment="1">
      <alignment horizontal="center" vertical="center" shrinkToFit="1"/>
    </xf>
    <xf numFmtId="0" fontId="5" fillId="13" borderId="16" xfId="0" applyFont="1" applyFill="1" applyBorder="1" applyAlignment="1">
      <alignment horizontal="center" vertical="center" shrinkToFit="1"/>
    </xf>
    <xf numFmtId="0" fontId="5" fillId="13" borderId="17" xfId="0" applyFont="1" applyFill="1" applyBorder="1" applyAlignment="1">
      <alignment horizontal="center" vertical="center" shrinkToFit="1"/>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5" xfId="0" applyFont="1" applyFill="1" applyBorder="1" applyAlignment="1">
      <alignment horizontal="center" vertical="center"/>
    </xf>
    <xf numFmtId="0" fontId="7" fillId="13" borderId="1"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2" fillId="0" borderId="7"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16" fillId="0" borderId="11"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7" fillId="17" borderId="13" xfId="0" applyFont="1" applyFill="1" applyBorder="1" applyAlignment="1">
      <alignment horizontal="center" vertical="center" shrinkToFit="1"/>
    </xf>
    <xf numFmtId="0" fontId="7" fillId="17" borderId="14" xfId="0" applyFont="1" applyFill="1" applyBorder="1" applyAlignment="1">
      <alignment horizontal="center" vertical="center" shrinkToFit="1"/>
    </xf>
    <xf numFmtId="0" fontId="7" fillId="17" borderId="15" xfId="0" applyFont="1" applyFill="1" applyBorder="1" applyAlignment="1">
      <alignment horizontal="center" vertical="center" shrinkToFi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17" borderId="50" xfId="0" applyFont="1" applyFill="1" applyBorder="1" applyAlignment="1">
      <alignment horizontal="left" vertical="center"/>
    </xf>
    <xf numFmtId="0" fontId="7" fillId="17" borderId="17" xfId="0" applyFont="1" applyFill="1" applyBorder="1" applyAlignment="1">
      <alignment horizontal="left" vertical="center"/>
    </xf>
    <xf numFmtId="0" fontId="7" fillId="17" borderId="18" xfId="0" applyFont="1" applyFill="1" applyBorder="1" applyAlignment="1">
      <alignment horizontal="left" vertical="center"/>
    </xf>
    <xf numFmtId="0" fontId="27" fillId="12" borderId="51" xfId="0" applyFont="1" applyFill="1" applyBorder="1" applyAlignment="1">
      <alignment horizontal="center" vertical="center"/>
    </xf>
    <xf numFmtId="0" fontId="27" fillId="12" borderId="52" xfId="0" applyFont="1" applyFill="1" applyBorder="1" applyAlignment="1">
      <alignment horizontal="center" vertical="center"/>
    </xf>
    <xf numFmtId="0" fontId="27" fillId="12" borderId="53" xfId="0" applyFont="1" applyFill="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5" fillId="17" borderId="32" xfId="0" applyFont="1" applyFill="1" applyBorder="1" applyAlignment="1">
      <alignment horizontal="center" vertical="center" shrinkToFit="1"/>
    </xf>
    <xf numFmtId="0" fontId="5" fillId="17" borderId="59" xfId="0" applyFont="1" applyFill="1" applyBorder="1" applyAlignment="1">
      <alignment horizontal="center" vertical="center" shrinkToFit="1"/>
    </xf>
    <xf numFmtId="0" fontId="5" fillId="17" borderId="60" xfId="0" applyFont="1" applyFill="1" applyBorder="1" applyAlignment="1">
      <alignment horizontal="center" vertical="center" shrinkToFit="1"/>
    </xf>
    <xf numFmtId="0" fontId="5" fillId="17" borderId="38" xfId="0" applyFont="1" applyFill="1" applyBorder="1" applyAlignment="1">
      <alignment horizontal="center" vertical="center" shrinkToFit="1"/>
    </xf>
    <xf numFmtId="0" fontId="5" fillId="17" borderId="61" xfId="0" applyFont="1" applyFill="1" applyBorder="1" applyAlignment="1">
      <alignment horizontal="center" vertical="center" shrinkToFit="1"/>
    </xf>
    <xf numFmtId="0" fontId="5" fillId="17" borderId="62" xfId="0" applyFont="1" applyFill="1" applyBorder="1" applyAlignment="1">
      <alignment horizontal="center" vertical="center" shrinkToFit="1"/>
    </xf>
    <xf numFmtId="0" fontId="8" fillId="17" borderId="13" xfId="0" applyFont="1" applyFill="1" applyBorder="1" applyAlignment="1">
      <alignment horizontal="center" vertical="center"/>
    </xf>
    <xf numFmtId="0" fontId="8" fillId="17" borderId="15" xfId="0" applyFont="1" applyFill="1" applyBorder="1" applyAlignment="1">
      <alignment horizontal="center" vertical="center"/>
    </xf>
    <xf numFmtId="0" fontId="7" fillId="17" borderId="1" xfId="0" applyFont="1" applyFill="1"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7" fillId="17" borderId="13" xfId="0" applyFont="1" applyFill="1" applyBorder="1" applyAlignment="1">
      <alignment horizontal="center" vertical="center"/>
    </xf>
    <xf numFmtId="0" fontId="7" fillId="17" borderId="15" xfId="0" applyFont="1" applyFill="1" applyBorder="1" applyAlignment="1">
      <alignment horizontal="center" vertical="center"/>
    </xf>
    <xf numFmtId="0" fontId="5" fillId="17" borderId="16" xfId="0" applyFont="1" applyFill="1" applyBorder="1" applyAlignment="1">
      <alignment horizontal="center" vertical="center" shrinkToFit="1"/>
    </xf>
    <xf numFmtId="0" fontId="5" fillId="17" borderId="17" xfId="0" applyFont="1" applyFill="1" applyBorder="1" applyAlignment="1">
      <alignment horizontal="center" vertical="center" shrinkToFit="1"/>
    </xf>
    <xf numFmtId="0" fontId="23" fillId="13" borderId="13" xfId="0" applyFont="1" applyFill="1" applyBorder="1" applyAlignment="1">
      <alignment horizontal="center" vertical="center"/>
    </xf>
    <xf numFmtId="0" fontId="23" fillId="13" borderId="15" xfId="0" applyFont="1" applyFill="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9" fillId="0" borderId="5" xfId="0" applyFont="1" applyFill="1" applyBorder="1" applyAlignment="1">
      <alignment horizontal="left" vertical="center" shrinkToFi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5" fillId="19" borderId="13" xfId="0" applyFont="1" applyFill="1" applyBorder="1" applyAlignment="1">
      <alignment horizontal="left" vertical="center"/>
    </xf>
    <xf numFmtId="0" fontId="5" fillId="19" borderId="14" xfId="0" applyFont="1" applyFill="1" applyBorder="1" applyAlignment="1">
      <alignment horizontal="left" vertical="center"/>
    </xf>
    <xf numFmtId="0" fontId="5" fillId="19" borderId="15" xfId="0" applyFont="1" applyFill="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Border="1" applyAlignment="1">
      <alignment horizontal="left" vertical="center"/>
    </xf>
    <xf numFmtId="0" fontId="29" fillId="0" borderId="8" xfId="0" applyFont="1" applyBorder="1" applyAlignment="1">
      <alignment horizontal="left" vertical="center"/>
    </xf>
    <xf numFmtId="0" fontId="0" fillId="0" borderId="7" xfId="0" quotePrefix="1" applyBorder="1" applyAlignment="1">
      <alignment horizontal="left" vertical="center"/>
    </xf>
    <xf numFmtId="0" fontId="7" fillId="18" borderId="13" xfId="0" applyFont="1" applyFill="1" applyBorder="1" applyAlignment="1">
      <alignment horizontal="center" vertical="center"/>
    </xf>
    <xf numFmtId="0" fontId="7" fillId="18" borderId="15" xfId="0" applyFont="1" applyFill="1" applyBorder="1" applyAlignment="1">
      <alignment horizontal="center" vertical="center"/>
    </xf>
    <xf numFmtId="0" fontId="8" fillId="18" borderId="13" xfId="0" applyFont="1" applyFill="1" applyBorder="1" applyAlignment="1">
      <alignment horizontal="center" vertical="center"/>
    </xf>
    <xf numFmtId="0" fontId="8" fillId="18" borderId="15" xfId="0" applyFont="1" applyFill="1" applyBorder="1" applyAlignment="1">
      <alignment horizontal="center" vertical="center"/>
    </xf>
    <xf numFmtId="0" fontId="7" fillId="18" borderId="1" xfId="0" applyFont="1" applyFill="1" applyBorder="1" applyAlignment="1">
      <alignment horizontal="left" vertical="center"/>
    </xf>
    <xf numFmtId="0" fontId="16" fillId="0" borderId="7" xfId="0" quotePrefix="1" applyFont="1" applyBorder="1" applyAlignment="1">
      <alignment horizontal="left" vertical="center"/>
    </xf>
    <xf numFmtId="0" fontId="7" fillId="18" borderId="13" xfId="0" applyFont="1" applyFill="1" applyBorder="1" applyAlignment="1">
      <alignment horizontal="center" vertical="center" shrinkToFit="1"/>
    </xf>
    <xf numFmtId="0" fontId="7" fillId="18" borderId="14" xfId="0" applyFont="1" applyFill="1" applyBorder="1" applyAlignment="1">
      <alignment horizontal="center" vertical="center" shrinkToFit="1"/>
    </xf>
    <xf numFmtId="0" fontId="7" fillId="18" borderId="15" xfId="0" applyFont="1" applyFill="1" applyBorder="1" applyAlignment="1">
      <alignment horizontal="center" vertical="center" shrinkToFit="1"/>
    </xf>
    <xf numFmtId="0" fontId="0" fillId="0" borderId="13" xfId="0" quotePrefix="1" applyBorder="1" applyAlignment="1">
      <alignment horizontal="left" vertical="center"/>
    </xf>
    <xf numFmtId="0" fontId="16" fillId="0" borderId="9" xfId="0" quotePrefix="1" applyFont="1" applyBorder="1" applyAlignment="1">
      <alignment horizontal="left" vertical="center"/>
    </xf>
    <xf numFmtId="0" fontId="5" fillId="18" borderId="16" xfId="0" applyFont="1" applyFill="1" applyBorder="1" applyAlignment="1">
      <alignment horizontal="center" vertical="center" shrinkToFit="1"/>
    </xf>
    <xf numFmtId="0" fontId="5" fillId="18" borderId="17"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6699"/>
      <color rgb="FF008000"/>
      <color rgb="FFA61D0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selection activeCell="N1" sqref="N1"/>
    </sheetView>
  </sheetViews>
  <sheetFormatPr defaultRowHeight="13.5"/>
  <cols>
    <col min="1" max="1" width="8" customWidth="1"/>
    <col min="3" max="3" width="9.75" customWidth="1"/>
    <col min="5" max="5" width="9.5" bestFit="1" customWidth="1"/>
    <col min="15" max="15" width="9" style="51"/>
    <col min="16" max="16" width="7.375" customWidth="1"/>
  </cols>
  <sheetData>
    <row r="1" spans="1:16">
      <c r="A1" s="8" t="s">
        <v>30</v>
      </c>
      <c r="B1" s="294" t="s">
        <v>144</v>
      </c>
      <c r="C1" s="294"/>
      <c r="D1" s="294"/>
      <c r="E1" s="72" t="s">
        <v>104</v>
      </c>
      <c r="F1" s="72" t="s">
        <v>105</v>
      </c>
      <c r="G1" s="72" t="s">
        <v>107</v>
      </c>
      <c r="H1" s="72" t="s">
        <v>106</v>
      </c>
      <c r="I1" s="72" t="s">
        <v>108</v>
      </c>
      <c r="J1" s="90"/>
      <c r="M1" s="15" t="s">
        <v>62</v>
      </c>
      <c r="N1" s="284">
        <v>2</v>
      </c>
      <c r="O1" s="16"/>
    </row>
    <row r="2" spans="1:16">
      <c r="A2" s="8" t="s">
        <v>31</v>
      </c>
      <c r="B2" s="294" t="s">
        <v>145</v>
      </c>
      <c r="C2" s="294"/>
      <c r="D2" s="294"/>
      <c r="E2" s="73">
        <v>10</v>
      </c>
      <c r="F2" s="73">
        <v>4</v>
      </c>
      <c r="G2" s="73">
        <v>0</v>
      </c>
      <c r="H2" s="73">
        <v>6</v>
      </c>
      <c r="I2" s="73">
        <v>0</v>
      </c>
      <c r="J2" s="90"/>
      <c r="N2" t="s">
        <v>88</v>
      </c>
    </row>
    <row r="3" spans="1:16" ht="14.25" thickBot="1">
      <c r="A3" s="9" t="s">
        <v>32</v>
      </c>
      <c r="B3" s="48">
        <v>10</v>
      </c>
    </row>
    <row r="4" spans="1:16" ht="14.25" thickBot="1">
      <c r="A4" s="7"/>
      <c r="B4" s="6" t="s">
        <v>10</v>
      </c>
      <c r="C4" s="6" t="s">
        <v>11</v>
      </c>
      <c r="D4" s="6"/>
      <c r="F4" s="298" t="s">
        <v>417</v>
      </c>
      <c r="G4" s="299"/>
    </row>
    <row r="5" spans="1:16">
      <c r="A5" s="8" t="s">
        <v>12</v>
      </c>
      <c r="B5" s="5">
        <v>10</v>
      </c>
      <c r="C5" s="14">
        <f>INT(($B$5-10)/2)</f>
        <v>0</v>
      </c>
      <c r="D5" s="4">
        <f>INT($B$3/2)+$C5</f>
        <v>5</v>
      </c>
      <c r="F5" s="291" t="s">
        <v>433</v>
      </c>
      <c r="G5" s="291"/>
      <c r="H5" s="292"/>
      <c r="I5" s="292"/>
      <c r="J5" s="292"/>
      <c r="K5" s="292"/>
      <c r="L5" s="292"/>
      <c r="M5" s="292"/>
      <c r="N5" s="292"/>
      <c r="O5" s="76"/>
    </row>
    <row r="6" spans="1:16">
      <c r="A6" s="8" t="s">
        <v>13</v>
      </c>
      <c r="B6" s="5">
        <v>14</v>
      </c>
      <c r="C6" s="14">
        <f>INT(($B$6-10)/2)</f>
        <v>2</v>
      </c>
      <c r="D6" s="25">
        <f t="shared" ref="D6:D10" si="0">INT($B$3/2)+$C6</f>
        <v>7</v>
      </c>
      <c r="F6" s="50" t="s">
        <v>22</v>
      </c>
      <c r="G6" s="6" t="s">
        <v>23</v>
      </c>
      <c r="H6" s="6" t="s">
        <v>24</v>
      </c>
      <c r="I6" s="6" t="s">
        <v>25</v>
      </c>
      <c r="J6" s="6" t="s">
        <v>26</v>
      </c>
      <c r="K6" s="6" t="s">
        <v>27</v>
      </c>
      <c r="L6" s="6" t="s">
        <v>83</v>
      </c>
      <c r="M6" s="6" t="s">
        <v>28</v>
      </c>
      <c r="N6" s="6" t="s">
        <v>29</v>
      </c>
      <c r="O6" s="72" t="s">
        <v>110</v>
      </c>
      <c r="P6" s="18" t="s">
        <v>34</v>
      </c>
    </row>
    <row r="7" spans="1:16">
      <c r="A7" s="8" t="s">
        <v>14</v>
      </c>
      <c r="B7" s="5">
        <v>10</v>
      </c>
      <c r="C7" s="14">
        <f>INT(($B$7-10)/2)</f>
        <v>0</v>
      </c>
      <c r="D7" s="25">
        <f t="shared" si="0"/>
        <v>5</v>
      </c>
      <c r="F7" s="164" t="s">
        <v>134</v>
      </c>
      <c r="G7" s="2">
        <f>I7+P7</f>
        <v>11</v>
      </c>
      <c r="H7" s="19" t="s">
        <v>12</v>
      </c>
      <c r="I7" s="21">
        <f>IF($H7 = "筋力",基本!$C$5,IF($H7 = "耐久力",基本!$C$6,IF($H7 = "敏捷力",基本!$C$7,IF($H7 = "知力",基本!$C$8,IF($H7 = "判断力",基本!$C$9,IF($H7 = "魅力",基本!$C$10,""))))))</f>
        <v>0</v>
      </c>
      <c r="J7" s="25">
        <f>INT($B$3/2)</f>
        <v>5</v>
      </c>
      <c r="K7" s="5">
        <v>2</v>
      </c>
      <c r="L7" s="5">
        <v>1</v>
      </c>
      <c r="M7" s="5">
        <v>3</v>
      </c>
      <c r="N7" s="5">
        <v>0</v>
      </c>
      <c r="O7" s="73">
        <v>0</v>
      </c>
      <c r="P7" s="17">
        <f>SUM(J7:O7)</f>
        <v>11</v>
      </c>
    </row>
    <row r="8" spans="1:16">
      <c r="A8" s="8" t="s">
        <v>15</v>
      </c>
      <c r="B8" s="5">
        <v>16</v>
      </c>
      <c r="C8" s="14">
        <f>INT(($B$8-10)/2)</f>
        <v>3</v>
      </c>
      <c r="D8" s="25">
        <f t="shared" si="0"/>
        <v>8</v>
      </c>
      <c r="F8" s="293" t="s">
        <v>33</v>
      </c>
      <c r="G8" s="293"/>
      <c r="H8" s="293" t="s">
        <v>34</v>
      </c>
      <c r="I8" s="293"/>
      <c r="J8" s="6" t="s">
        <v>24</v>
      </c>
      <c r="K8" s="6" t="s">
        <v>25</v>
      </c>
      <c r="L8" s="20" t="s">
        <v>83</v>
      </c>
      <c r="M8" s="6" t="s">
        <v>28</v>
      </c>
      <c r="N8" s="6" t="s">
        <v>29</v>
      </c>
      <c r="O8" s="72" t="s">
        <v>110</v>
      </c>
      <c r="P8" s="18" t="s">
        <v>34</v>
      </c>
    </row>
    <row r="9" spans="1:16">
      <c r="A9" s="8" t="s">
        <v>16</v>
      </c>
      <c r="B9" s="5">
        <v>22</v>
      </c>
      <c r="C9" s="14">
        <f>INT(($B$9-10)/2)</f>
        <v>6</v>
      </c>
      <c r="D9" s="25">
        <f t="shared" si="0"/>
        <v>11</v>
      </c>
      <c r="F9" s="294" t="s">
        <v>427</v>
      </c>
      <c r="G9" s="295"/>
      <c r="H9" s="292">
        <f>K9+P9</f>
        <v>3</v>
      </c>
      <c r="I9" s="292"/>
      <c r="J9" s="47" t="s">
        <v>12</v>
      </c>
      <c r="K9" s="21">
        <f>IF($J9 = "筋力",基本!$C$5,IF($J9 = "耐久力",基本!$C$6,IF($J9 = "敏捷力",基本!$C$7,IF($J9 = "知力",基本!$C$8,IF($J9 = "判断力",基本!$C$9,IF($J9 = "魅力",基本!$C$10,""))))))</f>
        <v>0</v>
      </c>
      <c r="L9" s="5">
        <v>0</v>
      </c>
      <c r="M9" s="5">
        <v>3</v>
      </c>
      <c r="N9" s="5">
        <v>0</v>
      </c>
      <c r="O9" s="46">
        <v>0</v>
      </c>
      <c r="P9" s="17">
        <f>SUM(L9:O9)</f>
        <v>3</v>
      </c>
    </row>
    <row r="10" spans="1:16">
      <c r="A10" s="8" t="s">
        <v>17</v>
      </c>
      <c r="B10" s="5">
        <v>8</v>
      </c>
      <c r="C10" s="14">
        <f>INT(($B$10-10)/2)</f>
        <v>-1</v>
      </c>
      <c r="D10" s="25">
        <f t="shared" si="0"/>
        <v>4</v>
      </c>
      <c r="F10" s="293" t="s">
        <v>35</v>
      </c>
      <c r="G10" s="293"/>
      <c r="H10" s="293" t="s">
        <v>36</v>
      </c>
      <c r="I10" s="293"/>
      <c r="J10" s="293"/>
      <c r="K10" s="293"/>
      <c r="L10" s="293" t="s">
        <v>37</v>
      </c>
      <c r="M10" s="293"/>
      <c r="N10" s="293"/>
      <c r="O10"/>
    </row>
    <row r="11" spans="1:16">
      <c r="A11" s="51"/>
      <c r="B11" s="51"/>
      <c r="C11" s="51"/>
      <c r="D11" s="51"/>
      <c r="F11" s="294" t="s">
        <v>18</v>
      </c>
      <c r="G11" s="295"/>
      <c r="H11" s="294" t="s">
        <v>148</v>
      </c>
      <c r="I11" s="295"/>
      <c r="J11" s="295"/>
      <c r="K11" s="295"/>
      <c r="L11" s="5">
        <v>3</v>
      </c>
      <c r="M11" s="4" t="s">
        <v>63</v>
      </c>
      <c r="N11" s="156">
        <v>8</v>
      </c>
      <c r="O11"/>
    </row>
    <row r="12" spans="1:16" ht="14.25" thickBot="1">
      <c r="A12" s="72" t="s">
        <v>86</v>
      </c>
      <c r="B12" s="33" t="s">
        <v>93</v>
      </c>
      <c r="C12" s="33" t="s">
        <v>94</v>
      </c>
      <c r="D12" s="72" t="s">
        <v>109</v>
      </c>
      <c r="F12" s="1"/>
      <c r="G12" s="1"/>
      <c r="H12" s="1"/>
      <c r="I12" s="1"/>
      <c r="J12" s="1"/>
      <c r="K12" s="1"/>
      <c r="L12" s="1"/>
      <c r="M12" s="1"/>
      <c r="N12" s="1"/>
      <c r="O12" s="31"/>
    </row>
    <row r="13" spans="1:16" ht="14.25" thickBot="1">
      <c r="A13" s="46">
        <f>$E$2+$B$6+($F$2*($B$3-1))</f>
        <v>60</v>
      </c>
      <c r="B13" s="36">
        <f>INT($A$13/2)</f>
        <v>30</v>
      </c>
      <c r="C13" s="36">
        <f>INT($A$13/4)</f>
        <v>15</v>
      </c>
      <c r="D13" s="36">
        <f>H2+C6</f>
        <v>8</v>
      </c>
      <c r="F13" s="298" t="s">
        <v>95</v>
      </c>
      <c r="G13" s="299"/>
      <c r="H13" s="1"/>
      <c r="I13" s="1"/>
      <c r="J13" s="1"/>
      <c r="K13" s="1"/>
      <c r="L13" s="1"/>
      <c r="M13" s="1"/>
      <c r="N13" s="1"/>
      <c r="O13" s="31"/>
    </row>
    <row r="14" spans="1:16">
      <c r="F14" s="291" t="s">
        <v>146</v>
      </c>
      <c r="G14" s="291"/>
      <c r="H14" s="292"/>
      <c r="I14" s="292"/>
      <c r="J14" s="292"/>
      <c r="K14" s="292"/>
      <c r="L14" s="292"/>
      <c r="M14" s="292"/>
      <c r="N14" s="292"/>
      <c r="O14" s="76"/>
    </row>
    <row r="15" spans="1:16">
      <c r="A15" s="72" t="s">
        <v>92</v>
      </c>
      <c r="B15" s="32">
        <v>5</v>
      </c>
      <c r="F15" s="6" t="s">
        <v>22</v>
      </c>
      <c r="G15" s="6" t="s">
        <v>23</v>
      </c>
      <c r="H15" s="6" t="s">
        <v>24</v>
      </c>
      <c r="I15" s="6" t="s">
        <v>25</v>
      </c>
      <c r="J15" s="6" t="s">
        <v>26</v>
      </c>
      <c r="K15" s="6" t="s">
        <v>27</v>
      </c>
      <c r="L15" s="20" t="s">
        <v>83</v>
      </c>
      <c r="M15" s="6" t="s">
        <v>28</v>
      </c>
      <c r="N15" s="6" t="s">
        <v>29</v>
      </c>
      <c r="O15" s="72" t="s">
        <v>110</v>
      </c>
      <c r="P15" s="18" t="s">
        <v>34</v>
      </c>
    </row>
    <row r="16" spans="1:16">
      <c r="A16" s="72" t="s">
        <v>91</v>
      </c>
      <c r="B16" s="24">
        <v>24</v>
      </c>
      <c r="F16" s="73" t="s">
        <v>134</v>
      </c>
      <c r="G16" s="71">
        <f>I16+P16</f>
        <v>7</v>
      </c>
      <c r="H16" s="19" t="s">
        <v>14</v>
      </c>
      <c r="I16" s="21">
        <f>IF($H16 = "筋力",基本!$C$5,IF($H16 = "耐久力",基本!$C$6,IF($H16 = "敏捷力",基本!$C$7,IF($H16 = "知力",基本!$C$8,IF($H16 = "判断力",基本!$C$9,IF($H16 = "魅力",基本!$C$10,""))))))</f>
        <v>0</v>
      </c>
      <c r="J16" s="2">
        <f>INT($B$3/2)</f>
        <v>5</v>
      </c>
      <c r="K16" s="5">
        <v>2</v>
      </c>
      <c r="L16" s="5">
        <v>0</v>
      </c>
      <c r="M16" s="5">
        <v>0</v>
      </c>
      <c r="N16" s="5">
        <v>0</v>
      </c>
      <c r="O16" s="73">
        <v>0</v>
      </c>
      <c r="P16" s="17">
        <f>SUM(J16:O16)</f>
        <v>7</v>
      </c>
    </row>
    <row r="17" spans="1:16">
      <c r="A17" s="72" t="s">
        <v>19</v>
      </c>
      <c r="B17" s="24">
        <v>20</v>
      </c>
      <c r="F17" s="293" t="s">
        <v>33</v>
      </c>
      <c r="G17" s="293"/>
      <c r="H17" s="293" t="s">
        <v>34</v>
      </c>
      <c r="I17" s="293"/>
      <c r="J17" s="6" t="s">
        <v>24</v>
      </c>
      <c r="K17" s="6" t="s">
        <v>25</v>
      </c>
      <c r="L17" s="20" t="s">
        <v>83</v>
      </c>
      <c r="M17" s="6" t="s">
        <v>28</v>
      </c>
      <c r="N17" s="6" t="s">
        <v>29</v>
      </c>
      <c r="O17" s="72" t="s">
        <v>110</v>
      </c>
      <c r="P17" s="18" t="s">
        <v>34</v>
      </c>
    </row>
    <row r="18" spans="1:16">
      <c r="A18" s="72" t="s">
        <v>20</v>
      </c>
      <c r="B18" s="24">
        <v>23</v>
      </c>
      <c r="F18" s="295" t="s">
        <v>112</v>
      </c>
      <c r="G18" s="295"/>
      <c r="H18" s="292">
        <f>K18+P18</f>
        <v>0</v>
      </c>
      <c r="I18" s="292"/>
      <c r="J18" s="19" t="s">
        <v>14</v>
      </c>
      <c r="K18" s="21">
        <f>IF($J18 = "筋力",基本!$C$5,IF($J18 = "耐久力",基本!$C$6,IF($J18 = "敏捷力",基本!$C$7,IF($J18 = "知力",基本!$C$8,IF($J18 = "判断力",基本!$C$9,IF($J18 = "魅力",基本!$C$10,""))))))</f>
        <v>0</v>
      </c>
      <c r="L18" s="5">
        <v>0</v>
      </c>
      <c r="M18" s="5">
        <v>0</v>
      </c>
      <c r="N18" s="5">
        <v>0</v>
      </c>
      <c r="O18" s="46">
        <v>0</v>
      </c>
      <c r="P18" s="71">
        <f>SUM(L18:O18)</f>
        <v>0</v>
      </c>
    </row>
    <row r="19" spans="1:16">
      <c r="A19" s="72" t="s">
        <v>21</v>
      </c>
      <c r="B19" s="24">
        <v>26</v>
      </c>
      <c r="F19" s="293" t="s">
        <v>35</v>
      </c>
      <c r="G19" s="293"/>
      <c r="H19" s="293" t="s">
        <v>36</v>
      </c>
      <c r="I19" s="293"/>
      <c r="J19" s="293"/>
      <c r="K19" s="293"/>
      <c r="L19" s="293" t="s">
        <v>37</v>
      </c>
      <c r="M19" s="293"/>
      <c r="N19" s="293"/>
    </row>
    <row r="20" spans="1:16">
      <c r="F20" s="295" t="s">
        <v>18</v>
      </c>
      <c r="G20" s="295"/>
      <c r="H20" s="303"/>
      <c r="I20" s="295"/>
      <c r="J20" s="295"/>
      <c r="K20" s="295"/>
      <c r="L20" s="5"/>
      <c r="M20" s="4" t="s">
        <v>44</v>
      </c>
      <c r="N20" s="5"/>
    </row>
    <row r="21" spans="1:16" ht="14.25" thickBot="1">
      <c r="A21" s="296" t="s">
        <v>133</v>
      </c>
      <c r="B21" s="300"/>
      <c r="C21" s="297"/>
      <c r="F21" s="1"/>
      <c r="G21" s="1"/>
      <c r="H21" s="1"/>
      <c r="I21" s="1"/>
      <c r="J21" s="1"/>
      <c r="K21" s="1"/>
      <c r="L21" s="1"/>
      <c r="M21" s="1"/>
      <c r="N21" s="1"/>
      <c r="O21" s="31"/>
    </row>
    <row r="22" spans="1:16" ht="14.25" thickBot="1">
      <c r="A22" s="301" t="s">
        <v>16</v>
      </c>
      <c r="B22" s="158" t="s">
        <v>10</v>
      </c>
      <c r="C22" s="158" t="s">
        <v>11</v>
      </c>
      <c r="D22" s="51"/>
      <c r="F22" s="298" t="s">
        <v>64</v>
      </c>
      <c r="G22" s="299"/>
      <c r="H22" s="1"/>
      <c r="I22" s="1"/>
      <c r="J22" s="1"/>
      <c r="K22" s="1"/>
      <c r="L22" s="1"/>
      <c r="M22" s="1"/>
      <c r="N22" s="1"/>
      <c r="O22" s="31"/>
    </row>
    <row r="23" spans="1:16">
      <c r="A23" s="302"/>
      <c r="B23" s="159">
        <v>15</v>
      </c>
      <c r="C23" s="36">
        <f>INT((B23-10)/2)</f>
        <v>2</v>
      </c>
      <c r="D23" s="51"/>
      <c r="F23" s="291" t="s">
        <v>433</v>
      </c>
      <c r="G23" s="291"/>
      <c r="H23" s="292"/>
      <c r="I23" s="292"/>
      <c r="J23" s="292"/>
      <c r="K23" s="292"/>
      <c r="L23" s="292"/>
      <c r="M23" s="292"/>
      <c r="N23" s="292"/>
      <c r="O23" s="76"/>
    </row>
    <row r="24" spans="1:16">
      <c r="B24" s="51"/>
      <c r="C24" s="51"/>
      <c r="D24" s="51"/>
      <c r="F24" s="6" t="s">
        <v>22</v>
      </c>
      <c r="G24" s="6" t="s">
        <v>23</v>
      </c>
      <c r="H24" s="6" t="s">
        <v>24</v>
      </c>
      <c r="I24" s="6" t="s">
        <v>25</v>
      </c>
      <c r="J24" s="6" t="s">
        <v>26</v>
      </c>
      <c r="K24" s="6" t="s">
        <v>27</v>
      </c>
      <c r="L24" s="20" t="s">
        <v>83</v>
      </c>
      <c r="M24" s="6" t="s">
        <v>28</v>
      </c>
      <c r="N24" s="6" t="s">
        <v>29</v>
      </c>
      <c r="O24" s="72" t="s">
        <v>110</v>
      </c>
      <c r="P24" s="18" t="s">
        <v>34</v>
      </c>
    </row>
    <row r="25" spans="1:16">
      <c r="B25" s="51"/>
      <c r="C25" s="51"/>
      <c r="D25" s="51"/>
      <c r="F25" s="161" t="s">
        <v>64</v>
      </c>
      <c r="G25" s="71">
        <f>I25+P25</f>
        <v>16</v>
      </c>
      <c r="H25" s="19" t="s">
        <v>16</v>
      </c>
      <c r="I25" s="21">
        <f>IF($H25 = "筋力",基本!$C$5,IF($H25 = "耐久力",基本!$C$6,IF($H25 = "敏捷力",基本!$C$7,IF($H25 = "知力",基本!$C$8,IF($H25 = "判断力",基本!$C$9,IF($H25 = "魅力",基本!$C$10,""))))))</f>
        <v>6</v>
      </c>
      <c r="J25" s="2">
        <f>INT($B$3/2)</f>
        <v>5</v>
      </c>
      <c r="K25" s="5">
        <v>0</v>
      </c>
      <c r="L25" s="5">
        <v>1</v>
      </c>
      <c r="M25" s="5">
        <v>3</v>
      </c>
      <c r="N25" s="5">
        <v>1</v>
      </c>
      <c r="O25" s="73">
        <v>0</v>
      </c>
      <c r="P25" s="71">
        <f>SUM(J25:O25)</f>
        <v>10</v>
      </c>
    </row>
    <row r="26" spans="1:16">
      <c r="F26" s="293" t="s">
        <v>33</v>
      </c>
      <c r="G26" s="293"/>
      <c r="H26" s="293" t="s">
        <v>34</v>
      </c>
      <c r="I26" s="293"/>
      <c r="J26" s="6" t="s">
        <v>24</v>
      </c>
      <c r="K26" s="6" t="s">
        <v>25</v>
      </c>
      <c r="L26" s="20" t="s">
        <v>83</v>
      </c>
      <c r="M26" s="6" t="s">
        <v>28</v>
      </c>
      <c r="N26" s="6" t="s">
        <v>29</v>
      </c>
      <c r="O26" s="72" t="s">
        <v>110</v>
      </c>
      <c r="P26" s="18" t="s">
        <v>34</v>
      </c>
    </row>
    <row r="27" spans="1:16">
      <c r="A27" s="22" t="s">
        <v>68</v>
      </c>
      <c r="B27" s="22" t="s">
        <v>66</v>
      </c>
      <c r="C27" s="22" t="s">
        <v>73</v>
      </c>
      <c r="D27" s="22" t="str">
        <f>IF($F$4="","",$F$4)</f>
        <v>近接基礎１</v>
      </c>
      <c r="F27" s="295" t="s">
        <v>112</v>
      </c>
      <c r="G27" s="295"/>
      <c r="H27" s="292">
        <f>K27+P27</f>
        <v>9</v>
      </c>
      <c r="I27" s="292"/>
      <c r="J27" s="19" t="s">
        <v>16</v>
      </c>
      <c r="K27" s="21">
        <f>IF($J27 = "筋力",基本!$C$5,IF($J27 = "耐久力",基本!$C$6,IF($J27 = "敏捷力",基本!$C$7,IF($J27 = "知力",基本!$C$8,IF($J27 = "判断力",基本!$C$9,IF($J27 = "魅力",基本!$C$10,""))))))</f>
        <v>6</v>
      </c>
      <c r="L27" s="47">
        <v>0</v>
      </c>
      <c r="M27" s="47">
        <v>3</v>
      </c>
      <c r="N27" s="47">
        <v>0</v>
      </c>
      <c r="O27" s="46">
        <f>$C$7</f>
        <v>0</v>
      </c>
      <c r="P27" s="71">
        <f>SUM(L27:O27)</f>
        <v>3</v>
      </c>
    </row>
    <row r="28" spans="1:16">
      <c r="A28" s="22" t="s">
        <v>69</v>
      </c>
      <c r="B28" s="22" t="s">
        <v>71</v>
      </c>
      <c r="C28" s="22" t="s">
        <v>74</v>
      </c>
      <c r="D28" s="22" t="str">
        <f>IF($F$13="","",$F$13)</f>
        <v>遠隔基礎</v>
      </c>
      <c r="F28" s="293" t="s">
        <v>35</v>
      </c>
      <c r="G28" s="293"/>
      <c r="H28" s="293" t="s">
        <v>36</v>
      </c>
      <c r="I28" s="293"/>
      <c r="J28" s="293"/>
      <c r="K28" s="293"/>
      <c r="L28" s="293" t="s">
        <v>37</v>
      </c>
      <c r="M28" s="293"/>
      <c r="N28" s="293"/>
    </row>
    <row r="29" spans="1:16">
      <c r="A29" s="22" t="s">
        <v>70</v>
      </c>
      <c r="B29" s="22" t="s">
        <v>72</v>
      </c>
      <c r="C29" s="22" t="s">
        <v>75</v>
      </c>
      <c r="D29" s="22" t="str">
        <f>IF($F$22="","",$F$22)</f>
        <v>パワー</v>
      </c>
      <c r="F29" s="295" t="s">
        <v>20</v>
      </c>
      <c r="G29" s="295"/>
      <c r="H29" s="295" t="s">
        <v>147</v>
      </c>
      <c r="I29" s="295"/>
      <c r="J29" s="295"/>
      <c r="K29" s="295"/>
      <c r="L29" s="5">
        <v>3</v>
      </c>
      <c r="M29" s="4" t="s">
        <v>44</v>
      </c>
      <c r="N29" s="156">
        <v>8</v>
      </c>
    </row>
    <row r="30" spans="1:16" ht="14.25" thickBot="1">
      <c r="A30" s="22" t="s">
        <v>82</v>
      </c>
      <c r="B30" s="22" t="s">
        <v>97</v>
      </c>
      <c r="C30" s="22" t="s">
        <v>76</v>
      </c>
      <c r="D30" s="22" t="str">
        <f>IF($F$31="","",$F$31)</f>
        <v>近接基礎２</v>
      </c>
    </row>
    <row r="31" spans="1:16" ht="14.25" thickBot="1">
      <c r="A31" s="22" t="s">
        <v>96</v>
      </c>
      <c r="B31" s="22"/>
      <c r="C31" s="22" t="s">
        <v>77</v>
      </c>
      <c r="D31" s="22" t="str">
        <f>IF($F$40="","",$F$40)</f>
        <v>召喚基礎</v>
      </c>
      <c r="F31" s="298" t="s">
        <v>426</v>
      </c>
      <c r="G31" s="299"/>
      <c r="H31" s="1"/>
      <c r="I31" s="1"/>
      <c r="J31" s="1"/>
      <c r="K31" s="1"/>
      <c r="L31" s="1"/>
      <c r="M31" s="1"/>
      <c r="N31" s="1"/>
      <c r="O31" s="31"/>
    </row>
    <row r="32" spans="1:16">
      <c r="A32" s="22" t="s">
        <v>99</v>
      </c>
      <c r="C32" s="22" t="s">
        <v>78</v>
      </c>
      <c r="F32" s="291" t="s">
        <v>420</v>
      </c>
      <c r="G32" s="291"/>
      <c r="H32" s="292"/>
      <c r="I32" s="292"/>
      <c r="J32" s="292"/>
      <c r="K32" s="292"/>
      <c r="L32" s="292"/>
      <c r="M32" s="292"/>
      <c r="N32" s="292"/>
      <c r="O32" s="76"/>
    </row>
    <row r="33" spans="1:16">
      <c r="A33" s="22"/>
      <c r="C33" s="22" t="s">
        <v>67</v>
      </c>
      <c r="F33" s="274" t="s">
        <v>22</v>
      </c>
      <c r="G33" s="274" t="s">
        <v>23</v>
      </c>
      <c r="H33" s="274" t="s">
        <v>24</v>
      </c>
      <c r="I33" s="274" t="s">
        <v>25</v>
      </c>
      <c r="J33" s="274" t="s">
        <v>26</v>
      </c>
      <c r="K33" s="274" t="s">
        <v>27</v>
      </c>
      <c r="L33" s="274" t="s">
        <v>83</v>
      </c>
      <c r="M33" s="274" t="s">
        <v>28</v>
      </c>
      <c r="N33" s="274" t="s">
        <v>29</v>
      </c>
      <c r="O33" s="274" t="s">
        <v>110</v>
      </c>
      <c r="P33" s="18" t="s">
        <v>34</v>
      </c>
    </row>
    <row r="34" spans="1:16">
      <c r="C34" s="22" t="s">
        <v>79</v>
      </c>
      <c r="F34" s="276" t="s">
        <v>422</v>
      </c>
      <c r="G34" s="275">
        <f>I34+P34</f>
        <v>5</v>
      </c>
      <c r="H34" s="276" t="s">
        <v>12</v>
      </c>
      <c r="I34" s="275">
        <f>IF($H34 = "筋力",基本!$C$5,IF($H34 = "耐久力",基本!$C$6,IF($H34 = "敏捷力",基本!$C$7,IF($H34 = "知力",基本!$C$8,IF($H34 = "判断力",基本!$C$9,IF($H34 = "魅力",基本!$C$10,""))))))</f>
        <v>0</v>
      </c>
      <c r="J34" s="275">
        <f>INT($B$3/2)</f>
        <v>5</v>
      </c>
      <c r="K34" s="276">
        <v>0</v>
      </c>
      <c r="L34" s="276">
        <v>0</v>
      </c>
      <c r="M34" s="276">
        <v>0</v>
      </c>
      <c r="N34" s="276">
        <v>0</v>
      </c>
      <c r="O34" s="276">
        <v>0</v>
      </c>
      <c r="P34" s="71">
        <f>SUM(J34:O34)</f>
        <v>5</v>
      </c>
    </row>
    <row r="35" spans="1:16">
      <c r="C35" s="22" t="s">
        <v>80</v>
      </c>
      <c r="F35" s="293" t="s">
        <v>33</v>
      </c>
      <c r="G35" s="293"/>
      <c r="H35" s="293" t="s">
        <v>34</v>
      </c>
      <c r="I35" s="293"/>
      <c r="J35" s="274" t="s">
        <v>24</v>
      </c>
      <c r="K35" s="274" t="s">
        <v>25</v>
      </c>
      <c r="L35" s="274" t="s">
        <v>83</v>
      </c>
      <c r="M35" s="274" t="s">
        <v>28</v>
      </c>
      <c r="N35" s="274" t="s">
        <v>29</v>
      </c>
      <c r="O35" s="274" t="s">
        <v>110</v>
      </c>
      <c r="P35" s="18" t="s">
        <v>34</v>
      </c>
    </row>
    <row r="36" spans="1:16">
      <c r="C36" s="22" t="s">
        <v>81</v>
      </c>
      <c r="F36" s="294" t="s">
        <v>428</v>
      </c>
      <c r="G36" s="295"/>
      <c r="H36" s="292">
        <f>K36+P36</f>
        <v>0</v>
      </c>
      <c r="I36" s="292"/>
      <c r="J36" s="276" t="s">
        <v>12</v>
      </c>
      <c r="K36" s="275">
        <f>IF($J36 = "筋力",基本!$C$5,IF($J36 = "耐久力",基本!$C$6,IF($J36 = "敏捷力",基本!$C$7,IF($J36 = "知力",基本!$C$8,IF($J36 = "判断力",基本!$C$9,IF($J36 = "魅力",基本!$C$10,""))))))</f>
        <v>0</v>
      </c>
      <c r="L36" s="276">
        <v>0</v>
      </c>
      <c r="M36" s="276">
        <v>0</v>
      </c>
      <c r="N36" s="276">
        <v>0</v>
      </c>
      <c r="O36" s="46">
        <v>0</v>
      </c>
      <c r="P36" s="71">
        <f>SUM(L36:O36)</f>
        <v>0</v>
      </c>
    </row>
    <row r="37" spans="1:16">
      <c r="C37" s="22"/>
      <c r="F37" s="293" t="s">
        <v>35</v>
      </c>
      <c r="G37" s="293"/>
      <c r="H37" s="293" t="s">
        <v>36</v>
      </c>
      <c r="I37" s="293"/>
      <c r="J37" s="293"/>
      <c r="K37" s="293"/>
      <c r="L37" s="293" t="s">
        <v>37</v>
      </c>
      <c r="M37" s="293"/>
      <c r="N37" s="293"/>
      <c r="O37" s="160"/>
    </row>
    <row r="38" spans="1:16">
      <c r="F38" s="294" t="s">
        <v>18</v>
      </c>
      <c r="G38" s="295"/>
      <c r="H38" s="294"/>
      <c r="I38" s="295"/>
      <c r="J38" s="295"/>
      <c r="K38" s="295"/>
      <c r="L38" s="276"/>
      <c r="M38" s="275" t="s">
        <v>63</v>
      </c>
      <c r="N38" s="276"/>
      <c r="O38" s="160"/>
    </row>
    <row r="39" spans="1:16" ht="14.25" thickBot="1"/>
    <row r="40" spans="1:16" ht="14.25" thickBot="1">
      <c r="F40" s="298" t="s">
        <v>430</v>
      </c>
      <c r="G40" s="299"/>
      <c r="H40" s="1"/>
      <c r="I40" s="1"/>
      <c r="J40" s="1"/>
      <c r="K40" s="1"/>
      <c r="L40" s="1"/>
      <c r="M40" s="1"/>
      <c r="N40" s="1"/>
      <c r="O40" s="31"/>
    </row>
    <row r="41" spans="1:16">
      <c r="F41" s="291"/>
      <c r="G41" s="291"/>
      <c r="H41" s="292"/>
      <c r="I41" s="292"/>
      <c r="J41" s="292"/>
      <c r="K41" s="292"/>
      <c r="L41" s="292"/>
      <c r="M41" s="292"/>
      <c r="N41" s="292"/>
      <c r="O41" s="76"/>
    </row>
    <row r="42" spans="1:16">
      <c r="F42" s="20" t="s">
        <v>22</v>
      </c>
      <c r="G42" s="20" t="s">
        <v>23</v>
      </c>
      <c r="H42" s="20" t="s">
        <v>24</v>
      </c>
      <c r="I42" s="20" t="s">
        <v>25</v>
      </c>
      <c r="J42" s="20" t="s">
        <v>26</v>
      </c>
      <c r="K42" s="20" t="s">
        <v>27</v>
      </c>
      <c r="L42" s="20" t="s">
        <v>83</v>
      </c>
      <c r="M42" s="20" t="s">
        <v>28</v>
      </c>
      <c r="N42" s="20" t="s">
        <v>29</v>
      </c>
      <c r="O42" s="72" t="s">
        <v>110</v>
      </c>
      <c r="P42" s="20" t="s">
        <v>34</v>
      </c>
    </row>
    <row r="43" spans="1:16">
      <c r="F43" s="73" t="s">
        <v>64</v>
      </c>
      <c r="G43" s="71">
        <f>I43+P43</f>
        <v>10</v>
      </c>
      <c r="H43" s="54" t="s">
        <v>12</v>
      </c>
      <c r="I43" s="21">
        <f>IF($H43 = "筋力",基本!$C$5,IF($H43 = "耐久力",基本!$C$6,IF($H43 = "敏捷力",基本!$C$7,IF($H43 = "知力",基本!$C$8,IF($H43 = "判断力",基本!$C$9,IF($H43 = "魅力",基本!$C$10,""))))))</f>
        <v>0</v>
      </c>
      <c r="J43" s="21">
        <f>INT($B$3/2)</f>
        <v>5</v>
      </c>
      <c r="K43" s="19">
        <v>0</v>
      </c>
      <c r="L43" s="19">
        <v>1</v>
      </c>
      <c r="M43" s="19">
        <v>3</v>
      </c>
      <c r="N43" s="19">
        <v>1</v>
      </c>
      <c r="O43" s="73">
        <v>0</v>
      </c>
      <c r="P43" s="71">
        <f>SUM(J43:O43)</f>
        <v>10</v>
      </c>
    </row>
    <row r="44" spans="1:16">
      <c r="F44" s="296" t="s">
        <v>4</v>
      </c>
      <c r="G44" s="297"/>
      <c r="H44" s="296" t="s">
        <v>34</v>
      </c>
      <c r="I44" s="297"/>
      <c r="J44" s="20" t="s">
        <v>24</v>
      </c>
      <c r="K44" s="20" t="s">
        <v>25</v>
      </c>
      <c r="L44" s="20" t="s">
        <v>83</v>
      </c>
      <c r="M44" s="20" t="s">
        <v>28</v>
      </c>
      <c r="N44" s="20" t="s">
        <v>29</v>
      </c>
      <c r="O44" s="72" t="s">
        <v>110</v>
      </c>
      <c r="P44" s="20" t="s">
        <v>34</v>
      </c>
    </row>
    <row r="45" spans="1:16">
      <c r="F45" s="294" t="s">
        <v>428</v>
      </c>
      <c r="G45" s="295"/>
      <c r="H45" s="292">
        <f>K45+P45</f>
        <v>3</v>
      </c>
      <c r="I45" s="292"/>
      <c r="J45" s="54" t="s">
        <v>12</v>
      </c>
      <c r="K45" s="21">
        <f>IF($J45 = "筋力",基本!$C$5,IF($J45 = "耐久力",基本!$C$6,IF($J45 = "敏捷力",基本!$C$7,IF($J45 = "知力",基本!$C$8,IF($J45 = "判断力",基本!$C$9,IF($J45 = "魅力",基本!$C$10,""))))))</f>
        <v>0</v>
      </c>
      <c r="L45" s="19">
        <v>0</v>
      </c>
      <c r="M45" s="19">
        <v>3</v>
      </c>
      <c r="N45" s="19"/>
      <c r="O45" s="46">
        <f>$J$2+$C$7</f>
        <v>0</v>
      </c>
      <c r="P45" s="71">
        <f>SUM(L45:O45)</f>
        <v>3</v>
      </c>
    </row>
    <row r="46" spans="1:16">
      <c r="F46" s="293" t="s">
        <v>35</v>
      </c>
      <c r="G46" s="293"/>
      <c r="H46" s="296" t="s">
        <v>36</v>
      </c>
      <c r="I46" s="300"/>
      <c r="J46" s="300"/>
      <c r="K46" s="297"/>
      <c r="L46" s="296" t="s">
        <v>3</v>
      </c>
      <c r="M46" s="300"/>
      <c r="N46" s="297"/>
    </row>
    <row r="47" spans="1:16">
      <c r="F47" s="294" t="s">
        <v>18</v>
      </c>
      <c r="G47" s="295"/>
      <c r="H47" s="295"/>
      <c r="I47" s="295"/>
      <c r="J47" s="295"/>
      <c r="K47" s="295"/>
      <c r="L47" s="19">
        <v>3</v>
      </c>
      <c r="M47" s="21" t="s">
        <v>113</v>
      </c>
      <c r="N47" s="19">
        <v>8</v>
      </c>
    </row>
  </sheetData>
  <mergeCells count="59">
    <mergeCell ref="A22:A23"/>
    <mergeCell ref="A21:C21"/>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 ref="F13:G13"/>
    <mergeCell ref="B1:D1"/>
    <mergeCell ref="B2:D2"/>
    <mergeCell ref="F37:G37"/>
    <mergeCell ref="H37:K37"/>
    <mergeCell ref="F29:G29"/>
    <mergeCell ref="H29:K29"/>
    <mergeCell ref="F23:N23"/>
    <mergeCell ref="F26:G26"/>
    <mergeCell ref="H26:I26"/>
    <mergeCell ref="F27:G27"/>
    <mergeCell ref="H27:I27"/>
    <mergeCell ref="F28:G28"/>
    <mergeCell ref="H28:K28"/>
    <mergeCell ref="L28:N28"/>
    <mergeCell ref="F20:G20"/>
    <mergeCell ref="F4:G4"/>
    <mergeCell ref="F41:N41"/>
    <mergeCell ref="F46:G46"/>
    <mergeCell ref="H46:K46"/>
    <mergeCell ref="L46:N46"/>
    <mergeCell ref="F22:G22"/>
    <mergeCell ref="F31:G31"/>
    <mergeCell ref="F40:G40"/>
    <mergeCell ref="F5:N5"/>
    <mergeCell ref="F8:G8"/>
    <mergeCell ref="F9:G9"/>
    <mergeCell ref="H8:I8"/>
    <mergeCell ref="H9:I9"/>
    <mergeCell ref="L37:N37"/>
    <mergeCell ref="F38:G38"/>
    <mergeCell ref="H38:K38"/>
    <mergeCell ref="F47:G47"/>
    <mergeCell ref="H47:K47"/>
    <mergeCell ref="H45:I45"/>
    <mergeCell ref="F45:G45"/>
    <mergeCell ref="H44:I44"/>
    <mergeCell ref="F44:G44"/>
    <mergeCell ref="F32:N32"/>
    <mergeCell ref="F35:G35"/>
    <mergeCell ref="H35:I35"/>
    <mergeCell ref="F36:G36"/>
    <mergeCell ref="H36:I36"/>
  </mergeCells>
  <phoneticPr fontId="1"/>
  <dataValidations disablePrompts="1" count="1">
    <dataValidation type="list" allowBlank="1" showInputMessage="1" showErrorMessage="1" sqref="H7 J45 H43 J18 J9 J27 H25 H16 H34 J36">
      <formula1>$A$5:$A$10</formula1>
    </dataValidation>
  </dataValidations>
  <pageMargins left="0.31496062992125984" right="0.31496062992125984" top="0.74803149606299213" bottom="0.19685039370078741" header="0.31496062992125984" footer="0.31496062992125984"/>
  <pageSetup paperSize="9" orientation="landscape" horizontalDpi="300" verticalDpi="300" r:id="rId1"/>
  <headerFooter>
    <oddHeader>&amp;Cスミス&amp;R&amp;D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42"/>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43" t="s">
        <v>117</v>
      </c>
      <c r="B1" s="372">
        <v>7</v>
      </c>
      <c r="C1" s="373"/>
      <c r="D1" s="44" t="s">
        <v>39</v>
      </c>
      <c r="E1" s="45" t="s">
        <v>114</v>
      </c>
      <c r="F1" s="374"/>
      <c r="G1" s="375"/>
      <c r="H1" s="105" t="s">
        <v>54</v>
      </c>
    </row>
    <row r="2" spans="1:13" ht="24.75" customHeight="1">
      <c r="A2" s="44" t="s">
        <v>0</v>
      </c>
      <c r="B2" s="376" t="s">
        <v>187</v>
      </c>
      <c r="C2" s="376"/>
      <c r="D2" s="376"/>
      <c r="E2" s="376"/>
      <c r="F2" s="376"/>
      <c r="G2" s="376"/>
      <c r="H2" s="105" t="s">
        <v>55</v>
      </c>
    </row>
    <row r="3" spans="1:13" ht="19.5" customHeight="1">
      <c r="A3" s="112" t="s">
        <v>47</v>
      </c>
      <c r="B3" s="100"/>
      <c r="C3" s="100"/>
      <c r="D3" s="100"/>
      <c r="I3" s="105"/>
    </row>
    <row r="4" spans="1:13">
      <c r="A4" s="84" t="s">
        <v>45</v>
      </c>
      <c r="B4" s="317" t="s">
        <v>189</v>
      </c>
      <c r="C4" s="318"/>
      <c r="D4" s="318"/>
      <c r="E4" s="318"/>
      <c r="F4" s="318"/>
      <c r="G4" s="319"/>
    </row>
    <row r="5" spans="1:13">
      <c r="A5" s="85" t="s">
        <v>38</v>
      </c>
      <c r="B5" s="317" t="s">
        <v>341</v>
      </c>
      <c r="C5" s="318"/>
      <c r="D5" s="318"/>
      <c r="E5" s="318"/>
      <c r="F5" s="318"/>
      <c r="G5" s="319"/>
    </row>
    <row r="6" spans="1:13">
      <c r="A6" s="85" t="s">
        <v>7</v>
      </c>
      <c r="B6" s="317" t="s">
        <v>5</v>
      </c>
      <c r="C6" s="318"/>
      <c r="D6" s="319"/>
      <c r="E6" s="173" t="s">
        <v>42</v>
      </c>
      <c r="F6" s="174" t="str">
        <f>$I$6</f>
        <v>遠隔</v>
      </c>
      <c r="G6" s="174">
        <f>IF($J$6 = 0,"", $J$6)</f>
        <v>10</v>
      </c>
      <c r="H6" s="173" t="s">
        <v>42</v>
      </c>
      <c r="I6" s="175" t="s">
        <v>70</v>
      </c>
      <c r="J6" s="175">
        <v>10</v>
      </c>
    </row>
    <row r="7" spans="1:13">
      <c r="A7" s="86" t="s">
        <v>6</v>
      </c>
      <c r="B7" s="317"/>
      <c r="C7" s="318"/>
      <c r="D7" s="319"/>
      <c r="E7" s="173" t="s">
        <v>65</v>
      </c>
      <c r="F7" s="174" t="str">
        <f>IF($I$7 = 0,"", $I$7)</f>
        <v/>
      </c>
      <c r="G7" s="174" t="str">
        <f>IF($J$7 = 0,"", $J$7)</f>
        <v/>
      </c>
      <c r="H7" s="173" t="s">
        <v>65</v>
      </c>
      <c r="I7" s="175"/>
      <c r="J7" s="175"/>
    </row>
    <row r="8" spans="1:13">
      <c r="A8" s="87" t="s">
        <v>60</v>
      </c>
      <c r="B8" s="356" t="s">
        <v>190</v>
      </c>
      <c r="C8" s="357"/>
      <c r="D8" s="357"/>
      <c r="E8" s="357"/>
      <c r="F8" s="357"/>
      <c r="G8" s="358"/>
      <c r="H8" s="173" t="s">
        <v>84</v>
      </c>
      <c r="I8" s="175" t="s">
        <v>115</v>
      </c>
      <c r="J8" s="105" t="s">
        <v>61</v>
      </c>
    </row>
    <row r="9" spans="1:13" ht="14.25" customHeight="1">
      <c r="A9" s="88"/>
      <c r="B9" s="329" t="s">
        <v>191</v>
      </c>
      <c r="C9" s="330"/>
      <c r="D9" s="330"/>
      <c r="E9" s="330"/>
      <c r="F9" s="330"/>
      <c r="G9" s="331"/>
      <c r="H9" s="173" t="s">
        <v>50</v>
      </c>
      <c r="I9" s="175" t="s">
        <v>151</v>
      </c>
      <c r="J9" s="174">
        <f>IF($I$9 = "筋力",基本!$C$5,IF($I$9 = "耐久力",基本!$C$6,IF($I$9 = "敏捷力",基本!$C$7,IF($I$9 = "知力",基本!$C$8,IF($I$9 = "判断力",基本!$C$9,IF($I$9 = "判断力",基本!$C$10,""))))))</f>
        <v>6</v>
      </c>
      <c r="K9" s="175" t="s">
        <v>19</v>
      </c>
    </row>
    <row r="10" spans="1:13" ht="14.25" customHeight="1">
      <c r="A10" s="88"/>
      <c r="B10" s="329" t="s">
        <v>356</v>
      </c>
      <c r="C10" s="330"/>
      <c r="D10" s="330"/>
      <c r="E10" s="330"/>
      <c r="F10" s="330"/>
      <c r="G10" s="331"/>
      <c r="H10" s="173" t="s">
        <v>57</v>
      </c>
      <c r="I10" s="175">
        <v>0</v>
      </c>
      <c r="J10" s="296" t="s">
        <v>52</v>
      </c>
      <c r="K10" s="297"/>
      <c r="L10" s="174">
        <f>IF($I$8=基本!$F$4,基本!$P$7,IF($I$8=基本!$F$13,基本!$P$16,IF($I$8=基本!$F$22,基本!$P$25,IF($I$8=基本!$F$31,基本!$P$34,IF($I$8=基本!$F$40,基本!$P$43,0)))))</f>
        <v>10</v>
      </c>
    </row>
    <row r="11" spans="1:13" ht="14.25" customHeight="1">
      <c r="A11" s="88"/>
      <c r="B11" s="329" t="s">
        <v>357</v>
      </c>
      <c r="C11" s="330"/>
      <c r="D11" s="330"/>
      <c r="E11" s="330"/>
      <c r="F11" s="330"/>
      <c r="G11" s="331"/>
      <c r="H11" s="171" t="s">
        <v>51</v>
      </c>
      <c r="I11" s="175" t="s">
        <v>151</v>
      </c>
      <c r="J11" s="109">
        <f>IF($I$11 = "筋力",基本!$C$5,IF($I$11 = "耐久力",基本!$C$6,IF($I$11 = "敏捷力",基本!$C$7,IF($I$11 = "知力",基本!$C$8,IF($I$11 = "判断力",基本!$C$9,IF($I$11 = "判断力",基本!$C$10,""))))))</f>
        <v>6</v>
      </c>
      <c r="L11" s="100"/>
    </row>
    <row r="12" spans="1:13">
      <c r="A12" s="88"/>
      <c r="B12" s="329" t="s">
        <v>358</v>
      </c>
      <c r="C12" s="330"/>
      <c r="D12" s="330"/>
      <c r="E12" s="330"/>
      <c r="F12" s="330"/>
      <c r="G12" s="331"/>
      <c r="H12" s="173" t="s">
        <v>58</v>
      </c>
      <c r="I12" s="175">
        <v>0</v>
      </c>
      <c r="J12" s="296" t="s">
        <v>53</v>
      </c>
      <c r="K12" s="297"/>
      <c r="L12" s="174">
        <f>IF($I$8=基本!$F$4,基本!$P$9,IF($I$8=基本!$F$13,基本!$P$18,IF($I$8=基本!$F$22,基本!$P$27,IF($I$8=基本!$F$31,基本!$P$36,IF($I$8=基本!$F$40,基本!$P$45,0)))))</f>
        <v>3</v>
      </c>
    </row>
    <row r="13" spans="1:13" ht="14.25" customHeight="1">
      <c r="A13" s="88"/>
      <c r="B13" s="332"/>
      <c r="C13" s="333"/>
      <c r="D13" s="333"/>
      <c r="E13" s="333"/>
      <c r="F13" s="333"/>
      <c r="G13" s="334"/>
      <c r="H13" s="172" t="s">
        <v>85</v>
      </c>
      <c r="I13" s="175">
        <v>2</v>
      </c>
      <c r="J13" s="173" t="s">
        <v>43</v>
      </c>
      <c r="K13" s="175">
        <v>8</v>
      </c>
      <c r="L13" s="115"/>
      <c r="M13" s="115"/>
    </row>
    <row r="14" spans="1:13" ht="17.25">
      <c r="A14" s="119"/>
      <c r="B14" s="364" t="str">
        <f xml:space="preserve"> "　　　　　　しるしから５マス以内の敵は敵のT終了時に " &amp; 10+基本!$C$9 &amp; " [火]ダメージ"</f>
        <v>　　　　　　しるしから５マス以内の敵は敵のT終了時に 16 [火]ダメージ</v>
      </c>
      <c r="C14" s="365"/>
      <c r="D14" s="365"/>
      <c r="E14" s="365"/>
      <c r="F14" s="365"/>
      <c r="G14" s="366"/>
      <c r="H14" s="173" t="s">
        <v>49</v>
      </c>
      <c r="I14" s="175">
        <v>2</v>
      </c>
      <c r="J14" s="173" t="s">
        <v>43</v>
      </c>
      <c r="K14" s="175">
        <v>6</v>
      </c>
      <c r="L14" s="115"/>
      <c r="M14" s="115"/>
    </row>
    <row r="15" spans="1:13" ht="14.25" customHeight="1">
      <c r="A15" s="88"/>
      <c r="B15" s="329"/>
      <c r="C15" s="330"/>
      <c r="D15" s="330"/>
      <c r="E15" s="330"/>
      <c r="F15" s="330"/>
      <c r="G15" s="331"/>
      <c r="H15" s="173" t="s">
        <v>59</v>
      </c>
      <c r="I15" s="175" t="s">
        <v>81</v>
      </c>
      <c r="J15" s="160"/>
      <c r="K15" s="160"/>
    </row>
    <row r="16" spans="1:13" ht="8.25" customHeight="1">
      <c r="A16" s="89"/>
      <c r="B16" s="336"/>
      <c r="C16" s="335"/>
      <c r="D16" s="335"/>
      <c r="E16" s="335"/>
      <c r="F16" s="335"/>
      <c r="G16" s="337"/>
      <c r="H16" s="160"/>
      <c r="I16" s="160"/>
      <c r="J16" s="160"/>
      <c r="K16" s="160"/>
    </row>
    <row r="17" spans="1:12" ht="8.25" customHeight="1">
      <c r="A17" s="333"/>
      <c r="B17" s="333"/>
      <c r="C17" s="333"/>
      <c r="D17" s="333"/>
      <c r="E17" s="333"/>
      <c r="F17" s="333"/>
      <c r="G17" s="333"/>
    </row>
    <row r="18" spans="1:12" ht="18.75" customHeight="1">
      <c r="A18" s="304" t="s">
        <v>169</v>
      </c>
      <c r="B18" s="304"/>
      <c r="C18" s="304"/>
      <c r="D18" s="304"/>
      <c r="E18" s="304"/>
      <c r="F18" s="304"/>
      <c r="G18" s="304"/>
      <c r="I18" s="160"/>
      <c r="J18" s="160"/>
      <c r="K18" s="160"/>
    </row>
    <row r="19" spans="1:12" ht="13.5" customHeight="1">
      <c r="A19" s="305" t="s">
        <v>342</v>
      </c>
      <c r="B19" s="305"/>
      <c r="C19" s="305"/>
      <c r="D19" s="305"/>
      <c r="E19" s="305"/>
      <c r="F19" s="305"/>
      <c r="G19" s="305"/>
    </row>
    <row r="20" spans="1:12" ht="13.5" customHeight="1">
      <c r="A20" s="305" t="s">
        <v>171</v>
      </c>
      <c r="B20" s="305"/>
      <c r="C20" s="305"/>
      <c r="D20" s="305"/>
      <c r="E20" s="305"/>
      <c r="F20" s="305"/>
      <c r="G20" s="305"/>
    </row>
    <row r="21" spans="1:12" ht="18.75" customHeight="1">
      <c r="A21" s="304" t="s">
        <v>195</v>
      </c>
      <c r="B21" s="304"/>
      <c r="C21" s="304"/>
      <c r="D21" s="304"/>
      <c r="E21" s="304"/>
      <c r="F21" s="304"/>
      <c r="G21" s="304"/>
      <c r="I21" s="160"/>
      <c r="J21" s="160"/>
      <c r="K21" s="160"/>
    </row>
    <row r="22" spans="1:12" ht="13.5" customHeight="1">
      <c r="A22" s="305" t="s">
        <v>192</v>
      </c>
      <c r="B22" s="305"/>
      <c r="C22" s="305"/>
      <c r="D22" s="305"/>
      <c r="E22" s="305"/>
      <c r="F22" s="305"/>
      <c r="G22" s="305"/>
    </row>
    <row r="23" spans="1:12" ht="13.5" customHeight="1">
      <c r="A23" s="305" t="s">
        <v>193</v>
      </c>
      <c r="B23" s="305"/>
      <c r="C23" s="305"/>
      <c r="D23" s="305"/>
      <c r="E23" s="305"/>
      <c r="F23" s="305"/>
      <c r="G23" s="305"/>
    </row>
    <row r="24" spans="1:12" ht="13.5" customHeight="1">
      <c r="A24" s="304" t="s">
        <v>179</v>
      </c>
      <c r="B24" s="304"/>
      <c r="C24" s="304"/>
      <c r="D24" s="304"/>
      <c r="E24" s="304"/>
      <c r="F24" s="304"/>
      <c r="G24" s="304"/>
    </row>
    <row r="25" spans="1:12" ht="13.5" customHeight="1">
      <c r="A25" s="305" t="s">
        <v>180</v>
      </c>
      <c r="B25" s="305"/>
      <c r="C25" s="305"/>
      <c r="D25" s="305"/>
      <c r="E25" s="305"/>
      <c r="F25" s="305"/>
      <c r="G25" s="305"/>
    </row>
    <row r="26" spans="1:12" ht="13.5" customHeight="1">
      <c r="A26" s="352" t="s">
        <v>181</v>
      </c>
      <c r="B26" s="352"/>
      <c r="C26" s="352"/>
      <c r="D26" s="352"/>
      <c r="E26" s="352"/>
      <c r="F26" s="352"/>
      <c r="G26" s="352"/>
    </row>
    <row r="27" spans="1:12" ht="8.25" customHeight="1">
      <c r="A27" s="335"/>
      <c r="B27" s="335"/>
      <c r="C27" s="335"/>
      <c r="D27" s="335"/>
      <c r="E27" s="335"/>
      <c r="F27" s="335"/>
      <c r="G27" s="335"/>
    </row>
    <row r="28" spans="1:12">
      <c r="A28" s="341" t="s">
        <v>48</v>
      </c>
      <c r="B28" s="342"/>
      <c r="C28" s="342"/>
      <c r="D28" s="342"/>
      <c r="E28" s="342"/>
      <c r="F28" s="342"/>
      <c r="G28" s="343"/>
    </row>
    <row r="29" spans="1:12" s="100" customFormat="1" ht="5.25" customHeight="1">
      <c r="A29" s="344"/>
      <c r="B29" s="304"/>
      <c r="C29" s="304"/>
      <c r="D29" s="304"/>
      <c r="E29" s="304"/>
      <c r="F29" s="304"/>
      <c r="G29" s="345"/>
      <c r="L29" s="160"/>
    </row>
    <row r="30" spans="1:12" s="100" customFormat="1" ht="15.75" customHeight="1">
      <c r="A30" s="323"/>
      <c r="B30" s="324"/>
      <c r="C30" s="324"/>
      <c r="D30" s="324"/>
      <c r="E30" s="324"/>
      <c r="F30" s="324"/>
      <c r="G30" s="325"/>
      <c r="L30" s="160"/>
    </row>
    <row r="31" spans="1:12" s="100" customFormat="1" ht="13.5" customHeight="1">
      <c r="A31" s="349"/>
      <c r="B31" s="350"/>
      <c r="C31" s="350"/>
      <c r="D31" s="350"/>
      <c r="E31" s="350"/>
      <c r="F31" s="350"/>
      <c r="G31" s="351"/>
      <c r="L31" s="160"/>
    </row>
    <row r="32" spans="1:12" s="100" customFormat="1" ht="13.5" customHeight="1">
      <c r="A32" s="329"/>
      <c r="B32" s="330"/>
      <c r="C32" s="330"/>
      <c r="D32" s="330"/>
      <c r="E32" s="330"/>
      <c r="F32" s="330"/>
      <c r="G32" s="331"/>
      <c r="L32" s="160"/>
    </row>
    <row r="33" spans="1:12" s="100" customFormat="1" ht="13.5" customHeight="1">
      <c r="A33" s="326"/>
      <c r="B33" s="327"/>
      <c r="C33" s="327"/>
      <c r="D33" s="327"/>
      <c r="E33" s="327"/>
      <c r="F33" s="327"/>
      <c r="G33" s="328"/>
      <c r="L33" s="160"/>
    </row>
    <row r="34" spans="1:12" s="100" customFormat="1" ht="13.5" customHeight="1">
      <c r="A34" s="326"/>
      <c r="B34" s="327"/>
      <c r="C34" s="327"/>
      <c r="D34" s="327"/>
      <c r="E34" s="327"/>
      <c r="F34" s="327"/>
      <c r="G34" s="328"/>
      <c r="L34" s="160"/>
    </row>
    <row r="35" spans="1:12" s="100" customFormat="1" ht="13.5" customHeight="1">
      <c r="A35" s="326"/>
      <c r="B35" s="327"/>
      <c r="C35" s="327"/>
      <c r="D35" s="327"/>
      <c r="E35" s="327"/>
      <c r="F35" s="327"/>
      <c r="G35" s="328"/>
      <c r="L35" s="160"/>
    </row>
    <row r="36" spans="1:12" s="100" customFormat="1" ht="13.5" customHeight="1">
      <c r="A36" s="349"/>
      <c r="B36" s="350"/>
      <c r="C36" s="350"/>
      <c r="D36" s="350"/>
      <c r="E36" s="350"/>
      <c r="F36" s="350"/>
      <c r="G36" s="351"/>
      <c r="L36" s="160"/>
    </row>
    <row r="37" spans="1:12" s="100" customFormat="1" ht="13.5" customHeight="1">
      <c r="A37" s="326"/>
      <c r="B37" s="327"/>
      <c r="C37" s="327"/>
      <c r="D37" s="327"/>
      <c r="E37" s="327"/>
      <c r="F37" s="327"/>
      <c r="G37" s="328"/>
      <c r="L37" s="160"/>
    </row>
    <row r="38" spans="1:12" s="100" customFormat="1" ht="13.5" customHeight="1">
      <c r="A38" s="349"/>
      <c r="B38" s="350"/>
      <c r="C38" s="350"/>
      <c r="D38" s="350"/>
      <c r="E38" s="350"/>
      <c r="F38" s="350"/>
      <c r="G38" s="351"/>
      <c r="L38" s="160"/>
    </row>
    <row r="39" spans="1:12" s="100" customFormat="1" ht="13.5" customHeight="1">
      <c r="A39" s="326"/>
      <c r="B39" s="327"/>
      <c r="C39" s="327"/>
      <c r="D39" s="327"/>
      <c r="E39" s="327"/>
      <c r="F39" s="327"/>
      <c r="G39" s="328"/>
      <c r="L39" s="160"/>
    </row>
    <row r="40" spans="1:12" s="100" customFormat="1" ht="13.5" customHeight="1">
      <c r="A40" s="326"/>
      <c r="B40" s="327"/>
      <c r="C40" s="327"/>
      <c r="D40" s="327"/>
      <c r="E40" s="327"/>
      <c r="F40" s="327"/>
      <c r="G40" s="328"/>
      <c r="L40" s="160"/>
    </row>
    <row r="41" spans="1:12" s="100" customFormat="1" ht="6" customHeight="1">
      <c r="A41" s="326"/>
      <c r="B41" s="327"/>
      <c r="C41" s="327"/>
      <c r="D41" s="327"/>
      <c r="E41" s="327"/>
      <c r="F41" s="327"/>
      <c r="G41" s="328"/>
      <c r="L41" s="160"/>
    </row>
    <row r="42" spans="1:12" s="100" customFormat="1" ht="21">
      <c r="A42" s="40" t="s">
        <v>117</v>
      </c>
      <c r="B42" s="176">
        <f>$B$1</f>
        <v>7</v>
      </c>
      <c r="C42" s="41" t="s">
        <v>39</v>
      </c>
      <c r="D42" s="42" t="str">
        <f>$E$1</f>
        <v>遭遇毎</v>
      </c>
      <c r="E42" s="367" t="str">
        <f>$B$2</f>
        <v>リトン・イン・ファイアー</v>
      </c>
      <c r="F42" s="368"/>
      <c r="G42" s="369"/>
      <c r="L42" s="160"/>
    </row>
  </sheetData>
  <mergeCells count="44">
    <mergeCell ref="A21:G21"/>
    <mergeCell ref="A22:G22"/>
    <mergeCell ref="A23:G23"/>
    <mergeCell ref="A35:G35"/>
    <mergeCell ref="A27:G27"/>
    <mergeCell ref="A28:G28"/>
    <mergeCell ref="A29:G29"/>
    <mergeCell ref="A30:G30"/>
    <mergeCell ref="A31:G31"/>
    <mergeCell ref="E42:G42"/>
    <mergeCell ref="A36:G36"/>
    <mergeCell ref="A37:G37"/>
    <mergeCell ref="A38:G38"/>
    <mergeCell ref="A39:G39"/>
    <mergeCell ref="A40:G40"/>
    <mergeCell ref="A41:G41"/>
    <mergeCell ref="B12:G12"/>
    <mergeCell ref="A32:G32"/>
    <mergeCell ref="A33:G33"/>
    <mergeCell ref="A34:G34"/>
    <mergeCell ref="J12:K12"/>
    <mergeCell ref="B13:G13"/>
    <mergeCell ref="B14:G14"/>
    <mergeCell ref="B15:G15"/>
    <mergeCell ref="A17:G17"/>
    <mergeCell ref="A19:G19"/>
    <mergeCell ref="B16:G16"/>
    <mergeCell ref="A18:G18"/>
    <mergeCell ref="A20:G20"/>
    <mergeCell ref="A24:G24"/>
    <mergeCell ref="A25:G25"/>
    <mergeCell ref="A26:G26"/>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L56"/>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142" t="s">
        <v>32</v>
      </c>
      <c r="B1" s="390" t="s">
        <v>143</v>
      </c>
      <c r="C1" s="392"/>
      <c r="D1" s="143" t="s">
        <v>39</v>
      </c>
      <c r="E1" s="144" t="s">
        <v>124</v>
      </c>
      <c r="F1" s="413"/>
      <c r="G1" s="414"/>
      <c r="H1" s="105" t="s">
        <v>54</v>
      </c>
    </row>
    <row r="2" spans="1:12" ht="24.75" customHeight="1">
      <c r="A2" s="143" t="s">
        <v>0</v>
      </c>
      <c r="B2" s="415" t="s">
        <v>251</v>
      </c>
      <c r="C2" s="415"/>
      <c r="D2" s="415"/>
      <c r="E2" s="415"/>
      <c r="F2" s="415"/>
      <c r="G2" s="415"/>
      <c r="H2" s="105" t="s">
        <v>55</v>
      </c>
    </row>
    <row r="3" spans="1:12" ht="19.5" customHeight="1">
      <c r="A3" s="112" t="s">
        <v>47</v>
      </c>
      <c r="B3" s="100"/>
      <c r="C3" s="100"/>
      <c r="D3" s="100"/>
      <c r="I3" s="105"/>
    </row>
    <row r="4" spans="1:12">
      <c r="A4" s="84" t="s">
        <v>45</v>
      </c>
      <c r="B4" s="317" t="s">
        <v>252</v>
      </c>
      <c r="C4" s="318"/>
      <c r="D4" s="318"/>
      <c r="E4" s="318"/>
      <c r="F4" s="318"/>
      <c r="G4" s="319"/>
    </row>
    <row r="5" spans="1:12">
      <c r="A5" s="85" t="s">
        <v>38</v>
      </c>
      <c r="B5" s="317" t="s">
        <v>253</v>
      </c>
      <c r="C5" s="318"/>
      <c r="D5" s="318"/>
      <c r="E5" s="318"/>
      <c r="F5" s="318"/>
      <c r="G5" s="319"/>
    </row>
    <row r="6" spans="1:12">
      <c r="A6" s="85" t="s">
        <v>7</v>
      </c>
      <c r="B6" s="317" t="s">
        <v>131</v>
      </c>
      <c r="C6" s="318"/>
      <c r="D6" s="319"/>
      <c r="E6" s="195" t="s">
        <v>42</v>
      </c>
      <c r="F6" s="262" t="str">
        <f>$I$6</f>
        <v>遠隔</v>
      </c>
      <c r="G6" s="262">
        <f>IF($J$6 = 0,"", $J$6)</f>
        <v>10</v>
      </c>
      <c r="H6" s="195" t="s">
        <v>42</v>
      </c>
      <c r="I6" s="197" t="s">
        <v>70</v>
      </c>
      <c r="J6" s="197">
        <v>10</v>
      </c>
    </row>
    <row r="7" spans="1:12">
      <c r="A7" s="150" t="s">
        <v>6</v>
      </c>
      <c r="B7" s="416"/>
      <c r="C7" s="417"/>
      <c r="D7" s="418"/>
      <c r="E7" s="195" t="s">
        <v>65</v>
      </c>
      <c r="F7" s="194" t="str">
        <f>IF($I$7 = 0,"", $I$7)</f>
        <v/>
      </c>
      <c r="G7" s="194" t="str">
        <f>IF($J$7 = 0,"", $J$7)</f>
        <v/>
      </c>
      <c r="H7" s="195" t="s">
        <v>65</v>
      </c>
      <c r="I7" s="197"/>
      <c r="J7" s="197"/>
    </row>
    <row r="8" spans="1:12">
      <c r="A8" s="203" t="s">
        <v>60</v>
      </c>
      <c r="B8" s="320" t="s">
        <v>377</v>
      </c>
      <c r="C8" s="321"/>
      <c r="D8" s="321"/>
      <c r="E8" s="321"/>
      <c r="F8" s="321"/>
      <c r="G8" s="322"/>
      <c r="H8" s="195" t="s">
        <v>84</v>
      </c>
      <c r="I8" s="197" t="s">
        <v>115</v>
      </c>
      <c r="J8" s="105" t="s">
        <v>61</v>
      </c>
    </row>
    <row r="9" spans="1:12">
      <c r="A9" s="88"/>
      <c r="B9" s="329" t="s">
        <v>378</v>
      </c>
      <c r="C9" s="330"/>
      <c r="D9" s="330"/>
      <c r="E9" s="330"/>
      <c r="F9" s="330"/>
      <c r="G9" s="331"/>
      <c r="H9" s="195" t="s">
        <v>50</v>
      </c>
      <c r="I9" s="197" t="s">
        <v>151</v>
      </c>
      <c r="J9" s="194">
        <f>IF($I$9 = "筋力",基本!$C$5,IF($I$9 = "耐久力",基本!$C$6,IF($I$9 = "敏捷力",基本!$C$7,IF($I$9 = "知力",基本!$C$8,IF($I$9 = "判断力",基本!$C$9,IF($I$9 = "判断力",基本!$C$10,""))))))</f>
        <v>6</v>
      </c>
      <c r="K9" s="197" t="s">
        <v>20</v>
      </c>
    </row>
    <row r="10" spans="1:12">
      <c r="A10" s="88"/>
      <c r="B10" s="329" t="s">
        <v>379</v>
      </c>
      <c r="C10" s="330"/>
      <c r="D10" s="330"/>
      <c r="E10" s="330"/>
      <c r="F10" s="330"/>
      <c r="G10" s="331"/>
      <c r="H10" s="195" t="s">
        <v>57</v>
      </c>
      <c r="I10" s="197">
        <v>5</v>
      </c>
      <c r="J10" s="296" t="s">
        <v>52</v>
      </c>
      <c r="K10" s="297"/>
      <c r="L10" s="194">
        <f>IF($I$8=基本!$F$4,基本!$P$7,IF($I$8=基本!$F$13,基本!$P$16,IF($I$8=基本!$F$22,基本!$P$25,IF($I$8=基本!$F$31,基本!$P$34,IF($I$8=基本!$F$40,基本!$P$43,0)))))</f>
        <v>10</v>
      </c>
    </row>
    <row r="11" spans="1:12">
      <c r="A11" s="88"/>
      <c r="B11" s="329" t="s">
        <v>380</v>
      </c>
      <c r="C11" s="330"/>
      <c r="D11" s="330"/>
      <c r="E11" s="330"/>
      <c r="F11" s="330"/>
      <c r="G11" s="331"/>
      <c r="H11" s="198" t="s">
        <v>51</v>
      </c>
      <c r="I11" s="197" t="s">
        <v>151</v>
      </c>
      <c r="J11" s="109">
        <f>IF($I$11 = "筋力",基本!$C$5,IF($I$11 = "耐久力",基本!$C$6,IF($I$11 = "敏捷力",基本!$C$7,IF($I$11 = "知力",基本!$C$8,IF($I$11 = "判断力",基本!$C$9,IF($I$11 = "判断力",基本!$C$10,""))))))</f>
        <v>6</v>
      </c>
      <c r="L11" s="100"/>
    </row>
    <row r="12" spans="1:12" ht="13.5" customHeight="1">
      <c r="A12" s="88"/>
      <c r="B12" s="329" t="s">
        <v>381</v>
      </c>
      <c r="C12" s="330"/>
      <c r="D12" s="330"/>
      <c r="E12" s="330"/>
      <c r="F12" s="330"/>
      <c r="G12" s="331"/>
      <c r="H12" s="195" t="s">
        <v>58</v>
      </c>
      <c r="I12" s="197">
        <v>0</v>
      </c>
      <c r="J12" s="296" t="s">
        <v>53</v>
      </c>
      <c r="K12" s="297"/>
      <c r="L12" s="194">
        <f>IF($I$8=基本!$F$4,基本!$P$9,IF($I$8=基本!$F$13,基本!$P$18,IF($I$8=基本!$F$22,基本!$P$27,IF($I$8=基本!$F$31,基本!$P$36,IF($I$8=基本!$F$40,基本!$P$45,0)))))</f>
        <v>3</v>
      </c>
    </row>
    <row r="13" spans="1:12" ht="13.5" customHeight="1">
      <c r="A13" s="88"/>
      <c r="B13" s="329" t="s">
        <v>382</v>
      </c>
      <c r="C13" s="330"/>
      <c r="D13" s="330"/>
      <c r="E13" s="330"/>
      <c r="F13" s="330"/>
      <c r="G13" s="331"/>
      <c r="H13" s="199" t="s">
        <v>85</v>
      </c>
      <c r="I13" s="197">
        <v>1</v>
      </c>
      <c r="J13" s="195" t="s">
        <v>43</v>
      </c>
      <c r="K13" s="197">
        <v>6</v>
      </c>
      <c r="L13" s="115"/>
    </row>
    <row r="14" spans="1:12" ht="13.5" customHeight="1">
      <c r="A14" s="151"/>
      <c r="B14" s="329" t="s">
        <v>383</v>
      </c>
      <c r="C14" s="330"/>
      <c r="D14" s="330"/>
      <c r="E14" s="330"/>
      <c r="F14" s="330"/>
      <c r="G14" s="331"/>
      <c r="H14" s="195" t="s">
        <v>49</v>
      </c>
      <c r="I14" s="197"/>
      <c r="J14" s="195" t="s">
        <v>43</v>
      </c>
      <c r="K14" s="197"/>
      <c r="L14" s="115"/>
    </row>
    <row r="15" spans="1:12" ht="13.5" customHeight="1">
      <c r="A15" s="151"/>
      <c r="B15" s="329" t="s">
        <v>384</v>
      </c>
      <c r="C15" s="330"/>
      <c r="D15" s="330"/>
      <c r="E15" s="330"/>
      <c r="F15" s="330"/>
      <c r="G15" s="331"/>
      <c r="H15" s="195" t="s">
        <v>59</v>
      </c>
      <c r="I15" s="197" t="s">
        <v>67</v>
      </c>
      <c r="J15" s="195" t="s">
        <v>254</v>
      </c>
      <c r="K15" s="197">
        <f>基本!$B$3</f>
        <v>10</v>
      </c>
    </row>
    <row r="16" spans="1:12" ht="13.5" customHeight="1">
      <c r="A16" s="88"/>
      <c r="B16" s="329" t="s">
        <v>385</v>
      </c>
      <c r="C16" s="330"/>
      <c r="D16" s="330"/>
      <c r="E16" s="330"/>
      <c r="F16" s="330"/>
      <c r="G16" s="331"/>
    </row>
    <row r="17" spans="1:8" ht="13.5" customHeight="1">
      <c r="A17" s="88"/>
      <c r="B17" s="329" t="s">
        <v>386</v>
      </c>
      <c r="C17" s="330"/>
      <c r="D17" s="330"/>
      <c r="E17" s="330"/>
      <c r="F17" s="330"/>
      <c r="G17" s="331"/>
    </row>
    <row r="18" spans="1:8" ht="13.5" customHeight="1">
      <c r="A18" s="88"/>
      <c r="B18" s="329" t="s">
        <v>387</v>
      </c>
      <c r="C18" s="330"/>
      <c r="D18" s="330"/>
      <c r="E18" s="330"/>
      <c r="F18" s="330"/>
      <c r="G18" s="331"/>
    </row>
    <row r="19" spans="1:8" ht="13.5" customHeight="1">
      <c r="A19" s="88"/>
      <c r="B19" s="329" t="s">
        <v>388</v>
      </c>
      <c r="C19" s="330"/>
      <c r="D19" s="330"/>
      <c r="E19" s="330"/>
      <c r="F19" s="330"/>
      <c r="G19" s="331"/>
    </row>
    <row r="20" spans="1:8" ht="13.5" customHeight="1">
      <c r="A20" s="88"/>
      <c r="B20" s="329" t="s">
        <v>389</v>
      </c>
      <c r="C20" s="330"/>
      <c r="D20" s="330"/>
      <c r="E20" s="330"/>
      <c r="F20" s="330"/>
      <c r="G20" s="331"/>
    </row>
    <row r="21" spans="1:8" ht="14.25" customHeight="1">
      <c r="A21" s="89"/>
      <c r="B21" s="359" t="s">
        <v>434</v>
      </c>
      <c r="C21" s="360"/>
      <c r="D21" s="360"/>
      <c r="E21" s="360"/>
      <c r="F21" s="360"/>
      <c r="G21" s="383"/>
    </row>
    <row r="22" spans="1:8" ht="13.5" customHeight="1">
      <c r="A22" s="88"/>
      <c r="B22" s="329" t="s">
        <v>390</v>
      </c>
      <c r="C22" s="330"/>
      <c r="D22" s="330"/>
      <c r="E22" s="330"/>
      <c r="F22" s="330"/>
      <c r="G22" s="331"/>
    </row>
    <row r="23" spans="1:8" ht="13.5" customHeight="1">
      <c r="A23" s="88"/>
      <c r="B23" s="329" t="s">
        <v>391</v>
      </c>
      <c r="C23" s="330"/>
      <c r="D23" s="330"/>
      <c r="E23" s="330"/>
      <c r="F23" s="330"/>
      <c r="G23" s="331"/>
    </row>
    <row r="24" spans="1:8" ht="13.5" customHeight="1">
      <c r="A24" s="88"/>
      <c r="B24" s="329" t="s">
        <v>392</v>
      </c>
      <c r="C24" s="330"/>
      <c r="D24" s="330"/>
      <c r="E24" s="330"/>
      <c r="F24" s="330"/>
      <c r="G24" s="331"/>
    </row>
    <row r="25" spans="1:8" ht="13.5" customHeight="1">
      <c r="A25" s="88"/>
      <c r="B25" s="329" t="s">
        <v>393</v>
      </c>
      <c r="C25" s="330"/>
      <c r="D25" s="330"/>
      <c r="E25" s="330"/>
      <c r="F25" s="330"/>
      <c r="G25" s="331"/>
    </row>
    <row r="26" spans="1:8" ht="13.5" customHeight="1">
      <c r="A26" s="88"/>
      <c r="B26" s="329" t="s">
        <v>405</v>
      </c>
      <c r="C26" s="330"/>
      <c r="D26" s="330"/>
      <c r="E26" s="330"/>
      <c r="F26" s="330"/>
      <c r="G26" s="331"/>
    </row>
    <row r="27" spans="1:8" ht="13.5" customHeight="1">
      <c r="A27" s="88"/>
      <c r="B27" s="329" t="s">
        <v>394</v>
      </c>
      <c r="C27" s="330"/>
      <c r="D27" s="330"/>
      <c r="E27" s="330"/>
      <c r="F27" s="330"/>
      <c r="G27" s="331"/>
    </row>
    <row r="28" spans="1:8" ht="13.5" customHeight="1">
      <c r="A28" s="88"/>
      <c r="B28" s="329" t="s">
        <v>395</v>
      </c>
      <c r="C28" s="330"/>
      <c r="D28" s="330"/>
      <c r="E28" s="330"/>
      <c r="F28" s="330"/>
      <c r="G28" s="331"/>
    </row>
    <row r="29" spans="1:8" ht="13.5" customHeight="1">
      <c r="A29" s="88"/>
      <c r="B29" s="329" t="s">
        <v>396</v>
      </c>
      <c r="C29" s="330"/>
      <c r="D29" s="330"/>
      <c r="E29" s="330"/>
      <c r="F29" s="330"/>
      <c r="G29" s="331"/>
    </row>
    <row r="30" spans="1:8" ht="13.5" customHeight="1">
      <c r="A30" s="88"/>
      <c r="B30" s="329" t="s">
        <v>397</v>
      </c>
      <c r="C30" s="330"/>
      <c r="D30" s="330"/>
      <c r="E30" s="330"/>
      <c r="F30" s="330"/>
      <c r="G30" s="331"/>
    </row>
    <row r="31" spans="1:8" ht="13.5" customHeight="1">
      <c r="A31" s="88"/>
      <c r="B31" s="329" t="s">
        <v>398</v>
      </c>
      <c r="C31" s="330"/>
      <c r="D31" s="330"/>
      <c r="E31" s="330"/>
      <c r="F31" s="330"/>
      <c r="G31" s="331"/>
    </row>
    <row r="32" spans="1:8" ht="13.5" customHeight="1">
      <c r="A32" s="88"/>
      <c r="B32" s="329" t="s">
        <v>399</v>
      </c>
      <c r="C32" s="330"/>
      <c r="D32" s="330"/>
      <c r="E32" s="330"/>
      <c r="F32" s="330"/>
      <c r="G32" s="331"/>
    </row>
    <row r="33" spans="1:12" ht="13.5" customHeight="1">
      <c r="A33" s="88"/>
      <c r="B33" s="329" t="s">
        <v>400</v>
      </c>
      <c r="C33" s="330"/>
      <c r="D33" s="330"/>
      <c r="E33" s="330"/>
      <c r="F33" s="330"/>
      <c r="G33" s="331"/>
    </row>
    <row r="34" spans="1:12" ht="13.5" customHeight="1">
      <c r="A34" s="88"/>
      <c r="B34" s="329" t="s">
        <v>401</v>
      </c>
      <c r="C34" s="330"/>
      <c r="D34" s="330"/>
      <c r="E34" s="330"/>
      <c r="F34" s="330"/>
      <c r="G34" s="331"/>
    </row>
    <row r="35" spans="1:12" ht="13.5" customHeight="1">
      <c r="A35" s="88"/>
      <c r="B35" s="329" t="s">
        <v>402</v>
      </c>
      <c r="C35" s="330"/>
      <c r="D35" s="330"/>
      <c r="E35" s="330"/>
      <c r="F35" s="330"/>
      <c r="G35" s="331"/>
    </row>
    <row r="36" spans="1:12" ht="13.5" customHeight="1">
      <c r="A36" s="88"/>
      <c r="B36" s="329" t="s">
        <v>403</v>
      </c>
      <c r="C36" s="330"/>
      <c r="D36" s="330"/>
      <c r="E36" s="330"/>
      <c r="F36" s="330"/>
      <c r="G36" s="331"/>
    </row>
    <row r="37" spans="1:12" ht="13.5" customHeight="1">
      <c r="A37" s="88"/>
      <c r="B37" s="329" t="s">
        <v>404</v>
      </c>
      <c r="C37" s="330"/>
      <c r="D37" s="330"/>
      <c r="E37" s="330"/>
      <c r="F37" s="330"/>
      <c r="G37" s="331"/>
    </row>
    <row r="38" spans="1:12" ht="5.25" customHeight="1">
      <c r="A38" s="89"/>
      <c r="B38" s="359"/>
      <c r="C38" s="360"/>
      <c r="D38" s="360"/>
      <c r="E38" s="360"/>
      <c r="F38" s="360"/>
      <c r="G38" s="383"/>
    </row>
    <row r="39" spans="1:12" ht="14.25" thickBot="1">
      <c r="A39" s="152" t="s">
        <v>204</v>
      </c>
      <c r="B39" s="200"/>
      <c r="C39" s="200"/>
      <c r="D39" s="200"/>
      <c r="E39" s="200"/>
      <c r="F39" s="200"/>
      <c r="G39" s="200"/>
      <c r="H39" s="160"/>
      <c r="I39" s="160"/>
      <c r="J39" s="160"/>
      <c r="K39" s="160"/>
    </row>
    <row r="40" spans="1:12" ht="21.75" thickBot="1">
      <c r="A40" s="204" t="s">
        <v>205</v>
      </c>
      <c r="B40" s="398" t="s">
        <v>255</v>
      </c>
      <c r="C40" s="399"/>
      <c r="D40" s="399"/>
      <c r="E40" s="399"/>
      <c r="F40" s="399"/>
      <c r="G40" s="400"/>
      <c r="H40" s="160"/>
      <c r="I40" s="160"/>
      <c r="J40" s="160"/>
      <c r="K40" s="160"/>
    </row>
    <row r="41" spans="1:12" ht="21" customHeight="1">
      <c r="A41" s="401" t="s">
        <v>206</v>
      </c>
      <c r="B41" s="402"/>
      <c r="C41" s="403"/>
      <c r="D41" s="205" t="s">
        <v>207</v>
      </c>
      <c r="E41" s="206" t="s">
        <v>208</v>
      </c>
      <c r="F41" s="206" t="s">
        <v>209</v>
      </c>
      <c r="G41" s="207" t="s">
        <v>210</v>
      </c>
      <c r="H41" s="208" t="s">
        <v>206</v>
      </c>
      <c r="I41" s="209" t="s">
        <v>207</v>
      </c>
      <c r="J41" s="209" t="s">
        <v>208</v>
      </c>
      <c r="K41" s="209" t="s">
        <v>209</v>
      </c>
      <c r="L41" s="209" t="s">
        <v>210</v>
      </c>
    </row>
    <row r="42" spans="1:12" ht="23.25" customHeight="1" thickBot="1">
      <c r="A42" s="404">
        <f>基本!B13+$H$42</f>
        <v>30</v>
      </c>
      <c r="B42" s="405"/>
      <c r="C42" s="406"/>
      <c r="D42" s="210">
        <f>基本!$B$16+$I$42</f>
        <v>24</v>
      </c>
      <c r="E42" s="211">
        <f>基本!$B$17+$J$42</f>
        <v>20</v>
      </c>
      <c r="F42" s="211">
        <f>基本!$B$18+$K$42</f>
        <v>23</v>
      </c>
      <c r="G42" s="212">
        <f>基本!$B$19+$L$42</f>
        <v>26</v>
      </c>
      <c r="H42" s="213">
        <v>0</v>
      </c>
      <c r="I42" s="196">
        <v>0</v>
      </c>
      <c r="J42" s="196">
        <v>0</v>
      </c>
      <c r="K42" s="196">
        <v>0</v>
      </c>
      <c r="L42" s="196">
        <v>0</v>
      </c>
    </row>
    <row r="43" spans="1:12" ht="14.25" thickBot="1">
      <c r="A43" s="152" t="s">
        <v>212</v>
      </c>
      <c r="E43" s="101"/>
    </row>
    <row r="44" spans="1:12" ht="14.25" thickBot="1">
      <c r="A44" s="407" t="str">
        <f>$B$40</f>
        <v>フレイム・ゼファー</v>
      </c>
      <c r="B44" s="408"/>
      <c r="C44" s="409"/>
      <c r="D44" s="393" t="s">
        <v>213</v>
      </c>
      <c r="E44" s="394"/>
      <c r="J44" s="160"/>
      <c r="K44" s="160"/>
    </row>
    <row r="45" spans="1:12" ht="18.75" customHeight="1" thickBot="1">
      <c r="A45" s="410"/>
      <c r="B45" s="411"/>
      <c r="C45" s="412"/>
      <c r="D45" s="214" t="s">
        <v>215</v>
      </c>
      <c r="E45" s="177" t="s">
        <v>216</v>
      </c>
      <c r="H45" s="160"/>
      <c r="I45" s="160"/>
      <c r="J45" s="160"/>
      <c r="K45" s="160"/>
    </row>
    <row r="46" spans="1:12" ht="19.5" customHeight="1">
      <c r="A46" s="395" t="s">
        <v>217</v>
      </c>
      <c r="B46" s="215" t="s">
        <v>406</v>
      </c>
      <c r="C46" s="216" t="str">
        <f>$K$9</f>
        <v>反応</v>
      </c>
      <c r="D46" s="217" t="str">
        <f>$K$15+$I$10 &amp; "+1d20"</f>
        <v>15+1d20</v>
      </c>
      <c r="E46" s="218" t="str">
        <f>$K$15+$I$10+2 &amp; "+1d20"</f>
        <v>17+1d20</v>
      </c>
      <c r="H46" s="160"/>
      <c r="I46" s="160"/>
      <c r="J46" s="160"/>
      <c r="K46" s="160"/>
    </row>
    <row r="47" spans="1:12" ht="19.5" customHeight="1">
      <c r="A47" s="396"/>
      <c r="B47" s="219" t="s">
        <v>219</v>
      </c>
      <c r="C47" s="220" t="str">
        <f>IF($I$15 = 0,"", $I$15)</f>
        <v>火</v>
      </c>
      <c r="D47" s="221" t="str">
        <f>$J$11+$L$12+$I$12 &amp; "+" &amp; $I$13 &amp; "d" &amp; $K$13</f>
        <v>9+1d6</v>
      </c>
      <c r="E47" s="222" t="str">
        <f>$J$11+$L$12+$I$12 &amp; "+" &amp; $I$13 &amp; "d" &amp; $K$13</f>
        <v>9+1d6</v>
      </c>
      <c r="F47" s="160"/>
      <c r="G47" s="160"/>
      <c r="H47" s="160"/>
      <c r="I47" s="160"/>
      <c r="J47" s="160"/>
      <c r="K47" s="160"/>
    </row>
    <row r="48" spans="1:12" ht="19.5" customHeight="1" thickBot="1">
      <c r="A48" s="397"/>
      <c r="B48" s="114" t="s">
        <v>220</v>
      </c>
      <c r="C48" s="145" t="str">
        <f>IF($I$15 = 0,"", $I$15)</f>
        <v>火</v>
      </c>
      <c r="D48" s="224" t="str">
        <f>$J$11+$L$12+$I$12+($I$13*$K$13) &amp; IF($I$14 = 0,"","+" &amp; $I$14 &amp; "d" &amp; $K$14)</f>
        <v>15</v>
      </c>
      <c r="E48" s="225" t="str">
        <f>$J$11+$L$12+$I$12+($I$13*$K$13) &amp; IF($I$14 = 0,"","+" &amp; $I$14 &amp; "d" &amp; $K$14)</f>
        <v>15</v>
      </c>
      <c r="J48" s="160"/>
      <c r="K48" s="160"/>
    </row>
    <row r="49" spans="1:12" ht="8.25" customHeight="1">
      <c r="A49" s="333"/>
      <c r="B49" s="333"/>
      <c r="C49" s="333"/>
      <c r="D49" s="333"/>
      <c r="E49" s="333"/>
      <c r="F49" s="333"/>
      <c r="G49" s="333"/>
    </row>
    <row r="50" spans="1:12" ht="18.75" customHeight="1">
      <c r="A50" s="304" t="s">
        <v>195</v>
      </c>
      <c r="B50" s="304"/>
      <c r="C50" s="304"/>
      <c r="D50" s="304"/>
      <c r="E50" s="304"/>
      <c r="F50" s="304"/>
      <c r="G50" s="304"/>
      <c r="I50" s="160"/>
      <c r="J50" s="160"/>
      <c r="K50" s="160"/>
    </row>
    <row r="51" spans="1:12" ht="13.5" customHeight="1">
      <c r="A51" s="305" t="s">
        <v>192</v>
      </c>
      <c r="B51" s="305"/>
      <c r="C51" s="305"/>
      <c r="D51" s="305"/>
      <c r="E51" s="305"/>
      <c r="F51" s="305"/>
      <c r="G51" s="305"/>
    </row>
    <row r="52" spans="1:12" ht="13.5" customHeight="1">
      <c r="A52" s="305" t="s">
        <v>193</v>
      </c>
      <c r="B52" s="305"/>
      <c r="C52" s="305"/>
      <c r="D52" s="305"/>
      <c r="E52" s="305"/>
      <c r="F52" s="305"/>
      <c r="G52" s="305"/>
    </row>
    <row r="53" spans="1:12" ht="8.25" customHeight="1">
      <c r="A53" s="335"/>
      <c r="B53" s="335"/>
      <c r="C53" s="335"/>
      <c r="D53" s="335"/>
      <c r="E53" s="335"/>
      <c r="F53" s="335"/>
      <c r="G53" s="335"/>
    </row>
    <row r="54" spans="1:12" ht="13.5" customHeight="1">
      <c r="A54" s="341" t="s">
        <v>48</v>
      </c>
      <c r="B54" s="342"/>
      <c r="C54" s="342"/>
      <c r="D54" s="342"/>
      <c r="E54" s="342"/>
      <c r="F54" s="342"/>
      <c r="G54" s="343"/>
    </row>
    <row r="55" spans="1:12" s="136" customFormat="1" ht="13.5" customHeight="1">
      <c r="A55" s="359"/>
      <c r="B55" s="360"/>
      <c r="C55" s="360"/>
      <c r="D55" s="360"/>
      <c r="E55" s="360"/>
      <c r="F55" s="360"/>
      <c r="G55" s="383"/>
      <c r="L55" s="137"/>
    </row>
    <row r="56" spans="1:12" s="100" customFormat="1" ht="21">
      <c r="A56" s="146" t="s">
        <v>32</v>
      </c>
      <c r="B56" s="202" t="str">
        <f>$B$1</f>
        <v>テーマパワー</v>
      </c>
      <c r="C56" s="148" t="s">
        <v>39</v>
      </c>
      <c r="D56" s="149" t="str">
        <f>$E$1</f>
        <v>一日毎</v>
      </c>
      <c r="E56" s="390" t="str">
        <f>$B$2</f>
        <v>サモン・フレイム・ゼファー</v>
      </c>
      <c r="F56" s="391"/>
      <c r="G56" s="392"/>
      <c r="L56" s="160"/>
    </row>
  </sheetData>
  <mergeCells count="54">
    <mergeCell ref="B23:G23"/>
    <mergeCell ref="B27:G27"/>
    <mergeCell ref="B28:G28"/>
    <mergeCell ref="B29:G29"/>
    <mergeCell ref="B38:G38"/>
    <mergeCell ref="B25:G25"/>
    <mergeCell ref="B24:G24"/>
    <mergeCell ref="B26:G26"/>
    <mergeCell ref="B37:G37"/>
    <mergeCell ref="B30:G30"/>
    <mergeCell ref="B31:G31"/>
    <mergeCell ref="B32:G32"/>
    <mergeCell ref="B33:G33"/>
    <mergeCell ref="B34:G34"/>
    <mergeCell ref="B35:G35"/>
    <mergeCell ref="B36:G36"/>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B20:G20"/>
    <mergeCell ref="B18:G18"/>
    <mergeCell ref="B19:G19"/>
    <mergeCell ref="B16:G16"/>
    <mergeCell ref="B17:G17"/>
    <mergeCell ref="A55:G55"/>
    <mergeCell ref="E56:G56"/>
    <mergeCell ref="D44:E44"/>
    <mergeCell ref="B21:G21"/>
    <mergeCell ref="A53:G53"/>
    <mergeCell ref="A54:G54"/>
    <mergeCell ref="A50:G50"/>
    <mergeCell ref="A51:G51"/>
    <mergeCell ref="A52:G52"/>
    <mergeCell ref="A46:A48"/>
    <mergeCell ref="A49:G49"/>
    <mergeCell ref="B40:G40"/>
    <mergeCell ref="A41:C41"/>
    <mergeCell ref="A42:C42"/>
    <mergeCell ref="A44:C45"/>
    <mergeCell ref="B22:G2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基本!$C$27:$C$37</xm:f>
          </x14:formula1>
          <xm:sqref>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49"/>
  <sheetViews>
    <sheetView topLeftCell="A19" zoomScaleNormal="100" workbookViewId="0">
      <selection activeCell="B31" sqref="A31:XFD33"/>
    </sheetView>
  </sheetViews>
  <sheetFormatPr defaultRowHeight="13.5"/>
  <cols>
    <col min="1" max="1" width="7.875" style="141" customWidth="1"/>
    <col min="2" max="2" width="8.5" style="141" customWidth="1"/>
    <col min="3" max="3" width="6.625" style="141" customWidth="1"/>
    <col min="4" max="4" width="15.75" style="141"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41" customWidth="1"/>
    <col min="13" max="13" width="17.875" style="141" bestFit="1" customWidth="1"/>
    <col min="14" max="14" width="12.375" style="141" customWidth="1"/>
    <col min="15" max="16384" width="9" style="141"/>
  </cols>
  <sheetData>
    <row r="1" spans="1:17" ht="21">
      <c r="A1" s="142" t="s">
        <v>123</v>
      </c>
      <c r="B1" s="419">
        <v>1</v>
      </c>
      <c r="C1" s="420"/>
      <c r="D1" s="143" t="s">
        <v>39</v>
      </c>
      <c r="E1" s="144" t="s">
        <v>124</v>
      </c>
      <c r="F1" s="413"/>
      <c r="G1" s="414"/>
      <c r="H1" s="105" t="s">
        <v>54</v>
      </c>
    </row>
    <row r="2" spans="1:17" ht="24.75" customHeight="1">
      <c r="A2" s="143" t="s">
        <v>0</v>
      </c>
      <c r="B2" s="415" t="s">
        <v>222</v>
      </c>
      <c r="C2" s="415"/>
      <c r="D2" s="415"/>
      <c r="E2" s="415"/>
      <c r="F2" s="415"/>
      <c r="G2" s="415"/>
      <c r="H2" s="105" t="s">
        <v>55</v>
      </c>
    </row>
    <row r="3" spans="1:17" ht="19.5" customHeight="1">
      <c r="A3" s="112" t="s">
        <v>47</v>
      </c>
      <c r="B3" s="100"/>
      <c r="C3" s="100"/>
      <c r="D3" s="100"/>
      <c r="I3" s="105"/>
    </row>
    <row r="4" spans="1:17">
      <c r="A4" s="84" t="s">
        <v>45</v>
      </c>
      <c r="B4" s="317" t="s">
        <v>360</v>
      </c>
      <c r="C4" s="318"/>
      <c r="D4" s="318"/>
      <c r="E4" s="318"/>
      <c r="F4" s="318"/>
      <c r="G4" s="319"/>
    </row>
    <row r="5" spans="1:17">
      <c r="A5" s="85" t="s">
        <v>125</v>
      </c>
      <c r="B5" s="317" t="s">
        <v>194</v>
      </c>
      <c r="C5" s="318"/>
      <c r="D5" s="318"/>
      <c r="E5" s="318"/>
      <c r="F5" s="318"/>
      <c r="G5" s="319"/>
    </row>
    <row r="6" spans="1:17">
      <c r="A6" s="85" t="s">
        <v>126</v>
      </c>
      <c r="B6" s="317" t="s">
        <v>131</v>
      </c>
      <c r="C6" s="318"/>
      <c r="D6" s="319"/>
      <c r="E6" s="138" t="s">
        <v>42</v>
      </c>
      <c r="F6" s="262" t="str">
        <f>$I$6</f>
        <v>遠隔</v>
      </c>
      <c r="G6" s="262">
        <f>IF($J$6 = 0,"", $J$6)</f>
        <v>5</v>
      </c>
      <c r="H6" s="138" t="s">
        <v>42</v>
      </c>
      <c r="I6" s="140" t="s">
        <v>70</v>
      </c>
      <c r="J6" s="140">
        <v>5</v>
      </c>
      <c r="M6" s="274" t="s">
        <v>42</v>
      </c>
      <c r="N6" s="276" t="s">
        <v>68</v>
      </c>
      <c r="O6" s="276">
        <v>1</v>
      </c>
      <c r="P6" s="100"/>
      <c r="Q6" s="160"/>
    </row>
    <row r="7" spans="1:17">
      <c r="A7" s="150" t="s">
        <v>6</v>
      </c>
      <c r="B7" s="416"/>
      <c r="C7" s="417"/>
      <c r="D7" s="418"/>
      <c r="E7" s="138" t="s">
        <v>65</v>
      </c>
      <c r="F7" s="139" t="str">
        <f>IF($I$7 = 0,"", $I$7)</f>
        <v/>
      </c>
      <c r="G7" s="139" t="str">
        <f>IF($J$7 = 0,"", $J$7)</f>
        <v/>
      </c>
      <c r="H7" s="138" t="s">
        <v>65</v>
      </c>
      <c r="I7" s="140"/>
      <c r="J7" s="140"/>
      <c r="M7" s="274" t="s">
        <v>65</v>
      </c>
      <c r="N7" s="276"/>
      <c r="O7" s="276"/>
      <c r="P7" s="100"/>
      <c r="Q7" s="160"/>
    </row>
    <row r="8" spans="1:17">
      <c r="A8" s="203" t="s">
        <v>196</v>
      </c>
      <c r="B8" s="320" t="s">
        <v>197</v>
      </c>
      <c r="C8" s="321"/>
      <c r="D8" s="321"/>
      <c r="E8" s="321"/>
      <c r="F8" s="321"/>
      <c r="G8" s="322"/>
      <c r="H8" s="138" t="s">
        <v>84</v>
      </c>
      <c r="I8" s="140" t="s">
        <v>115</v>
      </c>
      <c r="J8" s="105" t="s">
        <v>61</v>
      </c>
      <c r="M8" s="274" t="s">
        <v>84</v>
      </c>
      <c r="N8" s="276" t="s">
        <v>431</v>
      </c>
      <c r="O8" s="105" t="s">
        <v>61</v>
      </c>
      <c r="P8" s="100"/>
      <c r="Q8" s="160"/>
    </row>
    <row r="9" spans="1:17">
      <c r="A9" s="88"/>
      <c r="B9" s="329" t="s">
        <v>198</v>
      </c>
      <c r="C9" s="330"/>
      <c r="D9" s="330"/>
      <c r="E9" s="330"/>
      <c r="F9" s="330"/>
      <c r="G9" s="331"/>
      <c r="H9" s="138" t="s">
        <v>50</v>
      </c>
      <c r="I9" s="140" t="s">
        <v>151</v>
      </c>
      <c r="J9" s="139">
        <f>IF($I$9 = "筋力",基本!$C$5,IF($I$9 = "耐久力",基本!$C$6,IF($I$9 = "敏捷力",基本!$C$7,IF($I$9 = "知力",基本!$C$8,IF($I$9 = "判断力",基本!$C$9,IF($I$9 = "判断力",基本!$C$10,""))))))</f>
        <v>6</v>
      </c>
      <c r="K9" s="140" t="s">
        <v>20</v>
      </c>
      <c r="M9" s="274" t="s">
        <v>50</v>
      </c>
      <c r="N9" s="276" t="s">
        <v>12</v>
      </c>
      <c r="O9" s="275">
        <f>IF($N$9 = "筋力",基本!$C$5,IF($N$9 = "耐久力",基本!$C$6,IF($N$9 = "敏捷力",基本!$C$7,IF($N$9 = "知力",基本!$C$8,IF($N$9 = "判断力",基本!$C$29,IF($N$9 = "判断力",基本!$C$10,""))))))</f>
        <v>0</v>
      </c>
      <c r="P9" s="276" t="s">
        <v>432</v>
      </c>
      <c r="Q9" s="160"/>
    </row>
    <row r="10" spans="1:17">
      <c r="A10" s="88"/>
      <c r="B10" s="329" t="s">
        <v>199</v>
      </c>
      <c r="C10" s="330"/>
      <c r="D10" s="330"/>
      <c r="E10" s="330"/>
      <c r="F10" s="330"/>
      <c r="G10" s="331"/>
      <c r="H10" s="138" t="s">
        <v>57</v>
      </c>
      <c r="I10" s="140">
        <v>0</v>
      </c>
      <c r="J10" s="296" t="s">
        <v>52</v>
      </c>
      <c r="K10" s="297"/>
      <c r="L10" s="139">
        <f>IF($I$8=基本!$F$4,基本!$P$7,IF($I$8=基本!$F$13,基本!$P$16,IF($I$8=基本!$F$22,基本!$P$25,IF($I$8=基本!$F$31,基本!$P$34,IF($I$8=基本!$F$40,基本!$P$43,0)))))</f>
        <v>10</v>
      </c>
      <c r="M10" s="274" t="s">
        <v>57</v>
      </c>
      <c r="N10" s="276">
        <v>0</v>
      </c>
      <c r="O10" s="296" t="s">
        <v>52</v>
      </c>
      <c r="P10" s="297"/>
      <c r="Q10" s="275">
        <f>IF($N$8=基本!$F$4,基本!$P$7,IF($N$8=基本!$F$13,基本!$P$16,IF($N$8=基本!$F$22,基本!$P$25,IF($N$8=基本!$F$31,基本!$P$34,IF($N$8=基本!$F$40,基本!$P$43,0)))))</f>
        <v>10</v>
      </c>
    </row>
    <row r="11" spans="1:17">
      <c r="A11" s="88"/>
      <c r="B11" s="329" t="s">
        <v>200</v>
      </c>
      <c r="C11" s="330"/>
      <c r="D11" s="330"/>
      <c r="E11" s="330"/>
      <c r="F11" s="330"/>
      <c r="G11" s="331"/>
      <c r="H11" s="110" t="s">
        <v>51</v>
      </c>
      <c r="I11" s="140" t="s">
        <v>151</v>
      </c>
      <c r="J11" s="109">
        <f>IF($I$11 = "筋力",基本!$C$5,IF($I$11 = "耐久力",基本!$C$6,IF($I$11 = "敏捷力",基本!$C$7,IF($I$11 = "知力",基本!$C$8,IF($I$11 = "判断力",基本!$C$9,IF($I$11 = "判断力",基本!$C$10,""))))))</f>
        <v>6</v>
      </c>
      <c r="L11" s="100"/>
      <c r="M11" s="272" t="s">
        <v>51</v>
      </c>
      <c r="N11" s="276" t="s">
        <v>12</v>
      </c>
      <c r="O11" s="109">
        <f>IF($N$11 = "筋力",基本!$C$5,IF($N$11 = "耐久力",基本!$C$6,IF($N$11 = "敏捷力",基本!$C$7,IF($N$11 = "知力",基本!$C$8,IF($N$11 = "判断力",基本!$C$29,IF($N$11 = "判断力",基本!$C$10,""))))))</f>
        <v>0</v>
      </c>
      <c r="P11" s="100"/>
      <c r="Q11" s="100"/>
    </row>
    <row r="12" spans="1:17" ht="13.5" customHeight="1">
      <c r="A12" s="88"/>
      <c r="B12" s="329" t="s">
        <v>201</v>
      </c>
      <c r="C12" s="330"/>
      <c r="D12" s="330"/>
      <c r="E12" s="330"/>
      <c r="F12" s="330"/>
      <c r="G12" s="331"/>
      <c r="H12" s="138" t="s">
        <v>58</v>
      </c>
      <c r="I12" s="140">
        <v>0</v>
      </c>
      <c r="J12" s="296" t="s">
        <v>53</v>
      </c>
      <c r="K12" s="297"/>
      <c r="L12" s="139">
        <f>IF($I$8=基本!$F$4,基本!$P$9,IF($I$8=基本!$F$13,基本!$P$18,IF($I$8=基本!$F$22,基本!$P$27,IF($I$8=基本!$F$31,基本!$P$36,IF($I$8=基本!$F$40,基本!$P$45,0)))))</f>
        <v>3</v>
      </c>
      <c r="M12" s="274" t="s">
        <v>58</v>
      </c>
      <c r="N12" s="276">
        <v>0</v>
      </c>
      <c r="O12" s="296" t="s">
        <v>53</v>
      </c>
      <c r="P12" s="297"/>
      <c r="Q12" s="275">
        <f>IF($N$8=基本!$F$4,基本!$P$9,IF($N$8=基本!$F$13,基本!$P$18,IF($N$8=基本!$F$22,基本!$P$27,IF($N$8=基本!$F$31,基本!$P$36,IF($N$8=基本!$F$40,基本!$P$45,0)))))</f>
        <v>3</v>
      </c>
    </row>
    <row r="13" spans="1:17" ht="13.5" customHeight="1">
      <c r="A13" s="88"/>
      <c r="B13" s="329" t="s">
        <v>202</v>
      </c>
      <c r="C13" s="330"/>
      <c r="D13" s="330"/>
      <c r="E13" s="330"/>
      <c r="F13" s="330"/>
      <c r="G13" s="331"/>
      <c r="H13" s="111" t="s">
        <v>85</v>
      </c>
      <c r="I13" s="140">
        <v>1</v>
      </c>
      <c r="J13" s="138" t="s">
        <v>43</v>
      </c>
      <c r="K13" s="140">
        <v>8</v>
      </c>
      <c r="L13" s="115"/>
      <c r="M13" s="273" t="s">
        <v>85</v>
      </c>
      <c r="N13" s="276">
        <v>1</v>
      </c>
      <c r="O13" s="274" t="s">
        <v>43</v>
      </c>
      <c r="P13" s="276">
        <v>4</v>
      </c>
      <c r="Q13" s="115"/>
    </row>
    <row r="14" spans="1:17" ht="13.5" customHeight="1">
      <c r="A14" s="151"/>
      <c r="B14" s="329" t="s">
        <v>203</v>
      </c>
      <c r="C14" s="330"/>
      <c r="D14" s="330"/>
      <c r="E14" s="330"/>
      <c r="F14" s="330"/>
      <c r="G14" s="331"/>
      <c r="H14" s="138" t="s">
        <v>49</v>
      </c>
      <c r="I14" s="140">
        <v>3</v>
      </c>
      <c r="J14" s="138" t="s">
        <v>43</v>
      </c>
      <c r="K14" s="140">
        <v>8</v>
      </c>
      <c r="L14" s="115"/>
      <c r="M14" s="274" t="s">
        <v>49</v>
      </c>
      <c r="N14" s="276">
        <v>3</v>
      </c>
      <c r="O14" s="274" t="s">
        <v>43</v>
      </c>
      <c r="P14" s="276">
        <v>8</v>
      </c>
      <c r="Q14" s="115"/>
    </row>
    <row r="15" spans="1:17" ht="13.5" customHeight="1">
      <c r="A15" s="151"/>
      <c r="B15" s="329" t="s">
        <v>202</v>
      </c>
      <c r="C15" s="330"/>
      <c r="D15" s="330"/>
      <c r="E15" s="330"/>
      <c r="F15" s="330"/>
      <c r="G15" s="331"/>
      <c r="H15" s="138" t="s">
        <v>59</v>
      </c>
      <c r="I15" s="140" t="s">
        <v>67</v>
      </c>
      <c r="J15" s="141"/>
      <c r="K15" s="141"/>
      <c r="M15" s="274" t="s">
        <v>59</v>
      </c>
      <c r="N15" s="276"/>
      <c r="O15" s="160"/>
      <c r="P15" s="160"/>
      <c r="Q15" s="160"/>
    </row>
    <row r="16" spans="1:17" s="160" customFormat="1" ht="13.5" customHeight="1">
      <c r="A16" s="88"/>
      <c r="B16" s="329"/>
      <c r="C16" s="330"/>
      <c r="D16" s="330"/>
      <c r="E16" s="330"/>
      <c r="F16" s="330"/>
      <c r="G16" s="331"/>
      <c r="H16" s="100"/>
      <c r="I16" s="100"/>
      <c r="J16" s="100"/>
      <c r="K16" s="100"/>
    </row>
    <row r="17" spans="1:12" s="160" customFormat="1" ht="13.5" customHeight="1">
      <c r="A17" s="88"/>
      <c r="B17" s="329"/>
      <c r="C17" s="330"/>
      <c r="D17" s="330"/>
      <c r="E17" s="330"/>
      <c r="F17" s="330"/>
      <c r="G17" s="331"/>
      <c r="H17" s="100"/>
      <c r="I17" s="100"/>
      <c r="J17" s="100"/>
      <c r="K17" s="100"/>
    </row>
    <row r="18" spans="1:12" s="160" customFormat="1" ht="13.5" customHeight="1">
      <c r="A18" s="88"/>
      <c r="B18" s="329"/>
      <c r="C18" s="330"/>
      <c r="D18" s="330"/>
      <c r="E18" s="330"/>
      <c r="F18" s="330"/>
      <c r="G18" s="331"/>
      <c r="H18" s="100"/>
      <c r="I18" s="100"/>
      <c r="J18" s="100"/>
      <c r="K18" s="100"/>
    </row>
    <row r="19" spans="1:12" s="160" customFormat="1" ht="13.5" customHeight="1">
      <c r="A19" s="88"/>
      <c r="B19" s="329"/>
      <c r="C19" s="330"/>
      <c r="D19" s="330"/>
      <c r="E19" s="330"/>
      <c r="F19" s="330"/>
      <c r="G19" s="331"/>
      <c r="H19" s="100"/>
      <c r="I19" s="100"/>
      <c r="J19" s="100"/>
      <c r="K19" s="100"/>
    </row>
    <row r="20" spans="1:12" ht="13.5" customHeight="1">
      <c r="A20" s="89"/>
      <c r="B20" s="359"/>
      <c r="C20" s="360"/>
      <c r="D20" s="360"/>
      <c r="E20" s="360"/>
      <c r="F20" s="360"/>
      <c r="G20" s="383"/>
    </row>
    <row r="21" spans="1:12" s="160" customFormat="1" ht="14.25" thickBot="1">
      <c r="A21" s="152" t="s">
        <v>204</v>
      </c>
      <c r="B21" s="192"/>
      <c r="C21" s="192"/>
      <c r="D21" s="192"/>
      <c r="E21" s="192"/>
      <c r="F21" s="192"/>
      <c r="G21" s="192"/>
    </row>
    <row r="22" spans="1:12" s="160" customFormat="1" ht="21.75" thickBot="1">
      <c r="A22" s="204" t="s">
        <v>205</v>
      </c>
      <c r="B22" s="398" t="s">
        <v>221</v>
      </c>
      <c r="C22" s="399"/>
      <c r="D22" s="399"/>
      <c r="E22" s="399"/>
      <c r="F22" s="399"/>
      <c r="G22" s="400"/>
    </row>
    <row r="23" spans="1:12" s="160" customFormat="1" ht="21" customHeight="1">
      <c r="A23" s="401" t="s">
        <v>206</v>
      </c>
      <c r="B23" s="402"/>
      <c r="C23" s="403"/>
      <c r="D23" s="205" t="s">
        <v>207</v>
      </c>
      <c r="E23" s="206" t="s">
        <v>208</v>
      </c>
      <c r="F23" s="206" t="s">
        <v>209</v>
      </c>
      <c r="G23" s="207" t="s">
        <v>210</v>
      </c>
      <c r="H23" s="208" t="s">
        <v>211</v>
      </c>
      <c r="I23" s="209" t="s">
        <v>207</v>
      </c>
      <c r="J23" s="209" t="s">
        <v>208</v>
      </c>
      <c r="K23" s="209" t="s">
        <v>209</v>
      </c>
      <c r="L23" s="209" t="s">
        <v>210</v>
      </c>
    </row>
    <row r="24" spans="1:12" s="160" customFormat="1" ht="30" customHeight="1" thickBot="1">
      <c r="A24" s="404">
        <f>基本!B13+$H$24</f>
        <v>30</v>
      </c>
      <c r="B24" s="405"/>
      <c r="C24" s="406"/>
      <c r="D24" s="210">
        <f>基本!$B$16+$I$24</f>
        <v>24</v>
      </c>
      <c r="E24" s="211">
        <f>基本!$B$17+$J$24</f>
        <v>20</v>
      </c>
      <c r="F24" s="211">
        <f>基本!$B$18+$K$24</f>
        <v>23</v>
      </c>
      <c r="G24" s="212">
        <f>基本!$B$19+$L$24</f>
        <v>26</v>
      </c>
      <c r="H24" s="213">
        <v>0</v>
      </c>
      <c r="I24" s="188">
        <v>0</v>
      </c>
      <c r="J24" s="188">
        <v>0</v>
      </c>
      <c r="K24" s="188">
        <v>0</v>
      </c>
      <c r="L24" s="188">
        <v>0</v>
      </c>
    </row>
    <row r="25" spans="1:12" s="160" customFormat="1" ht="14.25" thickBot="1">
      <c r="A25" s="152" t="s">
        <v>212</v>
      </c>
      <c r="E25" s="101"/>
      <c r="F25" s="100"/>
      <c r="G25" s="100"/>
      <c r="H25" s="100"/>
      <c r="I25" s="100"/>
      <c r="J25" s="100"/>
      <c r="K25" s="100"/>
    </row>
    <row r="26" spans="1:12" s="160" customFormat="1" ht="14.25" thickBot="1">
      <c r="A26" s="407" t="str">
        <f>$B$22</f>
        <v>エンジェル・オヴ・ファイアー</v>
      </c>
      <c r="B26" s="408"/>
      <c r="C26" s="409"/>
      <c r="D26" s="393" t="s">
        <v>213</v>
      </c>
      <c r="E26" s="394"/>
      <c r="F26" s="393" t="s">
        <v>214</v>
      </c>
      <c r="G26" s="394"/>
    </row>
    <row r="27" spans="1:12" s="160" customFormat="1" ht="18.75" customHeight="1" thickBot="1">
      <c r="A27" s="410"/>
      <c r="B27" s="411"/>
      <c r="C27" s="412"/>
      <c r="D27" s="214" t="s">
        <v>215</v>
      </c>
      <c r="E27" s="177" t="s">
        <v>216</v>
      </c>
      <c r="F27" s="214" t="s">
        <v>215</v>
      </c>
      <c r="G27" s="177" t="s">
        <v>216</v>
      </c>
    </row>
    <row r="28" spans="1:12" s="160" customFormat="1" ht="30.75" customHeight="1">
      <c r="A28" s="395" t="s">
        <v>217</v>
      </c>
      <c r="B28" s="215" t="s">
        <v>218</v>
      </c>
      <c r="C28" s="216" t="str">
        <f>$K$9</f>
        <v>反応</v>
      </c>
      <c r="D28" s="217" t="str">
        <f>$J$9+$L$10+$I$10 &amp; "+1d20"</f>
        <v>16+1d20</v>
      </c>
      <c r="E28" s="218" t="str">
        <f>$J$9+$L$10+2+$I$10 &amp; "+1d20"</f>
        <v>18+1d20</v>
      </c>
      <c r="F28" s="217" t="str">
        <f>$J$9+$L$10+$I$10 &amp; "+1d20"</f>
        <v>16+1d20</v>
      </c>
      <c r="G28" s="218" t="str">
        <f>$J$9+$L$10+2+$I$10 &amp; "+1d20"</f>
        <v>18+1d20</v>
      </c>
    </row>
    <row r="29" spans="1:12" s="160" customFormat="1" ht="30.75" customHeight="1">
      <c r="A29" s="396"/>
      <c r="B29" s="219" t="s">
        <v>219</v>
      </c>
      <c r="C29" s="220" t="str">
        <f>IF($I$15 = 0,"", $I$15)</f>
        <v>火</v>
      </c>
      <c r="D29" s="221" t="str">
        <f>$J$11+$L$12+$I$12 &amp; "+" &amp; $I$13 &amp; "d" &amp; $K$13</f>
        <v>9+1d8</v>
      </c>
      <c r="E29" s="222" t="str">
        <f>$J$11+$L$12+$I$12 &amp; "+" &amp; $I$13 &amp; "d" &amp; $K$13</f>
        <v>9+1d8</v>
      </c>
      <c r="F29" s="221" t="str">
        <f>$J$11+$L$12+$I$12 &amp; "+" &amp; $I$13 &amp; "d" &amp; $K$13</f>
        <v>9+1d8</v>
      </c>
      <c r="G29" s="222" t="str">
        <f>$J$11+$L$12+$I$12 &amp; "+" &amp; $I$13 &amp; "d" &amp; $K$13</f>
        <v>9+1d8</v>
      </c>
    </row>
    <row r="30" spans="1:12" s="160" customFormat="1" ht="30.75" customHeight="1" thickBot="1">
      <c r="A30" s="397"/>
      <c r="B30" s="223" t="s">
        <v>220</v>
      </c>
      <c r="C30" s="145" t="str">
        <f>IF($I$15 = 0,"", $I$15)</f>
        <v>火</v>
      </c>
      <c r="D30" s="224" t="str">
        <f>$J$11+$L$12+$I$12+($I$13*$K$13) &amp; IF($I$14 = 0,"","+" &amp; $I$14 &amp; "d" &amp; $K$14)</f>
        <v>17+3d8</v>
      </c>
      <c r="E30" s="225" t="str">
        <f>$J$11+$L$12+$I$12+($I$13*$K$13) &amp; IF($I$14 = 0,"","+" &amp; $I$14 &amp; "d" &amp; $K$14)</f>
        <v>17+3d8</v>
      </c>
      <c r="F30" s="224" t="str">
        <f>$J$11+$L$12+$I$12+($I$13*$K$13) &amp; IF($I$14 = 0,"","+" &amp; $I$14 &amp; "d" &amp; $K$14)</f>
        <v>17+3d8</v>
      </c>
      <c r="G30" s="225" t="str">
        <f>$J$11+$L$12+$I$12+($I$13*$K$13) &amp; IF($I$14 = 0,"","+" &amp; $I$14 &amp; "d" &amp; $K$14)</f>
        <v>17+3d8</v>
      </c>
    </row>
    <row r="31" spans="1:12" s="160" customFormat="1" ht="30.75" customHeight="1">
      <c r="A31" s="395" t="s">
        <v>429</v>
      </c>
      <c r="B31" s="215" t="s">
        <v>218</v>
      </c>
      <c r="C31" s="216" t="str">
        <f>$P$9</f>
        <v>ＡＣ</v>
      </c>
      <c r="D31" s="217" t="str">
        <f>$O$9+$Q$10+$N$10 &amp; "+1d20"</f>
        <v>10+1d20</v>
      </c>
      <c r="E31" s="218" t="str">
        <f>$O$9+$Q$10+2+$N$10 &amp; "+1d20"</f>
        <v>12+1d20</v>
      </c>
      <c r="F31"/>
      <c r="G31"/>
    </row>
    <row r="32" spans="1:12" s="160" customFormat="1" ht="30.75" customHeight="1">
      <c r="A32" s="396"/>
      <c r="B32" s="219" t="s">
        <v>219</v>
      </c>
      <c r="C32" s="220" t="str">
        <f>IF($N$15 = 0,"", $I$15)</f>
        <v/>
      </c>
      <c r="D32" s="221" t="str">
        <f>$O$11+$Q$12+$N$12 &amp; "+" &amp; $N$13 &amp; "d" &amp; $P$13</f>
        <v>3+1d4</v>
      </c>
      <c r="E32" s="222" t="str">
        <f>$O$11+$Q$12+$N$12 &amp; "+" &amp; $N$13 &amp; "d" &amp; $P$13</f>
        <v>3+1d4</v>
      </c>
      <c r="F32"/>
      <c r="G32"/>
    </row>
    <row r="33" spans="1:12" s="160" customFormat="1" ht="30.75" customHeight="1" thickBot="1">
      <c r="A33" s="397"/>
      <c r="B33" s="223" t="s">
        <v>220</v>
      </c>
      <c r="C33" s="145" t="str">
        <f>IF($N$15 = 0,"", $N$15)</f>
        <v/>
      </c>
      <c r="D33" s="224" t="str">
        <f>$O$11+$Q$12+$N$12+($N$13*$P$13) &amp; IF($N$14 = 0,"","+" &amp; $N$14 &amp; "d" &amp; $P$14)</f>
        <v>7+3d8</v>
      </c>
      <c r="E33" s="225" t="str">
        <f>$O$11+$Q$12+$N$12+($N$13*$P$13) &amp; IF($N$14 = 0,"","+" &amp; $N$14 &amp; "d" &amp; $P$14)</f>
        <v>7+3d8</v>
      </c>
      <c r="F33"/>
      <c r="G33"/>
    </row>
    <row r="34" spans="1:12" s="160" customFormat="1" ht="8.25" customHeight="1">
      <c r="A34" s="333"/>
      <c r="B34" s="333"/>
      <c r="C34" s="333"/>
      <c r="D34" s="333"/>
      <c r="E34" s="333"/>
      <c r="F34" s="333"/>
      <c r="G34" s="333"/>
    </row>
    <row r="35" spans="1:12" s="160" customFormat="1" ht="18.75" customHeight="1">
      <c r="A35" s="304" t="s">
        <v>195</v>
      </c>
      <c r="B35" s="304"/>
      <c r="C35" s="304"/>
      <c r="D35" s="304"/>
      <c r="E35" s="304"/>
      <c r="F35" s="304"/>
      <c r="G35" s="304"/>
    </row>
    <row r="36" spans="1:12" s="160" customFormat="1" ht="13.5" customHeight="1">
      <c r="A36" s="305" t="s">
        <v>192</v>
      </c>
      <c r="B36" s="305"/>
      <c r="C36" s="305"/>
      <c r="D36" s="305"/>
      <c r="E36" s="305"/>
      <c r="F36" s="305"/>
      <c r="G36" s="305"/>
      <c r="H36" s="100"/>
    </row>
    <row r="37" spans="1:12" s="160" customFormat="1" ht="13.5" customHeight="1">
      <c r="A37" s="305" t="s">
        <v>193</v>
      </c>
      <c r="B37" s="305"/>
      <c r="C37" s="305"/>
      <c r="D37" s="305"/>
      <c r="E37" s="305"/>
      <c r="F37" s="305"/>
      <c r="G37" s="305"/>
      <c r="H37" s="100"/>
    </row>
    <row r="38" spans="1:12" s="160" customFormat="1" ht="13.5" customHeight="1">
      <c r="A38" s="304" t="s">
        <v>179</v>
      </c>
      <c r="B38" s="304"/>
      <c r="C38" s="304"/>
      <c r="D38" s="304"/>
      <c r="E38" s="304"/>
      <c r="F38" s="304"/>
      <c r="G38" s="304"/>
      <c r="H38" s="100"/>
    </row>
    <row r="39" spans="1:12" s="160" customFormat="1" ht="13.5" customHeight="1">
      <c r="A39" s="305" t="s">
        <v>180</v>
      </c>
      <c r="B39" s="305"/>
      <c r="C39" s="305"/>
      <c r="D39" s="305"/>
      <c r="E39" s="305"/>
      <c r="F39" s="305"/>
      <c r="G39" s="305"/>
      <c r="H39" s="100"/>
      <c r="I39" s="100"/>
      <c r="J39" s="100"/>
      <c r="K39" s="100"/>
    </row>
    <row r="40" spans="1:12" s="160" customFormat="1" ht="13.5" customHeight="1">
      <c r="A40" s="352" t="s">
        <v>181</v>
      </c>
      <c r="B40" s="352"/>
      <c r="C40" s="352"/>
      <c r="D40" s="352"/>
      <c r="E40" s="352"/>
      <c r="F40" s="352"/>
      <c r="G40" s="352"/>
      <c r="H40" s="100"/>
      <c r="I40" s="100"/>
      <c r="J40" s="100"/>
      <c r="K40" s="100"/>
    </row>
    <row r="41" spans="1:12" s="160" customFormat="1" ht="8.25" customHeight="1">
      <c r="A41" s="335"/>
      <c r="B41" s="335"/>
      <c r="C41" s="335"/>
      <c r="D41" s="335"/>
      <c r="E41" s="335"/>
      <c r="F41" s="335"/>
      <c r="G41" s="335"/>
      <c r="H41" s="100"/>
      <c r="I41" s="100"/>
      <c r="J41" s="100"/>
      <c r="K41" s="100"/>
    </row>
    <row r="42" spans="1:12" ht="13.5" customHeight="1">
      <c r="A42" s="341" t="s">
        <v>48</v>
      </c>
      <c r="B42" s="342"/>
      <c r="C42" s="342"/>
      <c r="D42" s="342"/>
      <c r="E42" s="342"/>
      <c r="F42" s="342"/>
      <c r="G42" s="343"/>
    </row>
    <row r="43" spans="1:12" s="137" customFormat="1" ht="13.5" customHeight="1">
      <c r="A43" s="329"/>
      <c r="B43" s="330"/>
      <c r="C43" s="330"/>
      <c r="D43" s="330"/>
      <c r="E43" s="330"/>
      <c r="F43" s="330"/>
      <c r="G43" s="331"/>
      <c r="H43" s="136"/>
      <c r="I43" s="136"/>
      <c r="J43" s="136"/>
      <c r="K43" s="136"/>
    </row>
    <row r="44" spans="1:12" s="137" customFormat="1" ht="13.5" customHeight="1">
      <c r="A44" s="329"/>
      <c r="B44" s="330"/>
      <c r="C44" s="330"/>
      <c r="D44" s="330"/>
      <c r="E44" s="330"/>
      <c r="F44" s="330"/>
      <c r="G44" s="331"/>
      <c r="H44" s="136"/>
      <c r="I44" s="136"/>
      <c r="J44" s="136"/>
      <c r="K44" s="136"/>
    </row>
    <row r="45" spans="1:12" s="137" customFormat="1" ht="13.5" customHeight="1">
      <c r="A45" s="329"/>
      <c r="B45" s="330"/>
      <c r="C45" s="330"/>
      <c r="D45" s="330"/>
      <c r="E45" s="330"/>
      <c r="F45" s="330"/>
      <c r="G45" s="331"/>
      <c r="H45" s="136"/>
      <c r="I45" s="136"/>
      <c r="J45" s="136"/>
      <c r="K45" s="136"/>
    </row>
    <row r="46" spans="1:12" s="137" customFormat="1" ht="13.5" customHeight="1">
      <c r="A46" s="329"/>
      <c r="B46" s="330"/>
      <c r="C46" s="330"/>
      <c r="D46" s="330"/>
      <c r="E46" s="330"/>
      <c r="F46" s="330"/>
      <c r="G46" s="331"/>
      <c r="H46" s="136"/>
      <c r="I46" s="136"/>
      <c r="J46" s="136"/>
      <c r="K46" s="136"/>
    </row>
    <row r="47" spans="1:12" s="137" customFormat="1" ht="13.5" customHeight="1">
      <c r="A47" s="329"/>
      <c r="B47" s="330"/>
      <c r="C47" s="330"/>
      <c r="D47" s="330"/>
      <c r="E47" s="330"/>
      <c r="F47" s="330"/>
      <c r="G47" s="331"/>
      <c r="H47" s="136"/>
      <c r="I47" s="136"/>
      <c r="J47" s="136"/>
      <c r="K47" s="136"/>
    </row>
    <row r="48" spans="1:12" s="136" customFormat="1" ht="13.5" customHeight="1">
      <c r="A48" s="359"/>
      <c r="B48" s="360"/>
      <c r="C48" s="360"/>
      <c r="D48" s="360"/>
      <c r="E48" s="360"/>
      <c r="F48" s="360"/>
      <c r="G48" s="383"/>
      <c r="L48" s="137"/>
    </row>
    <row r="49" spans="1:12" s="100" customFormat="1" ht="21">
      <c r="A49" s="146" t="s">
        <v>123</v>
      </c>
      <c r="B49" s="147">
        <f>$B$1</f>
        <v>1</v>
      </c>
      <c r="C49" s="148" t="s">
        <v>39</v>
      </c>
      <c r="D49" s="149" t="str">
        <f>$E$1</f>
        <v>一日毎</v>
      </c>
      <c r="E49" s="390" t="str">
        <f>$B$2</f>
        <v>サモン・エンジェル・オヴ・ファイアー</v>
      </c>
      <c r="F49" s="391"/>
      <c r="G49" s="392"/>
      <c r="L49" s="141"/>
    </row>
  </sheetData>
  <mergeCells count="48">
    <mergeCell ref="O10:P10"/>
    <mergeCell ref="O12:P12"/>
    <mergeCell ref="A31:A33"/>
    <mergeCell ref="A42:G42"/>
    <mergeCell ref="A43:G43"/>
    <mergeCell ref="A35:G35"/>
    <mergeCell ref="A39:G39"/>
    <mergeCell ref="A34:G34"/>
    <mergeCell ref="A28:A30"/>
    <mergeCell ref="A36:G36"/>
    <mergeCell ref="A37:G37"/>
    <mergeCell ref="A38:G38"/>
    <mergeCell ref="A40:G40"/>
    <mergeCell ref="A41:G41"/>
    <mergeCell ref="A23:C23"/>
    <mergeCell ref="A24:C24"/>
    <mergeCell ref="E49:G49"/>
    <mergeCell ref="A45:G45"/>
    <mergeCell ref="A46:G46"/>
    <mergeCell ref="A47:G47"/>
    <mergeCell ref="A44:G44"/>
    <mergeCell ref="A48:G48"/>
    <mergeCell ref="A26:C27"/>
    <mergeCell ref="D26:E26"/>
    <mergeCell ref="F26:G26"/>
    <mergeCell ref="J12:K12"/>
    <mergeCell ref="B13:G13"/>
    <mergeCell ref="B14:G14"/>
    <mergeCell ref="B15:G15"/>
    <mergeCell ref="B22:G22"/>
    <mergeCell ref="B20:G20"/>
    <mergeCell ref="B12:G12"/>
    <mergeCell ref="B19:G19"/>
    <mergeCell ref="B18:G18"/>
    <mergeCell ref="B17:G17"/>
    <mergeCell ref="B16:G16"/>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42"/>
  <sheetViews>
    <sheetView zoomScaleNormal="100" workbookViewId="0">
      <selection activeCell="A29" sqref="A29:G29"/>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142" t="s">
        <v>32</v>
      </c>
      <c r="B1" s="419">
        <v>5</v>
      </c>
      <c r="C1" s="420"/>
      <c r="D1" s="143" t="s">
        <v>39</v>
      </c>
      <c r="E1" s="144" t="s">
        <v>124</v>
      </c>
      <c r="F1" s="413"/>
      <c r="G1" s="414"/>
      <c r="H1" s="105" t="s">
        <v>54</v>
      </c>
    </row>
    <row r="2" spans="1:12" ht="24.75" customHeight="1">
      <c r="A2" s="143" t="s">
        <v>0</v>
      </c>
      <c r="B2" s="415" t="s">
        <v>223</v>
      </c>
      <c r="C2" s="415"/>
      <c r="D2" s="415"/>
      <c r="E2" s="415"/>
      <c r="F2" s="415"/>
      <c r="G2" s="415"/>
      <c r="H2" s="105" t="s">
        <v>55</v>
      </c>
    </row>
    <row r="3" spans="1:12" ht="19.5" customHeight="1">
      <c r="A3" s="112" t="s">
        <v>47</v>
      </c>
      <c r="B3" s="100"/>
      <c r="C3" s="100"/>
      <c r="D3" s="100"/>
      <c r="I3" s="105"/>
    </row>
    <row r="4" spans="1:12">
      <c r="A4" s="84" t="s">
        <v>45</v>
      </c>
      <c r="B4" s="317" t="s">
        <v>359</v>
      </c>
      <c r="C4" s="318"/>
      <c r="D4" s="318"/>
      <c r="E4" s="318"/>
      <c r="F4" s="318"/>
      <c r="G4" s="319"/>
    </row>
    <row r="5" spans="1:12">
      <c r="A5" s="85" t="s">
        <v>38</v>
      </c>
      <c r="B5" s="317" t="s">
        <v>224</v>
      </c>
      <c r="C5" s="318"/>
      <c r="D5" s="318"/>
      <c r="E5" s="318"/>
      <c r="F5" s="318"/>
      <c r="G5" s="319"/>
    </row>
    <row r="6" spans="1:12">
      <c r="A6" s="85" t="s">
        <v>7</v>
      </c>
      <c r="B6" s="317" t="s">
        <v>5</v>
      </c>
      <c r="C6" s="318"/>
      <c r="D6" s="319"/>
      <c r="E6" s="189" t="s">
        <v>42</v>
      </c>
      <c r="F6" s="190" t="str">
        <f>$I$6</f>
        <v>遠隔</v>
      </c>
      <c r="G6" s="190">
        <f>IF($J$6 = 0,"", $J$6)</f>
        <v>10</v>
      </c>
      <c r="H6" s="189" t="s">
        <v>42</v>
      </c>
      <c r="I6" s="191" t="s">
        <v>70</v>
      </c>
      <c r="J6" s="191">
        <v>10</v>
      </c>
    </row>
    <row r="7" spans="1:12">
      <c r="A7" s="150" t="s">
        <v>6</v>
      </c>
      <c r="B7" s="416"/>
      <c r="C7" s="417"/>
      <c r="D7" s="418"/>
      <c r="E7" s="189" t="s">
        <v>65</v>
      </c>
      <c r="F7" s="190" t="str">
        <f>IF($I$7 = 0,"", $I$7)</f>
        <v/>
      </c>
      <c r="G7" s="190" t="str">
        <f>IF($J$7 = 0,"", $J$7)</f>
        <v/>
      </c>
      <c r="H7" s="189" t="s">
        <v>65</v>
      </c>
      <c r="I7" s="191"/>
      <c r="J7" s="191"/>
    </row>
    <row r="8" spans="1:12">
      <c r="A8" s="203" t="s">
        <v>196</v>
      </c>
      <c r="B8" s="320" t="s">
        <v>361</v>
      </c>
      <c r="C8" s="321"/>
      <c r="D8" s="321"/>
      <c r="E8" s="321"/>
      <c r="F8" s="321"/>
      <c r="G8" s="322"/>
      <c r="H8" s="189" t="s">
        <v>84</v>
      </c>
      <c r="I8" s="191" t="s">
        <v>115</v>
      </c>
      <c r="J8" s="105" t="s">
        <v>61</v>
      </c>
    </row>
    <row r="9" spans="1:12">
      <c r="A9" s="88"/>
      <c r="B9" s="329" t="s">
        <v>362</v>
      </c>
      <c r="C9" s="330"/>
      <c r="D9" s="330"/>
      <c r="E9" s="330"/>
      <c r="F9" s="330"/>
      <c r="G9" s="331"/>
      <c r="H9" s="189" t="s">
        <v>50</v>
      </c>
      <c r="I9" s="191" t="s">
        <v>151</v>
      </c>
      <c r="J9" s="190">
        <f>IF($I$9 = "筋力",基本!$C$5,IF($I$9 = "耐久力",基本!$C$6,IF($I$9 = "敏捷力",基本!$C$7,IF($I$9 = "知力",基本!$C$8,IF($I$9 = "判断力",基本!$C$9,IF($I$9 = "判断力",基本!$C$10,""))))))</f>
        <v>6</v>
      </c>
      <c r="K9" s="191" t="s">
        <v>20</v>
      </c>
    </row>
    <row r="10" spans="1:12">
      <c r="A10" s="88"/>
      <c r="B10" s="329" t="s">
        <v>363</v>
      </c>
      <c r="C10" s="330"/>
      <c r="D10" s="330"/>
      <c r="E10" s="330"/>
      <c r="F10" s="330"/>
      <c r="G10" s="331"/>
      <c r="H10" s="189" t="s">
        <v>57</v>
      </c>
      <c r="I10" s="191">
        <v>0</v>
      </c>
      <c r="J10" s="296" t="s">
        <v>52</v>
      </c>
      <c r="K10" s="297"/>
      <c r="L10" s="190">
        <f>IF($I$8=基本!$F$4,基本!$P$7,IF($I$8=基本!$F$13,基本!$P$16,IF($I$8=基本!$F$22,基本!$P$25,IF($I$8=基本!$F$31,基本!$P$34,IF($I$8=基本!$F$40,基本!$P$43,0)))))</f>
        <v>10</v>
      </c>
    </row>
    <row r="11" spans="1:12">
      <c r="A11" s="88"/>
      <c r="B11" s="329" t="s">
        <v>364</v>
      </c>
      <c r="C11" s="330"/>
      <c r="D11" s="330"/>
      <c r="E11" s="330"/>
      <c r="F11" s="330"/>
      <c r="G11" s="331"/>
      <c r="H11" s="186" t="s">
        <v>51</v>
      </c>
      <c r="I11" s="191" t="s">
        <v>151</v>
      </c>
      <c r="J11" s="109">
        <f>IF($I$11 = "筋力",基本!$C$5,IF($I$11 = "耐久力",基本!$C$6,IF($I$11 = "敏捷力",基本!$C$7,IF($I$11 = "知力",基本!$C$8,IF($I$11 = "判断力",基本!$C$9,IF($I$11 = "判断力",基本!$C$10,""))))))</f>
        <v>6</v>
      </c>
      <c r="L11" s="100"/>
    </row>
    <row r="12" spans="1:12" ht="13.5" customHeight="1">
      <c r="A12" s="88"/>
      <c r="B12" s="329" t="s">
        <v>365</v>
      </c>
      <c r="C12" s="330"/>
      <c r="D12" s="330"/>
      <c r="E12" s="330"/>
      <c r="F12" s="330"/>
      <c r="G12" s="331"/>
      <c r="H12" s="189" t="s">
        <v>58</v>
      </c>
      <c r="I12" s="191">
        <v>0</v>
      </c>
      <c r="J12" s="296" t="s">
        <v>53</v>
      </c>
      <c r="K12" s="297"/>
      <c r="L12" s="190">
        <f>IF($I$8=基本!$F$4,基本!$P$9,IF($I$8=基本!$F$13,基本!$P$18,IF($I$8=基本!$F$22,基本!$P$27,IF($I$8=基本!$F$31,基本!$P$36,IF($I$8=基本!$F$40,基本!$P$45,0)))))</f>
        <v>3</v>
      </c>
    </row>
    <row r="13" spans="1:12" ht="6" customHeight="1">
      <c r="A13" s="88"/>
      <c r="B13" s="329"/>
      <c r="C13" s="330"/>
      <c r="D13" s="330"/>
      <c r="E13" s="330"/>
      <c r="F13" s="330"/>
      <c r="G13" s="331"/>
      <c r="H13" s="187" t="s">
        <v>85</v>
      </c>
      <c r="I13" s="191">
        <v>1</v>
      </c>
      <c r="J13" s="189" t="s">
        <v>43</v>
      </c>
      <c r="K13" s="191">
        <v>8</v>
      </c>
      <c r="L13" s="115"/>
    </row>
    <row r="14" spans="1:12" ht="13.5" customHeight="1">
      <c r="A14" s="85" t="s">
        <v>7</v>
      </c>
      <c r="B14" s="317" t="s">
        <v>366</v>
      </c>
      <c r="C14" s="318"/>
      <c r="D14" s="319"/>
      <c r="E14" s="266" t="s">
        <v>42</v>
      </c>
      <c r="F14" s="267" t="s">
        <v>367</v>
      </c>
      <c r="G14" s="267">
        <v>1</v>
      </c>
      <c r="H14" s="189" t="s">
        <v>49</v>
      </c>
      <c r="I14" s="191">
        <v>2</v>
      </c>
      <c r="J14" s="189" t="s">
        <v>43</v>
      </c>
      <c r="K14" s="191">
        <v>8</v>
      </c>
      <c r="L14" s="115"/>
    </row>
    <row r="15" spans="1:12" ht="13.5" customHeight="1">
      <c r="A15" s="86" t="s">
        <v>6</v>
      </c>
      <c r="B15" s="363" t="s">
        <v>368</v>
      </c>
      <c r="C15" s="361"/>
      <c r="D15" s="362"/>
      <c r="E15" s="266" t="s">
        <v>65</v>
      </c>
      <c r="F15" s="49" t="str">
        <f>IF($I$7 = 0,"", $I$7)</f>
        <v/>
      </c>
      <c r="G15" s="49" t="str">
        <f>IF($J$7 = 0,"", $J$7)</f>
        <v/>
      </c>
      <c r="H15" s="189" t="s">
        <v>59</v>
      </c>
      <c r="I15" s="191" t="s">
        <v>67</v>
      </c>
      <c r="J15" s="160"/>
      <c r="K15" s="160"/>
    </row>
    <row r="16" spans="1:12" ht="13.5" customHeight="1">
      <c r="A16" s="271" t="s">
        <v>130</v>
      </c>
      <c r="B16" s="363" t="s">
        <v>369</v>
      </c>
      <c r="C16" s="361"/>
      <c r="D16" s="361"/>
      <c r="E16" s="361"/>
      <c r="F16" s="361"/>
      <c r="G16" s="362"/>
    </row>
    <row r="17" spans="1:11" ht="13.5" customHeight="1">
      <c r="A17" s="88" t="s">
        <v>370</v>
      </c>
      <c r="B17" s="329" t="s">
        <v>371</v>
      </c>
      <c r="C17" s="330"/>
      <c r="D17" s="330"/>
      <c r="E17" s="330"/>
      <c r="F17" s="330"/>
      <c r="G17" s="331"/>
    </row>
    <row r="18" spans="1:11" ht="13.5" customHeight="1">
      <c r="A18" s="89"/>
      <c r="B18" s="359" t="s">
        <v>372</v>
      </c>
      <c r="C18" s="360"/>
      <c r="D18" s="360"/>
      <c r="E18" s="360"/>
      <c r="F18" s="360"/>
      <c r="G18" s="383"/>
    </row>
    <row r="19" spans="1:11" ht="13.5" customHeight="1">
      <c r="A19" s="86" t="s">
        <v>8</v>
      </c>
      <c r="B19" s="317" t="s">
        <v>373</v>
      </c>
      <c r="C19" s="318"/>
      <c r="D19" s="318"/>
      <c r="E19" s="318"/>
      <c r="F19" s="318"/>
      <c r="G19" s="319"/>
    </row>
    <row r="20" spans="1:11" ht="13.5" customHeight="1">
      <c r="A20" s="86" t="s">
        <v>9</v>
      </c>
      <c r="B20" s="363" t="s">
        <v>374</v>
      </c>
      <c r="C20" s="361"/>
      <c r="D20" s="361"/>
      <c r="E20" s="361"/>
      <c r="F20" s="361"/>
      <c r="G20" s="362"/>
    </row>
    <row r="21" spans="1:11" ht="13.5" customHeight="1">
      <c r="A21" s="89" t="s">
        <v>375</v>
      </c>
      <c r="B21" s="359" t="s">
        <v>376</v>
      </c>
      <c r="C21" s="360"/>
      <c r="D21" s="360"/>
      <c r="E21" s="360"/>
      <c r="F21" s="360"/>
      <c r="G21" s="383"/>
    </row>
    <row r="22" spans="1:11" ht="14.25" thickBot="1">
      <c r="A22" s="152" t="s">
        <v>46</v>
      </c>
      <c r="E22" s="101"/>
      <c r="H22" s="160"/>
      <c r="I22" s="160"/>
      <c r="J22" s="160"/>
      <c r="K22" s="160"/>
    </row>
    <row r="23" spans="1:11" ht="18.75" customHeight="1" thickBot="1">
      <c r="A23" s="421" t="str">
        <f>$B$2</f>
        <v>ブレード・オヴ・ヴェンジャンス</v>
      </c>
      <c r="B23" s="422"/>
      <c r="C23" s="422"/>
      <c r="D23" s="82" t="s">
        <v>2</v>
      </c>
      <c r="E23" s="177" t="s">
        <v>1</v>
      </c>
      <c r="F23" s="253"/>
      <c r="G23" s="169"/>
      <c r="H23" s="160"/>
      <c r="I23" s="160"/>
      <c r="J23" s="160"/>
      <c r="K23" s="160"/>
    </row>
    <row r="24" spans="1:11" ht="37.5" customHeight="1" thickBot="1">
      <c r="A24" s="353" t="s">
        <v>127</v>
      </c>
      <c r="B24" s="354"/>
      <c r="C24" s="122" t="str">
        <f>$K$9</f>
        <v>反応</v>
      </c>
      <c r="D24" s="123" t="str">
        <f>$J$9+$L$10+$I$10 &amp; "+1d20"</f>
        <v>16+1d20</v>
      </c>
      <c r="E24" s="254" t="str">
        <f>$J$9+$L$10+$I$10+2 &amp; "+1d20"</f>
        <v>18+1d20</v>
      </c>
      <c r="F24" s="170"/>
      <c r="G24" s="170"/>
      <c r="H24" s="160"/>
      <c r="I24" s="160"/>
      <c r="J24" s="160"/>
      <c r="K24" s="160"/>
    </row>
    <row r="25" spans="1:11" ht="23.25" customHeight="1">
      <c r="A25" s="355" t="s">
        <v>2</v>
      </c>
      <c r="B25" s="117" t="s">
        <v>4</v>
      </c>
      <c r="C25" s="120" t="str">
        <f>IF($I$15 = 0,"", $I$15)</f>
        <v>火</v>
      </c>
      <c r="D25" s="121" t="str">
        <f>$J$11+$L$12+$I$12 &amp; "+" &amp; $I$13 &amp; "d" &amp; $K$13</f>
        <v>9+1d8</v>
      </c>
      <c r="E25" s="260" t="str">
        <f>$J$11+$L$12+$I$12 &amp; "+" &amp; $I$13 &amp; "d" &amp; $K$13</f>
        <v>9+1d8</v>
      </c>
      <c r="F25" s="170"/>
      <c r="G25" s="170"/>
      <c r="H25" s="160"/>
      <c r="I25" s="160"/>
      <c r="J25" s="160"/>
      <c r="K25" s="160"/>
    </row>
    <row r="26" spans="1:11" ht="23.25" customHeight="1" thickBot="1">
      <c r="A26" s="311"/>
      <c r="B26" s="114" t="s">
        <v>3</v>
      </c>
      <c r="C26" s="118" t="str">
        <f>IF($I$15 = 0,"", $I$15)</f>
        <v>火</v>
      </c>
      <c r="D26" s="116" t="str">
        <f>$J$11+$L$12+$I$12+($I$13*$K$13) &amp; IF($I$14 = 0,"","+" &amp; $I$14 &amp; "d" &amp; $K$14)</f>
        <v>17+2d8</v>
      </c>
      <c r="E26" s="113" t="str">
        <f>$J$11+$L$12+$I$12+($I$13*$K$13) &amp; IF($I$14 = 0,"","+" &amp; $I$14 &amp; "d" &amp; $K$14)</f>
        <v>17+2d8</v>
      </c>
      <c r="F26" s="170"/>
      <c r="G26" s="170"/>
      <c r="H26" s="160"/>
      <c r="I26" s="160"/>
      <c r="J26" s="160"/>
      <c r="K26" s="160"/>
    </row>
    <row r="27" spans="1:11" ht="8.25" customHeight="1">
      <c r="A27" s="333"/>
      <c r="B27" s="333"/>
      <c r="C27" s="333"/>
      <c r="D27" s="333"/>
      <c r="E27" s="333"/>
      <c r="F27" s="333"/>
      <c r="G27" s="333"/>
    </row>
    <row r="28" spans="1:11" ht="18.75" customHeight="1">
      <c r="A28" s="304" t="s">
        <v>195</v>
      </c>
      <c r="B28" s="304"/>
      <c r="C28" s="304"/>
      <c r="D28" s="304"/>
      <c r="E28" s="304"/>
      <c r="F28" s="304"/>
      <c r="G28" s="304"/>
      <c r="I28" s="160"/>
      <c r="J28" s="160"/>
      <c r="K28" s="160"/>
    </row>
    <row r="29" spans="1:11" ht="13.5" customHeight="1">
      <c r="A29" s="305" t="s">
        <v>192</v>
      </c>
      <c r="B29" s="305"/>
      <c r="C29" s="305"/>
      <c r="D29" s="305"/>
      <c r="E29" s="305"/>
      <c r="F29" s="305"/>
      <c r="G29" s="305"/>
    </row>
    <row r="30" spans="1:11" ht="13.5" customHeight="1">
      <c r="A30" s="305" t="s">
        <v>193</v>
      </c>
      <c r="B30" s="305"/>
      <c r="C30" s="305"/>
      <c r="D30" s="305"/>
      <c r="E30" s="305"/>
      <c r="F30" s="305"/>
      <c r="G30" s="305"/>
    </row>
    <row r="31" spans="1:11" ht="13.5" customHeight="1">
      <c r="A31" s="304" t="s">
        <v>179</v>
      </c>
      <c r="B31" s="304"/>
      <c r="C31" s="304"/>
      <c r="D31" s="304"/>
      <c r="E31" s="304"/>
      <c r="F31" s="304"/>
      <c r="G31" s="304"/>
    </row>
    <row r="32" spans="1:11" ht="13.5" customHeight="1">
      <c r="A32" s="305" t="s">
        <v>180</v>
      </c>
      <c r="B32" s="305"/>
      <c r="C32" s="305"/>
      <c r="D32" s="305"/>
      <c r="E32" s="305"/>
      <c r="F32" s="305"/>
      <c r="G32" s="305"/>
    </row>
    <row r="33" spans="1:12" ht="13.5" customHeight="1">
      <c r="A33" s="352" t="s">
        <v>181</v>
      </c>
      <c r="B33" s="352"/>
      <c r="C33" s="352"/>
      <c r="D33" s="352"/>
      <c r="E33" s="352"/>
      <c r="F33" s="352"/>
      <c r="G33" s="352"/>
    </row>
    <row r="34" spans="1:12" ht="8.25" customHeight="1">
      <c r="A34" s="335"/>
      <c r="B34" s="335"/>
      <c r="C34" s="335"/>
      <c r="D34" s="335"/>
      <c r="E34" s="335"/>
      <c r="F34" s="335"/>
      <c r="G34" s="335"/>
    </row>
    <row r="35" spans="1:12" ht="13.5" customHeight="1">
      <c r="A35" s="341" t="s">
        <v>48</v>
      </c>
      <c r="B35" s="342"/>
      <c r="C35" s="342"/>
      <c r="D35" s="342"/>
      <c r="E35" s="342"/>
      <c r="F35" s="342"/>
      <c r="G35" s="343"/>
    </row>
    <row r="36" spans="1:12" s="137" customFormat="1" ht="13.5" customHeight="1">
      <c r="A36" s="329"/>
      <c r="B36" s="330"/>
      <c r="C36" s="330"/>
      <c r="D36" s="330"/>
      <c r="E36" s="330"/>
      <c r="F36" s="330"/>
      <c r="G36" s="331"/>
      <c r="H36" s="136"/>
      <c r="I36" s="136"/>
      <c r="J36" s="136"/>
      <c r="K36" s="136"/>
    </row>
    <row r="37" spans="1:12" s="137" customFormat="1" ht="13.5" customHeight="1">
      <c r="A37" s="329"/>
      <c r="B37" s="330"/>
      <c r="C37" s="330"/>
      <c r="D37" s="330"/>
      <c r="E37" s="330"/>
      <c r="F37" s="330"/>
      <c r="G37" s="331"/>
      <c r="H37" s="136"/>
      <c r="I37" s="136"/>
      <c r="J37" s="136"/>
      <c r="K37" s="136"/>
    </row>
    <row r="38" spans="1:12" s="137" customFormat="1" ht="13.5" customHeight="1">
      <c r="A38" s="329"/>
      <c r="B38" s="330"/>
      <c r="C38" s="330"/>
      <c r="D38" s="330"/>
      <c r="E38" s="330"/>
      <c r="F38" s="330"/>
      <c r="G38" s="331"/>
      <c r="H38" s="136"/>
      <c r="I38" s="136"/>
      <c r="J38" s="136"/>
      <c r="K38" s="136"/>
    </row>
    <row r="39" spans="1:12" s="137" customFormat="1" ht="13.5" customHeight="1">
      <c r="A39" s="329"/>
      <c r="B39" s="330"/>
      <c r="C39" s="330"/>
      <c r="D39" s="330"/>
      <c r="E39" s="330"/>
      <c r="F39" s="330"/>
      <c r="G39" s="331"/>
      <c r="H39" s="136"/>
      <c r="I39" s="136"/>
      <c r="J39" s="136"/>
      <c r="K39" s="136"/>
    </row>
    <row r="40" spans="1:12" s="137" customFormat="1" ht="13.5" customHeight="1">
      <c r="A40" s="329"/>
      <c r="B40" s="330"/>
      <c r="C40" s="330"/>
      <c r="D40" s="330"/>
      <c r="E40" s="330"/>
      <c r="F40" s="330"/>
      <c r="G40" s="331"/>
      <c r="H40" s="136"/>
      <c r="I40" s="136"/>
      <c r="J40" s="136"/>
      <c r="K40" s="136"/>
    </row>
    <row r="41" spans="1:12" s="136" customFormat="1" ht="13.5" customHeight="1">
      <c r="A41" s="359"/>
      <c r="B41" s="360"/>
      <c r="C41" s="360"/>
      <c r="D41" s="360"/>
      <c r="E41" s="360"/>
      <c r="F41" s="360"/>
      <c r="G41" s="383"/>
      <c r="L41" s="137"/>
    </row>
    <row r="42" spans="1:12" s="100" customFormat="1" ht="21">
      <c r="A42" s="146" t="s">
        <v>32</v>
      </c>
      <c r="B42" s="193">
        <f>$B$1</f>
        <v>5</v>
      </c>
      <c r="C42" s="148" t="s">
        <v>39</v>
      </c>
      <c r="D42" s="149" t="str">
        <f>$E$1</f>
        <v>一日毎</v>
      </c>
      <c r="E42" s="390" t="str">
        <f>$B$2</f>
        <v>ブレード・オヴ・ヴェンジャンス</v>
      </c>
      <c r="F42" s="391"/>
      <c r="G42" s="392"/>
      <c r="L42" s="160"/>
    </row>
  </sheetData>
  <mergeCells count="42">
    <mergeCell ref="A39:G39"/>
    <mergeCell ref="A40:G40"/>
    <mergeCell ref="A41:G41"/>
    <mergeCell ref="E42:G42"/>
    <mergeCell ref="A23:C23"/>
    <mergeCell ref="A24:B24"/>
    <mergeCell ref="A25:A26"/>
    <mergeCell ref="A33:G33"/>
    <mergeCell ref="A34:G34"/>
    <mergeCell ref="A35:G35"/>
    <mergeCell ref="A36:G36"/>
    <mergeCell ref="A37:G37"/>
    <mergeCell ref="A38:G38"/>
    <mergeCell ref="A28:G28"/>
    <mergeCell ref="A29:G29"/>
    <mergeCell ref="A30:G30"/>
    <mergeCell ref="B21:G21"/>
    <mergeCell ref="A31:G31"/>
    <mergeCell ref="A32:G32"/>
    <mergeCell ref="A27:G27"/>
    <mergeCell ref="B12:G12"/>
    <mergeCell ref="B20:G20"/>
    <mergeCell ref="B16:G16"/>
    <mergeCell ref="B17:G17"/>
    <mergeCell ref="B18:G18"/>
    <mergeCell ref="B19:G19"/>
    <mergeCell ref="J12:K12"/>
    <mergeCell ref="B13:G13"/>
    <mergeCell ref="B14:D14"/>
    <mergeCell ref="B15:D15"/>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基本!$C$27:$C$37</xm:f>
          </x14:formula1>
          <xm:sqref>I15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49"/>
  <sheetViews>
    <sheetView zoomScaleNormal="100" workbookViewId="0">
      <selection activeCell="B9" sqref="B9:G9"/>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17.875" style="160" bestFit="1" customWidth="1"/>
    <col min="14" max="14" width="12.375" style="160" customWidth="1"/>
    <col min="15" max="16384" width="9" style="160"/>
  </cols>
  <sheetData>
    <row r="1" spans="1:17" ht="21">
      <c r="A1" s="142" t="s">
        <v>32</v>
      </c>
      <c r="B1" s="419">
        <v>9</v>
      </c>
      <c r="C1" s="420"/>
      <c r="D1" s="143" t="s">
        <v>39</v>
      </c>
      <c r="E1" s="144" t="s">
        <v>124</v>
      </c>
      <c r="F1" s="413"/>
      <c r="G1" s="414"/>
      <c r="H1" s="105" t="s">
        <v>54</v>
      </c>
    </row>
    <row r="2" spans="1:17" ht="24.75" customHeight="1">
      <c r="A2" s="143" t="s">
        <v>0</v>
      </c>
      <c r="B2" s="415" t="s">
        <v>407</v>
      </c>
      <c r="C2" s="415"/>
      <c r="D2" s="415"/>
      <c r="E2" s="415"/>
      <c r="F2" s="415"/>
      <c r="G2" s="415"/>
      <c r="H2" s="105" t="s">
        <v>55</v>
      </c>
    </row>
    <row r="3" spans="1:17" ht="19.5" customHeight="1">
      <c r="A3" s="112" t="s">
        <v>47</v>
      </c>
      <c r="B3" s="100"/>
      <c r="C3" s="100"/>
      <c r="D3" s="100"/>
      <c r="I3" s="105"/>
    </row>
    <row r="4" spans="1:17">
      <c r="A4" s="84" t="s">
        <v>45</v>
      </c>
      <c r="B4" s="317" t="s">
        <v>408</v>
      </c>
      <c r="C4" s="318"/>
      <c r="D4" s="318"/>
      <c r="E4" s="318"/>
      <c r="F4" s="318"/>
      <c r="G4" s="319"/>
    </row>
    <row r="5" spans="1:17">
      <c r="A5" s="85" t="s">
        <v>38</v>
      </c>
      <c r="B5" s="317" t="s">
        <v>409</v>
      </c>
      <c r="C5" s="318"/>
      <c r="D5" s="318"/>
      <c r="E5" s="318"/>
      <c r="F5" s="318"/>
      <c r="G5" s="319"/>
    </row>
    <row r="6" spans="1:17">
      <c r="A6" s="85" t="s">
        <v>7</v>
      </c>
      <c r="B6" s="317" t="s">
        <v>131</v>
      </c>
      <c r="C6" s="318"/>
      <c r="D6" s="319"/>
      <c r="E6" s="266" t="s">
        <v>42</v>
      </c>
      <c r="F6" s="262" t="str">
        <f>$I$6</f>
        <v>遠隔</v>
      </c>
      <c r="G6" s="262">
        <f>IF($J$6 = 0,"", $J$6)</f>
        <v>5</v>
      </c>
      <c r="H6" s="266" t="s">
        <v>42</v>
      </c>
      <c r="I6" s="268" t="s">
        <v>70</v>
      </c>
      <c r="J6" s="268">
        <v>5</v>
      </c>
      <c r="M6" s="278" t="s">
        <v>42</v>
      </c>
      <c r="N6" s="279" t="s">
        <v>68</v>
      </c>
      <c r="O6" s="279">
        <v>1</v>
      </c>
      <c r="P6" s="100"/>
    </row>
    <row r="7" spans="1:17">
      <c r="A7" s="150" t="s">
        <v>6</v>
      </c>
      <c r="B7" s="416"/>
      <c r="C7" s="417"/>
      <c r="D7" s="418"/>
      <c r="E7" s="266" t="s">
        <v>65</v>
      </c>
      <c r="F7" s="267" t="str">
        <f>IF($I$7 = 0,"", $I$7)</f>
        <v/>
      </c>
      <c r="G7" s="267" t="str">
        <f>IF($J$7 = 0,"", $J$7)</f>
        <v/>
      </c>
      <c r="H7" s="266" t="s">
        <v>65</v>
      </c>
      <c r="I7" s="268"/>
      <c r="J7" s="268"/>
      <c r="M7" s="278" t="s">
        <v>65</v>
      </c>
      <c r="N7" s="279"/>
      <c r="O7" s="279"/>
      <c r="P7" s="100"/>
    </row>
    <row r="8" spans="1:17">
      <c r="A8" s="203" t="s">
        <v>60</v>
      </c>
      <c r="B8" s="320" t="s">
        <v>197</v>
      </c>
      <c r="C8" s="321"/>
      <c r="D8" s="321"/>
      <c r="E8" s="321"/>
      <c r="F8" s="321"/>
      <c r="G8" s="322"/>
      <c r="H8" s="266" t="s">
        <v>84</v>
      </c>
      <c r="I8" s="268" t="s">
        <v>115</v>
      </c>
      <c r="J8" s="105" t="s">
        <v>61</v>
      </c>
      <c r="M8" s="278" t="s">
        <v>84</v>
      </c>
      <c r="N8" s="279" t="s">
        <v>430</v>
      </c>
      <c r="O8" s="105" t="s">
        <v>61</v>
      </c>
      <c r="P8" s="100"/>
    </row>
    <row r="9" spans="1:17">
      <c r="A9" s="88"/>
      <c r="B9" s="329" t="s">
        <v>410</v>
      </c>
      <c r="C9" s="330"/>
      <c r="D9" s="330"/>
      <c r="E9" s="330"/>
      <c r="F9" s="330"/>
      <c r="G9" s="331"/>
      <c r="H9" s="266" t="s">
        <v>50</v>
      </c>
      <c r="I9" s="268" t="s">
        <v>151</v>
      </c>
      <c r="J9" s="267">
        <f>IF($I$9 = "筋力",基本!$C$5,IF($I$9 = "耐久力",基本!$C$6,IF($I$9 = "敏捷力",基本!$C$7,IF($I$9 = "知力",基本!$C$8,IF($I$9 = "判断力",基本!$C$9,IF($I$9 = "判断力",基本!$C$10,""))))))</f>
        <v>6</v>
      </c>
      <c r="K9" s="268" t="s">
        <v>19</v>
      </c>
      <c r="M9" s="278" t="s">
        <v>50</v>
      </c>
      <c r="N9" s="279" t="s">
        <v>12</v>
      </c>
      <c r="O9" s="277">
        <f>IF($N$9 = "筋力",基本!$C$5,IF($N$9 = "耐久力",基本!$C$6,IF($N$9 = "敏捷力",基本!$C$7,IF($N$9 = "知力",基本!$C$8,IF($N$9 = "判断力",基本!$C$29,IF($N$9 = "判断力",基本!$C$10,""))))))</f>
        <v>0</v>
      </c>
      <c r="P9" s="279" t="s">
        <v>91</v>
      </c>
    </row>
    <row r="10" spans="1:17">
      <c r="A10" s="88"/>
      <c r="B10" s="329" t="s">
        <v>411</v>
      </c>
      <c r="C10" s="330"/>
      <c r="D10" s="330"/>
      <c r="E10" s="330"/>
      <c r="F10" s="330"/>
      <c r="G10" s="331"/>
      <c r="H10" s="266" t="s">
        <v>57</v>
      </c>
      <c r="I10" s="268">
        <v>0</v>
      </c>
      <c r="J10" s="296" t="s">
        <v>52</v>
      </c>
      <c r="K10" s="297"/>
      <c r="L10" s="267">
        <f>IF($I$8=基本!$F$4,基本!$P$7,IF($I$8=基本!$F$13,基本!$P$16,IF($I$8=基本!$F$22,基本!$P$25,IF($I$8=基本!$F$31,基本!$P$34,IF($I$8=基本!$F$40,基本!$P$43,0)))))</f>
        <v>10</v>
      </c>
      <c r="M10" s="278" t="s">
        <v>57</v>
      </c>
      <c r="N10" s="279">
        <v>0</v>
      </c>
      <c r="O10" s="296" t="s">
        <v>52</v>
      </c>
      <c r="P10" s="297"/>
      <c r="Q10" s="277">
        <f>IF($N$8=基本!$F$4,基本!$P$7,IF($N$8=基本!$F$13,基本!$P$16,IF($N$8=基本!$F$22,基本!$P$25,IF($N$8=基本!$F$31,基本!$P$34,IF($N$8=基本!$F$40,基本!$P$43,0)))))</f>
        <v>10</v>
      </c>
    </row>
    <row r="11" spans="1:17">
      <c r="A11" s="88"/>
      <c r="B11" s="329" t="s">
        <v>412</v>
      </c>
      <c r="C11" s="330"/>
      <c r="D11" s="330"/>
      <c r="E11" s="330"/>
      <c r="F11" s="330"/>
      <c r="G11" s="331"/>
      <c r="H11" s="263" t="s">
        <v>51</v>
      </c>
      <c r="I11" s="268" t="s">
        <v>151</v>
      </c>
      <c r="J11" s="109">
        <f>IF($I$11 = "筋力",基本!$C$5,IF($I$11 = "耐久力",基本!$C$6,IF($I$11 = "敏捷力",基本!$C$7,IF($I$11 = "知力",基本!$C$8,IF($I$11 = "判断力",基本!$C$9,IF($I$11 = "判断力",基本!$C$10,""))))))</f>
        <v>6</v>
      </c>
      <c r="L11" s="100"/>
      <c r="M11" s="280" t="s">
        <v>51</v>
      </c>
      <c r="N11" s="279" t="s">
        <v>12</v>
      </c>
      <c r="O11" s="109">
        <f>IF($N$11 = "筋力",基本!$C$5,IF($N$11 = "耐久力",基本!$C$6,IF($N$11 = "敏捷力",基本!$C$7,IF($N$11 = "知力",基本!$C$8,IF($N$11 = "判断力",基本!$C$29,IF($N$11 = "判断力",基本!$C$10,""))))))</f>
        <v>0</v>
      </c>
      <c r="P11" s="100"/>
      <c r="Q11" s="100"/>
    </row>
    <row r="12" spans="1:17" ht="13.5" customHeight="1">
      <c r="A12" s="88"/>
      <c r="B12" s="329" t="s">
        <v>200</v>
      </c>
      <c r="C12" s="330"/>
      <c r="D12" s="330"/>
      <c r="E12" s="330"/>
      <c r="F12" s="330"/>
      <c r="G12" s="331"/>
      <c r="H12" s="266" t="s">
        <v>58</v>
      </c>
      <c r="I12" s="268">
        <v>0</v>
      </c>
      <c r="J12" s="296" t="s">
        <v>53</v>
      </c>
      <c r="K12" s="297"/>
      <c r="L12" s="267">
        <f>IF($I$8=基本!$F$4,基本!$P$9,IF($I$8=基本!$F$13,基本!$P$18,IF($I$8=基本!$F$22,基本!$P$27,IF($I$8=基本!$F$31,基本!$P$36,IF($I$8=基本!$F$40,基本!$P$45,0)))))</f>
        <v>3</v>
      </c>
      <c r="M12" s="278" t="s">
        <v>58</v>
      </c>
      <c r="N12" s="279">
        <v>0</v>
      </c>
      <c r="O12" s="296" t="s">
        <v>53</v>
      </c>
      <c r="P12" s="297"/>
      <c r="Q12" s="277">
        <f>IF($N$8=基本!$F$4,基本!$P$9,IF($N$8=基本!$F$13,基本!$P$18,IF($N$8=基本!$F$22,基本!$P$27,IF($N$8=基本!$F$31,基本!$P$36,IF($N$8=基本!$F$40,基本!$P$45,0)))))</f>
        <v>3</v>
      </c>
    </row>
    <row r="13" spans="1:17" ht="13.5" customHeight="1">
      <c r="A13" s="88"/>
      <c r="B13" s="329" t="s">
        <v>413</v>
      </c>
      <c r="C13" s="330"/>
      <c r="D13" s="330"/>
      <c r="E13" s="330"/>
      <c r="F13" s="330"/>
      <c r="G13" s="331"/>
      <c r="H13" s="264" t="s">
        <v>85</v>
      </c>
      <c r="I13" s="268">
        <v>1</v>
      </c>
      <c r="J13" s="266" t="s">
        <v>43</v>
      </c>
      <c r="K13" s="268">
        <v>8</v>
      </c>
      <c r="L13" s="115"/>
      <c r="M13" s="281" t="s">
        <v>85</v>
      </c>
      <c r="N13" s="279">
        <v>1</v>
      </c>
      <c r="O13" s="278" t="s">
        <v>43</v>
      </c>
      <c r="P13" s="279">
        <v>4</v>
      </c>
      <c r="Q13" s="115"/>
    </row>
    <row r="14" spans="1:17" ht="13.5" customHeight="1">
      <c r="A14" s="151"/>
      <c r="B14" s="329" t="s">
        <v>414</v>
      </c>
      <c r="C14" s="330"/>
      <c r="D14" s="330"/>
      <c r="E14" s="330"/>
      <c r="F14" s="330"/>
      <c r="G14" s="331"/>
      <c r="H14" s="266" t="s">
        <v>49</v>
      </c>
      <c r="I14" s="268">
        <v>2</v>
      </c>
      <c r="J14" s="266" t="s">
        <v>43</v>
      </c>
      <c r="K14" s="268">
        <v>8</v>
      </c>
      <c r="L14" s="115"/>
      <c r="M14" s="278" t="s">
        <v>49</v>
      </c>
      <c r="N14" s="279">
        <v>3</v>
      </c>
      <c r="O14" s="278" t="s">
        <v>43</v>
      </c>
      <c r="P14" s="279">
        <v>8</v>
      </c>
      <c r="Q14" s="115"/>
    </row>
    <row r="15" spans="1:17" ht="13.5" customHeight="1">
      <c r="A15" s="151"/>
      <c r="B15" s="329" t="s">
        <v>203</v>
      </c>
      <c r="C15" s="330"/>
      <c r="D15" s="330"/>
      <c r="E15" s="330"/>
      <c r="F15" s="330"/>
      <c r="G15" s="331"/>
      <c r="H15" s="266" t="s">
        <v>59</v>
      </c>
      <c r="I15" s="268"/>
      <c r="J15" s="160"/>
      <c r="K15" s="160"/>
      <c r="M15" s="278" t="s">
        <v>59</v>
      </c>
      <c r="N15" s="279"/>
    </row>
    <row r="16" spans="1:17" ht="13.5" customHeight="1">
      <c r="A16" s="88"/>
      <c r="B16" s="329" t="s">
        <v>415</v>
      </c>
      <c r="C16" s="330"/>
      <c r="D16" s="330"/>
      <c r="E16" s="330"/>
      <c r="F16" s="330"/>
      <c r="G16" s="331"/>
    </row>
    <row r="17" spans="1:12" ht="13.5" customHeight="1">
      <c r="A17" s="88"/>
      <c r="B17" s="329"/>
      <c r="C17" s="330"/>
      <c r="D17" s="330"/>
      <c r="E17" s="330"/>
      <c r="F17" s="330"/>
      <c r="G17" s="331"/>
      <c r="I17" s="160"/>
      <c r="J17" s="160"/>
      <c r="K17" s="160"/>
    </row>
    <row r="18" spans="1:12" ht="13.5" customHeight="1">
      <c r="A18" s="88"/>
      <c r="B18" s="329"/>
      <c r="C18" s="330"/>
      <c r="D18" s="330"/>
      <c r="E18" s="330"/>
      <c r="F18" s="330"/>
      <c r="G18" s="331"/>
      <c r="I18" s="160"/>
      <c r="J18" s="160"/>
      <c r="K18" s="160"/>
    </row>
    <row r="19" spans="1:12" ht="13.5" customHeight="1">
      <c r="A19" s="88"/>
      <c r="B19" s="329"/>
      <c r="C19" s="330"/>
      <c r="D19" s="330"/>
      <c r="E19" s="330"/>
      <c r="F19" s="330"/>
      <c r="G19" s="331"/>
      <c r="I19" s="160"/>
      <c r="J19" s="160"/>
      <c r="K19" s="160"/>
    </row>
    <row r="20" spans="1:12" ht="13.5" customHeight="1">
      <c r="A20" s="89"/>
      <c r="B20" s="359"/>
      <c r="C20" s="360"/>
      <c r="D20" s="360"/>
      <c r="E20" s="360"/>
      <c r="F20" s="360"/>
      <c r="G20" s="383"/>
      <c r="I20" s="160"/>
      <c r="J20" s="160"/>
      <c r="K20" s="160"/>
    </row>
    <row r="21" spans="1:12" ht="14.25" thickBot="1">
      <c r="A21" s="152" t="s">
        <v>204</v>
      </c>
      <c r="B21" s="269"/>
      <c r="C21" s="269"/>
      <c r="D21" s="269"/>
      <c r="E21" s="269"/>
      <c r="F21" s="269"/>
      <c r="G21" s="269"/>
      <c r="H21" s="160"/>
      <c r="I21" s="160"/>
      <c r="J21" s="160"/>
      <c r="K21" s="160"/>
    </row>
    <row r="22" spans="1:12" ht="21.75" thickBot="1">
      <c r="A22" s="204" t="s">
        <v>205</v>
      </c>
      <c r="B22" s="398" t="s">
        <v>221</v>
      </c>
      <c r="C22" s="399"/>
      <c r="D22" s="399"/>
      <c r="E22" s="399"/>
      <c r="F22" s="399"/>
      <c r="G22" s="400"/>
      <c r="H22" s="160"/>
      <c r="I22" s="160"/>
      <c r="J22" s="160"/>
      <c r="K22" s="160"/>
    </row>
    <row r="23" spans="1:12" ht="21" customHeight="1">
      <c r="A23" s="401" t="s">
        <v>206</v>
      </c>
      <c r="B23" s="402"/>
      <c r="C23" s="403"/>
      <c r="D23" s="205" t="s">
        <v>207</v>
      </c>
      <c r="E23" s="206" t="s">
        <v>208</v>
      </c>
      <c r="F23" s="206" t="s">
        <v>209</v>
      </c>
      <c r="G23" s="207" t="s">
        <v>210</v>
      </c>
      <c r="H23" s="208" t="s">
        <v>206</v>
      </c>
      <c r="I23" s="209" t="s">
        <v>207</v>
      </c>
      <c r="J23" s="209" t="s">
        <v>208</v>
      </c>
      <c r="K23" s="209" t="s">
        <v>209</v>
      </c>
      <c r="L23" s="209" t="s">
        <v>210</v>
      </c>
    </row>
    <row r="24" spans="1:12" ht="30" customHeight="1" thickBot="1">
      <c r="A24" s="404">
        <f>基本!B13+$H$24</f>
        <v>30</v>
      </c>
      <c r="B24" s="405"/>
      <c r="C24" s="406"/>
      <c r="D24" s="210">
        <f>基本!$B$16+$I$24</f>
        <v>28</v>
      </c>
      <c r="E24" s="211">
        <f>基本!$B$17+$J$24</f>
        <v>20</v>
      </c>
      <c r="F24" s="211">
        <f>基本!$B$18+$K$24</f>
        <v>23</v>
      </c>
      <c r="G24" s="212">
        <f>基本!$B$19+$L$24</f>
        <v>26</v>
      </c>
      <c r="H24" s="213">
        <v>0</v>
      </c>
      <c r="I24" s="265">
        <v>4</v>
      </c>
      <c r="J24" s="265">
        <v>0</v>
      </c>
      <c r="K24" s="265">
        <v>0</v>
      </c>
      <c r="L24" s="265">
        <v>0</v>
      </c>
    </row>
    <row r="25" spans="1:12" ht="14.25" thickBot="1">
      <c r="A25" s="152" t="s">
        <v>212</v>
      </c>
      <c r="E25" s="101"/>
    </row>
    <row r="26" spans="1:12" ht="14.25" thickBot="1">
      <c r="A26" s="407" t="str">
        <f>$B$22</f>
        <v>エンジェル・オヴ・ファイアー</v>
      </c>
      <c r="B26" s="408"/>
      <c r="C26" s="409"/>
      <c r="D26" s="393" t="s">
        <v>416</v>
      </c>
      <c r="E26" s="394"/>
      <c r="F26" s="393" t="s">
        <v>214</v>
      </c>
      <c r="G26" s="394"/>
    </row>
    <row r="27" spans="1:12" ht="18.75" customHeight="1" thickBot="1">
      <c r="A27" s="410"/>
      <c r="B27" s="411"/>
      <c r="C27" s="412"/>
      <c r="D27" s="214" t="s">
        <v>215</v>
      </c>
      <c r="E27" s="177" t="s">
        <v>216</v>
      </c>
      <c r="F27" s="214" t="s">
        <v>215</v>
      </c>
      <c r="G27" s="177" t="s">
        <v>216</v>
      </c>
      <c r="J27" s="160"/>
      <c r="K27" s="160"/>
    </row>
    <row r="28" spans="1:12" ht="30.75" customHeight="1">
      <c r="A28" s="395" t="s">
        <v>217</v>
      </c>
      <c r="B28" s="215" t="s">
        <v>218</v>
      </c>
      <c r="C28" s="216" t="str">
        <f>$K$9</f>
        <v>頑健</v>
      </c>
      <c r="D28" s="217" t="str">
        <f>$J$9+$L$10+$I$10 &amp; "+1d20"</f>
        <v>16+1d20</v>
      </c>
      <c r="E28" s="218" t="str">
        <f>$J$9+$L$10+2+$I$10 &amp; "+1d20"</f>
        <v>18+1d20</v>
      </c>
      <c r="F28" s="217" t="str">
        <f>$J$9+$L$10+$I$10 &amp; "+1d20" &amp; " 反応"</f>
        <v>16+1d20 反応</v>
      </c>
      <c r="G28" s="218" t="str">
        <f>$J$9+$L$10+2+$I$10 &amp; "+1d20" &amp; " 反応"</f>
        <v>18+1d20 反応</v>
      </c>
      <c r="I28" s="160"/>
      <c r="J28" s="160"/>
      <c r="K28" s="160"/>
    </row>
    <row r="29" spans="1:12" ht="30.75" customHeight="1">
      <c r="A29" s="396"/>
      <c r="B29" s="219" t="s">
        <v>219</v>
      </c>
      <c r="C29" s="220" t="str">
        <f>IF($I$15 = 0,"", $I$15)</f>
        <v/>
      </c>
      <c r="D29" s="221" t="str">
        <f>$J$11+$L$12+$I$12 &amp; "+" &amp; $I$13 &amp; "d" &amp; $K$13</f>
        <v>9+1d8</v>
      </c>
      <c r="E29" s="222" t="str">
        <f>$J$11+$L$12+$I$12 &amp; "+" &amp; $I$13 &amp; "d" &amp; $K$13</f>
        <v>9+1d8</v>
      </c>
      <c r="F29" s="221" t="str">
        <f>$J$11+$L$12+$I$12 &amp; "+" &amp; $I$13 &amp; "d" &amp; $K$13</f>
        <v>9+1d8</v>
      </c>
      <c r="G29" s="222" t="str">
        <f>$J$11+$L$12+$I$12 &amp; "+" &amp; $I$13 &amp; "d" &amp; $K$13</f>
        <v>9+1d8</v>
      </c>
      <c r="H29" s="160"/>
      <c r="I29" s="160"/>
      <c r="J29" s="160"/>
      <c r="K29" s="160"/>
    </row>
    <row r="30" spans="1:12" ht="30.75" customHeight="1" thickBot="1">
      <c r="A30" s="397"/>
      <c r="B30" s="223" t="s">
        <v>220</v>
      </c>
      <c r="C30" s="145" t="str">
        <f>IF($I$15 = 0,"", $I$15)</f>
        <v/>
      </c>
      <c r="D30" s="224" t="str">
        <f>$J$11+$L$12+$I$12+($I$13*$K$13) &amp; IF($I$14 = 0,"","+" &amp; $I$14 &amp; "d" &amp; $K$14)</f>
        <v>17+2d8</v>
      </c>
      <c r="E30" s="225" t="str">
        <f>$J$11+$L$12+$I$12+($I$13*$K$13) &amp; IF($I$14 = 0,"","+" &amp; $I$14 &amp; "d" &amp; $K$14)</f>
        <v>17+2d8</v>
      </c>
      <c r="F30" s="224" t="str">
        <f>$J$11+$L$12+$I$12+($I$13*$K$13) &amp; IF($I$14 = 0,"","+" &amp; $I$14 &amp; "d" &amp; $K$14)</f>
        <v>17+2d8</v>
      </c>
      <c r="G30" s="225" t="str">
        <f>$J$11+$L$12+$I$12+($I$13*$K$13) &amp; IF($I$14 = 0,"","+" &amp; $I$14 &amp; "d" &amp; $K$14)</f>
        <v>17+2d8</v>
      </c>
      <c r="I30" s="160"/>
      <c r="J30" s="160"/>
      <c r="K30" s="160"/>
    </row>
    <row r="31" spans="1:12" ht="30.75" customHeight="1">
      <c r="A31" s="395" t="s">
        <v>429</v>
      </c>
      <c r="B31" s="215" t="s">
        <v>218</v>
      </c>
      <c r="C31" s="216" t="str">
        <f>$P$9</f>
        <v>ＡＣ</v>
      </c>
      <c r="D31" s="217" t="str">
        <f>$O$9+$Q$10+$N$10 &amp; "+1d20"</f>
        <v>10+1d20</v>
      </c>
      <c r="E31" s="218" t="str">
        <f>$O$9+$Q$10+2+$N$10 &amp; "+1d20"</f>
        <v>12+1d20</v>
      </c>
      <c r="F31" s="160"/>
      <c r="G31" s="160"/>
      <c r="H31" s="160"/>
      <c r="I31" s="160"/>
      <c r="J31" s="160"/>
      <c r="K31" s="160"/>
    </row>
    <row r="32" spans="1:12" ht="30.75" customHeight="1">
      <c r="A32" s="396"/>
      <c r="B32" s="219" t="s">
        <v>219</v>
      </c>
      <c r="C32" s="220" t="str">
        <f>IF($N$15 = 0,"", $I$15)</f>
        <v/>
      </c>
      <c r="D32" s="221" t="str">
        <f>$O$11+$Q$12+$N$12 &amp; "+" &amp; $N$13 &amp; "d" &amp; $P$13</f>
        <v>3+1d4</v>
      </c>
      <c r="E32" s="222" t="str">
        <f>$O$11+$Q$12+$N$12 &amp; "+" &amp; $N$13 &amp; "d" &amp; $P$13</f>
        <v>3+1d4</v>
      </c>
      <c r="F32" s="160"/>
      <c r="G32" s="160"/>
      <c r="H32" s="160"/>
      <c r="I32" s="160"/>
      <c r="J32" s="160"/>
      <c r="K32" s="160"/>
    </row>
    <row r="33" spans="1:12" ht="30.75" customHeight="1" thickBot="1">
      <c r="A33" s="397"/>
      <c r="B33" s="223" t="s">
        <v>220</v>
      </c>
      <c r="C33" s="145" t="str">
        <f>IF($N$15 = 0,"", $N$15)</f>
        <v/>
      </c>
      <c r="D33" s="224" t="str">
        <f>$O$11+$Q$12+$N$12+($N$13*$P$13) &amp; IF($N$14 = 0,"","+" &amp; $N$14 &amp; "d" &amp; $P$14)</f>
        <v>7+3d8</v>
      </c>
      <c r="E33" s="225" t="str">
        <f>$O$11+$Q$12+$N$12+($N$13*$P$13) &amp; IF($N$14 = 0,"","+" &amp; $N$14 &amp; "d" &amp; $P$14)</f>
        <v>7+3d8</v>
      </c>
      <c r="F33" s="160"/>
      <c r="G33" s="160"/>
      <c r="H33" s="160"/>
      <c r="I33" s="160"/>
      <c r="J33" s="160"/>
      <c r="K33" s="160"/>
    </row>
    <row r="34" spans="1:12" ht="8.25" customHeight="1">
      <c r="A34" s="333"/>
      <c r="B34" s="333"/>
      <c r="C34" s="333"/>
      <c r="D34" s="333"/>
      <c r="E34" s="333"/>
      <c r="F34" s="333"/>
      <c r="G34" s="333"/>
      <c r="I34" s="160"/>
      <c r="J34" s="160"/>
      <c r="K34" s="160"/>
    </row>
    <row r="35" spans="1:12" ht="18.75" customHeight="1">
      <c r="A35" s="304" t="s">
        <v>195</v>
      </c>
      <c r="B35" s="304"/>
      <c r="C35" s="304"/>
      <c r="D35" s="304"/>
      <c r="E35" s="304"/>
      <c r="F35" s="304"/>
      <c r="G35" s="304"/>
      <c r="I35" s="160"/>
      <c r="J35" s="160"/>
      <c r="K35" s="160"/>
    </row>
    <row r="36" spans="1:12" ht="13.5" customHeight="1">
      <c r="A36" s="305" t="s">
        <v>192</v>
      </c>
      <c r="B36" s="305"/>
      <c r="C36" s="305"/>
      <c r="D36" s="305"/>
      <c r="E36" s="305"/>
      <c r="F36" s="305"/>
      <c r="G36" s="305"/>
      <c r="I36" s="160"/>
      <c r="J36" s="160"/>
      <c r="K36" s="160"/>
    </row>
    <row r="37" spans="1:12" ht="13.5" customHeight="1">
      <c r="A37" s="305" t="s">
        <v>193</v>
      </c>
      <c r="B37" s="305"/>
      <c r="C37" s="305"/>
      <c r="D37" s="305"/>
      <c r="E37" s="305"/>
      <c r="F37" s="305"/>
      <c r="G37" s="305"/>
      <c r="I37" s="160"/>
      <c r="J37" s="160"/>
      <c r="K37" s="160"/>
    </row>
    <row r="38" spans="1:12" ht="13.5" customHeight="1">
      <c r="A38" s="304" t="s">
        <v>179</v>
      </c>
      <c r="B38" s="304"/>
      <c r="C38" s="304"/>
      <c r="D38" s="304"/>
      <c r="E38" s="304"/>
      <c r="F38" s="304"/>
      <c r="G38" s="304"/>
      <c r="I38" s="160"/>
      <c r="J38" s="160"/>
      <c r="K38" s="160"/>
    </row>
    <row r="39" spans="1:12" ht="13.5" customHeight="1">
      <c r="A39" s="305" t="s">
        <v>180</v>
      </c>
      <c r="B39" s="305"/>
      <c r="C39" s="305"/>
      <c r="D39" s="305"/>
      <c r="E39" s="305"/>
      <c r="F39" s="305"/>
      <c r="G39" s="305"/>
    </row>
    <row r="40" spans="1:12" ht="13.5" customHeight="1">
      <c r="A40" s="352" t="s">
        <v>181</v>
      </c>
      <c r="B40" s="352"/>
      <c r="C40" s="352"/>
      <c r="D40" s="352"/>
      <c r="E40" s="352"/>
      <c r="F40" s="352"/>
      <c r="G40" s="352"/>
    </row>
    <row r="41" spans="1:12" ht="8.25" customHeight="1">
      <c r="A41" s="335"/>
      <c r="B41" s="335"/>
      <c r="C41" s="335"/>
      <c r="D41" s="335"/>
      <c r="E41" s="335"/>
      <c r="F41" s="335"/>
      <c r="G41" s="335"/>
    </row>
    <row r="42" spans="1:12" ht="13.5" customHeight="1">
      <c r="A42" s="341" t="s">
        <v>48</v>
      </c>
      <c r="B42" s="342"/>
      <c r="C42" s="342"/>
      <c r="D42" s="342"/>
      <c r="E42" s="342"/>
      <c r="F42" s="342"/>
      <c r="G42" s="343"/>
    </row>
    <row r="43" spans="1:12" s="137" customFormat="1" ht="13.5" customHeight="1">
      <c r="A43" s="329"/>
      <c r="B43" s="330"/>
      <c r="C43" s="330"/>
      <c r="D43" s="330"/>
      <c r="E43" s="330"/>
      <c r="F43" s="330"/>
      <c r="G43" s="331"/>
      <c r="H43" s="136"/>
      <c r="I43" s="136"/>
      <c r="J43" s="136"/>
      <c r="K43" s="136"/>
    </row>
    <row r="44" spans="1:12" s="137" customFormat="1" ht="13.5" customHeight="1">
      <c r="A44" s="329"/>
      <c r="B44" s="330"/>
      <c r="C44" s="330"/>
      <c r="D44" s="330"/>
      <c r="E44" s="330"/>
      <c r="F44" s="330"/>
      <c r="G44" s="331"/>
      <c r="H44" s="136"/>
      <c r="I44" s="136"/>
      <c r="J44" s="136"/>
      <c r="K44" s="136"/>
    </row>
    <row r="45" spans="1:12" s="137" customFormat="1" ht="13.5" customHeight="1">
      <c r="A45" s="329"/>
      <c r="B45" s="330"/>
      <c r="C45" s="330"/>
      <c r="D45" s="330"/>
      <c r="E45" s="330"/>
      <c r="F45" s="330"/>
      <c r="G45" s="331"/>
      <c r="H45" s="136"/>
      <c r="I45" s="136"/>
      <c r="J45" s="136"/>
      <c r="K45" s="136"/>
    </row>
    <row r="46" spans="1:12" s="137" customFormat="1" ht="13.5" customHeight="1">
      <c r="A46" s="329"/>
      <c r="B46" s="330"/>
      <c r="C46" s="330"/>
      <c r="D46" s="330"/>
      <c r="E46" s="330"/>
      <c r="F46" s="330"/>
      <c r="G46" s="331"/>
      <c r="H46" s="136"/>
      <c r="I46" s="136"/>
      <c r="J46" s="136"/>
      <c r="K46" s="136"/>
    </row>
    <row r="47" spans="1:12" s="137" customFormat="1" ht="13.5" customHeight="1">
      <c r="A47" s="329"/>
      <c r="B47" s="330"/>
      <c r="C47" s="330"/>
      <c r="D47" s="330"/>
      <c r="E47" s="330"/>
      <c r="F47" s="330"/>
      <c r="G47" s="331"/>
      <c r="H47" s="136"/>
      <c r="I47" s="136"/>
      <c r="J47" s="136"/>
      <c r="K47" s="136"/>
    </row>
    <row r="48" spans="1:12" s="136" customFormat="1" ht="13.5" customHeight="1">
      <c r="A48" s="359"/>
      <c r="B48" s="360"/>
      <c r="C48" s="360"/>
      <c r="D48" s="360"/>
      <c r="E48" s="360"/>
      <c r="F48" s="360"/>
      <c r="G48" s="383"/>
      <c r="L48" s="137"/>
    </row>
    <row r="49" spans="1:12" s="100" customFormat="1" ht="21">
      <c r="A49" s="146" t="s">
        <v>32</v>
      </c>
      <c r="B49" s="270">
        <f>$B$1</f>
        <v>9</v>
      </c>
      <c r="C49" s="148" t="s">
        <v>39</v>
      </c>
      <c r="D49" s="149" t="str">
        <f>$E$1</f>
        <v>一日毎</v>
      </c>
      <c r="E49" s="390" t="str">
        <f>$B$2</f>
        <v>サモン・ブレード・エンジェル</v>
      </c>
      <c r="F49" s="391"/>
      <c r="G49" s="392"/>
      <c r="L49" s="160"/>
    </row>
  </sheetData>
  <mergeCells count="48">
    <mergeCell ref="A47:G47"/>
    <mergeCell ref="A48:G48"/>
    <mergeCell ref="E49:G49"/>
    <mergeCell ref="A41:G41"/>
    <mergeCell ref="A42:G42"/>
    <mergeCell ref="A43:G43"/>
    <mergeCell ref="A44:G44"/>
    <mergeCell ref="A45:G45"/>
    <mergeCell ref="A46:G46"/>
    <mergeCell ref="A40:G40"/>
    <mergeCell ref="A24:C24"/>
    <mergeCell ref="A26:C27"/>
    <mergeCell ref="D26:E26"/>
    <mergeCell ref="F26:G26"/>
    <mergeCell ref="A28:A30"/>
    <mergeCell ref="A34:G34"/>
    <mergeCell ref="A35:G35"/>
    <mergeCell ref="A36:G36"/>
    <mergeCell ref="A37:G37"/>
    <mergeCell ref="A38:G38"/>
    <mergeCell ref="A39:G39"/>
    <mergeCell ref="B20:G20"/>
    <mergeCell ref="B22:G22"/>
    <mergeCell ref="B1:C1"/>
    <mergeCell ref="F1:G1"/>
    <mergeCell ref="B2:G2"/>
    <mergeCell ref="B4:G4"/>
    <mergeCell ref="B5:G5"/>
    <mergeCell ref="B11:G11"/>
    <mergeCell ref="B17:G17"/>
    <mergeCell ref="B18:G18"/>
    <mergeCell ref="B19:G19"/>
    <mergeCell ref="O10:P10"/>
    <mergeCell ref="O12:P12"/>
    <mergeCell ref="A31:A33"/>
    <mergeCell ref="B6:D6"/>
    <mergeCell ref="B7:D7"/>
    <mergeCell ref="B8:G8"/>
    <mergeCell ref="B9:G9"/>
    <mergeCell ref="B10:G10"/>
    <mergeCell ref="J10:K10"/>
    <mergeCell ref="A23:C23"/>
    <mergeCell ref="B12:G12"/>
    <mergeCell ref="J12:K12"/>
    <mergeCell ref="B13:G13"/>
    <mergeCell ref="B14:G14"/>
    <mergeCell ref="B15:G15"/>
    <mergeCell ref="B16:G1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基本!$C$27:$C$37</xm:f>
          </x14:formula1>
          <xm:sqref>I15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Q50"/>
  <sheetViews>
    <sheetView zoomScaleNormal="100" workbookViewId="0">
      <selection activeCell="B25" sqref="B25:G25"/>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17.875" style="160" bestFit="1" customWidth="1"/>
    <col min="14" max="14" width="12.375" style="160" customWidth="1"/>
    <col min="15" max="16384" width="9" style="160"/>
  </cols>
  <sheetData>
    <row r="1" spans="1:17" ht="21">
      <c r="A1" s="142" t="s">
        <v>32</v>
      </c>
      <c r="B1" s="390" t="s">
        <v>257</v>
      </c>
      <c r="C1" s="392"/>
      <c r="D1" s="143" t="s">
        <v>39</v>
      </c>
      <c r="E1" s="144" t="s">
        <v>124</v>
      </c>
      <c r="F1" s="413"/>
      <c r="G1" s="414"/>
      <c r="H1" s="105" t="s">
        <v>54</v>
      </c>
    </row>
    <row r="2" spans="1:17" ht="24.75" customHeight="1">
      <c r="A2" s="143" t="s">
        <v>0</v>
      </c>
      <c r="B2" s="415" t="s">
        <v>258</v>
      </c>
      <c r="C2" s="415"/>
      <c r="D2" s="415"/>
      <c r="E2" s="415"/>
      <c r="F2" s="415"/>
      <c r="G2" s="415"/>
      <c r="H2" s="105" t="s">
        <v>55</v>
      </c>
    </row>
    <row r="3" spans="1:17" ht="19.5" customHeight="1">
      <c r="A3" s="112" t="s">
        <v>47</v>
      </c>
      <c r="B3" s="100"/>
      <c r="C3" s="100"/>
      <c r="D3" s="100"/>
      <c r="I3" s="105"/>
    </row>
    <row r="4" spans="1:17">
      <c r="A4" s="84" t="s">
        <v>45</v>
      </c>
      <c r="B4" s="317" t="s">
        <v>259</v>
      </c>
      <c r="C4" s="318"/>
      <c r="D4" s="318"/>
      <c r="E4" s="318"/>
      <c r="F4" s="318"/>
      <c r="G4" s="319"/>
    </row>
    <row r="5" spans="1:17">
      <c r="A5" s="85" t="s">
        <v>38</v>
      </c>
      <c r="B5" s="317" t="s">
        <v>260</v>
      </c>
      <c r="C5" s="318"/>
      <c r="D5" s="318"/>
      <c r="E5" s="318"/>
      <c r="F5" s="318"/>
      <c r="G5" s="319"/>
    </row>
    <row r="6" spans="1:17">
      <c r="A6" s="85" t="s">
        <v>7</v>
      </c>
      <c r="B6" s="317" t="s">
        <v>131</v>
      </c>
      <c r="C6" s="318"/>
      <c r="D6" s="319"/>
      <c r="E6" s="229" t="s">
        <v>42</v>
      </c>
      <c r="F6" s="230" t="str">
        <f>IF($I$6 = 0,"", $I$6)</f>
        <v/>
      </c>
      <c r="G6" s="230" t="str">
        <f>IF($J$6 = 0,"", $J$6)</f>
        <v/>
      </c>
      <c r="H6" s="229" t="s">
        <v>42</v>
      </c>
      <c r="I6" s="231"/>
      <c r="J6" s="231"/>
      <c r="M6" s="278" t="s">
        <v>42</v>
      </c>
      <c r="N6" s="279" t="s">
        <v>68</v>
      </c>
      <c r="O6" s="279">
        <v>1</v>
      </c>
      <c r="P6" s="100"/>
    </row>
    <row r="7" spans="1:17">
      <c r="A7" s="150" t="s">
        <v>6</v>
      </c>
      <c r="B7" s="416"/>
      <c r="C7" s="417"/>
      <c r="D7" s="418"/>
      <c r="E7" s="229" t="s">
        <v>65</v>
      </c>
      <c r="F7" s="230" t="str">
        <f>IF($I$7 = 0,"", $I$7)</f>
        <v/>
      </c>
      <c r="G7" s="230" t="str">
        <f>IF($J$7 = 0,"", $J$7)</f>
        <v/>
      </c>
      <c r="H7" s="229" t="s">
        <v>65</v>
      </c>
      <c r="I7" s="231"/>
      <c r="J7" s="231"/>
      <c r="M7" s="278" t="s">
        <v>65</v>
      </c>
      <c r="N7" s="279"/>
      <c r="O7" s="279"/>
      <c r="P7" s="100"/>
    </row>
    <row r="8" spans="1:17">
      <c r="A8" s="203" t="s">
        <v>60</v>
      </c>
      <c r="B8" s="320" t="s">
        <v>261</v>
      </c>
      <c r="C8" s="321"/>
      <c r="D8" s="321"/>
      <c r="E8" s="321"/>
      <c r="F8" s="321"/>
      <c r="G8" s="322"/>
      <c r="H8" s="229" t="s">
        <v>84</v>
      </c>
      <c r="I8" s="231" t="s">
        <v>115</v>
      </c>
      <c r="J8" s="105" t="s">
        <v>61</v>
      </c>
      <c r="M8" s="278" t="s">
        <v>84</v>
      </c>
      <c r="N8" s="279" t="s">
        <v>430</v>
      </c>
      <c r="O8" s="105" t="s">
        <v>61</v>
      </c>
      <c r="P8" s="100"/>
    </row>
    <row r="9" spans="1:17">
      <c r="A9" s="88"/>
      <c r="B9" s="329" t="s">
        <v>262</v>
      </c>
      <c r="C9" s="330"/>
      <c r="D9" s="330"/>
      <c r="E9" s="330"/>
      <c r="F9" s="330"/>
      <c r="G9" s="331"/>
      <c r="H9" s="229" t="s">
        <v>50</v>
      </c>
      <c r="I9" s="231" t="s">
        <v>151</v>
      </c>
      <c r="J9" s="230">
        <f>IF($I$9 = "筋力",基本!$C$5,IF($I$9 = "耐久力",基本!$C$6,IF($I$9 = "敏捷力",基本!$C$7,IF($I$9 = "知力",基本!$C$8,IF($I$9 = "判断力",基本!$C$9,IF($I$9 = "判断力",基本!$C$10,""))))))</f>
        <v>6</v>
      </c>
      <c r="K9" s="231" t="s">
        <v>20</v>
      </c>
      <c r="M9" s="278" t="s">
        <v>50</v>
      </c>
      <c r="N9" s="279" t="s">
        <v>12</v>
      </c>
      <c r="O9" s="282">
        <v>0</v>
      </c>
      <c r="P9" s="279" t="s">
        <v>91</v>
      </c>
    </row>
    <row r="10" spans="1:17">
      <c r="A10" s="88"/>
      <c r="B10" s="329" t="s">
        <v>263</v>
      </c>
      <c r="C10" s="330"/>
      <c r="D10" s="330"/>
      <c r="E10" s="330"/>
      <c r="F10" s="330"/>
      <c r="G10" s="331"/>
      <c r="H10" s="229" t="s">
        <v>57</v>
      </c>
      <c r="I10" s="231">
        <v>13</v>
      </c>
      <c r="J10" s="296" t="s">
        <v>52</v>
      </c>
      <c r="K10" s="297"/>
      <c r="L10" s="230">
        <f>IF($I$8=基本!$F$4,基本!$P$7,IF($I$8=基本!$F$13,基本!$P$16,IF($I$8=基本!$F$22,基本!$P$25,IF($I$8=基本!$F$31,基本!$P$34,IF($I$8=基本!$F$40,基本!$P$43,0)))))</f>
        <v>10</v>
      </c>
      <c r="M10" s="278" t="s">
        <v>57</v>
      </c>
      <c r="N10" s="279">
        <v>0</v>
      </c>
      <c r="O10" s="296" t="s">
        <v>52</v>
      </c>
      <c r="P10" s="297"/>
      <c r="Q10" s="282">
        <v>5</v>
      </c>
    </row>
    <row r="11" spans="1:17">
      <c r="A11" s="88"/>
      <c r="B11" s="329" t="s">
        <v>264</v>
      </c>
      <c r="C11" s="330"/>
      <c r="D11" s="330"/>
      <c r="E11" s="330"/>
      <c r="F11" s="330"/>
      <c r="G11" s="331"/>
      <c r="H11" s="226" t="s">
        <v>51</v>
      </c>
      <c r="I11" s="231" t="s">
        <v>151</v>
      </c>
      <c r="J11" s="109">
        <f>IF($I$11 = "筋力",基本!$C$5,IF($I$11 = "耐久力",基本!$C$6,IF($I$11 = "敏捷力",基本!$C$7,IF($I$11 = "知力",基本!$C$8,IF($I$11 = "判断力",基本!$C$9,IF($I$11 = "判断力",基本!$C$10,""))))))</f>
        <v>6</v>
      </c>
      <c r="L11" s="100"/>
      <c r="M11" s="280" t="s">
        <v>51</v>
      </c>
      <c r="N11" s="279" t="s">
        <v>12</v>
      </c>
      <c r="O11" s="283">
        <v>0</v>
      </c>
      <c r="P11" s="100"/>
      <c r="Q11" s="100"/>
    </row>
    <row r="12" spans="1:17" ht="13.5" customHeight="1">
      <c r="A12" s="88"/>
      <c r="B12" s="329" t="s">
        <v>350</v>
      </c>
      <c r="C12" s="330"/>
      <c r="D12" s="330"/>
      <c r="E12" s="330"/>
      <c r="F12" s="330"/>
      <c r="G12" s="331"/>
      <c r="H12" s="229" t="s">
        <v>58</v>
      </c>
      <c r="I12" s="231">
        <v>9</v>
      </c>
      <c r="J12" s="296" t="s">
        <v>53</v>
      </c>
      <c r="K12" s="297"/>
      <c r="L12" s="230">
        <f>IF($I$8=基本!$F$4,基本!$P$9,IF($I$8=基本!$F$13,基本!$P$18,IF($I$8=基本!$F$22,基本!$P$27,IF($I$8=基本!$F$31,基本!$P$36,IF($I$8=基本!$F$40,基本!$P$45,0)))))</f>
        <v>3</v>
      </c>
      <c r="M12" s="278" t="s">
        <v>58</v>
      </c>
      <c r="N12" s="279">
        <v>0</v>
      </c>
      <c r="O12" s="296" t="s">
        <v>53</v>
      </c>
      <c r="P12" s="297"/>
      <c r="Q12" s="282">
        <v>0</v>
      </c>
    </row>
    <row r="13" spans="1:17" ht="13.5" customHeight="1">
      <c r="A13" s="88"/>
      <c r="B13" s="329" t="s">
        <v>265</v>
      </c>
      <c r="C13" s="330"/>
      <c r="D13" s="330"/>
      <c r="E13" s="330"/>
      <c r="F13" s="330"/>
      <c r="G13" s="331"/>
      <c r="H13" s="227" t="s">
        <v>85</v>
      </c>
      <c r="I13" s="231">
        <v>1</v>
      </c>
      <c r="J13" s="229" t="s">
        <v>43</v>
      </c>
      <c r="K13" s="231">
        <v>6</v>
      </c>
      <c r="L13" s="115"/>
      <c r="M13" s="281" t="s">
        <v>85</v>
      </c>
      <c r="N13" s="279">
        <v>1</v>
      </c>
      <c r="O13" s="278" t="s">
        <v>43</v>
      </c>
      <c r="P13" s="279">
        <v>4</v>
      </c>
      <c r="Q13" s="115"/>
    </row>
    <row r="14" spans="1:17" ht="13.5" customHeight="1">
      <c r="A14" s="151"/>
      <c r="B14" s="329" t="s">
        <v>267</v>
      </c>
      <c r="C14" s="330"/>
      <c r="D14" s="330"/>
      <c r="E14" s="330"/>
      <c r="F14" s="330"/>
      <c r="G14" s="331"/>
      <c r="H14" s="229" t="s">
        <v>49</v>
      </c>
      <c r="I14" s="231">
        <v>2</v>
      </c>
      <c r="J14" s="229" t="s">
        <v>43</v>
      </c>
      <c r="K14" s="231">
        <v>8</v>
      </c>
      <c r="L14" s="115"/>
      <c r="M14" s="278" t="s">
        <v>49</v>
      </c>
      <c r="N14" s="279">
        <v>2</v>
      </c>
      <c r="O14" s="278" t="s">
        <v>43</v>
      </c>
      <c r="P14" s="279">
        <v>8</v>
      </c>
      <c r="Q14" s="115"/>
    </row>
    <row r="15" spans="1:17" ht="13.5" customHeight="1">
      <c r="A15" s="244"/>
      <c r="B15" s="359"/>
      <c r="C15" s="360"/>
      <c r="D15" s="360"/>
      <c r="E15" s="360"/>
      <c r="F15" s="360"/>
      <c r="G15" s="383"/>
      <c r="H15" s="229" t="s">
        <v>59</v>
      </c>
      <c r="I15" s="231" t="s">
        <v>75</v>
      </c>
      <c r="J15" s="229" t="s">
        <v>254</v>
      </c>
      <c r="K15" s="231">
        <f>基本!$B$3</f>
        <v>10</v>
      </c>
      <c r="M15" s="278" t="s">
        <v>59</v>
      </c>
      <c r="N15" s="279"/>
    </row>
    <row r="16" spans="1:17" ht="13.5" customHeight="1">
      <c r="A16" s="88"/>
      <c r="B16" s="329" t="s">
        <v>269</v>
      </c>
      <c r="C16" s="330"/>
      <c r="D16" s="330"/>
      <c r="E16" s="330"/>
      <c r="F16" s="330"/>
      <c r="G16" s="331"/>
    </row>
    <row r="17" spans="1:8" ht="13.5" customHeight="1">
      <c r="A17" s="88"/>
      <c r="B17" s="329" t="s">
        <v>270</v>
      </c>
      <c r="C17" s="330"/>
      <c r="D17" s="330"/>
      <c r="E17" s="330"/>
      <c r="F17" s="330"/>
      <c r="G17" s="331"/>
    </row>
    <row r="18" spans="1:8" ht="13.5" customHeight="1">
      <c r="A18" s="88"/>
      <c r="B18" s="329" t="s">
        <v>271</v>
      </c>
      <c r="C18" s="330"/>
      <c r="D18" s="330"/>
      <c r="E18" s="330"/>
      <c r="F18" s="330"/>
      <c r="G18" s="331"/>
    </row>
    <row r="19" spans="1:8" ht="13.5" customHeight="1">
      <c r="A19" s="88"/>
      <c r="B19" s="329" t="s">
        <v>279</v>
      </c>
      <c r="C19" s="330"/>
      <c r="D19" s="330"/>
      <c r="E19" s="330"/>
      <c r="F19" s="330"/>
      <c r="G19" s="331"/>
    </row>
    <row r="20" spans="1:8" ht="13.5" customHeight="1">
      <c r="A20" s="88"/>
      <c r="B20" s="329" t="s">
        <v>272</v>
      </c>
      <c r="C20" s="330"/>
      <c r="D20" s="330"/>
      <c r="E20" s="330"/>
      <c r="F20" s="330"/>
      <c r="G20" s="331"/>
    </row>
    <row r="21" spans="1:8" ht="13.5" customHeight="1">
      <c r="A21" s="88"/>
      <c r="B21" s="329" t="s">
        <v>273</v>
      </c>
      <c r="C21" s="330"/>
      <c r="D21" s="330"/>
      <c r="E21" s="330"/>
      <c r="F21" s="330"/>
      <c r="G21" s="331"/>
    </row>
    <row r="22" spans="1:8" ht="13.5" customHeight="1">
      <c r="A22" s="88"/>
      <c r="B22" s="329" t="s">
        <v>280</v>
      </c>
      <c r="C22" s="330"/>
      <c r="D22" s="330"/>
      <c r="E22" s="330"/>
      <c r="F22" s="330"/>
      <c r="G22" s="331"/>
    </row>
    <row r="23" spans="1:8" ht="13.5" customHeight="1">
      <c r="A23" s="88"/>
      <c r="B23" s="329" t="s">
        <v>274</v>
      </c>
      <c r="C23" s="330"/>
      <c r="D23" s="330"/>
      <c r="E23" s="330"/>
      <c r="F23" s="330"/>
      <c r="G23" s="331"/>
    </row>
    <row r="24" spans="1:8" ht="13.5" customHeight="1">
      <c r="A24" s="88"/>
      <c r="B24" s="329" t="s">
        <v>275</v>
      </c>
      <c r="C24" s="330"/>
      <c r="D24" s="330"/>
      <c r="E24" s="330"/>
      <c r="F24" s="330"/>
      <c r="G24" s="331"/>
    </row>
    <row r="25" spans="1:8" ht="13.5" customHeight="1">
      <c r="A25" s="88"/>
      <c r="B25" s="329" t="s">
        <v>281</v>
      </c>
      <c r="C25" s="330"/>
      <c r="D25" s="330"/>
      <c r="E25" s="330"/>
      <c r="F25" s="330"/>
      <c r="G25" s="331"/>
    </row>
    <row r="26" spans="1:8" ht="13.5" customHeight="1">
      <c r="A26" s="88"/>
      <c r="B26" s="329" t="s">
        <v>276</v>
      </c>
      <c r="C26" s="330"/>
      <c r="D26" s="330"/>
      <c r="E26" s="330"/>
      <c r="F26" s="330"/>
      <c r="G26" s="331"/>
    </row>
    <row r="27" spans="1:8" ht="13.5" customHeight="1">
      <c r="A27" s="88"/>
      <c r="B27" s="329" t="s">
        <v>277</v>
      </c>
      <c r="C27" s="330"/>
      <c r="D27" s="330"/>
      <c r="E27" s="330"/>
      <c r="F27" s="330"/>
      <c r="G27" s="331"/>
    </row>
    <row r="28" spans="1:8" ht="13.5" customHeight="1">
      <c r="A28" s="88"/>
      <c r="B28" s="329" t="s">
        <v>278</v>
      </c>
      <c r="C28" s="330"/>
      <c r="D28" s="330"/>
      <c r="E28" s="330"/>
      <c r="F28" s="330"/>
      <c r="G28" s="331"/>
    </row>
    <row r="29" spans="1:8" ht="13.5" customHeight="1">
      <c r="A29" s="88"/>
      <c r="B29" s="329"/>
      <c r="C29" s="330"/>
      <c r="D29" s="330"/>
      <c r="E29" s="330"/>
      <c r="F29" s="330"/>
      <c r="G29" s="331"/>
    </row>
    <row r="30" spans="1:8" ht="13.5" customHeight="1">
      <c r="A30" s="88"/>
      <c r="B30" s="329" t="s">
        <v>282</v>
      </c>
      <c r="C30" s="330"/>
      <c r="D30" s="330"/>
      <c r="E30" s="330"/>
      <c r="F30" s="330"/>
      <c r="G30" s="331"/>
    </row>
    <row r="31" spans="1:8" ht="13.5" customHeight="1">
      <c r="A31" s="88"/>
      <c r="B31" s="329" t="s">
        <v>283</v>
      </c>
      <c r="C31" s="330"/>
      <c r="D31" s="330"/>
      <c r="E31" s="330"/>
      <c r="F31" s="330"/>
      <c r="G31" s="331"/>
    </row>
    <row r="32" spans="1:8" ht="13.5" customHeight="1">
      <c r="A32" s="88"/>
      <c r="B32" s="329"/>
      <c r="C32" s="330"/>
      <c r="D32" s="330"/>
      <c r="E32" s="330"/>
      <c r="F32" s="330"/>
      <c r="G32" s="331"/>
    </row>
    <row r="33" spans="1:12" ht="13.5" customHeight="1">
      <c r="A33" s="89"/>
      <c r="B33" s="359" t="s">
        <v>284</v>
      </c>
      <c r="C33" s="360"/>
      <c r="D33" s="360"/>
      <c r="E33" s="360"/>
      <c r="F33" s="360"/>
      <c r="G33" s="383"/>
    </row>
    <row r="34" spans="1:12" ht="14.25" thickBot="1">
      <c r="A34" s="152" t="s">
        <v>204</v>
      </c>
      <c r="B34" s="232"/>
      <c r="C34" s="232"/>
      <c r="D34" s="232"/>
      <c r="E34" s="232"/>
      <c r="F34" s="232"/>
      <c r="G34" s="232"/>
      <c r="H34" s="160"/>
      <c r="I34" s="160"/>
      <c r="J34" s="160"/>
      <c r="K34" s="160"/>
    </row>
    <row r="35" spans="1:12" ht="21.75" thickBot="1">
      <c r="A35" s="204" t="s">
        <v>205</v>
      </c>
      <c r="B35" s="398" t="s">
        <v>268</v>
      </c>
      <c r="C35" s="399"/>
      <c r="D35" s="399"/>
      <c r="E35" s="399"/>
      <c r="F35" s="399"/>
      <c r="G35" s="400"/>
      <c r="H35" s="160"/>
      <c r="I35" s="160"/>
      <c r="J35" s="160"/>
      <c r="K35" s="160"/>
    </row>
    <row r="36" spans="1:12" ht="21" customHeight="1">
      <c r="A36" s="401" t="s">
        <v>206</v>
      </c>
      <c r="B36" s="402"/>
      <c r="C36" s="403"/>
      <c r="D36" s="205" t="s">
        <v>207</v>
      </c>
      <c r="E36" s="206" t="s">
        <v>208</v>
      </c>
      <c r="F36" s="206" t="s">
        <v>209</v>
      </c>
      <c r="G36" s="207" t="s">
        <v>210</v>
      </c>
      <c r="H36" s="208" t="s">
        <v>206</v>
      </c>
      <c r="I36" s="209" t="s">
        <v>207</v>
      </c>
      <c r="J36" s="209" t="s">
        <v>208</v>
      </c>
      <c r="K36" s="209" t="s">
        <v>209</v>
      </c>
      <c r="L36" s="209" t="s">
        <v>210</v>
      </c>
    </row>
    <row r="37" spans="1:12" ht="30" customHeight="1" thickBot="1">
      <c r="A37" s="404" t="str">
        <f>$H$37</f>
        <v>1（雑魚）</v>
      </c>
      <c r="B37" s="405"/>
      <c r="C37" s="406"/>
      <c r="D37" s="210">
        <f>$I$37</f>
        <v>24</v>
      </c>
      <c r="E37" s="211">
        <f>$J$37</f>
        <v>22</v>
      </c>
      <c r="F37" s="211">
        <f>$K$37</f>
        <v>24</v>
      </c>
      <c r="G37" s="212">
        <f>$L$37</f>
        <v>20</v>
      </c>
      <c r="H37" s="213" t="s">
        <v>266</v>
      </c>
      <c r="I37" s="228">
        <v>24</v>
      </c>
      <c r="J37" s="228">
        <v>22</v>
      </c>
      <c r="K37" s="228">
        <v>24</v>
      </c>
      <c r="L37" s="228">
        <v>20</v>
      </c>
    </row>
    <row r="38" spans="1:12" ht="14.25" thickBot="1">
      <c r="A38" s="152" t="s">
        <v>212</v>
      </c>
      <c r="E38" s="101"/>
    </row>
    <row r="39" spans="1:12" ht="14.25" thickBot="1">
      <c r="A39" s="407" t="str">
        <f>$B$35</f>
        <v>曖昧なる群のシャドウ</v>
      </c>
      <c r="B39" s="408"/>
      <c r="C39" s="409"/>
      <c r="D39" s="393" t="s">
        <v>344</v>
      </c>
      <c r="E39" s="394"/>
      <c r="H39" s="160"/>
      <c r="I39" s="160"/>
      <c r="J39" s="160"/>
      <c r="K39" s="160"/>
    </row>
    <row r="40" spans="1:12" ht="18.75" customHeight="1" thickBot="1">
      <c r="A40" s="410"/>
      <c r="B40" s="411"/>
      <c r="C40" s="412"/>
      <c r="D40" s="214" t="s">
        <v>215</v>
      </c>
      <c r="E40" s="177" t="s">
        <v>216</v>
      </c>
      <c r="F40" s="160"/>
      <c r="G40" s="160"/>
      <c r="H40" s="160"/>
      <c r="I40" s="160"/>
      <c r="J40" s="160"/>
      <c r="K40" s="160"/>
    </row>
    <row r="41" spans="1:12" ht="30.75" customHeight="1">
      <c r="A41" s="395" t="s">
        <v>217</v>
      </c>
      <c r="B41" s="215" t="s">
        <v>218</v>
      </c>
      <c r="C41" s="216" t="str">
        <f>$K$9</f>
        <v>反応</v>
      </c>
      <c r="D41" s="217" t="str">
        <f>$I$10 &amp; "+1d20"</f>
        <v>13+1d20</v>
      </c>
      <c r="E41" s="218" t="str">
        <f>$I$10+2 &amp; "+1d20"</f>
        <v>15+1d20</v>
      </c>
      <c r="F41" s="160"/>
      <c r="G41" s="160"/>
      <c r="H41" s="160"/>
      <c r="I41" s="160"/>
      <c r="J41" s="160"/>
      <c r="K41" s="160"/>
    </row>
    <row r="42" spans="1:12" ht="30.75" customHeight="1" thickBot="1">
      <c r="A42" s="397"/>
      <c r="B42" s="235" t="s">
        <v>219</v>
      </c>
      <c r="C42" s="236" t="str">
        <f>IF($I$15 = 0,"", $I$15)</f>
        <v>死霊</v>
      </c>
      <c r="D42" s="237">
        <f>$I$12</f>
        <v>9</v>
      </c>
      <c r="E42" s="238">
        <f>$I$12</f>
        <v>9</v>
      </c>
      <c r="F42" s="160"/>
      <c r="G42" s="160"/>
      <c r="H42" s="160"/>
      <c r="I42" s="160"/>
      <c r="J42" s="160"/>
      <c r="K42" s="160"/>
    </row>
    <row r="43" spans="1:12" ht="30.75" customHeight="1">
      <c r="A43" s="395" t="s">
        <v>429</v>
      </c>
      <c r="B43" s="215" t="s">
        <v>218</v>
      </c>
      <c r="C43" s="216" t="str">
        <f>$P$9</f>
        <v>ＡＣ</v>
      </c>
      <c r="D43" s="217" t="str">
        <f>$O$9+$Q$10+$N$10 &amp; "+1d20"</f>
        <v>5+1d20</v>
      </c>
      <c r="E43" s="218" t="str">
        <f>$O$9+$Q$10+2+$N$10 &amp; "+1d20"</f>
        <v>7+1d20</v>
      </c>
      <c r="F43" s="160"/>
      <c r="G43" s="160"/>
      <c r="H43" s="160"/>
      <c r="I43" s="160"/>
      <c r="J43" s="160"/>
      <c r="K43" s="160"/>
    </row>
    <row r="44" spans="1:12" ht="30.75" customHeight="1">
      <c r="A44" s="396"/>
      <c r="B44" s="219" t="s">
        <v>219</v>
      </c>
      <c r="C44" s="220" t="str">
        <f>IF($N$15 = 0,"", $I$15)</f>
        <v/>
      </c>
      <c r="D44" s="221" t="str">
        <f>$O$11+$Q$12+$N$12 &amp; "+" &amp; $N$13 &amp; "d" &amp; $P$13</f>
        <v>0+1d4</v>
      </c>
      <c r="E44" s="222" t="str">
        <f>$O$11+$Q$12+$N$12 &amp; "+" &amp; $N$13 &amp; "d" &amp; $P$13</f>
        <v>0+1d4</v>
      </c>
      <c r="F44" s="160"/>
      <c r="G44" s="160"/>
      <c r="H44" s="160"/>
      <c r="I44" s="160"/>
      <c r="J44" s="160"/>
      <c r="K44" s="160"/>
    </row>
    <row r="45" spans="1:12" ht="30.75" customHeight="1" thickBot="1">
      <c r="A45" s="397"/>
      <c r="B45" s="223" t="s">
        <v>220</v>
      </c>
      <c r="C45" s="145" t="str">
        <f>IF($N$15 = 0,"", $N$15)</f>
        <v/>
      </c>
      <c r="D45" s="224" t="str">
        <f>$O$11+$Q$12+$N$12+($N$13*$P$13) &amp; IF($N$14 = 0,"","+" &amp; $N$14 &amp; "d" &amp; $P$14)</f>
        <v>4+2d8</v>
      </c>
      <c r="E45" s="225" t="str">
        <f>$O$11+$Q$12+$N$12+($N$13*$P$13) &amp; IF($N$14 = 0,"","+" &amp; $N$14 &amp; "d" &amp; $P$14)</f>
        <v>4+2d8</v>
      </c>
      <c r="F45" s="160"/>
      <c r="G45" s="160"/>
      <c r="H45" s="160"/>
      <c r="I45" s="160"/>
      <c r="J45" s="160"/>
      <c r="K45" s="160"/>
    </row>
    <row r="46" spans="1:12" ht="8.25" customHeight="1">
      <c r="A46" s="333"/>
      <c r="B46" s="333"/>
      <c r="C46" s="333"/>
      <c r="D46" s="333"/>
      <c r="E46" s="333"/>
      <c r="F46" s="333"/>
      <c r="G46" s="333"/>
    </row>
    <row r="47" spans="1:12" ht="13.5" customHeight="1">
      <c r="A47" s="341" t="s">
        <v>48</v>
      </c>
      <c r="B47" s="342"/>
      <c r="C47" s="342"/>
      <c r="D47" s="342"/>
      <c r="E47" s="342"/>
      <c r="F47" s="342"/>
      <c r="G47" s="343"/>
    </row>
    <row r="48" spans="1:12" s="137" customFormat="1" ht="13.5" customHeight="1">
      <c r="A48" s="329" t="s">
        <v>256</v>
      </c>
      <c r="B48" s="330"/>
      <c r="C48" s="330"/>
      <c r="D48" s="330"/>
      <c r="E48" s="330"/>
      <c r="F48" s="330"/>
      <c r="G48" s="331"/>
      <c r="H48" s="136"/>
      <c r="I48" s="136"/>
      <c r="J48" s="136"/>
      <c r="K48" s="136"/>
    </row>
    <row r="49" spans="1:12" s="136" customFormat="1" ht="13.5" customHeight="1">
      <c r="A49" s="359"/>
      <c r="B49" s="360"/>
      <c r="C49" s="360"/>
      <c r="D49" s="360"/>
      <c r="E49" s="360"/>
      <c r="F49" s="360"/>
      <c r="G49" s="383"/>
      <c r="L49" s="137"/>
    </row>
    <row r="50" spans="1:12" s="100" customFormat="1" ht="21">
      <c r="A50" s="146" t="s">
        <v>32</v>
      </c>
      <c r="B50" s="233" t="str">
        <f>$B$1</f>
        <v>ｱｲﾃﾑ</v>
      </c>
      <c r="C50" s="148" t="s">
        <v>39</v>
      </c>
      <c r="D50" s="149" t="str">
        <f>$E$1</f>
        <v>一日毎</v>
      </c>
      <c r="E50" s="390" t="str">
        <f>$B$2</f>
        <v>フラスク・オヴ・ザ・ウェイルド・ホード</v>
      </c>
      <c r="F50" s="391"/>
      <c r="G50" s="392"/>
      <c r="L50" s="160"/>
    </row>
  </sheetData>
  <mergeCells count="49">
    <mergeCell ref="A49:G49"/>
    <mergeCell ref="E50:G50"/>
    <mergeCell ref="A47:G47"/>
    <mergeCell ref="A48:G48"/>
    <mergeCell ref="A41:A42"/>
    <mergeCell ref="A46:G46"/>
    <mergeCell ref="B20:G20"/>
    <mergeCell ref="B21:G21"/>
    <mergeCell ref="B33:G33"/>
    <mergeCell ref="B35:G35"/>
    <mergeCell ref="A36:C36"/>
    <mergeCell ref="B32:G32"/>
    <mergeCell ref="B27:G27"/>
    <mergeCell ref="B29:G29"/>
    <mergeCell ref="B26:G26"/>
    <mergeCell ref="B22:G22"/>
    <mergeCell ref="B23:G23"/>
    <mergeCell ref="A37:C37"/>
    <mergeCell ref="A39:C40"/>
    <mergeCell ref="D39:E39"/>
    <mergeCell ref="B24:G24"/>
    <mergeCell ref="B25:G25"/>
    <mergeCell ref="B28:G28"/>
    <mergeCell ref="B6:D6"/>
    <mergeCell ref="B7:D7"/>
    <mergeCell ref="B8:G8"/>
    <mergeCell ref="B9:G9"/>
    <mergeCell ref="B10:G10"/>
    <mergeCell ref="B1:C1"/>
    <mergeCell ref="F1:G1"/>
    <mergeCell ref="B2:G2"/>
    <mergeCell ref="B4:G4"/>
    <mergeCell ref="B5:G5"/>
    <mergeCell ref="O10:P10"/>
    <mergeCell ref="O12:P12"/>
    <mergeCell ref="A43:A45"/>
    <mergeCell ref="B17:G17"/>
    <mergeCell ref="B18:G18"/>
    <mergeCell ref="B19:G19"/>
    <mergeCell ref="B11:G11"/>
    <mergeCell ref="J10:K10"/>
    <mergeCell ref="B31:G31"/>
    <mergeCell ref="B12:G12"/>
    <mergeCell ref="J12:K12"/>
    <mergeCell ref="B13:G13"/>
    <mergeCell ref="B14:G14"/>
    <mergeCell ref="B15:G15"/>
    <mergeCell ref="B16:G16"/>
    <mergeCell ref="B30:G3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4"/>
  <sheetViews>
    <sheetView zoomScaleNormal="100" workbookViewId="0">
      <selection activeCell="B4" sqref="B4:G4"/>
    </sheetView>
  </sheetViews>
  <sheetFormatPr defaultRowHeight="13.5"/>
  <cols>
    <col min="1" max="1" width="7.875" style="134" customWidth="1"/>
    <col min="2" max="2" width="8.5" style="134" customWidth="1"/>
    <col min="3" max="3" width="6.625" style="134" customWidth="1"/>
    <col min="4" max="4" width="15.75" style="134"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34" customWidth="1"/>
    <col min="13" max="13" width="9.25" style="134" customWidth="1"/>
    <col min="14" max="14" width="12.375" style="134" customWidth="1"/>
    <col min="15" max="16384" width="9" style="134"/>
  </cols>
  <sheetData>
    <row r="1" spans="1:12" ht="21">
      <c r="A1" s="43"/>
      <c r="B1" s="423" t="s">
        <v>140</v>
      </c>
      <c r="C1" s="424"/>
      <c r="D1" s="44" t="s">
        <v>39</v>
      </c>
      <c r="E1" s="45" t="s">
        <v>56</v>
      </c>
      <c r="F1" s="374"/>
      <c r="G1" s="375"/>
      <c r="H1" s="105" t="s">
        <v>54</v>
      </c>
    </row>
    <row r="2" spans="1:12" ht="24.75" customHeight="1">
      <c r="A2" s="44" t="s">
        <v>0</v>
      </c>
      <c r="B2" s="376" t="s">
        <v>237</v>
      </c>
      <c r="C2" s="376"/>
      <c r="D2" s="376"/>
      <c r="E2" s="376"/>
      <c r="F2" s="376"/>
      <c r="G2" s="376"/>
      <c r="H2" s="105" t="s">
        <v>55</v>
      </c>
    </row>
    <row r="3" spans="1:12" ht="19.5" customHeight="1">
      <c r="A3" s="112" t="s">
        <v>47</v>
      </c>
      <c r="B3" s="100"/>
      <c r="C3" s="100"/>
      <c r="D3" s="100"/>
      <c r="I3" s="105"/>
    </row>
    <row r="4" spans="1:12">
      <c r="A4" s="84" t="s">
        <v>45</v>
      </c>
      <c r="B4" s="317" t="s">
        <v>238</v>
      </c>
      <c r="C4" s="318"/>
      <c r="D4" s="318"/>
      <c r="E4" s="318"/>
      <c r="F4" s="318"/>
      <c r="G4" s="319"/>
    </row>
    <row r="5" spans="1:12">
      <c r="A5" s="85" t="s">
        <v>121</v>
      </c>
      <c r="B5" s="317" t="s">
        <v>142</v>
      </c>
      <c r="C5" s="318"/>
      <c r="D5" s="318"/>
      <c r="E5" s="318"/>
      <c r="F5" s="318"/>
      <c r="G5" s="319"/>
    </row>
    <row r="6" spans="1:12">
      <c r="A6" s="85" t="s">
        <v>122</v>
      </c>
      <c r="B6" s="317" t="s">
        <v>239</v>
      </c>
      <c r="C6" s="318"/>
      <c r="D6" s="319"/>
      <c r="E6" s="131" t="s">
        <v>42</v>
      </c>
      <c r="F6" s="132" t="str">
        <f>IF($I$6 = 0,"", $I$6)</f>
        <v>使用者</v>
      </c>
      <c r="G6" s="132" t="str">
        <f>IF($J$6 = 0,"", $J$6)</f>
        <v/>
      </c>
      <c r="H6" s="131" t="s">
        <v>42</v>
      </c>
      <c r="I6" s="133" t="s">
        <v>87</v>
      </c>
      <c r="J6" s="133"/>
    </row>
    <row r="7" spans="1:12">
      <c r="A7" s="86" t="s">
        <v>6</v>
      </c>
      <c r="B7" s="363"/>
      <c r="C7" s="361"/>
      <c r="D7" s="362"/>
      <c r="E7" s="131" t="s">
        <v>65</v>
      </c>
      <c r="F7" s="49" t="str">
        <f>IF($I$7 = 0,"", $I$7)</f>
        <v/>
      </c>
      <c r="G7" s="49" t="str">
        <f>IF($J$7 = 0,"", $J$7)</f>
        <v/>
      </c>
      <c r="H7" s="131" t="s">
        <v>65</v>
      </c>
      <c r="I7" s="133"/>
      <c r="J7" s="133"/>
    </row>
    <row r="8" spans="1:12">
      <c r="A8" s="178" t="s">
        <v>141</v>
      </c>
      <c r="B8" s="320" t="s">
        <v>345</v>
      </c>
      <c r="C8" s="321"/>
      <c r="D8" s="321"/>
      <c r="E8" s="321"/>
      <c r="F8" s="321"/>
      <c r="G8" s="322"/>
      <c r="H8" s="131" t="s">
        <v>84</v>
      </c>
      <c r="I8" s="133" t="s">
        <v>115</v>
      </c>
      <c r="J8" s="105" t="s">
        <v>61</v>
      </c>
    </row>
    <row r="9" spans="1:12" ht="13.5" customHeight="1">
      <c r="A9" s="234"/>
      <c r="B9" s="336" t="s">
        <v>240</v>
      </c>
      <c r="C9" s="378"/>
      <c r="D9" s="378"/>
      <c r="E9" s="378"/>
      <c r="F9" s="378"/>
      <c r="G9" s="379"/>
      <c r="H9" s="131" t="s">
        <v>50</v>
      </c>
      <c r="I9" s="133" t="s">
        <v>152</v>
      </c>
      <c r="J9" s="132">
        <f>IF($I$9 = "筋力",基本!$C$5,IF($I$9 = "耐久力",基本!$C$6,IF($I$9 = "敏捷力",基本!$C$7,IF($I$9 = "知力",基本!$C$8,IF($I$9 = "判断力",基本!$C$9,IF($I$9 = "判断力",基本!$C$10,""))))))</f>
        <v>6</v>
      </c>
      <c r="K9" s="133" t="s">
        <v>118</v>
      </c>
    </row>
    <row r="10" spans="1:12" ht="13.5" customHeight="1">
      <c r="A10" s="178" t="s">
        <v>60</v>
      </c>
      <c r="B10" s="356" t="s">
        <v>241</v>
      </c>
      <c r="C10" s="357"/>
      <c r="D10" s="357"/>
      <c r="E10" s="357"/>
      <c r="F10" s="357"/>
      <c r="G10" s="358"/>
      <c r="H10" s="131" t="s">
        <v>57</v>
      </c>
      <c r="I10" s="133">
        <v>0</v>
      </c>
      <c r="J10" s="296" t="s">
        <v>52</v>
      </c>
      <c r="K10" s="297"/>
      <c r="L10" s="132">
        <f>IF($I$8=基本!$F$4,基本!$P$7,IF($I$8=基本!$F$13,基本!$P$16,IF($I$8=基本!$F$22,基本!$P$25,IF($I$8=基本!$F$31,基本!$P$34,IF($I$8=基本!$F$40,基本!$P$43,0)))))</f>
        <v>10</v>
      </c>
    </row>
    <row r="11" spans="1:12" ht="13.5" customHeight="1">
      <c r="A11" s="179"/>
      <c r="B11" s="326"/>
      <c r="C11" s="327"/>
      <c r="D11" s="327"/>
      <c r="E11" s="327"/>
      <c r="F11" s="327"/>
      <c r="G11" s="328"/>
      <c r="H11" s="110" t="s">
        <v>51</v>
      </c>
      <c r="I11" s="133" t="s">
        <v>152</v>
      </c>
      <c r="J11" s="109">
        <f>IF($I$11 = "筋力",基本!$C$5,IF($I$11 = "耐久力",基本!$C$6,IF($I$11 = "敏捷力",基本!$C$7,IF($I$11 = "知力",基本!$C$8,IF($I$11 = "判断力",基本!$C$9,IF($I$11 = "判断力",基本!$C$10,""))))))</f>
        <v>6</v>
      </c>
      <c r="L11" s="100"/>
    </row>
    <row r="12" spans="1:12" ht="13.5" customHeight="1">
      <c r="A12" s="88"/>
      <c r="B12" s="326"/>
      <c r="C12" s="327"/>
      <c r="D12" s="327"/>
      <c r="E12" s="327"/>
      <c r="F12" s="327"/>
      <c r="G12" s="328"/>
      <c r="H12" s="131" t="s">
        <v>58</v>
      </c>
      <c r="I12" s="133">
        <v>0</v>
      </c>
      <c r="J12" s="296" t="s">
        <v>53</v>
      </c>
      <c r="K12" s="297"/>
      <c r="L12" s="132">
        <f>IF($I$8=基本!$F$4,基本!$P$9,IF($I$8=基本!$F$13,基本!$P$18,IF($I$8=基本!$F$22,基本!$P$27,IF($I$8=基本!$F$31,基本!$P$36,IF($I$8=基本!$F$40,基本!$P$45,0)))))</f>
        <v>3</v>
      </c>
    </row>
    <row r="13" spans="1:12" ht="13.5" customHeight="1">
      <c r="A13" s="88"/>
      <c r="B13" s="326"/>
      <c r="C13" s="327"/>
      <c r="D13" s="327"/>
      <c r="E13" s="327"/>
      <c r="F13" s="327"/>
      <c r="G13" s="328"/>
      <c r="H13" s="111" t="s">
        <v>85</v>
      </c>
      <c r="I13" s="133">
        <v>1</v>
      </c>
      <c r="J13" s="131" t="s">
        <v>43</v>
      </c>
      <c r="K13" s="133">
        <v>10</v>
      </c>
      <c r="L13" s="115"/>
    </row>
    <row r="14" spans="1:12" ht="13.5" customHeight="1">
      <c r="A14" s="88"/>
      <c r="B14" s="326"/>
      <c r="C14" s="327"/>
      <c r="D14" s="327"/>
      <c r="E14" s="327"/>
      <c r="F14" s="327"/>
      <c r="G14" s="328"/>
      <c r="H14" s="131" t="s">
        <v>49</v>
      </c>
      <c r="I14" s="133">
        <v>2</v>
      </c>
      <c r="J14" s="131" t="s">
        <v>43</v>
      </c>
      <c r="K14" s="133">
        <v>6</v>
      </c>
      <c r="L14" s="115"/>
    </row>
    <row r="15" spans="1:12" ht="13.5" customHeight="1">
      <c r="A15" s="88"/>
      <c r="B15" s="326"/>
      <c r="C15" s="327"/>
      <c r="D15" s="327"/>
      <c r="E15" s="327"/>
      <c r="F15" s="327"/>
      <c r="G15" s="328"/>
      <c r="H15" s="131" t="s">
        <v>59</v>
      </c>
      <c r="I15" s="133"/>
      <c r="J15" s="134"/>
      <c r="K15" s="134"/>
    </row>
    <row r="16" spans="1:12" ht="13.5" customHeight="1">
      <c r="A16" s="88"/>
      <c r="B16" s="326"/>
      <c r="C16" s="327"/>
      <c r="D16" s="327"/>
      <c r="E16" s="327"/>
      <c r="F16" s="327"/>
      <c r="G16" s="328"/>
    </row>
    <row r="17" spans="1:12" ht="13.5" customHeight="1">
      <c r="A17" s="88"/>
      <c r="B17" s="326"/>
      <c r="C17" s="327"/>
      <c r="D17" s="327"/>
      <c r="E17" s="327"/>
      <c r="F17" s="327"/>
      <c r="G17" s="328"/>
    </row>
    <row r="18" spans="1:12" ht="13.5" customHeight="1">
      <c r="A18" s="88"/>
      <c r="B18" s="326"/>
      <c r="C18" s="327"/>
      <c r="D18" s="327"/>
      <c r="E18" s="327"/>
      <c r="F18" s="327"/>
      <c r="G18" s="328"/>
    </row>
    <row r="19" spans="1:12" ht="13.5" customHeight="1">
      <c r="A19" s="88"/>
      <c r="B19" s="326"/>
      <c r="C19" s="327"/>
      <c r="D19" s="327"/>
      <c r="E19" s="327"/>
      <c r="F19" s="327"/>
      <c r="G19" s="328"/>
      <c r="K19" s="134"/>
    </row>
    <row r="20" spans="1:12" ht="13.5" customHeight="1">
      <c r="A20" s="89"/>
      <c r="B20" s="377"/>
      <c r="C20" s="378"/>
      <c r="D20" s="378"/>
      <c r="E20" s="378"/>
      <c r="F20" s="378"/>
      <c r="G20" s="379"/>
      <c r="J20" s="134"/>
      <c r="K20" s="134"/>
    </row>
    <row r="21" spans="1:12" s="160" customFormat="1" ht="4.5" customHeight="1">
      <c r="A21" s="428"/>
      <c r="B21" s="428"/>
      <c r="C21" s="428"/>
      <c r="D21" s="428"/>
      <c r="E21" s="428"/>
      <c r="F21" s="428"/>
      <c r="G21" s="428"/>
      <c r="H21" s="100"/>
      <c r="I21" s="100"/>
    </row>
    <row r="22" spans="1:12" ht="3.75" customHeight="1">
      <c r="A22" s="378"/>
      <c r="B22" s="378"/>
      <c r="C22" s="378"/>
      <c r="D22" s="378"/>
      <c r="E22" s="378"/>
      <c r="F22" s="378"/>
      <c r="G22" s="378"/>
    </row>
    <row r="23" spans="1:12" ht="13.5" customHeight="1">
      <c r="A23" s="341" t="s">
        <v>48</v>
      </c>
      <c r="B23" s="342"/>
      <c r="C23" s="342"/>
      <c r="D23" s="342"/>
      <c r="E23" s="342"/>
      <c r="F23" s="342"/>
      <c r="G23" s="343"/>
    </row>
    <row r="24" spans="1:12" ht="13.5" customHeight="1">
      <c r="A24" s="425"/>
      <c r="B24" s="426"/>
      <c r="C24" s="426"/>
      <c r="D24" s="426"/>
      <c r="E24" s="426"/>
      <c r="F24" s="426"/>
      <c r="G24" s="427"/>
    </row>
    <row r="25" spans="1:12" s="100" customFormat="1" ht="13.5" customHeight="1">
      <c r="A25" s="425"/>
      <c r="B25" s="426"/>
      <c r="C25" s="426"/>
      <c r="D25" s="426"/>
      <c r="E25" s="426"/>
      <c r="F25" s="426"/>
      <c r="G25" s="427"/>
      <c r="L25" s="134"/>
    </row>
    <row r="26" spans="1:12" s="100" customFormat="1" ht="13.5" customHeight="1">
      <c r="A26" s="425"/>
      <c r="B26" s="426"/>
      <c r="C26" s="426"/>
      <c r="D26" s="426"/>
      <c r="E26" s="426"/>
      <c r="F26" s="426"/>
      <c r="G26" s="427"/>
      <c r="L26" s="134"/>
    </row>
    <row r="27" spans="1:12" s="100" customFormat="1" ht="13.5" customHeight="1">
      <c r="A27" s="425"/>
      <c r="B27" s="426"/>
      <c r="C27" s="426"/>
      <c r="D27" s="426"/>
      <c r="E27" s="426"/>
      <c r="F27" s="426"/>
      <c r="G27" s="427"/>
      <c r="L27" s="134"/>
    </row>
    <row r="28" spans="1:12" s="100" customFormat="1" ht="13.5" customHeight="1">
      <c r="A28" s="329"/>
      <c r="B28" s="330"/>
      <c r="C28" s="330"/>
      <c r="D28" s="330"/>
      <c r="E28" s="330"/>
      <c r="F28" s="330"/>
      <c r="G28" s="331"/>
      <c r="L28" s="134"/>
    </row>
    <row r="29" spans="1:12" s="100" customFormat="1" ht="13.5" customHeight="1">
      <c r="A29" s="329"/>
      <c r="B29" s="330"/>
      <c r="C29" s="330"/>
      <c r="D29" s="330"/>
      <c r="E29" s="330"/>
      <c r="F29" s="330"/>
      <c r="G29" s="331"/>
      <c r="L29" s="134"/>
    </row>
    <row r="30" spans="1:12" s="100" customFormat="1" ht="13.5" customHeight="1">
      <c r="A30" s="425"/>
      <c r="B30" s="426"/>
      <c r="C30" s="426"/>
      <c r="D30" s="426"/>
      <c r="E30" s="426"/>
      <c r="F30" s="426"/>
      <c r="G30" s="427"/>
      <c r="L30" s="134"/>
    </row>
    <row r="31" spans="1:12" s="100" customFormat="1" ht="13.5" customHeight="1">
      <c r="A31" s="329"/>
      <c r="B31" s="330"/>
      <c r="C31" s="330"/>
      <c r="D31" s="330"/>
      <c r="E31" s="330"/>
      <c r="F31" s="330"/>
      <c r="G31" s="331"/>
      <c r="L31" s="134"/>
    </row>
    <row r="32" spans="1:12" s="100" customFormat="1" ht="13.5" customHeight="1">
      <c r="A32" s="425"/>
      <c r="B32" s="426"/>
      <c r="C32" s="426"/>
      <c r="D32" s="426"/>
      <c r="E32" s="426"/>
      <c r="F32" s="426"/>
      <c r="G32" s="427"/>
      <c r="L32" s="134"/>
    </row>
    <row r="33" spans="1:12" s="100" customFormat="1" ht="13.5" customHeight="1">
      <c r="A33" s="425"/>
      <c r="B33" s="426"/>
      <c r="C33" s="426"/>
      <c r="D33" s="426"/>
      <c r="E33" s="426"/>
      <c r="F33" s="426"/>
      <c r="G33" s="427"/>
      <c r="L33" s="134"/>
    </row>
    <row r="34" spans="1:12" ht="13.5" customHeight="1">
      <c r="A34" s="425"/>
      <c r="B34" s="426"/>
      <c r="C34" s="426"/>
      <c r="D34" s="426"/>
      <c r="E34" s="426"/>
      <c r="F34" s="426"/>
      <c r="G34" s="427"/>
    </row>
    <row r="35" spans="1:12" s="100" customFormat="1" ht="13.5" customHeight="1">
      <c r="A35" s="425"/>
      <c r="B35" s="426"/>
      <c r="C35" s="426"/>
      <c r="D35" s="426"/>
      <c r="E35" s="426"/>
      <c r="F35" s="426"/>
      <c r="G35" s="427"/>
      <c r="L35" s="134"/>
    </row>
    <row r="36" spans="1:12" ht="13.5" customHeight="1">
      <c r="A36" s="425"/>
      <c r="B36" s="426"/>
      <c r="C36" s="426"/>
      <c r="D36" s="426"/>
      <c r="E36" s="426"/>
      <c r="F36" s="426"/>
      <c r="G36" s="427"/>
    </row>
    <row r="37" spans="1:12" s="100" customFormat="1" ht="13.5" customHeight="1">
      <c r="A37" s="329"/>
      <c r="B37" s="330"/>
      <c r="C37" s="330"/>
      <c r="D37" s="330"/>
      <c r="E37" s="330"/>
      <c r="F37" s="330"/>
      <c r="G37" s="331"/>
      <c r="L37" s="134"/>
    </row>
    <row r="38" spans="1:12" s="100" customFormat="1" ht="13.5" customHeight="1">
      <c r="A38" s="329"/>
      <c r="B38" s="330"/>
      <c r="C38" s="330"/>
      <c r="D38" s="330"/>
      <c r="E38" s="330"/>
      <c r="F38" s="330"/>
      <c r="G38" s="331"/>
      <c r="L38" s="134"/>
    </row>
    <row r="39" spans="1:12" s="100" customFormat="1" ht="13.5" customHeight="1">
      <c r="A39" s="329"/>
      <c r="B39" s="330"/>
      <c r="C39" s="330"/>
      <c r="D39" s="330"/>
      <c r="E39" s="330"/>
      <c r="F39" s="330"/>
      <c r="G39" s="331"/>
      <c r="L39" s="134"/>
    </row>
    <row r="40" spans="1:12" s="100" customFormat="1" ht="13.5" customHeight="1">
      <c r="A40" s="425"/>
      <c r="B40" s="426"/>
      <c r="C40" s="426"/>
      <c r="D40" s="426"/>
      <c r="E40" s="426"/>
      <c r="F40" s="426"/>
      <c r="G40" s="427"/>
      <c r="L40" s="134"/>
    </row>
    <row r="41" spans="1:12" s="100" customFormat="1" ht="13.5" customHeight="1">
      <c r="A41" s="329"/>
      <c r="B41" s="330"/>
      <c r="C41" s="330"/>
      <c r="D41" s="330"/>
      <c r="E41" s="330"/>
      <c r="F41" s="330"/>
      <c r="G41" s="331"/>
      <c r="L41" s="134"/>
    </row>
    <row r="42" spans="1:12" ht="13.5" customHeight="1">
      <c r="A42" s="425"/>
      <c r="B42" s="426"/>
      <c r="C42" s="426"/>
      <c r="D42" s="426"/>
      <c r="E42" s="426"/>
      <c r="F42" s="426"/>
      <c r="G42" s="427"/>
    </row>
    <row r="43" spans="1:12" s="100" customFormat="1" ht="13.5" customHeight="1">
      <c r="A43" s="425"/>
      <c r="B43" s="426"/>
      <c r="C43" s="426"/>
      <c r="D43" s="426"/>
      <c r="E43" s="426"/>
      <c r="F43" s="426"/>
      <c r="G43" s="427"/>
      <c r="L43" s="134"/>
    </row>
    <row r="44" spans="1:12" s="100" customFormat="1" ht="13.5" customHeight="1">
      <c r="A44" s="425"/>
      <c r="B44" s="426"/>
      <c r="C44" s="426"/>
      <c r="D44" s="426"/>
      <c r="E44" s="426"/>
      <c r="F44" s="426"/>
      <c r="G44" s="427"/>
      <c r="L44" s="134"/>
    </row>
    <row r="45" spans="1:12" s="100" customFormat="1" ht="13.5" customHeight="1">
      <c r="A45" s="425"/>
      <c r="B45" s="426"/>
      <c r="C45" s="426"/>
      <c r="D45" s="426"/>
      <c r="E45" s="426"/>
      <c r="F45" s="426"/>
      <c r="G45" s="427"/>
      <c r="L45" s="134"/>
    </row>
    <row r="46" spans="1:12" s="100" customFormat="1" ht="13.5" customHeight="1">
      <c r="A46" s="425"/>
      <c r="B46" s="426"/>
      <c r="C46" s="426"/>
      <c r="D46" s="426"/>
      <c r="E46" s="426"/>
      <c r="F46" s="426"/>
      <c r="G46" s="427"/>
      <c r="L46" s="134"/>
    </row>
    <row r="47" spans="1:12" s="100" customFormat="1" ht="13.5" customHeight="1">
      <c r="A47" s="329"/>
      <c r="B47" s="330"/>
      <c r="C47" s="330"/>
      <c r="D47" s="330"/>
      <c r="E47" s="330"/>
      <c r="F47" s="330"/>
      <c r="G47" s="331"/>
      <c r="L47" s="134"/>
    </row>
    <row r="48" spans="1:12" s="100" customFormat="1" ht="13.5" customHeight="1">
      <c r="A48" s="425"/>
      <c r="B48" s="426"/>
      <c r="C48" s="426"/>
      <c r="D48" s="426"/>
      <c r="E48" s="426"/>
      <c r="F48" s="426"/>
      <c r="G48" s="427"/>
      <c r="L48" s="134"/>
    </row>
    <row r="49" spans="1:12" s="100" customFormat="1" ht="13.5" customHeight="1">
      <c r="A49" s="425"/>
      <c r="B49" s="426"/>
      <c r="C49" s="426"/>
      <c r="D49" s="426"/>
      <c r="E49" s="426"/>
      <c r="F49" s="426"/>
      <c r="G49" s="427"/>
      <c r="L49" s="134"/>
    </row>
    <row r="50" spans="1:12" s="100" customFormat="1" ht="13.5" customHeight="1">
      <c r="A50" s="425"/>
      <c r="B50" s="426"/>
      <c r="C50" s="426"/>
      <c r="D50" s="426"/>
      <c r="E50" s="426"/>
      <c r="F50" s="426"/>
      <c r="G50" s="427"/>
      <c r="L50" s="157"/>
    </row>
    <row r="51" spans="1:12" s="100" customFormat="1" ht="13.5" customHeight="1">
      <c r="A51" s="425"/>
      <c r="B51" s="426"/>
      <c r="C51" s="426"/>
      <c r="D51" s="426"/>
      <c r="E51" s="426"/>
      <c r="F51" s="426"/>
      <c r="G51" s="427"/>
      <c r="L51" s="157"/>
    </row>
    <row r="52" spans="1:12" s="100" customFormat="1" ht="13.5" customHeight="1">
      <c r="A52" s="425"/>
      <c r="B52" s="426"/>
      <c r="C52" s="426"/>
      <c r="D52" s="426"/>
      <c r="E52" s="426"/>
      <c r="F52" s="426"/>
      <c r="G52" s="427"/>
      <c r="L52" s="134"/>
    </row>
    <row r="53" spans="1:12">
      <c r="A53" s="429"/>
      <c r="B53" s="430"/>
      <c r="C53" s="430"/>
      <c r="D53" s="430"/>
      <c r="E53" s="430"/>
      <c r="F53" s="430"/>
      <c r="G53" s="431"/>
    </row>
    <row r="54" spans="1:12" ht="21">
      <c r="A54" s="40" t="s">
        <v>120</v>
      </c>
      <c r="B54" s="135" t="str">
        <f>$B$1</f>
        <v>種族パワー</v>
      </c>
      <c r="C54" s="41" t="s">
        <v>39</v>
      </c>
      <c r="D54" s="42" t="str">
        <f>$E$1</f>
        <v>遭遇毎</v>
      </c>
      <c r="E54" s="367" t="str">
        <f>$B$2</f>
        <v>メモリー・オヴ・ア・サウザンド・ライフタイムズ</v>
      </c>
      <c r="F54" s="368"/>
      <c r="G54" s="369"/>
    </row>
  </sheetData>
  <mergeCells count="56">
    <mergeCell ref="A46:G46"/>
    <mergeCell ref="E54:G54"/>
    <mergeCell ref="A49:G49"/>
    <mergeCell ref="A52:G52"/>
    <mergeCell ref="A50:G50"/>
    <mergeCell ref="A51:G51"/>
    <mergeCell ref="A33:G33"/>
    <mergeCell ref="A35:G35"/>
    <mergeCell ref="A53:G53"/>
    <mergeCell ref="A40:G40"/>
    <mergeCell ref="A37:G37"/>
    <mergeCell ref="A38:G38"/>
    <mergeCell ref="A34:G34"/>
    <mergeCell ref="A47:G47"/>
    <mergeCell ref="A48:G48"/>
    <mergeCell ref="A41:G41"/>
    <mergeCell ref="A39:G39"/>
    <mergeCell ref="A36:G36"/>
    <mergeCell ref="A42:G42"/>
    <mergeCell ref="A43:G43"/>
    <mergeCell ref="A44:G44"/>
    <mergeCell ref="A45:G45"/>
    <mergeCell ref="A32:G32"/>
    <mergeCell ref="A30:G30"/>
    <mergeCell ref="A31:G31"/>
    <mergeCell ref="A27:G27"/>
    <mergeCell ref="A28:G28"/>
    <mergeCell ref="A29:G29"/>
    <mergeCell ref="J10:K10"/>
    <mergeCell ref="B11:G11"/>
    <mergeCell ref="B12:G12"/>
    <mergeCell ref="J12:K12"/>
    <mergeCell ref="B13:G13"/>
    <mergeCell ref="B14:G14"/>
    <mergeCell ref="B15:G15"/>
    <mergeCell ref="B16:G16"/>
    <mergeCell ref="A24:G24"/>
    <mergeCell ref="A26:G26"/>
    <mergeCell ref="B17:G17"/>
    <mergeCell ref="B18:G18"/>
    <mergeCell ref="B19:G19"/>
    <mergeCell ref="B20:G20"/>
    <mergeCell ref="A22:G22"/>
    <mergeCell ref="A21:G21"/>
    <mergeCell ref="A23:G23"/>
    <mergeCell ref="A25:G25"/>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9"/>
  <sheetViews>
    <sheetView topLeftCell="A20" zoomScaleNormal="100" workbookViewId="0">
      <selection activeCell="A40" sqref="A40:G40"/>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2" ht="21">
      <c r="A1" s="43" t="s">
        <v>132</v>
      </c>
      <c r="B1" s="372">
        <v>2</v>
      </c>
      <c r="C1" s="373"/>
      <c r="D1" s="44" t="s">
        <v>39</v>
      </c>
      <c r="E1" s="45" t="s">
        <v>56</v>
      </c>
      <c r="F1" s="374"/>
      <c r="G1" s="375"/>
      <c r="H1" s="13" t="s">
        <v>54</v>
      </c>
    </row>
    <row r="2" spans="1:12" ht="24.75" customHeight="1">
      <c r="A2" s="44" t="s">
        <v>0</v>
      </c>
      <c r="B2" s="376" t="s">
        <v>242</v>
      </c>
      <c r="C2" s="376"/>
      <c r="D2" s="376"/>
      <c r="E2" s="376"/>
      <c r="F2" s="376"/>
      <c r="G2" s="376"/>
      <c r="H2" s="13" t="s">
        <v>55</v>
      </c>
    </row>
    <row r="3" spans="1:12" ht="19.5" customHeight="1">
      <c r="A3" s="23" t="s">
        <v>47</v>
      </c>
      <c r="B3" s="1"/>
      <c r="C3" s="1"/>
      <c r="D3" s="1"/>
      <c r="I3" s="13"/>
    </row>
    <row r="4" spans="1:12">
      <c r="A4" s="84" t="s">
        <v>45</v>
      </c>
      <c r="B4" s="317" t="s">
        <v>243</v>
      </c>
      <c r="C4" s="318"/>
      <c r="D4" s="318"/>
      <c r="E4" s="318"/>
      <c r="F4" s="318"/>
      <c r="G4" s="319"/>
    </row>
    <row r="5" spans="1:12">
      <c r="A5" s="85" t="s">
        <v>38</v>
      </c>
      <c r="B5" s="317" t="s">
        <v>150</v>
      </c>
      <c r="C5" s="318"/>
      <c r="D5" s="318"/>
      <c r="E5" s="318"/>
      <c r="F5" s="318"/>
      <c r="G5" s="319"/>
    </row>
    <row r="6" spans="1:12">
      <c r="A6" s="85" t="s">
        <v>7</v>
      </c>
      <c r="B6" s="432" t="s">
        <v>131</v>
      </c>
      <c r="C6" s="433"/>
      <c r="D6" s="434"/>
      <c r="E6" s="58" t="s">
        <v>42</v>
      </c>
      <c r="F6" s="262" t="str">
        <f>IF($I$6 = 0,"", $I$6)</f>
        <v>遠隔</v>
      </c>
      <c r="G6" s="262">
        <f>IF($J$6 = 0,"", $J$6)</f>
        <v>10</v>
      </c>
      <c r="H6" s="62" t="s">
        <v>42</v>
      </c>
      <c r="I6" s="63" t="s">
        <v>70</v>
      </c>
      <c r="J6" s="63">
        <v>10</v>
      </c>
      <c r="K6" s="31"/>
      <c r="L6" s="51"/>
    </row>
    <row r="7" spans="1:12">
      <c r="A7" s="86" t="s">
        <v>119</v>
      </c>
      <c r="B7" s="317" t="s">
        <v>351</v>
      </c>
      <c r="C7" s="318"/>
      <c r="D7" s="319"/>
      <c r="E7" s="58" t="s">
        <v>65</v>
      </c>
      <c r="F7" s="57" t="str">
        <f>IF($I$7 = 0,"", $I$7)</f>
        <v/>
      </c>
      <c r="G7" s="57" t="str">
        <f>IF($J$7 = 0,"", $J$7)</f>
        <v/>
      </c>
      <c r="H7" s="62" t="s">
        <v>65</v>
      </c>
      <c r="I7" s="63"/>
      <c r="J7" s="63"/>
      <c r="K7" s="31"/>
      <c r="L7" s="51"/>
    </row>
    <row r="8" spans="1:12" ht="13.5" customHeight="1">
      <c r="A8" s="87" t="s">
        <v>60</v>
      </c>
      <c r="B8" s="320" t="s">
        <v>246</v>
      </c>
      <c r="C8" s="321"/>
      <c r="D8" s="321"/>
      <c r="E8" s="321"/>
      <c r="F8" s="321"/>
      <c r="G8" s="322"/>
      <c r="H8" s="154" t="s">
        <v>84</v>
      </c>
      <c r="I8" s="63" t="s">
        <v>115</v>
      </c>
      <c r="J8" s="35" t="s">
        <v>61</v>
      </c>
      <c r="K8" s="31"/>
      <c r="L8" s="51"/>
    </row>
    <row r="9" spans="1:12" ht="13.5" customHeight="1">
      <c r="A9" s="88"/>
      <c r="B9" s="326"/>
      <c r="C9" s="327"/>
      <c r="D9" s="327"/>
      <c r="E9" s="327"/>
      <c r="F9" s="327"/>
      <c r="G9" s="328"/>
      <c r="H9" s="154" t="s">
        <v>50</v>
      </c>
      <c r="I9" s="63" t="s">
        <v>152</v>
      </c>
      <c r="J9" s="61">
        <f>IF($I$9 = "筋力",基本!$C$5,IF($I$9 = "耐久力",基本!$C$6,IF($I$9 = "敏捷力",基本!$C$7,IF($I$9 = "知力",基本!$C$8,IF($I$9 = "判断力",基本!$C$9,IF($I$9 = "判断力",基本!$C$10,""))))))</f>
        <v>6</v>
      </c>
      <c r="K9" s="63" t="s">
        <v>89</v>
      </c>
      <c r="L9" s="51"/>
    </row>
    <row r="10" spans="1:12" ht="13.5" customHeight="1">
      <c r="A10" s="88"/>
      <c r="B10" s="384"/>
      <c r="C10" s="385"/>
      <c r="D10" s="385"/>
      <c r="E10" s="385"/>
      <c r="F10" s="385"/>
      <c r="G10" s="386"/>
      <c r="H10" s="154" t="s">
        <v>57</v>
      </c>
      <c r="I10" s="63">
        <v>1</v>
      </c>
      <c r="J10" s="296" t="s">
        <v>52</v>
      </c>
      <c r="K10" s="297"/>
      <c r="L10" s="61">
        <f>IF($I$8=基本!$F$4,基本!$P$7,IF($I$8=基本!$F$13,基本!$P$16,IF($I$8=基本!$F$22,基本!$P$25,IF($I$8=基本!$F$31,基本!$P$34,IF($I$8=基本!$F$40,基本!$P$43,0)))))</f>
        <v>10</v>
      </c>
    </row>
    <row r="11" spans="1:12" ht="13.5" customHeight="1">
      <c r="A11" s="88"/>
      <c r="B11" s="326"/>
      <c r="C11" s="327"/>
      <c r="D11" s="327"/>
      <c r="E11" s="327"/>
      <c r="F11" s="327"/>
      <c r="G11" s="328"/>
      <c r="H11" s="110" t="s">
        <v>51</v>
      </c>
      <c r="I11" s="63" t="s">
        <v>151</v>
      </c>
      <c r="J11" s="39">
        <f>IF($I$9 = "筋力",基本!$C$5,IF($I$11 = "耐久力",基本!$C$6,IF($I$11 = "敏捷力",基本!$C$7,IF($I$11 = "知力",基本!$C$8,IF($I$11 = "判断力",基本!$C$9,IF($I$11 = "判断力",基本!$C$10,""))))))</f>
        <v>6</v>
      </c>
      <c r="K11" s="31"/>
      <c r="L11" s="31"/>
    </row>
    <row r="12" spans="1:12" ht="13.5" customHeight="1">
      <c r="A12" s="88"/>
      <c r="B12" s="384"/>
      <c r="C12" s="385"/>
      <c r="D12" s="385"/>
      <c r="E12" s="385"/>
      <c r="F12" s="385"/>
      <c r="G12" s="386"/>
      <c r="H12" s="62" t="s">
        <v>58</v>
      </c>
      <c r="I12" s="63">
        <v>0</v>
      </c>
      <c r="J12" s="296" t="s">
        <v>53</v>
      </c>
      <c r="K12" s="297"/>
      <c r="L12" s="61">
        <f>IF($I$8=基本!$F$4,基本!$P$9,IF($I$8=基本!$F$13,基本!$P$18,IF($I$8=基本!$F$22,基本!$P$27,IF($I$8=基本!$F$31,基本!$P$36,IF($I$8=基本!$F$40,基本!$P$45,0)))))</f>
        <v>3</v>
      </c>
    </row>
    <row r="13" spans="1:12" ht="13.5" customHeight="1">
      <c r="A13" s="88"/>
      <c r="B13" s="435"/>
      <c r="C13" s="436"/>
      <c r="D13" s="436"/>
      <c r="E13" s="436"/>
      <c r="F13" s="436"/>
      <c r="G13" s="437"/>
      <c r="H13" s="38" t="s">
        <v>85</v>
      </c>
      <c r="I13" s="63">
        <v>1</v>
      </c>
      <c r="J13" s="62" t="s">
        <v>43</v>
      </c>
      <c r="K13" s="63">
        <v>10</v>
      </c>
    </row>
    <row r="14" spans="1:12" ht="13.5" customHeight="1">
      <c r="A14" s="88"/>
      <c r="B14" s="326"/>
      <c r="C14" s="327"/>
      <c r="D14" s="327"/>
      <c r="E14" s="327"/>
      <c r="F14" s="327"/>
      <c r="G14" s="328"/>
      <c r="H14" s="62" t="s">
        <v>49</v>
      </c>
      <c r="I14" s="63">
        <v>2</v>
      </c>
      <c r="J14" s="62" t="s">
        <v>43</v>
      </c>
      <c r="K14" s="63">
        <v>8</v>
      </c>
    </row>
    <row r="15" spans="1:12" ht="13.5" customHeight="1">
      <c r="A15" s="88"/>
      <c r="B15" s="326"/>
      <c r="C15" s="327"/>
      <c r="D15" s="327"/>
      <c r="E15" s="327"/>
      <c r="F15" s="327"/>
      <c r="G15" s="328"/>
      <c r="H15" s="62" t="s">
        <v>59</v>
      </c>
      <c r="I15" s="63"/>
      <c r="J15" s="31"/>
      <c r="K15" s="31"/>
      <c r="L15" s="51"/>
    </row>
    <row r="16" spans="1:12" ht="13.5" customHeight="1">
      <c r="A16" s="88"/>
      <c r="B16" s="326"/>
      <c r="C16" s="327"/>
      <c r="D16" s="327"/>
      <c r="E16" s="327"/>
      <c r="F16" s="327"/>
      <c r="G16" s="328"/>
      <c r="H16" s="31"/>
      <c r="I16" s="31"/>
      <c r="J16" s="31"/>
      <c r="K16" s="31"/>
      <c r="L16" s="51"/>
    </row>
    <row r="17" spans="1:12" ht="13.5" customHeight="1">
      <c r="A17" s="88"/>
      <c r="B17" s="326"/>
      <c r="C17" s="327"/>
      <c r="D17" s="327"/>
      <c r="E17" s="327"/>
      <c r="F17" s="327"/>
      <c r="G17" s="328"/>
      <c r="J17"/>
      <c r="K17"/>
    </row>
    <row r="18" spans="1:12" ht="13.5" customHeight="1">
      <c r="A18" s="89"/>
      <c r="B18" s="377"/>
      <c r="C18" s="378"/>
      <c r="D18" s="378"/>
      <c r="E18" s="378"/>
      <c r="F18" s="378"/>
      <c r="G18" s="379"/>
      <c r="J18"/>
      <c r="K18"/>
    </row>
    <row r="19" spans="1:12" s="160" customFormat="1" ht="8.25" customHeight="1">
      <c r="A19" s="333"/>
      <c r="B19" s="333"/>
      <c r="C19" s="333"/>
      <c r="D19" s="333"/>
      <c r="E19" s="333"/>
      <c r="F19" s="333"/>
      <c r="G19" s="333"/>
      <c r="H19" s="100"/>
      <c r="I19" s="100"/>
      <c r="J19" s="100"/>
      <c r="K19" s="100"/>
    </row>
    <row r="20" spans="1:12" s="160" customFormat="1" ht="18.75" customHeight="1">
      <c r="A20" s="304" t="s">
        <v>169</v>
      </c>
      <c r="B20" s="304"/>
      <c r="C20" s="304"/>
      <c r="D20" s="304"/>
      <c r="E20" s="304"/>
      <c r="F20" s="304"/>
      <c r="G20" s="304"/>
      <c r="H20" s="100"/>
    </row>
    <row r="21" spans="1:12" s="160" customFormat="1" ht="13.5" customHeight="1">
      <c r="A21" s="305" t="s">
        <v>343</v>
      </c>
      <c r="B21" s="305"/>
      <c r="C21" s="305"/>
      <c r="D21" s="305"/>
      <c r="E21" s="305"/>
      <c r="F21" s="305"/>
      <c r="G21" s="305"/>
      <c r="H21" s="100"/>
      <c r="I21" s="100"/>
      <c r="J21" s="100"/>
      <c r="K21" s="100"/>
    </row>
    <row r="22" spans="1:12" s="160" customFormat="1" ht="13.5" customHeight="1">
      <c r="A22" s="305" t="s">
        <v>171</v>
      </c>
      <c r="B22" s="305"/>
      <c r="C22" s="305"/>
      <c r="D22" s="305"/>
      <c r="E22" s="305"/>
      <c r="F22" s="305"/>
      <c r="G22" s="305"/>
      <c r="H22" s="100"/>
      <c r="I22" s="100"/>
      <c r="J22" s="100"/>
      <c r="K22" s="100"/>
    </row>
    <row r="23" spans="1:12" ht="7.5" customHeight="1">
      <c r="A23" s="378"/>
      <c r="B23" s="378"/>
      <c r="C23" s="378"/>
      <c r="D23" s="378"/>
      <c r="E23" s="378"/>
      <c r="F23" s="378"/>
      <c r="G23" s="378"/>
    </row>
    <row r="24" spans="1:12" ht="13.5" customHeight="1">
      <c r="A24" s="341" t="s">
        <v>48</v>
      </c>
      <c r="B24" s="342"/>
      <c r="C24" s="342"/>
      <c r="D24" s="342"/>
      <c r="E24" s="342"/>
      <c r="F24" s="342"/>
      <c r="G24" s="343"/>
    </row>
    <row r="25" spans="1:12" s="136" customFormat="1" ht="13.5" customHeight="1">
      <c r="A25" s="380"/>
      <c r="B25" s="381"/>
      <c r="C25" s="381"/>
      <c r="D25" s="381"/>
      <c r="E25" s="381"/>
      <c r="F25" s="381"/>
      <c r="G25" s="382"/>
      <c r="L25" s="137"/>
    </row>
    <row r="26" spans="1:12" s="100" customFormat="1" ht="15.75" customHeight="1">
      <c r="A26" s="323" t="s">
        <v>352</v>
      </c>
      <c r="B26" s="324"/>
      <c r="C26" s="324"/>
      <c r="D26" s="324"/>
      <c r="E26" s="324"/>
      <c r="F26" s="324"/>
      <c r="G26" s="325"/>
      <c r="L26" s="160"/>
    </row>
    <row r="27" spans="1:12" s="136" customFormat="1" ht="13.5" customHeight="1">
      <c r="A27" s="329"/>
      <c r="B27" s="330"/>
      <c r="C27" s="330"/>
      <c r="D27" s="330"/>
      <c r="E27" s="330"/>
      <c r="F27" s="330"/>
      <c r="G27" s="331"/>
      <c r="L27" s="137"/>
    </row>
    <row r="28" spans="1:12" s="136" customFormat="1" ht="13.5" customHeight="1">
      <c r="A28" s="329"/>
      <c r="B28" s="330"/>
      <c r="C28" s="330"/>
      <c r="D28" s="330"/>
      <c r="E28" s="330"/>
      <c r="F28" s="330"/>
      <c r="G28" s="331"/>
      <c r="L28" s="137"/>
    </row>
    <row r="29" spans="1:12" s="136" customFormat="1" ht="13.5" customHeight="1">
      <c r="A29" s="329"/>
      <c r="B29" s="330"/>
      <c r="C29" s="330"/>
      <c r="D29" s="330"/>
      <c r="E29" s="330"/>
      <c r="F29" s="330"/>
      <c r="G29" s="331"/>
      <c r="L29" s="137"/>
    </row>
    <row r="30" spans="1:12" s="137" customFormat="1" ht="13.5" customHeight="1">
      <c r="A30" s="329"/>
      <c r="B30" s="330"/>
      <c r="C30" s="330"/>
      <c r="D30" s="330"/>
      <c r="E30" s="330"/>
      <c r="F30" s="330"/>
      <c r="G30" s="331"/>
      <c r="H30" s="136"/>
      <c r="I30" s="136"/>
      <c r="J30" s="136"/>
      <c r="K30" s="136"/>
    </row>
    <row r="31" spans="1:12" s="136" customFormat="1" ht="13.5" customHeight="1">
      <c r="A31" s="329"/>
      <c r="B31" s="330"/>
      <c r="C31" s="330"/>
      <c r="D31" s="330"/>
      <c r="E31" s="330"/>
      <c r="F31" s="330"/>
      <c r="G31" s="331"/>
      <c r="L31" s="137"/>
    </row>
    <row r="32" spans="1:12" s="136" customFormat="1" ht="13.5" customHeight="1">
      <c r="A32" s="329"/>
      <c r="B32" s="330"/>
      <c r="C32" s="330"/>
      <c r="D32" s="330"/>
      <c r="E32" s="330"/>
      <c r="F32" s="330"/>
      <c r="G32" s="331"/>
      <c r="L32" s="137"/>
    </row>
    <row r="33" spans="1:12" s="136" customFormat="1" ht="13.5" customHeight="1">
      <c r="A33" s="329"/>
      <c r="B33" s="330"/>
      <c r="C33" s="330"/>
      <c r="D33" s="330"/>
      <c r="E33" s="330"/>
      <c r="F33" s="330"/>
      <c r="G33" s="331"/>
      <c r="L33" s="137"/>
    </row>
    <row r="34" spans="1:12" s="136" customFormat="1" ht="13.5" customHeight="1">
      <c r="A34" s="329"/>
      <c r="B34" s="330"/>
      <c r="C34" s="330"/>
      <c r="D34" s="330"/>
      <c r="E34" s="330"/>
      <c r="F34" s="330"/>
      <c r="G34" s="331"/>
      <c r="L34" s="137"/>
    </row>
    <row r="35" spans="1:12" s="137" customFormat="1" ht="13.5" customHeight="1">
      <c r="A35" s="329"/>
      <c r="B35" s="330"/>
      <c r="C35" s="330"/>
      <c r="D35" s="330"/>
      <c r="E35" s="330"/>
      <c r="F35" s="330"/>
      <c r="G35" s="331"/>
      <c r="H35" s="136"/>
      <c r="I35" s="136"/>
      <c r="J35" s="136"/>
      <c r="K35" s="136"/>
    </row>
    <row r="36" spans="1:12" s="136" customFormat="1" ht="13.5" customHeight="1">
      <c r="A36" s="329"/>
      <c r="B36" s="330"/>
      <c r="C36" s="330"/>
      <c r="D36" s="330"/>
      <c r="E36" s="330"/>
      <c r="F36" s="330"/>
      <c r="G36" s="331"/>
      <c r="L36" s="137"/>
    </row>
    <row r="37" spans="1:12" s="136" customFormat="1" ht="13.5" customHeight="1">
      <c r="A37" s="329"/>
      <c r="B37" s="330"/>
      <c r="C37" s="330"/>
      <c r="D37" s="330"/>
      <c r="E37" s="330"/>
      <c r="F37" s="330"/>
      <c r="G37" s="331"/>
      <c r="L37" s="137"/>
    </row>
    <row r="38" spans="1:12" s="136" customFormat="1" ht="13.5" customHeight="1">
      <c r="A38" s="329"/>
      <c r="B38" s="330"/>
      <c r="C38" s="330"/>
      <c r="D38" s="330"/>
      <c r="E38" s="330"/>
      <c r="F38" s="330"/>
      <c r="G38" s="331"/>
      <c r="L38" s="137"/>
    </row>
    <row r="39" spans="1:12" s="136" customFormat="1" ht="13.5" customHeight="1">
      <c r="A39" s="329"/>
      <c r="B39" s="330"/>
      <c r="C39" s="330"/>
      <c r="D39" s="330"/>
      <c r="E39" s="330"/>
      <c r="F39" s="330"/>
      <c r="G39" s="331"/>
      <c r="L39" s="137"/>
    </row>
    <row r="40" spans="1:12" s="136" customFormat="1" ht="13.5" customHeight="1">
      <c r="A40" s="329"/>
      <c r="B40" s="330"/>
      <c r="C40" s="330"/>
      <c r="D40" s="330"/>
      <c r="E40" s="330"/>
      <c r="F40" s="330"/>
      <c r="G40" s="331"/>
      <c r="L40" s="137"/>
    </row>
    <row r="41" spans="1:12" s="136" customFormat="1" ht="13.5" customHeight="1">
      <c r="A41" s="329"/>
      <c r="B41" s="330"/>
      <c r="C41" s="330"/>
      <c r="D41" s="330"/>
      <c r="E41" s="330"/>
      <c r="F41" s="330"/>
      <c r="G41" s="331"/>
      <c r="L41" s="137"/>
    </row>
    <row r="42" spans="1:12" s="136" customFormat="1" ht="13.5" customHeight="1">
      <c r="A42" s="329"/>
      <c r="B42" s="330"/>
      <c r="C42" s="330"/>
      <c r="D42" s="330"/>
      <c r="E42" s="330"/>
      <c r="F42" s="330"/>
      <c r="G42" s="331"/>
      <c r="L42" s="137"/>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6" customFormat="1" ht="13.5" customHeight="1">
      <c r="A48" s="329"/>
      <c r="B48" s="330"/>
      <c r="C48" s="330"/>
      <c r="D48" s="330"/>
      <c r="E48" s="330"/>
      <c r="F48" s="330"/>
      <c r="G48" s="331"/>
      <c r="L48" s="137"/>
    </row>
    <row r="49" spans="1:12" s="136" customFormat="1" ht="13.5" customHeight="1">
      <c r="A49" s="329"/>
      <c r="B49" s="330"/>
      <c r="C49" s="330"/>
      <c r="D49" s="330"/>
      <c r="E49" s="330"/>
      <c r="F49" s="330"/>
      <c r="G49" s="331"/>
      <c r="L49" s="137"/>
    </row>
    <row r="50" spans="1:12" s="136" customFormat="1" ht="13.5" customHeight="1">
      <c r="A50" s="329"/>
      <c r="B50" s="330"/>
      <c r="C50" s="330"/>
      <c r="D50" s="330"/>
      <c r="E50" s="330"/>
      <c r="F50" s="330"/>
      <c r="G50" s="331"/>
      <c r="L50" s="137"/>
    </row>
    <row r="51" spans="1:12" s="136" customFormat="1" ht="13.5" customHeight="1">
      <c r="A51" s="329"/>
      <c r="B51" s="330"/>
      <c r="C51" s="330"/>
      <c r="D51" s="330"/>
      <c r="E51" s="330"/>
      <c r="F51" s="330"/>
      <c r="G51" s="331"/>
      <c r="L51" s="137"/>
    </row>
    <row r="52" spans="1:12" s="136" customFormat="1" ht="13.5" customHeight="1">
      <c r="A52" s="329"/>
      <c r="B52" s="330"/>
      <c r="C52" s="330"/>
      <c r="D52" s="330"/>
      <c r="E52" s="330"/>
      <c r="F52" s="330"/>
      <c r="G52" s="331"/>
      <c r="L52" s="137"/>
    </row>
    <row r="53" spans="1:12" s="136" customFormat="1" ht="13.5" customHeight="1">
      <c r="A53" s="329"/>
      <c r="B53" s="330"/>
      <c r="C53" s="330"/>
      <c r="D53" s="330"/>
      <c r="E53" s="330"/>
      <c r="F53" s="330"/>
      <c r="G53" s="331"/>
      <c r="L53" s="137"/>
    </row>
    <row r="54" spans="1:12" s="136" customFormat="1" ht="13.5" customHeight="1">
      <c r="A54" s="329"/>
      <c r="B54" s="330"/>
      <c r="C54" s="330"/>
      <c r="D54" s="330"/>
      <c r="E54" s="330"/>
      <c r="F54" s="330"/>
      <c r="G54" s="331"/>
      <c r="L54" s="137"/>
    </row>
    <row r="55" spans="1:12" s="136" customFormat="1" ht="13.5" customHeight="1">
      <c r="A55" s="329"/>
      <c r="B55" s="330"/>
      <c r="C55" s="330"/>
      <c r="D55" s="330"/>
      <c r="E55" s="330"/>
      <c r="F55" s="330"/>
      <c r="G55" s="331"/>
      <c r="L55" s="137"/>
    </row>
    <row r="56" spans="1:12" s="136" customFormat="1" ht="13.5" customHeight="1">
      <c r="A56" s="329"/>
      <c r="B56" s="330"/>
      <c r="C56" s="330"/>
      <c r="D56" s="330"/>
      <c r="E56" s="330"/>
      <c r="F56" s="330"/>
      <c r="G56" s="331"/>
      <c r="L56" s="137"/>
    </row>
    <row r="57" spans="1:12" s="136" customFormat="1" ht="13.5" customHeight="1">
      <c r="A57" s="329"/>
      <c r="B57" s="330"/>
      <c r="C57" s="330"/>
      <c r="D57" s="330"/>
      <c r="E57" s="330"/>
      <c r="F57" s="330"/>
      <c r="G57" s="331"/>
      <c r="L57" s="137"/>
    </row>
    <row r="58" spans="1:12" s="137" customFormat="1" ht="13.5" customHeight="1">
      <c r="A58" s="329"/>
      <c r="B58" s="330"/>
      <c r="C58" s="330"/>
      <c r="D58" s="330"/>
      <c r="E58" s="330"/>
      <c r="F58" s="330"/>
      <c r="G58" s="331"/>
      <c r="H58" s="136"/>
      <c r="I58" s="136"/>
      <c r="J58" s="136"/>
      <c r="K58" s="136"/>
    </row>
    <row r="59" spans="1:12" s="1" customFormat="1" ht="21">
      <c r="A59" s="40" t="s">
        <v>32</v>
      </c>
      <c r="B59" s="64">
        <f>$B$1</f>
        <v>2</v>
      </c>
      <c r="C59" s="41" t="s">
        <v>39</v>
      </c>
      <c r="D59" s="42" t="str">
        <f>$E$1</f>
        <v>遭遇毎</v>
      </c>
      <c r="E59" s="367" t="str">
        <f>$B$2</f>
        <v>デヴァイン・コール</v>
      </c>
      <c r="F59" s="368"/>
      <c r="G59" s="369"/>
      <c r="L59"/>
    </row>
  </sheetData>
  <mergeCells count="61">
    <mergeCell ref="A49:G49"/>
    <mergeCell ref="A33:G33"/>
    <mergeCell ref="A34:G34"/>
    <mergeCell ref="A35:G35"/>
    <mergeCell ref="A36:G36"/>
    <mergeCell ref="A46:G46"/>
    <mergeCell ref="E59:G59"/>
    <mergeCell ref="A58:G58"/>
    <mergeCell ref="A57:G57"/>
    <mergeCell ref="A51:G51"/>
    <mergeCell ref="A52:G52"/>
    <mergeCell ref="A56:G56"/>
    <mergeCell ref="J10:K10"/>
    <mergeCell ref="B11:G11"/>
    <mergeCell ref="J12:K12"/>
    <mergeCell ref="B13:G13"/>
    <mergeCell ref="B14:G14"/>
    <mergeCell ref="B12:G12"/>
    <mergeCell ref="B1:C1"/>
    <mergeCell ref="F1:G1"/>
    <mergeCell ref="B2:G2"/>
    <mergeCell ref="B5:G5"/>
    <mergeCell ref="B6:D6"/>
    <mergeCell ref="B4:G4"/>
    <mergeCell ref="B7:D7"/>
    <mergeCell ref="B8:G8"/>
    <mergeCell ref="B9:G9"/>
    <mergeCell ref="B10:G10"/>
    <mergeCell ref="B17:G17"/>
    <mergeCell ref="B18:G18"/>
    <mergeCell ref="B16:G16"/>
    <mergeCell ref="B15:G15"/>
    <mergeCell ref="A31:G31"/>
    <mergeCell ref="A32:G32"/>
    <mergeCell ref="A25:G25"/>
    <mergeCell ref="A23:G23"/>
    <mergeCell ref="A24:G24"/>
    <mergeCell ref="A27:G27"/>
    <mergeCell ref="A28:G28"/>
    <mergeCell ref="A20:G20"/>
    <mergeCell ref="A21:G21"/>
    <mergeCell ref="A22:G22"/>
    <mergeCell ref="A19:G19"/>
    <mergeCell ref="A26:G26"/>
    <mergeCell ref="A29:G29"/>
    <mergeCell ref="A30:G30"/>
    <mergeCell ref="A53:G53"/>
    <mergeCell ref="A54:G54"/>
    <mergeCell ref="A55:G55"/>
    <mergeCell ref="A37:G37"/>
    <mergeCell ref="A38:G38"/>
    <mergeCell ref="A39:G39"/>
    <mergeCell ref="A41:G41"/>
    <mergeCell ref="A50:G50"/>
    <mergeCell ref="A42:G42"/>
    <mergeCell ref="A43:G43"/>
    <mergeCell ref="A44:G44"/>
    <mergeCell ref="A45:G45"/>
    <mergeCell ref="A40:G40"/>
    <mergeCell ref="A47:G47"/>
    <mergeCell ref="A48:G4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7"/>
  <sheetViews>
    <sheetView zoomScaleNormal="100" workbookViewId="0">
      <selection activeCell="B4" sqref="B4:G4"/>
    </sheetView>
  </sheetViews>
  <sheetFormatPr defaultRowHeight="13.5"/>
  <cols>
    <col min="1" max="1" width="7.875" style="130" customWidth="1"/>
    <col min="2" max="2" width="8.5" style="130" customWidth="1"/>
    <col min="3" max="3" width="6.625" style="130" customWidth="1"/>
    <col min="4" max="4" width="15.75" style="13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30" customWidth="1"/>
    <col min="13" max="13" width="9.25" style="130" customWidth="1"/>
    <col min="14" max="14" width="12.375" style="130" customWidth="1"/>
    <col min="15" max="16384" width="9" style="130"/>
  </cols>
  <sheetData>
    <row r="1" spans="1:12" ht="21">
      <c r="A1" s="142" t="s">
        <v>32</v>
      </c>
      <c r="B1" s="419">
        <v>6</v>
      </c>
      <c r="C1" s="420"/>
      <c r="D1" s="143" t="s">
        <v>39</v>
      </c>
      <c r="E1" s="144" t="s">
        <v>129</v>
      </c>
      <c r="F1" s="413"/>
      <c r="G1" s="414"/>
      <c r="H1" s="105" t="s">
        <v>54</v>
      </c>
    </row>
    <row r="2" spans="1:12" ht="24.75" customHeight="1">
      <c r="A2" s="143" t="s">
        <v>0</v>
      </c>
      <c r="B2" s="415" t="s">
        <v>244</v>
      </c>
      <c r="C2" s="415"/>
      <c r="D2" s="415"/>
      <c r="E2" s="415"/>
      <c r="F2" s="415"/>
      <c r="G2" s="415"/>
      <c r="H2" s="105" t="s">
        <v>55</v>
      </c>
    </row>
    <row r="3" spans="1:12" ht="19.5" customHeight="1">
      <c r="A3" s="112" t="s">
        <v>47</v>
      </c>
      <c r="B3" s="100"/>
      <c r="C3" s="100"/>
      <c r="D3" s="100"/>
      <c r="I3" s="105"/>
    </row>
    <row r="4" spans="1:12">
      <c r="A4" s="84" t="s">
        <v>45</v>
      </c>
      <c r="B4" s="317" t="s">
        <v>245</v>
      </c>
      <c r="C4" s="318"/>
      <c r="D4" s="318"/>
      <c r="E4" s="318"/>
      <c r="F4" s="318"/>
      <c r="G4" s="319"/>
    </row>
    <row r="5" spans="1:12">
      <c r="A5" s="85" t="s">
        <v>38</v>
      </c>
      <c r="B5" s="317" t="s">
        <v>149</v>
      </c>
      <c r="C5" s="318"/>
      <c r="D5" s="318"/>
      <c r="E5" s="318"/>
      <c r="F5" s="318"/>
      <c r="G5" s="319"/>
    </row>
    <row r="6" spans="1:12">
      <c r="A6" s="85" t="s">
        <v>7</v>
      </c>
      <c r="B6" s="387" t="s">
        <v>247</v>
      </c>
      <c r="C6" s="388"/>
      <c r="D6" s="389"/>
      <c r="E6" s="128" t="s">
        <v>42</v>
      </c>
      <c r="F6" s="127" t="str">
        <f>IF($I$6 = 0,"", $I$6)</f>
        <v>近接範囲</v>
      </c>
      <c r="G6" s="127" t="str">
        <f>IF($J$6 = 0,"", $J$6)</f>
        <v/>
      </c>
      <c r="H6" s="128" t="s">
        <v>42</v>
      </c>
      <c r="I6" s="129" t="s">
        <v>69</v>
      </c>
      <c r="J6" s="129"/>
    </row>
    <row r="7" spans="1:12">
      <c r="A7" s="86" t="s">
        <v>119</v>
      </c>
      <c r="B7" s="317" t="s">
        <v>248</v>
      </c>
      <c r="C7" s="318"/>
      <c r="D7" s="319"/>
      <c r="E7" s="128" t="s">
        <v>65</v>
      </c>
      <c r="F7" s="262" t="str">
        <f>IF($I$7 = 0,"", $I$7)</f>
        <v>爆発</v>
      </c>
      <c r="G7" s="262">
        <f>IF($J$7 = 0,"", $J$7)</f>
        <v>5</v>
      </c>
      <c r="H7" s="128" t="s">
        <v>65</v>
      </c>
      <c r="I7" s="129" t="s">
        <v>66</v>
      </c>
      <c r="J7" s="129">
        <v>5</v>
      </c>
    </row>
    <row r="8" spans="1:12" ht="13.5" customHeight="1">
      <c r="A8" s="88" t="s">
        <v>60</v>
      </c>
      <c r="B8" s="320" t="s">
        <v>330</v>
      </c>
      <c r="C8" s="321"/>
      <c r="D8" s="321"/>
      <c r="E8" s="321"/>
      <c r="F8" s="321"/>
      <c r="G8" s="322"/>
      <c r="H8" s="154" t="s">
        <v>84</v>
      </c>
      <c r="I8" s="129" t="s">
        <v>115</v>
      </c>
      <c r="J8" s="105" t="s">
        <v>61</v>
      </c>
    </row>
    <row r="9" spans="1:12" ht="13.5" customHeight="1">
      <c r="A9" s="88"/>
      <c r="B9" s="441" t="s">
        <v>249</v>
      </c>
      <c r="C9" s="327"/>
      <c r="D9" s="327"/>
      <c r="E9" s="327"/>
      <c r="F9" s="327"/>
      <c r="G9" s="328"/>
      <c r="H9" s="154" t="s">
        <v>50</v>
      </c>
      <c r="I9" s="129" t="s">
        <v>152</v>
      </c>
      <c r="J9" s="127">
        <f>IF($I$9 = "筋力",基本!$C$5,IF($I$9 = "耐久力",基本!$C$6,IF($I$9 = "敏捷力",基本!$C$7,IF($I$9 = "知力",基本!$C$8,IF($I$9 = "判断力",基本!$C$9,IF($I$9 = "判断力",基本!$C$10,""))))))</f>
        <v>6</v>
      </c>
      <c r="K9" s="129" t="s">
        <v>89</v>
      </c>
    </row>
    <row r="10" spans="1:12" ht="13.5" customHeight="1">
      <c r="A10" s="88"/>
      <c r="B10" s="329" t="s">
        <v>250</v>
      </c>
      <c r="C10" s="330"/>
      <c r="D10" s="330"/>
      <c r="E10" s="330"/>
      <c r="F10" s="330"/>
      <c r="G10" s="331"/>
      <c r="H10" s="154" t="s">
        <v>57</v>
      </c>
      <c r="I10" s="129">
        <v>1</v>
      </c>
      <c r="J10" s="296" t="s">
        <v>52</v>
      </c>
      <c r="K10" s="297"/>
      <c r="L10" s="127">
        <f>IF($I$8=基本!$F$4,基本!$P$7,IF($I$8=基本!$F$13,基本!$P$16,IF($I$8=基本!$F$22,基本!$P$25,IF($I$8=基本!$F$31,基本!$P$34,IF($I$8=基本!$F$40,基本!$P$43,0)))))</f>
        <v>10</v>
      </c>
    </row>
    <row r="11" spans="1:12" ht="13.5" customHeight="1">
      <c r="A11" s="88"/>
      <c r="B11" s="329"/>
      <c r="C11" s="330"/>
      <c r="D11" s="330"/>
      <c r="E11" s="330"/>
      <c r="F11" s="330"/>
      <c r="G11" s="331"/>
      <c r="H11" s="110" t="s">
        <v>51</v>
      </c>
      <c r="I11" s="129" t="s">
        <v>152</v>
      </c>
      <c r="J11" s="109">
        <f>IF($I$9 = "筋力",基本!$C$5,IF($I$11 = "耐久力",基本!$C$6,IF($I$11 = "敏捷力",基本!$C$7,IF($I$11 = "知力",基本!$C$8,IF($I$11 = "判断力",基本!$C$9,IF($I$11 = "判断力",基本!$C$10,""))))))</f>
        <v>6</v>
      </c>
      <c r="L11" s="100"/>
    </row>
    <row r="12" spans="1:12" ht="18.75">
      <c r="A12" s="88"/>
      <c r="B12" s="438" t="str">
        <f>"　　　　　使用者および範囲内の味方は " &amp; 3+基本!C8 &amp; " マス瞬間移動"</f>
        <v>　　　　　使用者および範囲内の味方は 6 マス瞬間移動</v>
      </c>
      <c r="C12" s="439"/>
      <c r="D12" s="439"/>
      <c r="E12" s="439"/>
      <c r="F12" s="439"/>
      <c r="G12" s="440"/>
      <c r="H12" s="128" t="s">
        <v>58</v>
      </c>
      <c r="I12" s="129">
        <v>0</v>
      </c>
      <c r="J12" s="296" t="s">
        <v>53</v>
      </c>
      <c r="K12" s="297"/>
      <c r="L12" s="127">
        <f>IF($I$8=基本!$F$4,基本!$P$9,IF($I$8=基本!$F$13,基本!$P$18,IF($I$8=基本!$F$22,基本!$P$27,IF($I$8=基本!$F$31,基本!$P$36,IF($I$8=基本!$F$40,基本!$P$45,0)))))</f>
        <v>3</v>
      </c>
    </row>
    <row r="13" spans="1:12" ht="13.5" customHeight="1">
      <c r="A13" s="88"/>
      <c r="B13" s="435"/>
      <c r="C13" s="436"/>
      <c r="D13" s="436"/>
      <c r="E13" s="436"/>
      <c r="F13" s="436"/>
      <c r="G13" s="437"/>
      <c r="H13" s="111" t="s">
        <v>85</v>
      </c>
      <c r="I13" s="129">
        <v>2</v>
      </c>
      <c r="J13" s="128" t="s">
        <v>43</v>
      </c>
      <c r="K13" s="129">
        <v>10</v>
      </c>
    </row>
    <row r="14" spans="1:12" ht="13.5" customHeight="1">
      <c r="A14" s="88"/>
      <c r="B14" s="326"/>
      <c r="C14" s="327"/>
      <c r="D14" s="327"/>
      <c r="E14" s="327"/>
      <c r="F14" s="327"/>
      <c r="G14" s="328"/>
      <c r="H14" s="128" t="s">
        <v>49</v>
      </c>
      <c r="I14" s="129">
        <v>2</v>
      </c>
      <c r="J14" s="128" t="s">
        <v>43</v>
      </c>
      <c r="K14" s="129">
        <v>6</v>
      </c>
    </row>
    <row r="15" spans="1:12" ht="13.5" customHeight="1">
      <c r="A15" s="88"/>
      <c r="B15" s="435"/>
      <c r="C15" s="436"/>
      <c r="D15" s="436"/>
      <c r="E15" s="436"/>
      <c r="F15" s="436"/>
      <c r="G15" s="437"/>
      <c r="H15" s="128" t="s">
        <v>59</v>
      </c>
      <c r="I15" s="129"/>
    </row>
    <row r="16" spans="1:12" ht="13.5" customHeight="1">
      <c r="A16" s="88"/>
      <c r="B16" s="326"/>
      <c r="C16" s="327"/>
      <c r="D16" s="327"/>
      <c r="E16" s="327"/>
      <c r="F16" s="327"/>
      <c r="G16" s="328"/>
    </row>
    <row r="17" spans="1:12" ht="13.5" customHeight="1">
      <c r="A17" s="88"/>
      <c r="B17" s="326"/>
      <c r="C17" s="327"/>
      <c r="D17" s="327"/>
      <c r="E17" s="327"/>
      <c r="F17" s="327"/>
      <c r="G17" s="328"/>
      <c r="J17" s="130"/>
      <c r="K17" s="130"/>
    </row>
    <row r="18" spans="1:12" ht="13.5" customHeight="1">
      <c r="A18" s="89"/>
      <c r="B18" s="377"/>
      <c r="C18" s="378"/>
      <c r="D18" s="378"/>
      <c r="E18" s="378"/>
      <c r="F18" s="378"/>
      <c r="G18" s="379"/>
      <c r="J18" s="130"/>
      <c r="K18" s="130"/>
    </row>
    <row r="19" spans="1:12">
      <c r="A19" s="378"/>
      <c r="B19" s="378"/>
      <c r="C19" s="378"/>
      <c r="D19" s="378"/>
      <c r="E19" s="378"/>
      <c r="F19" s="378"/>
      <c r="G19" s="378"/>
    </row>
    <row r="20" spans="1:12" ht="13.5" customHeight="1">
      <c r="A20" s="341" t="s">
        <v>48</v>
      </c>
      <c r="B20" s="342"/>
      <c r="C20" s="342"/>
      <c r="D20" s="342"/>
      <c r="E20" s="342"/>
      <c r="F20" s="342"/>
      <c r="G20" s="343"/>
    </row>
    <row r="21" spans="1:12" s="136" customFormat="1" ht="13.5" customHeight="1">
      <c r="A21" s="380"/>
      <c r="B21" s="381"/>
      <c r="C21" s="381"/>
      <c r="D21" s="381"/>
      <c r="E21" s="381"/>
      <c r="F21" s="381"/>
      <c r="G21" s="382"/>
      <c r="L21" s="137"/>
    </row>
    <row r="22" spans="1:12" s="136" customFormat="1" ht="13.5" customHeight="1">
      <c r="A22" s="329"/>
      <c r="B22" s="330"/>
      <c r="C22" s="330"/>
      <c r="D22" s="330"/>
      <c r="E22" s="330"/>
      <c r="F22" s="330"/>
      <c r="G22" s="331"/>
      <c r="L22" s="137"/>
    </row>
    <row r="23" spans="1:12" s="136" customFormat="1" ht="13.5" customHeight="1">
      <c r="A23" s="329"/>
      <c r="B23" s="330"/>
      <c r="C23" s="330"/>
      <c r="D23" s="330"/>
      <c r="E23" s="330"/>
      <c r="F23" s="330"/>
      <c r="G23" s="331"/>
      <c r="L23" s="137"/>
    </row>
    <row r="24" spans="1:12" s="136" customFormat="1" ht="13.5" customHeight="1">
      <c r="A24" s="329"/>
      <c r="B24" s="330"/>
      <c r="C24" s="330"/>
      <c r="D24" s="330"/>
      <c r="E24" s="330"/>
      <c r="F24" s="330"/>
      <c r="G24" s="331"/>
      <c r="L24" s="137"/>
    </row>
    <row r="25" spans="1:12" s="137" customFormat="1" ht="13.5" customHeight="1">
      <c r="A25" s="329"/>
      <c r="B25" s="330"/>
      <c r="C25" s="330"/>
      <c r="D25" s="330"/>
      <c r="E25" s="330"/>
      <c r="F25" s="330"/>
      <c r="G25" s="331"/>
      <c r="H25" s="136"/>
      <c r="I25" s="136"/>
      <c r="J25" s="136"/>
      <c r="K25" s="136"/>
    </row>
    <row r="26" spans="1:12" s="136" customFormat="1" ht="21" customHeight="1">
      <c r="A26" s="323"/>
      <c r="B26" s="324"/>
      <c r="C26" s="324"/>
      <c r="D26" s="324"/>
      <c r="E26" s="324"/>
      <c r="F26" s="324"/>
      <c r="G26" s="325"/>
      <c r="L26" s="137"/>
    </row>
    <row r="27" spans="1:12" s="136" customFormat="1" ht="13.5" customHeight="1">
      <c r="A27" s="329"/>
      <c r="B27" s="330"/>
      <c r="C27" s="330"/>
      <c r="D27" s="330"/>
      <c r="E27" s="330"/>
      <c r="F27" s="330"/>
      <c r="G27" s="331"/>
      <c r="L27" s="137"/>
    </row>
    <row r="28" spans="1:12" s="137" customFormat="1" ht="13.5" customHeight="1">
      <c r="A28" s="329"/>
      <c r="B28" s="330"/>
      <c r="C28" s="330"/>
      <c r="D28" s="330"/>
      <c r="E28" s="330"/>
      <c r="F28" s="330"/>
      <c r="G28" s="331"/>
      <c r="H28" s="136"/>
      <c r="I28" s="136"/>
      <c r="J28" s="136"/>
      <c r="K28" s="136"/>
    </row>
    <row r="29" spans="1:12" s="136" customFormat="1" ht="13.5" customHeight="1">
      <c r="A29" s="329"/>
      <c r="B29" s="330"/>
      <c r="C29" s="330"/>
      <c r="D29" s="330"/>
      <c r="E29" s="330"/>
      <c r="F29" s="330"/>
      <c r="G29" s="331"/>
      <c r="L29" s="137"/>
    </row>
    <row r="30" spans="1:12" s="136" customFormat="1" ht="13.5" customHeight="1">
      <c r="A30" s="329"/>
      <c r="B30" s="330"/>
      <c r="C30" s="330"/>
      <c r="D30" s="330"/>
      <c r="E30" s="330"/>
      <c r="F30" s="330"/>
      <c r="G30" s="331"/>
      <c r="L30" s="137"/>
    </row>
    <row r="31" spans="1:12" s="136" customFormat="1" ht="13.5" customHeight="1">
      <c r="A31" s="329"/>
      <c r="B31" s="330"/>
      <c r="C31" s="330"/>
      <c r="D31" s="330"/>
      <c r="E31" s="330"/>
      <c r="F31" s="330"/>
      <c r="G31" s="331"/>
      <c r="L31" s="137"/>
    </row>
    <row r="32" spans="1:12" s="136" customFormat="1" ht="13.5" customHeight="1">
      <c r="A32" s="329"/>
      <c r="B32" s="330"/>
      <c r="C32" s="330"/>
      <c r="D32" s="330"/>
      <c r="E32" s="330"/>
      <c r="F32" s="330"/>
      <c r="G32" s="331"/>
      <c r="L32" s="137"/>
    </row>
    <row r="33" spans="1:12" s="136" customFormat="1" ht="13.5" customHeight="1">
      <c r="A33" s="329"/>
      <c r="B33" s="330"/>
      <c r="C33" s="330"/>
      <c r="D33" s="330"/>
      <c r="E33" s="330"/>
      <c r="F33" s="330"/>
      <c r="G33" s="331"/>
      <c r="L33" s="137"/>
    </row>
    <row r="34" spans="1:12" s="136" customFormat="1" ht="13.5" customHeight="1">
      <c r="A34" s="329"/>
      <c r="B34" s="330"/>
      <c r="C34" s="330"/>
      <c r="D34" s="330"/>
      <c r="E34" s="330"/>
      <c r="F34" s="330"/>
      <c r="G34" s="331"/>
      <c r="L34" s="137"/>
    </row>
    <row r="35" spans="1:12" s="136" customFormat="1" ht="13.5" customHeight="1">
      <c r="A35" s="329"/>
      <c r="B35" s="330"/>
      <c r="C35" s="330"/>
      <c r="D35" s="330"/>
      <c r="E35" s="330"/>
      <c r="F35" s="330"/>
      <c r="G35" s="331"/>
      <c r="L35" s="137"/>
    </row>
    <row r="36" spans="1:12" s="136" customFormat="1" ht="13.5" customHeight="1">
      <c r="A36" s="329"/>
      <c r="B36" s="330"/>
      <c r="C36" s="330"/>
      <c r="D36" s="330"/>
      <c r="E36" s="330"/>
      <c r="F36" s="330"/>
      <c r="G36" s="331"/>
      <c r="L36" s="137"/>
    </row>
    <row r="37" spans="1:12" s="136" customFormat="1" ht="13.5" customHeight="1">
      <c r="A37" s="329"/>
      <c r="B37" s="330"/>
      <c r="C37" s="330"/>
      <c r="D37" s="330"/>
      <c r="E37" s="330"/>
      <c r="F37" s="330"/>
      <c r="G37" s="331"/>
      <c r="L37" s="137"/>
    </row>
    <row r="38" spans="1:12" s="136" customFormat="1" ht="13.5" customHeight="1">
      <c r="A38" s="329"/>
      <c r="B38" s="330"/>
      <c r="C38" s="330"/>
      <c r="D38" s="330"/>
      <c r="E38" s="330"/>
      <c r="F38" s="330"/>
      <c r="G38" s="331"/>
      <c r="L38" s="137"/>
    </row>
    <row r="39" spans="1:12" s="136" customFormat="1" ht="13.5" customHeight="1">
      <c r="A39" s="329"/>
      <c r="B39" s="330"/>
      <c r="C39" s="330"/>
      <c r="D39" s="330"/>
      <c r="E39" s="330"/>
      <c r="F39" s="330"/>
      <c r="G39" s="331"/>
      <c r="L39" s="137"/>
    </row>
    <row r="40" spans="1:12" s="136" customFormat="1" ht="13.5" customHeight="1">
      <c r="A40" s="329"/>
      <c r="B40" s="330"/>
      <c r="C40" s="330"/>
      <c r="D40" s="330"/>
      <c r="E40" s="330"/>
      <c r="F40" s="330"/>
      <c r="G40" s="331"/>
      <c r="L40" s="137"/>
    </row>
    <row r="41" spans="1:12" s="136" customFormat="1" ht="13.5" customHeight="1">
      <c r="A41" s="329"/>
      <c r="B41" s="330"/>
      <c r="C41" s="330"/>
      <c r="D41" s="330"/>
      <c r="E41" s="330"/>
      <c r="F41" s="330"/>
      <c r="G41" s="331"/>
      <c r="L41" s="137"/>
    </row>
    <row r="42" spans="1:12" s="136" customFormat="1" ht="13.5" customHeight="1">
      <c r="A42" s="329"/>
      <c r="B42" s="330"/>
      <c r="C42" s="330"/>
      <c r="D42" s="330"/>
      <c r="E42" s="330"/>
      <c r="F42" s="330"/>
      <c r="G42" s="331"/>
      <c r="L42" s="137"/>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6" customFormat="1" ht="13.5" customHeight="1">
      <c r="A48" s="329"/>
      <c r="B48" s="330"/>
      <c r="C48" s="330"/>
      <c r="D48" s="330"/>
      <c r="E48" s="330"/>
      <c r="F48" s="330"/>
      <c r="G48" s="331"/>
      <c r="L48" s="137"/>
    </row>
    <row r="49" spans="1:12" s="136" customFormat="1" ht="13.5" customHeight="1">
      <c r="A49" s="329"/>
      <c r="B49" s="330"/>
      <c r="C49" s="330"/>
      <c r="D49" s="330"/>
      <c r="E49" s="330"/>
      <c r="F49" s="330"/>
      <c r="G49" s="331"/>
      <c r="L49" s="137"/>
    </row>
    <row r="50" spans="1:12" s="136" customFormat="1" ht="13.5" customHeight="1">
      <c r="A50" s="329"/>
      <c r="B50" s="330"/>
      <c r="C50" s="330"/>
      <c r="D50" s="330"/>
      <c r="E50" s="330"/>
      <c r="F50" s="330"/>
      <c r="G50" s="331"/>
      <c r="L50" s="137"/>
    </row>
    <row r="51" spans="1:12" s="136" customFormat="1" ht="13.5" customHeight="1">
      <c r="A51" s="329"/>
      <c r="B51" s="330"/>
      <c r="C51" s="330"/>
      <c r="D51" s="330"/>
      <c r="E51" s="330"/>
      <c r="F51" s="330"/>
      <c r="G51" s="331"/>
      <c r="L51" s="137"/>
    </row>
    <row r="52" spans="1:12" s="136" customFormat="1" ht="13.5" customHeight="1">
      <c r="A52" s="329"/>
      <c r="B52" s="330"/>
      <c r="C52" s="330"/>
      <c r="D52" s="330"/>
      <c r="E52" s="330"/>
      <c r="F52" s="330"/>
      <c r="G52" s="331"/>
      <c r="L52" s="137"/>
    </row>
    <row r="53" spans="1:12" s="136" customFormat="1" ht="13.5" customHeight="1">
      <c r="A53" s="329"/>
      <c r="B53" s="330"/>
      <c r="C53" s="330"/>
      <c r="D53" s="330"/>
      <c r="E53" s="330"/>
      <c r="F53" s="330"/>
      <c r="G53" s="331"/>
      <c r="L53" s="137"/>
    </row>
    <row r="54" spans="1:12" s="136" customFormat="1" ht="13.5" customHeight="1">
      <c r="A54" s="329"/>
      <c r="B54" s="330"/>
      <c r="C54" s="330"/>
      <c r="D54" s="330"/>
      <c r="E54" s="330"/>
      <c r="F54" s="330"/>
      <c r="G54" s="331"/>
      <c r="L54" s="137"/>
    </row>
    <row r="55" spans="1:12" s="136" customFormat="1" ht="13.5" customHeight="1">
      <c r="A55" s="329"/>
      <c r="B55" s="330"/>
      <c r="C55" s="330"/>
      <c r="D55" s="330"/>
      <c r="E55" s="330"/>
      <c r="F55" s="330"/>
      <c r="G55" s="331"/>
      <c r="L55" s="137"/>
    </row>
    <row r="56" spans="1:12" s="137" customFormat="1" ht="13.5" customHeight="1">
      <c r="A56" s="329"/>
      <c r="B56" s="330"/>
      <c r="C56" s="330"/>
      <c r="D56" s="330"/>
      <c r="E56" s="330"/>
      <c r="F56" s="330"/>
      <c r="G56" s="331"/>
      <c r="H56" s="136"/>
      <c r="I56" s="136"/>
      <c r="J56" s="136"/>
      <c r="K56" s="136"/>
    </row>
    <row r="57" spans="1:12" s="100" customFormat="1" ht="21">
      <c r="A57" s="146" t="s">
        <v>32</v>
      </c>
      <c r="B57" s="155">
        <f>$B$1</f>
        <v>6</v>
      </c>
      <c r="C57" s="148" t="s">
        <v>39</v>
      </c>
      <c r="D57" s="149" t="str">
        <f>$E$1</f>
        <v>一日毎</v>
      </c>
      <c r="E57" s="390" t="str">
        <f>$B$2</f>
        <v>アストラル・ステップ</v>
      </c>
      <c r="F57" s="391"/>
      <c r="G57" s="392"/>
      <c r="L57" s="130"/>
    </row>
  </sheetData>
  <mergeCells count="59">
    <mergeCell ref="J10:K10"/>
    <mergeCell ref="B11:G11"/>
    <mergeCell ref="B1:C1"/>
    <mergeCell ref="F1:G1"/>
    <mergeCell ref="B2:G2"/>
    <mergeCell ref="B4:G4"/>
    <mergeCell ref="B5:G5"/>
    <mergeCell ref="B6:D6"/>
    <mergeCell ref="B7:D7"/>
    <mergeCell ref="B8:G8"/>
    <mergeCell ref="B9:G9"/>
    <mergeCell ref="B10:G10"/>
    <mergeCell ref="A23:G23"/>
    <mergeCell ref="A24:G24"/>
    <mergeCell ref="A25:G25"/>
    <mergeCell ref="A26:G26"/>
    <mergeCell ref="B16:G16"/>
    <mergeCell ref="B18:G18"/>
    <mergeCell ref="A19:G19"/>
    <mergeCell ref="A20:G20"/>
    <mergeCell ref="A21:G21"/>
    <mergeCell ref="A22:G22"/>
    <mergeCell ref="J12:K12"/>
    <mergeCell ref="B13:G13"/>
    <mergeCell ref="B14:G14"/>
    <mergeCell ref="B17:G17"/>
    <mergeCell ref="B12:G12"/>
    <mergeCell ref="B15:G15"/>
    <mergeCell ref="A38:G38"/>
    <mergeCell ref="A27:G27"/>
    <mergeCell ref="A28:G28"/>
    <mergeCell ref="A29:G29"/>
    <mergeCell ref="A30:G30"/>
    <mergeCell ref="A31:G31"/>
    <mergeCell ref="A32:G32"/>
    <mergeCell ref="A33:G33"/>
    <mergeCell ref="A34:G34"/>
    <mergeCell ref="A35:G35"/>
    <mergeCell ref="A36:G36"/>
    <mergeCell ref="A37:G37"/>
    <mergeCell ref="A50:G50"/>
    <mergeCell ref="A39:G39"/>
    <mergeCell ref="A40:G40"/>
    <mergeCell ref="A41:G41"/>
    <mergeCell ref="A42:G42"/>
    <mergeCell ref="A43:G43"/>
    <mergeCell ref="A44:G44"/>
    <mergeCell ref="A45:G45"/>
    <mergeCell ref="A46:G46"/>
    <mergeCell ref="A47:G47"/>
    <mergeCell ref="A48:G48"/>
    <mergeCell ref="A49:G49"/>
    <mergeCell ref="E57:G57"/>
    <mergeCell ref="A51:G51"/>
    <mergeCell ref="A52:G52"/>
    <mergeCell ref="A53:G53"/>
    <mergeCell ref="A54:G54"/>
    <mergeCell ref="A55:G55"/>
    <mergeCell ref="A56:G5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zoomScaleNormal="100" workbookViewId="0">
      <selection activeCell="B16" sqref="B16:G16"/>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43" t="s">
        <v>32</v>
      </c>
      <c r="B1" s="372">
        <v>10</v>
      </c>
      <c r="C1" s="373"/>
      <c r="D1" s="44" t="s">
        <v>39</v>
      </c>
      <c r="E1" s="45" t="s">
        <v>56</v>
      </c>
      <c r="F1" s="374"/>
      <c r="G1" s="375"/>
      <c r="H1" s="105" t="s">
        <v>54</v>
      </c>
    </row>
    <row r="2" spans="1:12" ht="24.75" customHeight="1">
      <c r="A2" s="44" t="s">
        <v>0</v>
      </c>
      <c r="B2" s="376" t="s">
        <v>435</v>
      </c>
      <c r="C2" s="376"/>
      <c r="D2" s="376"/>
      <c r="E2" s="376"/>
      <c r="F2" s="376"/>
      <c r="G2" s="376"/>
      <c r="H2" s="105" t="s">
        <v>55</v>
      </c>
    </row>
    <row r="3" spans="1:12" ht="19.5" customHeight="1">
      <c r="A3" s="112" t="s">
        <v>47</v>
      </c>
      <c r="B3" s="100"/>
      <c r="C3" s="100"/>
      <c r="D3" s="100"/>
      <c r="I3" s="105"/>
    </row>
    <row r="4" spans="1:12">
      <c r="A4" s="84" t="s">
        <v>45</v>
      </c>
      <c r="B4" s="317" t="s">
        <v>436</v>
      </c>
      <c r="C4" s="318"/>
      <c r="D4" s="318"/>
      <c r="E4" s="318"/>
      <c r="F4" s="318"/>
      <c r="G4" s="319"/>
    </row>
    <row r="5" spans="1:12">
      <c r="A5" s="85" t="s">
        <v>38</v>
      </c>
      <c r="B5" s="317" t="s">
        <v>437</v>
      </c>
      <c r="C5" s="318"/>
      <c r="D5" s="318"/>
      <c r="E5" s="318"/>
      <c r="F5" s="318"/>
      <c r="G5" s="319"/>
    </row>
    <row r="6" spans="1:12">
      <c r="A6" s="85" t="s">
        <v>7</v>
      </c>
      <c r="B6" s="432" t="s">
        <v>131</v>
      </c>
      <c r="C6" s="433"/>
      <c r="D6" s="434"/>
      <c r="E6" s="287" t="s">
        <v>42</v>
      </c>
      <c r="F6" s="262" t="str">
        <f>IF($I$6 = 0,"", $I$6)</f>
        <v>遠隔</v>
      </c>
      <c r="G6" s="262">
        <f>IF($J$6 = 0,"", $J$6)</f>
        <v>10</v>
      </c>
      <c r="H6" s="287" t="s">
        <v>42</v>
      </c>
      <c r="I6" s="289" t="s">
        <v>70</v>
      </c>
      <c r="J6" s="289">
        <v>10</v>
      </c>
    </row>
    <row r="7" spans="1:12">
      <c r="A7" s="86" t="s">
        <v>6</v>
      </c>
      <c r="B7" s="317" t="s">
        <v>438</v>
      </c>
      <c r="C7" s="318"/>
      <c r="D7" s="319"/>
      <c r="E7" s="287" t="s">
        <v>65</v>
      </c>
      <c r="F7" s="288" t="str">
        <f>IF($I$7 = 0,"", $I$7)</f>
        <v/>
      </c>
      <c r="G7" s="288" t="str">
        <f>IF($J$7 = 0,"", $J$7)</f>
        <v/>
      </c>
      <c r="H7" s="287" t="s">
        <v>65</v>
      </c>
      <c r="I7" s="289"/>
      <c r="J7" s="289"/>
    </row>
    <row r="8" spans="1:12" ht="13.5" customHeight="1">
      <c r="A8" s="87" t="s">
        <v>60</v>
      </c>
      <c r="B8" s="320" t="s">
        <v>439</v>
      </c>
      <c r="C8" s="321"/>
      <c r="D8" s="321"/>
      <c r="E8" s="321"/>
      <c r="F8" s="321"/>
      <c r="G8" s="322"/>
      <c r="H8" s="287" t="s">
        <v>84</v>
      </c>
      <c r="I8" s="289" t="s">
        <v>115</v>
      </c>
      <c r="J8" s="105" t="s">
        <v>61</v>
      </c>
    </row>
    <row r="9" spans="1:12" ht="13.5" customHeight="1">
      <c r="A9" s="88"/>
      <c r="B9" s="326" t="s">
        <v>440</v>
      </c>
      <c r="C9" s="327"/>
      <c r="D9" s="327"/>
      <c r="E9" s="327"/>
      <c r="F9" s="327"/>
      <c r="G9" s="328"/>
      <c r="H9" s="287" t="s">
        <v>50</v>
      </c>
      <c r="I9" s="289" t="s">
        <v>151</v>
      </c>
      <c r="J9" s="288">
        <f>IF($I$9 = "筋力",基本!$C$5,IF($I$9 = "耐久力",基本!$C$6,IF($I$9 = "敏捷力",基本!$C$7,IF($I$9 = "知力",基本!$C$8,IF($I$9 = "判断力",基本!$C$9,IF($I$9 = "判断力",基本!$C$10,""))))))</f>
        <v>6</v>
      </c>
      <c r="K9" s="289" t="s">
        <v>89</v>
      </c>
    </row>
    <row r="10" spans="1:12" ht="13.5" customHeight="1">
      <c r="A10" s="88"/>
      <c r="B10" s="329" t="s">
        <v>441</v>
      </c>
      <c r="C10" s="330"/>
      <c r="D10" s="330"/>
      <c r="E10" s="330"/>
      <c r="F10" s="330"/>
      <c r="G10" s="331"/>
      <c r="H10" s="287" t="s">
        <v>57</v>
      </c>
      <c r="I10" s="289">
        <v>1</v>
      </c>
      <c r="J10" s="296" t="s">
        <v>52</v>
      </c>
      <c r="K10" s="297"/>
      <c r="L10" s="288">
        <f>IF($I$8=基本!$F$4,基本!$P$7,IF($I$8=基本!$F$13,基本!$P$16,IF($I$8=基本!$F$22,基本!$P$25,IF($I$8=基本!$F$31,基本!$P$34,IF($I$8=基本!$F$40,基本!$P$43,0)))))</f>
        <v>10</v>
      </c>
    </row>
    <row r="11" spans="1:12" ht="17.25">
      <c r="A11" s="88"/>
      <c r="B11" s="326" t="s">
        <v>442</v>
      </c>
      <c r="C11" s="327"/>
      <c r="D11" s="327"/>
      <c r="E11" s="327"/>
      <c r="F11" s="327"/>
      <c r="G11" s="328"/>
      <c r="H11" s="285" t="s">
        <v>51</v>
      </c>
      <c r="I11" s="289" t="s">
        <v>151</v>
      </c>
      <c r="J11" s="109">
        <f>IF($I$9 = "筋力",基本!$C$5,IF($I$11 = "耐久力",基本!$C$6,IF($I$11 = "敏捷力",基本!$C$7,IF($I$11 = "知力",基本!$C$8,IF($I$11 = "判断力",基本!$C$9,IF($I$11 = "判断力",基本!$C$10,""))))))</f>
        <v>6</v>
      </c>
      <c r="L11" s="100"/>
    </row>
    <row r="12" spans="1:12" ht="17.25">
      <c r="A12" s="88"/>
      <c r="B12" s="329" t="s">
        <v>443</v>
      </c>
      <c r="C12" s="330"/>
      <c r="D12" s="330"/>
      <c r="E12" s="330"/>
      <c r="F12" s="330"/>
      <c r="G12" s="331"/>
      <c r="H12" s="287" t="s">
        <v>58</v>
      </c>
      <c r="I12" s="289">
        <v>0</v>
      </c>
      <c r="J12" s="296" t="s">
        <v>53</v>
      </c>
      <c r="K12" s="297"/>
      <c r="L12" s="288">
        <f>IF($I$8=基本!$F$4,基本!$P$9,IF($I$8=基本!$F$13,基本!$P$18,IF($I$8=基本!$F$22,基本!$P$27,IF($I$8=基本!$F$31,基本!$P$36,IF($I$8=基本!$F$40,基本!$P$45,0)))))</f>
        <v>3</v>
      </c>
    </row>
    <row r="13" spans="1:12" ht="13.5" customHeight="1">
      <c r="A13" s="88"/>
      <c r="B13" s="435"/>
      <c r="C13" s="436"/>
      <c r="D13" s="436"/>
      <c r="E13" s="436"/>
      <c r="F13" s="436"/>
      <c r="G13" s="437"/>
      <c r="H13" s="286" t="s">
        <v>85</v>
      </c>
      <c r="I13" s="289">
        <v>1</v>
      </c>
      <c r="J13" s="287" t="s">
        <v>43</v>
      </c>
      <c r="K13" s="289">
        <v>10</v>
      </c>
    </row>
    <row r="14" spans="1:12" ht="13.5" customHeight="1">
      <c r="A14" s="88"/>
      <c r="B14" s="326"/>
      <c r="C14" s="327"/>
      <c r="D14" s="327"/>
      <c r="E14" s="327"/>
      <c r="F14" s="327"/>
      <c r="G14" s="328"/>
      <c r="H14" s="287" t="s">
        <v>49</v>
      </c>
      <c r="I14" s="289">
        <v>2</v>
      </c>
      <c r="J14" s="287" t="s">
        <v>43</v>
      </c>
      <c r="K14" s="289">
        <v>8</v>
      </c>
    </row>
    <row r="15" spans="1:12" ht="17.25">
      <c r="A15" s="88"/>
      <c r="B15" s="364" t="str">
        <f xml:space="preserve"> "　　　　　　　　" &amp; 10+基本!$B$3+$J$9 &amp; " の&lt;知覚&gt;判定に成功しないと気付かない"</f>
        <v>　　　　　　　　26 の&lt;知覚&gt;判定に成功しないと気付かない</v>
      </c>
      <c r="C15" s="365"/>
      <c r="D15" s="365"/>
      <c r="E15" s="365"/>
      <c r="F15" s="365"/>
      <c r="G15" s="366"/>
      <c r="H15" s="287" t="s">
        <v>59</v>
      </c>
      <c r="I15" s="289"/>
    </row>
    <row r="16" spans="1:12" ht="13.5" customHeight="1">
      <c r="A16" s="88"/>
      <c r="B16" s="326"/>
      <c r="C16" s="327"/>
      <c r="D16" s="327"/>
      <c r="E16" s="327"/>
      <c r="F16" s="327"/>
      <c r="G16" s="328"/>
    </row>
    <row r="17" spans="1:12" ht="13.5" customHeight="1">
      <c r="A17" s="88"/>
      <c r="B17" s="326"/>
      <c r="C17" s="327"/>
      <c r="D17" s="327"/>
      <c r="E17" s="327"/>
      <c r="F17" s="327"/>
      <c r="G17" s="328"/>
      <c r="J17" s="160"/>
      <c r="K17" s="160"/>
    </row>
    <row r="18" spans="1:12" ht="13.5" customHeight="1">
      <c r="A18" s="89"/>
      <c r="B18" s="377"/>
      <c r="C18" s="378"/>
      <c r="D18" s="378"/>
      <c r="E18" s="378"/>
      <c r="F18" s="378"/>
      <c r="G18" s="379"/>
      <c r="J18" s="160"/>
      <c r="K18" s="160"/>
    </row>
    <row r="19" spans="1:12" ht="8.25" customHeight="1">
      <c r="A19" s="333"/>
      <c r="B19" s="333"/>
      <c r="C19" s="333"/>
      <c r="D19" s="333"/>
      <c r="E19" s="333"/>
      <c r="F19" s="333"/>
      <c r="G19" s="333"/>
    </row>
    <row r="20" spans="1:12" ht="18.75" customHeight="1">
      <c r="A20" s="304"/>
      <c r="B20" s="304"/>
      <c r="C20" s="304"/>
      <c r="D20" s="304"/>
      <c r="E20" s="304"/>
      <c r="F20" s="304"/>
      <c r="G20" s="304"/>
      <c r="I20" s="160"/>
      <c r="J20" s="160"/>
      <c r="K20" s="160"/>
    </row>
    <row r="21" spans="1:12" ht="13.5" customHeight="1">
      <c r="A21" s="305"/>
      <c r="B21" s="305"/>
      <c r="C21" s="305"/>
      <c r="D21" s="305"/>
      <c r="E21" s="305"/>
      <c r="F21" s="305"/>
      <c r="G21" s="305"/>
    </row>
    <row r="22" spans="1:12" ht="13.5" customHeight="1">
      <c r="A22" s="305"/>
      <c r="B22" s="305"/>
      <c r="C22" s="305"/>
      <c r="D22" s="305"/>
      <c r="E22" s="305"/>
      <c r="F22" s="305"/>
      <c r="G22" s="305"/>
    </row>
    <row r="23" spans="1:12" ht="7.5" customHeight="1">
      <c r="A23" s="378"/>
      <c r="B23" s="378"/>
      <c r="C23" s="378"/>
      <c r="D23" s="378"/>
      <c r="E23" s="378"/>
      <c r="F23" s="378"/>
      <c r="G23" s="378"/>
    </row>
    <row r="24" spans="1:12" ht="13.5" customHeight="1">
      <c r="A24" s="341" t="s">
        <v>48</v>
      </c>
      <c r="B24" s="342"/>
      <c r="C24" s="342"/>
      <c r="D24" s="342"/>
      <c r="E24" s="342"/>
      <c r="F24" s="342"/>
      <c r="G24" s="343"/>
    </row>
    <row r="25" spans="1:12" s="136" customFormat="1" ht="13.5" customHeight="1">
      <c r="A25" s="380"/>
      <c r="B25" s="381"/>
      <c r="C25" s="381"/>
      <c r="D25" s="381"/>
      <c r="E25" s="381"/>
      <c r="F25" s="381"/>
      <c r="G25" s="382"/>
      <c r="L25" s="137"/>
    </row>
    <row r="26" spans="1:12" s="100" customFormat="1" ht="15.75" customHeight="1">
      <c r="A26" s="329" t="s">
        <v>444</v>
      </c>
      <c r="B26" s="330"/>
      <c r="C26" s="330"/>
      <c r="D26" s="330"/>
      <c r="E26" s="330"/>
      <c r="F26" s="330"/>
      <c r="G26" s="331"/>
      <c r="L26" s="160"/>
    </row>
    <row r="27" spans="1:12" s="136" customFormat="1" ht="13.5" customHeight="1">
      <c r="A27" s="329" t="s">
        <v>445</v>
      </c>
      <c r="B27" s="330"/>
      <c r="C27" s="330"/>
      <c r="D27" s="330"/>
      <c r="E27" s="330"/>
      <c r="F27" s="330"/>
      <c r="G27" s="331"/>
      <c r="L27" s="137"/>
    </row>
    <row r="28" spans="1:12" s="136" customFormat="1" ht="13.5" customHeight="1">
      <c r="A28" s="329" t="s">
        <v>446</v>
      </c>
      <c r="B28" s="330"/>
      <c r="C28" s="330"/>
      <c r="D28" s="330"/>
      <c r="E28" s="330"/>
      <c r="F28" s="330"/>
      <c r="G28" s="331"/>
      <c r="L28" s="137"/>
    </row>
    <row r="29" spans="1:12" s="136" customFormat="1" ht="13.5" customHeight="1">
      <c r="A29" s="329" t="s">
        <v>447</v>
      </c>
      <c r="B29" s="330"/>
      <c r="C29" s="330"/>
      <c r="D29" s="330"/>
      <c r="E29" s="330"/>
      <c r="F29" s="330"/>
      <c r="G29" s="331"/>
      <c r="L29" s="137"/>
    </row>
    <row r="30" spans="1:12" s="136" customFormat="1" ht="13.5" customHeight="1">
      <c r="A30" s="329"/>
      <c r="B30" s="330"/>
      <c r="C30" s="330"/>
      <c r="D30" s="330"/>
      <c r="E30" s="330"/>
      <c r="F30" s="330"/>
      <c r="G30" s="331"/>
      <c r="L30" s="137"/>
    </row>
    <row r="31" spans="1:12" s="136" customFormat="1" ht="13.5" customHeight="1">
      <c r="A31" s="329" t="s">
        <v>453</v>
      </c>
      <c r="B31" s="330"/>
      <c r="C31" s="330"/>
      <c r="D31" s="330"/>
      <c r="E31" s="330"/>
      <c r="F31" s="330"/>
      <c r="G31" s="331"/>
      <c r="L31" s="137"/>
    </row>
    <row r="32" spans="1:12" s="137" customFormat="1" ht="13.5" customHeight="1">
      <c r="A32" s="329"/>
      <c r="B32" s="330"/>
      <c r="C32" s="330"/>
      <c r="D32" s="330"/>
      <c r="E32" s="330"/>
      <c r="F32" s="330"/>
      <c r="G32" s="331"/>
      <c r="H32" s="136"/>
      <c r="I32" s="136"/>
      <c r="J32" s="136"/>
      <c r="K32" s="136"/>
    </row>
    <row r="33" spans="1:12" s="136" customFormat="1" ht="13.5" customHeight="1">
      <c r="A33" s="329" t="s">
        <v>448</v>
      </c>
      <c r="B33" s="330"/>
      <c r="C33" s="330"/>
      <c r="D33" s="330"/>
      <c r="E33" s="330"/>
      <c r="F33" s="330"/>
      <c r="G33" s="331"/>
      <c r="L33" s="137"/>
    </row>
    <row r="34" spans="1:12" s="136" customFormat="1" ht="13.5" customHeight="1">
      <c r="A34" s="329" t="s">
        <v>449</v>
      </c>
      <c r="B34" s="330"/>
      <c r="C34" s="330"/>
      <c r="D34" s="330"/>
      <c r="E34" s="330"/>
      <c r="F34" s="330"/>
      <c r="G34" s="331"/>
      <c r="L34" s="137"/>
    </row>
    <row r="35" spans="1:12" s="136" customFormat="1" ht="13.5" customHeight="1">
      <c r="A35" s="329" t="s">
        <v>450</v>
      </c>
      <c r="B35" s="330"/>
      <c r="C35" s="330"/>
      <c r="D35" s="330"/>
      <c r="E35" s="330"/>
      <c r="F35" s="330"/>
      <c r="G35" s="331"/>
      <c r="L35" s="137"/>
    </row>
    <row r="36" spans="1:12" s="136" customFormat="1" ht="13.5" customHeight="1">
      <c r="A36" s="329" t="s">
        <v>452</v>
      </c>
      <c r="B36" s="330"/>
      <c r="C36" s="330"/>
      <c r="D36" s="330"/>
      <c r="E36" s="330"/>
      <c r="F36" s="330"/>
      <c r="G36" s="331"/>
      <c r="L36" s="137"/>
    </row>
    <row r="37" spans="1:12" s="137" customFormat="1" ht="13.5" customHeight="1">
      <c r="A37" s="329"/>
      <c r="B37" s="330"/>
      <c r="C37" s="330"/>
      <c r="D37" s="330"/>
      <c r="E37" s="330"/>
      <c r="F37" s="330"/>
      <c r="G37" s="331"/>
      <c r="H37" s="136"/>
      <c r="I37" s="136"/>
      <c r="J37" s="136"/>
      <c r="K37" s="136"/>
    </row>
    <row r="38" spans="1:12" s="136" customFormat="1" ht="13.5" customHeight="1">
      <c r="A38" s="329"/>
      <c r="B38" s="330"/>
      <c r="C38" s="330"/>
      <c r="D38" s="330"/>
      <c r="E38" s="330"/>
      <c r="F38" s="330"/>
      <c r="G38" s="331"/>
      <c r="L38" s="137"/>
    </row>
    <row r="39" spans="1:12" s="136" customFormat="1" ht="13.5" customHeight="1">
      <c r="A39" s="329" t="s">
        <v>451</v>
      </c>
      <c r="B39" s="330"/>
      <c r="C39" s="330"/>
      <c r="D39" s="330"/>
      <c r="E39" s="330"/>
      <c r="F39" s="330"/>
      <c r="G39" s="331"/>
      <c r="L39" s="137"/>
    </row>
    <row r="40" spans="1:12" s="136" customFormat="1" ht="13.5" customHeight="1">
      <c r="A40" s="329"/>
      <c r="B40" s="330"/>
      <c r="C40" s="330"/>
      <c r="D40" s="330"/>
      <c r="E40" s="330"/>
      <c r="F40" s="330"/>
      <c r="G40" s="331"/>
      <c r="L40" s="137"/>
    </row>
    <row r="41" spans="1:12" s="136" customFormat="1" ht="13.5" customHeight="1">
      <c r="A41" s="329"/>
      <c r="B41" s="330"/>
      <c r="C41" s="330"/>
      <c r="D41" s="330"/>
      <c r="E41" s="330"/>
      <c r="F41" s="330"/>
      <c r="G41" s="331"/>
      <c r="L41" s="137"/>
    </row>
    <row r="42" spans="1:12" s="136" customFormat="1" ht="13.5" customHeight="1">
      <c r="A42" s="329"/>
      <c r="B42" s="330"/>
      <c r="C42" s="330"/>
      <c r="D42" s="330"/>
      <c r="E42" s="330"/>
      <c r="F42" s="330"/>
      <c r="G42" s="331"/>
      <c r="L42" s="137"/>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6" customFormat="1" ht="13.5" customHeight="1">
      <c r="A48" s="329"/>
      <c r="B48" s="330"/>
      <c r="C48" s="330"/>
      <c r="D48" s="330"/>
      <c r="E48" s="330"/>
      <c r="F48" s="330"/>
      <c r="G48" s="331"/>
      <c r="L48" s="137"/>
    </row>
    <row r="49" spans="1:12" s="136" customFormat="1" ht="13.5" customHeight="1">
      <c r="A49" s="329"/>
      <c r="B49" s="330"/>
      <c r="C49" s="330"/>
      <c r="D49" s="330"/>
      <c r="E49" s="330"/>
      <c r="F49" s="330"/>
      <c r="G49" s="331"/>
      <c r="L49" s="137"/>
    </row>
    <row r="50" spans="1:12" s="136" customFormat="1" ht="13.5" customHeight="1">
      <c r="A50" s="329"/>
      <c r="B50" s="330"/>
      <c r="C50" s="330"/>
      <c r="D50" s="330"/>
      <c r="E50" s="330"/>
      <c r="F50" s="330"/>
      <c r="G50" s="331"/>
      <c r="L50" s="137"/>
    </row>
    <row r="51" spans="1:12" s="136" customFormat="1" ht="13.5" customHeight="1">
      <c r="A51" s="329"/>
      <c r="B51" s="330"/>
      <c r="C51" s="330"/>
      <c r="D51" s="330"/>
      <c r="E51" s="330"/>
      <c r="F51" s="330"/>
      <c r="G51" s="331"/>
      <c r="L51" s="137"/>
    </row>
    <row r="52" spans="1:12" s="136" customFormat="1" ht="13.5" customHeight="1">
      <c r="A52" s="329"/>
      <c r="B52" s="330"/>
      <c r="C52" s="330"/>
      <c r="D52" s="330"/>
      <c r="E52" s="330"/>
      <c r="F52" s="330"/>
      <c r="G52" s="331"/>
      <c r="L52" s="137"/>
    </row>
    <row r="53" spans="1:12" s="136" customFormat="1" ht="13.5" customHeight="1">
      <c r="A53" s="329"/>
      <c r="B53" s="330"/>
      <c r="C53" s="330"/>
      <c r="D53" s="330"/>
      <c r="E53" s="330"/>
      <c r="F53" s="330"/>
      <c r="G53" s="331"/>
      <c r="L53" s="137"/>
    </row>
    <row r="54" spans="1:12" s="136" customFormat="1" ht="13.5" customHeight="1">
      <c r="A54" s="329"/>
      <c r="B54" s="330"/>
      <c r="C54" s="330"/>
      <c r="D54" s="330"/>
      <c r="E54" s="330"/>
      <c r="F54" s="330"/>
      <c r="G54" s="331"/>
      <c r="L54" s="137"/>
    </row>
    <row r="55" spans="1:12" s="136" customFormat="1" ht="13.5" customHeight="1">
      <c r="A55" s="329"/>
      <c r="B55" s="330"/>
      <c r="C55" s="330"/>
      <c r="D55" s="330"/>
      <c r="E55" s="330"/>
      <c r="F55" s="330"/>
      <c r="G55" s="331"/>
      <c r="L55" s="137"/>
    </row>
    <row r="56" spans="1:12" s="136" customFormat="1" ht="13.5" customHeight="1">
      <c r="A56" s="329"/>
      <c r="B56" s="330"/>
      <c r="C56" s="330"/>
      <c r="D56" s="330"/>
      <c r="E56" s="330"/>
      <c r="F56" s="330"/>
      <c r="G56" s="331"/>
      <c r="L56" s="137"/>
    </row>
    <row r="57" spans="1:12" s="137" customFormat="1" ht="13.5" customHeight="1">
      <c r="A57" s="329"/>
      <c r="B57" s="330"/>
      <c r="C57" s="330"/>
      <c r="D57" s="330"/>
      <c r="E57" s="330"/>
      <c r="F57" s="330"/>
      <c r="G57" s="331"/>
      <c r="H57" s="136"/>
      <c r="I57" s="136"/>
      <c r="J57" s="136"/>
      <c r="K57" s="136"/>
    </row>
    <row r="58" spans="1:12" s="100" customFormat="1" ht="21">
      <c r="A58" s="40" t="s">
        <v>32</v>
      </c>
      <c r="B58" s="290">
        <f>$B$1</f>
        <v>10</v>
      </c>
      <c r="C58" s="41" t="s">
        <v>39</v>
      </c>
      <c r="D58" s="42" t="str">
        <f>$E$1</f>
        <v>遭遇毎</v>
      </c>
      <c r="E58" s="367" t="str">
        <f>$B$2</f>
        <v>エレメンタル・マイン</v>
      </c>
      <c r="F58" s="368"/>
      <c r="G58" s="369"/>
      <c r="L58" s="160"/>
    </row>
  </sheetData>
  <mergeCells count="60">
    <mergeCell ref="E58:G58"/>
    <mergeCell ref="A30:G30"/>
    <mergeCell ref="A31:G31"/>
    <mergeCell ref="A52:G52"/>
    <mergeCell ref="A53:G53"/>
    <mergeCell ref="A54:G54"/>
    <mergeCell ref="A55:G55"/>
    <mergeCell ref="A56:G56"/>
    <mergeCell ref="A57:G57"/>
    <mergeCell ref="A48:G48"/>
    <mergeCell ref="A49:G49"/>
    <mergeCell ref="A50:G50"/>
    <mergeCell ref="A51:G51"/>
    <mergeCell ref="A43:G43"/>
    <mergeCell ref="A44:G44"/>
    <mergeCell ref="A45:G45"/>
    <mergeCell ref="A46:G46"/>
    <mergeCell ref="A47:G47"/>
    <mergeCell ref="A37:G37"/>
    <mergeCell ref="A38:G38"/>
    <mergeCell ref="A39:G39"/>
    <mergeCell ref="A40:G40"/>
    <mergeCell ref="A41:G41"/>
    <mergeCell ref="A42:G42"/>
    <mergeCell ref="A36:G36"/>
    <mergeCell ref="A23:G23"/>
    <mergeCell ref="A24:G24"/>
    <mergeCell ref="A25:G25"/>
    <mergeCell ref="A26:G26"/>
    <mergeCell ref="A27:G27"/>
    <mergeCell ref="A28:G28"/>
    <mergeCell ref="A29:G29"/>
    <mergeCell ref="A32:G32"/>
    <mergeCell ref="A33:G33"/>
    <mergeCell ref="A34:G34"/>
    <mergeCell ref="A35:G35"/>
    <mergeCell ref="J10:K10"/>
    <mergeCell ref="A22:G22"/>
    <mergeCell ref="B12:G12"/>
    <mergeCell ref="J12:K12"/>
    <mergeCell ref="B13:G13"/>
    <mergeCell ref="B14:G14"/>
    <mergeCell ref="B15:G15"/>
    <mergeCell ref="B16:G16"/>
    <mergeCell ref="B17:G17"/>
    <mergeCell ref="B18:G18"/>
    <mergeCell ref="A19:G19"/>
    <mergeCell ref="A20:G20"/>
    <mergeCell ref="A21:G21"/>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Q50"/>
  <sheetViews>
    <sheetView zoomScaleNormal="100" workbookViewId="0">
      <selection activeCell="F23" sqref="F23"/>
    </sheetView>
  </sheetViews>
  <sheetFormatPr defaultRowHeight="13.5"/>
  <cols>
    <col min="1" max="1" width="7.875" style="90" customWidth="1"/>
    <col min="2" max="2" width="8.5" style="90" customWidth="1"/>
    <col min="3" max="3" width="6.625" style="90" customWidth="1"/>
    <col min="4" max="4" width="15.75" style="90"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90" customWidth="1"/>
    <col min="13" max="13" width="17.875" style="90" bestFit="1" customWidth="1"/>
    <col min="14" max="14" width="12.375" style="90" customWidth="1"/>
    <col min="15" max="16384" width="9" style="90"/>
  </cols>
  <sheetData>
    <row r="1" spans="1:17" ht="21">
      <c r="A1" s="10"/>
      <c r="B1" s="312"/>
      <c r="C1" s="313"/>
      <c r="D1" s="12" t="s">
        <v>39</v>
      </c>
      <c r="E1" s="11" t="s">
        <v>40</v>
      </c>
      <c r="F1" s="314"/>
      <c r="G1" s="315"/>
      <c r="H1" s="35" t="s">
        <v>54</v>
      </c>
    </row>
    <row r="2" spans="1:17" ht="24.75" customHeight="1">
      <c r="A2" s="12" t="s">
        <v>0</v>
      </c>
      <c r="B2" s="316" t="s">
        <v>100</v>
      </c>
      <c r="C2" s="316"/>
      <c r="D2" s="316"/>
      <c r="E2" s="316"/>
      <c r="F2" s="316"/>
      <c r="G2" s="316"/>
      <c r="H2" s="35" t="s">
        <v>55</v>
      </c>
    </row>
    <row r="3" spans="1:17" ht="19.5" customHeight="1">
      <c r="A3" s="34" t="s">
        <v>47</v>
      </c>
      <c r="B3" s="31"/>
      <c r="C3" s="31"/>
      <c r="D3" s="31"/>
      <c r="I3" s="35"/>
    </row>
    <row r="4" spans="1:17">
      <c r="A4" s="84" t="s">
        <v>45</v>
      </c>
      <c r="B4" s="317"/>
      <c r="C4" s="318"/>
      <c r="D4" s="318"/>
      <c r="E4" s="318"/>
      <c r="F4" s="318"/>
      <c r="G4" s="319"/>
    </row>
    <row r="5" spans="1:17">
      <c r="A5" s="85" t="s">
        <v>38</v>
      </c>
      <c r="B5" s="317"/>
      <c r="C5" s="318"/>
      <c r="D5" s="318"/>
      <c r="E5" s="318"/>
      <c r="F5" s="318"/>
      <c r="G5" s="319"/>
    </row>
    <row r="6" spans="1:17">
      <c r="A6" s="85" t="s">
        <v>7</v>
      </c>
      <c r="B6" s="317" t="s">
        <v>5</v>
      </c>
      <c r="C6" s="318"/>
      <c r="D6" s="319"/>
      <c r="E6" s="92" t="s">
        <v>42</v>
      </c>
      <c r="F6" s="93" t="str">
        <f>$I$6</f>
        <v>近接</v>
      </c>
      <c r="G6" s="93" t="str">
        <f>IF($J$6 = 0,"", $J$6)</f>
        <v>武器</v>
      </c>
      <c r="H6" s="92" t="s">
        <v>42</v>
      </c>
      <c r="I6" s="94" t="s">
        <v>68</v>
      </c>
      <c r="J6" s="94" t="s">
        <v>98</v>
      </c>
      <c r="M6" s="274" t="s">
        <v>42</v>
      </c>
      <c r="N6" s="276" t="s">
        <v>68</v>
      </c>
      <c r="O6" s="276" t="s">
        <v>422</v>
      </c>
      <c r="P6" s="100"/>
      <c r="Q6" s="160"/>
    </row>
    <row r="7" spans="1:17">
      <c r="A7" s="86" t="s">
        <v>6</v>
      </c>
      <c r="B7" s="317" t="s">
        <v>90</v>
      </c>
      <c r="C7" s="318"/>
      <c r="D7" s="319"/>
      <c r="E7" s="92" t="s">
        <v>65</v>
      </c>
      <c r="F7" s="93" t="str">
        <f>IF($I$7 = 0,"", $I$7)</f>
        <v/>
      </c>
      <c r="G7" s="93" t="str">
        <f>IF($J$7 = 0,"", $J$7)</f>
        <v/>
      </c>
      <c r="H7" s="92" t="s">
        <v>65</v>
      </c>
      <c r="I7" s="94"/>
      <c r="J7" s="94"/>
      <c r="M7" s="274" t="s">
        <v>65</v>
      </c>
      <c r="N7" s="276"/>
      <c r="O7" s="276"/>
      <c r="P7" s="100"/>
      <c r="Q7" s="160"/>
    </row>
    <row r="8" spans="1:17">
      <c r="A8" s="86" t="s">
        <v>8</v>
      </c>
      <c r="B8" s="317" t="s">
        <v>102</v>
      </c>
      <c r="C8" s="318"/>
      <c r="D8" s="318"/>
      <c r="E8" s="318"/>
      <c r="F8" s="318"/>
      <c r="G8" s="319"/>
      <c r="H8" s="92" t="s">
        <v>84</v>
      </c>
      <c r="I8" s="276" t="s">
        <v>424</v>
      </c>
      <c r="J8" s="35" t="s">
        <v>61</v>
      </c>
      <c r="M8" s="274" t="s">
        <v>84</v>
      </c>
      <c r="N8" s="276" t="s">
        <v>425</v>
      </c>
      <c r="O8" s="105" t="s">
        <v>61</v>
      </c>
      <c r="P8" s="100"/>
      <c r="Q8" s="160"/>
    </row>
    <row r="9" spans="1:17" ht="14.25" customHeight="1">
      <c r="A9" s="87" t="s">
        <v>9</v>
      </c>
      <c r="B9" s="320" t="s">
        <v>101</v>
      </c>
      <c r="C9" s="321"/>
      <c r="D9" s="321"/>
      <c r="E9" s="321"/>
      <c r="F9" s="321"/>
      <c r="G9" s="322"/>
      <c r="H9" s="92" t="s">
        <v>50</v>
      </c>
      <c r="I9" s="94" t="s">
        <v>12</v>
      </c>
      <c r="J9" s="93">
        <f>IF($I$9 = "筋力",基本!$C$5,IF($I$9 = "耐久力",基本!$C$6,IF($I$9 = "敏捷力",基本!$C$7,IF($I$9 = "知力",基本!$C$8,IF($I$9 = "判断力",基本!$C$9,IF($I$9 = "魅力",基本!$C$10,""))))))</f>
        <v>0</v>
      </c>
      <c r="K9" s="94" t="s">
        <v>89</v>
      </c>
      <c r="M9" s="274" t="s">
        <v>50</v>
      </c>
      <c r="N9" s="276" t="s">
        <v>12</v>
      </c>
      <c r="O9" s="275">
        <f>IF($I$9 = "筋力",基本!$C$5,IF($I$9 = "耐久力",基本!$C$6,IF($I$9 = "敏捷力",基本!$C$7,IF($I$9 = "知力",基本!$C$8,IF($I$9 = "判断力",基本!$C$9,IF($I$9 = "魅力",基本!$C$10,""))))))</f>
        <v>0</v>
      </c>
      <c r="P9" s="276" t="s">
        <v>89</v>
      </c>
      <c r="Q9" s="160"/>
    </row>
    <row r="10" spans="1:17" ht="14.25" customHeight="1">
      <c r="A10" s="88"/>
      <c r="B10" s="323"/>
      <c r="C10" s="324"/>
      <c r="D10" s="324"/>
      <c r="E10" s="324"/>
      <c r="F10" s="324"/>
      <c r="G10" s="325"/>
      <c r="H10" s="92" t="s">
        <v>57</v>
      </c>
      <c r="I10" s="94">
        <v>0</v>
      </c>
      <c r="J10" s="296" t="s">
        <v>52</v>
      </c>
      <c r="K10" s="297"/>
      <c r="L10" s="93">
        <f>IF($I$8=基本!$F$4,基本!$P$7,IF($I$8=基本!$F$13,基本!$P$16,IF($I$8=基本!$F$22,基本!$P$25,IF($I$8=基本!$F$31,基本!$P$34,IF($I$8=基本!$F$40,基本!$P$43,0)))))</f>
        <v>11</v>
      </c>
      <c r="M10" s="274" t="s">
        <v>57</v>
      </c>
      <c r="N10" s="276">
        <v>0</v>
      </c>
      <c r="O10" s="296" t="s">
        <v>52</v>
      </c>
      <c r="P10" s="297"/>
      <c r="Q10" s="275">
        <f>IF($N$8=基本!$F$4,基本!$P$7,IF($N$8=基本!$F$13,基本!$P$16,IF($N$8=基本!$F$22,基本!$P$25,IF($N$8=基本!$F$31,基本!$P$34,IF($N$8=基本!$F$40,基本!$P$43,0)))))</f>
        <v>5</v>
      </c>
    </row>
    <row r="11" spans="1:17" ht="14.25" customHeight="1">
      <c r="A11" s="88"/>
      <c r="B11" s="332"/>
      <c r="C11" s="333"/>
      <c r="D11" s="333"/>
      <c r="E11" s="333"/>
      <c r="F11" s="333"/>
      <c r="G11" s="334"/>
      <c r="H11" s="37" t="s">
        <v>51</v>
      </c>
      <c r="I11" s="94" t="s">
        <v>12</v>
      </c>
      <c r="J11" s="39">
        <f>IF($I$11 = "筋力",基本!$C$5,IF($I$11 = "耐久力",基本!$C$6,IF($I$11 = "敏捷力",基本!$C$7,IF($I$11 = "知力",基本!$C$8,IF($I$11 = "判断力",基本!$C$9,IF($I$11 = "魅力",基本!$C$10,""))))))</f>
        <v>0</v>
      </c>
      <c r="L11" s="31"/>
      <c r="M11" s="272" t="s">
        <v>51</v>
      </c>
      <c r="N11" s="276" t="s">
        <v>12</v>
      </c>
      <c r="O11" s="109">
        <f>IF($I$11 = "筋力",基本!$C$5,IF($I$11 = "耐久力",基本!$C$6,IF($I$11 = "敏捷力",基本!$C$7,IF($I$11 = "知力",基本!$C$8,IF($I$11 = "判断力",基本!$C$9,IF($I$11 = "魅力",基本!$C$10,""))))))</f>
        <v>0</v>
      </c>
      <c r="P11" s="100"/>
      <c r="Q11" s="100"/>
    </row>
    <row r="12" spans="1:17" ht="14.25" customHeight="1">
      <c r="A12" s="88"/>
      <c r="B12" s="332"/>
      <c r="C12" s="333"/>
      <c r="D12" s="333"/>
      <c r="E12" s="333"/>
      <c r="F12" s="333"/>
      <c r="G12" s="334"/>
      <c r="H12" s="92" t="s">
        <v>58</v>
      </c>
      <c r="I12" s="94">
        <v>0</v>
      </c>
      <c r="J12" s="296" t="s">
        <v>53</v>
      </c>
      <c r="K12" s="297"/>
      <c r="L12" s="93">
        <f>IF($I$8=基本!$F$4,基本!$P$9,IF($I$8=基本!$F$13,基本!$P$18,IF($I$8=基本!$F$22,基本!$P$27,IF($I$8=基本!$F$31,基本!$P$36,IF($I$8=基本!$F$40,基本!$P$45,0)))))</f>
        <v>3</v>
      </c>
      <c r="M12" s="274" t="s">
        <v>58</v>
      </c>
      <c r="N12" s="276">
        <v>0</v>
      </c>
      <c r="O12" s="296" t="s">
        <v>53</v>
      </c>
      <c r="P12" s="297"/>
      <c r="Q12" s="275">
        <f>IF($N$8=基本!$F$4,基本!$P$9,IF($N$8=基本!$F$13,基本!$P$18,IF($N$8=基本!$F$22,基本!$P$27,IF($N$8=基本!$F$31,基本!$P$36,IF($N$8=基本!$F$40,基本!$P$45,0)))))</f>
        <v>0</v>
      </c>
    </row>
    <row r="13" spans="1:17" ht="14.25" customHeight="1">
      <c r="A13" s="88"/>
      <c r="B13" s="332"/>
      <c r="C13" s="333"/>
      <c r="D13" s="333"/>
      <c r="E13" s="333"/>
      <c r="F13" s="333"/>
      <c r="G13" s="334"/>
      <c r="H13" s="38" t="s">
        <v>85</v>
      </c>
      <c r="I13" s="94">
        <v>1</v>
      </c>
      <c r="J13" s="92" t="s">
        <v>43</v>
      </c>
      <c r="K13" s="94">
        <v>8</v>
      </c>
      <c r="L13" s="56"/>
      <c r="M13" s="273" t="s">
        <v>85</v>
      </c>
      <c r="N13" s="276">
        <v>1</v>
      </c>
      <c r="O13" s="274" t="s">
        <v>43</v>
      </c>
      <c r="P13" s="276">
        <v>4</v>
      </c>
      <c r="Q13" s="115"/>
    </row>
    <row r="14" spans="1:17" ht="14.25" customHeight="1">
      <c r="A14" s="88"/>
      <c r="B14" s="323"/>
      <c r="C14" s="324"/>
      <c r="D14" s="324"/>
      <c r="E14" s="324"/>
      <c r="F14" s="324"/>
      <c r="G14" s="325"/>
      <c r="H14" s="92" t="s">
        <v>49</v>
      </c>
      <c r="I14" s="94">
        <v>3</v>
      </c>
      <c r="J14" s="92" t="s">
        <v>43</v>
      </c>
      <c r="K14" s="94">
        <v>8</v>
      </c>
      <c r="L14" s="56"/>
      <c r="M14" s="274" t="s">
        <v>49</v>
      </c>
      <c r="N14" s="276">
        <v>0</v>
      </c>
      <c r="O14" s="274" t="s">
        <v>43</v>
      </c>
      <c r="P14" s="276">
        <v>0</v>
      </c>
      <c r="Q14" s="115"/>
    </row>
    <row r="15" spans="1:17" ht="14.25" customHeight="1">
      <c r="A15" s="89"/>
      <c r="B15" s="336"/>
      <c r="C15" s="335"/>
      <c r="D15" s="335"/>
      <c r="E15" s="335"/>
      <c r="F15" s="335"/>
      <c r="G15" s="337"/>
      <c r="H15" s="92" t="s">
        <v>59</v>
      </c>
      <c r="I15" s="94"/>
      <c r="J15" s="90"/>
      <c r="K15" s="90"/>
      <c r="M15" s="274" t="s">
        <v>59</v>
      </c>
      <c r="N15" s="276"/>
      <c r="O15" s="160"/>
      <c r="P15" s="160"/>
      <c r="Q15" s="160"/>
    </row>
    <row r="16" spans="1:17" ht="14.25" thickBot="1">
      <c r="A16" s="91" t="s">
        <v>46</v>
      </c>
      <c r="E16" s="3"/>
    </row>
    <row r="17" spans="1:11" ht="18.75" customHeight="1" thickBot="1">
      <c r="A17" s="306" t="s">
        <v>420</v>
      </c>
      <c r="B17" s="307"/>
      <c r="C17" s="307"/>
      <c r="D17" s="82" t="s">
        <v>2</v>
      </c>
      <c r="E17" s="59" t="s">
        <v>111</v>
      </c>
      <c r="F17" s="83" t="s">
        <v>103</v>
      </c>
      <c r="G17" s="66" t="s">
        <v>70</v>
      </c>
    </row>
    <row r="18" spans="1:11" ht="23.25" customHeight="1">
      <c r="A18" s="308" t="s">
        <v>41</v>
      </c>
      <c r="B18" s="79" t="s">
        <v>116</v>
      </c>
      <c r="C18" s="80" t="str">
        <f>$K$9</f>
        <v>AC</v>
      </c>
      <c r="D18" s="77" t="str">
        <f>$O$9+$Q$10+$N$10 &amp; "+1d20"</f>
        <v>5+1d20</v>
      </c>
      <c r="E18" s="77" t="str">
        <f>$O$9+$Q$10+$N$10 &amp; "+1d20"</f>
        <v>5+1d20</v>
      </c>
      <c r="F18" s="77" t="str">
        <f>$O$9+$Q$10+$N$10+1 &amp; "+1d20"</f>
        <v>6+1d20</v>
      </c>
      <c r="G18" s="78"/>
    </row>
    <row r="19" spans="1:11" ht="23.25" customHeight="1" thickBot="1">
      <c r="A19" s="309"/>
      <c r="B19" s="124" t="s">
        <v>1</v>
      </c>
      <c r="C19" s="81" t="str">
        <f>$K$9</f>
        <v>AC</v>
      </c>
      <c r="D19" s="125" t="str">
        <f>$O$9+$Q$10+2+$N$10 &amp; "+1d20"</f>
        <v>7+1d20</v>
      </c>
      <c r="E19" s="125" t="str">
        <f>$O$9+$Q$10+2+$N$10 &amp; "+1d20"</f>
        <v>7+1d20</v>
      </c>
      <c r="F19" s="125" t="str">
        <f>$O$9+$Q$10+2+$N$10+1 &amp; "+1d20"</f>
        <v>8+1d20</v>
      </c>
      <c r="G19" s="126"/>
    </row>
    <row r="20" spans="1:11" ht="23.25" customHeight="1">
      <c r="A20" s="310" t="s">
        <v>422</v>
      </c>
      <c r="B20" s="65" t="s">
        <v>4</v>
      </c>
      <c r="C20" s="68" t="str">
        <f t="shared" ref="C20:C21" si="0">IF($I$15 = 0,"", $I$15)</f>
        <v/>
      </c>
      <c r="D20" s="69" t="str">
        <f>$O$11+$Q$12+$N$12 &amp; "+" &amp; $N$13 &amp; "d" &amp; $P$13</f>
        <v>0+1d4</v>
      </c>
      <c r="E20" s="69" t="str">
        <f>$O$11+$Q$12+$N$12 &amp; "+" &amp; $N$13 &amp; "d" &amp; $P$13</f>
        <v>0+1d4</v>
      </c>
      <c r="F20" s="69" t="str">
        <f>$O$11+$Q$12+$N$12 &amp; "+" &amp; $N$13 &amp; "d" &amp; $P$13</f>
        <v>0+1d4</v>
      </c>
      <c r="G20" s="70"/>
    </row>
    <row r="21" spans="1:11" ht="23.25" customHeight="1" thickBot="1">
      <c r="A21" s="311"/>
      <c r="B21" s="30" t="s">
        <v>3</v>
      </c>
      <c r="C21" s="67" t="str">
        <f t="shared" si="0"/>
        <v/>
      </c>
      <c r="D21" s="60" t="str">
        <f>$O$11+$Q$12+$N$12+($N$13*$P$13) &amp; IF($N$14 = 0,"","+" &amp; $N$14 &amp; "d" &amp; $P$14)</f>
        <v>4</v>
      </c>
      <c r="E21" s="60" t="str">
        <f>$O$11+$Q$12+$N$12+($N$13*$P$13) &amp; IF($N$14 = 0,"","+" &amp; $N$14 &amp; "d" &amp; $P$14)</f>
        <v>4</v>
      </c>
      <c r="F21" s="60" t="str">
        <f>$O$11+$Q$12+$N$12+($N$13*$P$13) &amp; IF($N$14 = 0,"","+" &amp; ($N$14 &amp; "d" &amp; $P$14))</f>
        <v>4</v>
      </c>
      <c r="G21" s="29"/>
    </row>
    <row r="22" spans="1:11" s="160" customFormat="1" ht="18.75" customHeight="1" thickBot="1">
      <c r="A22" s="306" t="s">
        <v>421</v>
      </c>
      <c r="B22" s="307"/>
      <c r="C22" s="307"/>
      <c r="D22" s="82" t="s">
        <v>2</v>
      </c>
      <c r="E22" s="59" t="s">
        <v>111</v>
      </c>
      <c r="F22" s="83" t="s">
        <v>103</v>
      </c>
      <c r="G22" s="66" t="s">
        <v>70</v>
      </c>
    </row>
    <row r="23" spans="1:11" s="160" customFormat="1" ht="23.25" customHeight="1">
      <c r="A23" s="308" t="s">
        <v>41</v>
      </c>
      <c r="B23" s="79" t="s">
        <v>116</v>
      </c>
      <c r="C23" s="80" t="str">
        <f>$K$9</f>
        <v>AC</v>
      </c>
      <c r="D23" s="77" t="str">
        <f>$J$9+$L$10+$I$10 &amp; "+1d20"</f>
        <v>11+1d20</v>
      </c>
      <c r="E23" s="77" t="str">
        <f>$J$9+$L$10+$I$10 &amp; "+1d20"</f>
        <v>11+1d20</v>
      </c>
      <c r="F23" s="77" t="str">
        <f>$J$9+$L$10+$I$10+1 &amp; "+1d20"</f>
        <v>12+1d20</v>
      </c>
      <c r="G23" s="78"/>
    </row>
    <row r="24" spans="1:11" s="160" customFormat="1" ht="23.25" customHeight="1" thickBot="1">
      <c r="A24" s="309"/>
      <c r="B24" s="124" t="s">
        <v>1</v>
      </c>
      <c r="C24" s="81" t="str">
        <f>$K$9</f>
        <v>AC</v>
      </c>
      <c r="D24" s="125" t="str">
        <f>$J$9+$L$10+2+$I$10 &amp; "+1d20"</f>
        <v>13+1d20</v>
      </c>
      <c r="E24" s="125" t="str">
        <f>$J$9+$L$10+2+$I$10 &amp; "+1d20"</f>
        <v>13+1d20</v>
      </c>
      <c r="F24" s="125" t="str">
        <f>$J$9+$L$10+2+$I$10+1 &amp; "+1d20"</f>
        <v>14+1d20</v>
      </c>
      <c r="G24" s="126"/>
    </row>
    <row r="25" spans="1:11" s="160" customFormat="1" ht="23.25" customHeight="1">
      <c r="A25" s="310" t="s">
        <v>423</v>
      </c>
      <c r="B25" s="117" t="s">
        <v>4</v>
      </c>
      <c r="C25" s="68" t="str">
        <f t="shared" ref="C25:C26" si="1">IF($I$15 = 0,"", $I$15)</f>
        <v/>
      </c>
      <c r="D25" s="69" t="str">
        <f>$J$11+$L$12+$I$12 &amp; "+" &amp; $I$13 &amp; "d" &amp; $K$13</f>
        <v>3+1d8</v>
      </c>
      <c r="E25" s="69" t="str">
        <f>$J$11+$L$12+$I$12 &amp; "+" &amp; $I$13 &amp; "d" &amp; $K$13</f>
        <v>3+1d8</v>
      </c>
      <c r="F25" s="69" t="str">
        <f>$J$11+$L$12+$I$12 &amp; "+" &amp; $I$13 &amp; "d" &amp; $K$13</f>
        <v>3+1d8</v>
      </c>
      <c r="G25" s="70"/>
    </row>
    <row r="26" spans="1:11" s="160" customFormat="1" ht="23.25" customHeight="1" thickBot="1">
      <c r="A26" s="311"/>
      <c r="B26" s="114" t="s">
        <v>3</v>
      </c>
      <c r="C26" s="118" t="str">
        <f t="shared" si="1"/>
        <v/>
      </c>
      <c r="D26" s="116" t="str">
        <f>$J$11+$L$12+$I$12+($I$13*$K$13) &amp; IF($I$14 = 0,"","+" &amp; $I$14 &amp; "d" &amp; $K$14)</f>
        <v>11+3d8</v>
      </c>
      <c r="E26" s="116" t="str">
        <f>$J$11+$L$12+$I$12+($I$13*$K$13) &amp; IF($I$14 = 0,"","+" &amp; $I$14 &amp; "d" &amp; $K$14)</f>
        <v>11+3d8</v>
      </c>
      <c r="F26" s="116" t="str">
        <f>$J$11+$L$12+$I$12+($I$13*$K$13) &amp; IF($I$14 = 0,"","+" &amp; ($I$14 &amp; "d" &amp; $K$14))</f>
        <v>11+3d8</v>
      </c>
      <c r="G26" s="113"/>
    </row>
    <row r="27" spans="1:11" s="160" customFormat="1" ht="8.25" customHeight="1">
      <c r="A27" s="333"/>
      <c r="B27" s="333"/>
      <c r="C27" s="333"/>
      <c r="D27" s="333"/>
      <c r="E27" s="333"/>
      <c r="F27" s="333"/>
      <c r="G27" s="333"/>
      <c r="H27" s="100"/>
      <c r="I27" s="100"/>
      <c r="J27" s="100"/>
      <c r="K27" s="100"/>
    </row>
    <row r="28" spans="1:11" s="160" customFormat="1" ht="18.75" customHeight="1">
      <c r="A28" s="304" t="s">
        <v>165</v>
      </c>
      <c r="B28" s="304"/>
      <c r="C28" s="304"/>
      <c r="D28" s="304"/>
      <c r="E28" s="304"/>
      <c r="F28" s="304"/>
      <c r="G28" s="304"/>
      <c r="H28" s="100"/>
    </row>
    <row r="29" spans="1:11" s="160" customFormat="1" ht="13.5" customHeight="1">
      <c r="A29" s="305" t="s">
        <v>139</v>
      </c>
      <c r="B29" s="305"/>
      <c r="C29" s="305"/>
      <c r="D29" s="305"/>
      <c r="E29" s="305"/>
      <c r="F29" s="305"/>
      <c r="G29" s="305"/>
      <c r="H29" s="100"/>
      <c r="I29" s="100"/>
      <c r="J29" s="100"/>
      <c r="K29" s="100"/>
    </row>
    <row r="30" spans="1:11" s="160" customFormat="1" ht="18.75" customHeight="1">
      <c r="A30" s="304" t="s">
        <v>169</v>
      </c>
      <c r="B30" s="304"/>
      <c r="C30" s="304"/>
      <c r="D30" s="304"/>
      <c r="E30" s="304"/>
      <c r="F30" s="304"/>
      <c r="G30" s="304"/>
      <c r="H30" s="100"/>
    </row>
    <row r="31" spans="1:11" s="160" customFormat="1" ht="13.5" customHeight="1">
      <c r="A31" s="305" t="s">
        <v>170</v>
      </c>
      <c r="B31" s="305"/>
      <c r="C31" s="305"/>
      <c r="D31" s="305"/>
      <c r="E31" s="305"/>
      <c r="F31" s="305"/>
      <c r="G31" s="305"/>
      <c r="H31" s="100"/>
      <c r="I31" s="100"/>
      <c r="J31" s="100"/>
      <c r="K31" s="100"/>
    </row>
    <row r="32" spans="1:11" s="160" customFormat="1" ht="8.25" customHeight="1">
      <c r="A32" s="335"/>
      <c r="B32" s="335"/>
      <c r="C32" s="335"/>
      <c r="D32" s="335"/>
      <c r="E32" s="335"/>
      <c r="F32" s="335"/>
      <c r="G32" s="335"/>
      <c r="H32" s="100"/>
      <c r="I32" s="100"/>
      <c r="J32" s="100"/>
      <c r="K32" s="100"/>
    </row>
    <row r="33" spans="1:12">
      <c r="A33" s="341" t="s">
        <v>48</v>
      </c>
      <c r="B33" s="342"/>
      <c r="C33" s="342"/>
      <c r="D33" s="342"/>
      <c r="E33" s="342"/>
      <c r="F33" s="342"/>
      <c r="G33" s="343"/>
    </row>
    <row r="34" spans="1:12" s="31" customFormat="1" ht="13.5" customHeight="1">
      <c r="A34" s="344"/>
      <c r="B34" s="304"/>
      <c r="C34" s="304"/>
      <c r="D34" s="304"/>
      <c r="E34" s="304"/>
      <c r="F34" s="304"/>
      <c r="G34" s="345"/>
      <c r="L34" s="90"/>
    </row>
    <row r="35" spans="1:12" s="31" customFormat="1" ht="25.5" customHeight="1">
      <c r="A35" s="346" t="s">
        <v>419</v>
      </c>
      <c r="B35" s="347"/>
      <c r="C35" s="347"/>
      <c r="D35" s="347"/>
      <c r="E35" s="347"/>
      <c r="F35" s="347"/>
      <c r="G35" s="348"/>
      <c r="L35" s="90"/>
    </row>
    <row r="36" spans="1:12" s="31" customFormat="1" ht="13.5" customHeight="1">
      <c r="A36" s="326"/>
      <c r="B36" s="327"/>
      <c r="C36" s="327"/>
      <c r="D36" s="327"/>
      <c r="E36" s="327"/>
      <c r="F36" s="327"/>
      <c r="G36" s="328"/>
      <c r="L36" s="90"/>
    </row>
    <row r="37" spans="1:12" s="31" customFormat="1" ht="13.5" customHeight="1">
      <c r="A37" s="326" t="s">
        <v>418</v>
      </c>
      <c r="B37" s="327"/>
      <c r="C37" s="327"/>
      <c r="D37" s="327"/>
      <c r="E37" s="327"/>
      <c r="F37" s="327"/>
      <c r="G37" s="328"/>
      <c r="L37" s="90"/>
    </row>
    <row r="38" spans="1:12" s="31" customFormat="1" ht="13.5" customHeight="1">
      <c r="A38" s="326"/>
      <c r="B38" s="327"/>
      <c r="C38" s="327"/>
      <c r="D38" s="327"/>
      <c r="E38" s="327"/>
      <c r="F38" s="327"/>
      <c r="G38" s="328"/>
      <c r="L38" s="90"/>
    </row>
    <row r="39" spans="1:12" s="31" customFormat="1" ht="13.5" customHeight="1">
      <c r="A39" s="326" t="s">
        <v>346</v>
      </c>
      <c r="B39" s="327"/>
      <c r="C39" s="327"/>
      <c r="D39" s="327"/>
      <c r="E39" s="327"/>
      <c r="F39" s="327"/>
      <c r="G39" s="328"/>
      <c r="L39" s="90"/>
    </row>
    <row r="40" spans="1:12" s="31" customFormat="1" ht="13.5" customHeight="1">
      <c r="A40" s="326"/>
      <c r="B40" s="327"/>
      <c r="C40" s="327"/>
      <c r="D40" s="327"/>
      <c r="E40" s="327"/>
      <c r="F40" s="327"/>
      <c r="G40" s="328"/>
      <c r="L40" s="90"/>
    </row>
    <row r="41" spans="1:12" s="31" customFormat="1" ht="13.5" customHeight="1">
      <c r="A41" s="326"/>
      <c r="B41" s="327"/>
      <c r="C41" s="327"/>
      <c r="D41" s="327"/>
      <c r="E41" s="327"/>
      <c r="F41" s="327"/>
      <c r="G41" s="328"/>
      <c r="L41" s="90"/>
    </row>
    <row r="42" spans="1:12" s="31" customFormat="1" ht="13.5" customHeight="1">
      <c r="A42" s="326"/>
      <c r="B42" s="327"/>
      <c r="C42" s="327"/>
      <c r="D42" s="327"/>
      <c r="E42" s="327"/>
      <c r="F42" s="327"/>
      <c r="G42" s="328"/>
      <c r="L42" s="90"/>
    </row>
    <row r="43" spans="1:12" s="31" customFormat="1" ht="13.5" customHeight="1">
      <c r="A43" s="329"/>
      <c r="B43" s="330"/>
      <c r="C43" s="330"/>
      <c r="D43" s="330"/>
      <c r="E43" s="330"/>
      <c r="F43" s="330"/>
      <c r="G43" s="331"/>
      <c r="L43" s="90"/>
    </row>
    <row r="44" spans="1:12" s="31" customFormat="1" ht="13.5" customHeight="1">
      <c r="A44" s="326"/>
      <c r="B44" s="327"/>
      <c r="C44" s="327"/>
      <c r="D44" s="327"/>
      <c r="E44" s="327"/>
      <c r="F44" s="327"/>
      <c r="G44" s="328"/>
      <c r="L44" s="90"/>
    </row>
    <row r="45" spans="1:12" s="31" customFormat="1" ht="13.5" customHeight="1">
      <c r="A45" s="326"/>
      <c r="B45" s="327"/>
      <c r="C45" s="327"/>
      <c r="D45" s="327"/>
      <c r="E45" s="327"/>
      <c r="F45" s="327"/>
      <c r="G45" s="328"/>
      <c r="L45" s="90"/>
    </row>
    <row r="46" spans="1:12" s="31" customFormat="1" ht="13.5" customHeight="1">
      <c r="A46" s="326"/>
      <c r="B46" s="327"/>
      <c r="C46" s="327"/>
      <c r="D46" s="327"/>
      <c r="E46" s="327"/>
      <c r="F46" s="327"/>
      <c r="G46" s="328"/>
      <c r="L46" s="90"/>
    </row>
    <row r="47" spans="1:12" s="31" customFormat="1" ht="13.5" customHeight="1">
      <c r="A47" s="326"/>
      <c r="B47" s="327"/>
      <c r="C47" s="327"/>
      <c r="D47" s="327"/>
      <c r="E47" s="327"/>
      <c r="F47" s="327"/>
      <c r="G47" s="328"/>
      <c r="L47" s="90"/>
    </row>
    <row r="48" spans="1:12" s="31" customFormat="1" ht="13.5" customHeight="1">
      <c r="A48" s="326"/>
      <c r="B48" s="327"/>
      <c r="C48" s="327"/>
      <c r="D48" s="327"/>
      <c r="E48" s="327"/>
      <c r="F48" s="327"/>
      <c r="G48" s="328"/>
      <c r="L48" s="90"/>
    </row>
    <row r="49" spans="1:12" s="31" customFormat="1" ht="13.5" customHeight="1">
      <c r="A49" s="326"/>
      <c r="B49" s="327"/>
      <c r="C49" s="327"/>
      <c r="D49" s="327"/>
      <c r="E49" s="327"/>
      <c r="F49" s="327"/>
      <c r="G49" s="328"/>
      <c r="L49" s="90"/>
    </row>
    <row r="50" spans="1:12" s="31" customFormat="1" ht="21">
      <c r="A50" s="26"/>
      <c r="B50" s="95"/>
      <c r="C50" s="27"/>
      <c r="D50" s="28"/>
      <c r="E50" s="338" t="str">
        <f>$B$2</f>
        <v>近接基礎攻撃</v>
      </c>
      <c r="F50" s="339"/>
      <c r="G50" s="340"/>
      <c r="L50" s="90"/>
    </row>
  </sheetData>
  <mergeCells count="49">
    <mergeCell ref="O10:P10"/>
    <mergeCell ref="O12:P12"/>
    <mergeCell ref="A49:G49"/>
    <mergeCell ref="E50:G50"/>
    <mergeCell ref="A48:G48"/>
    <mergeCell ref="A46:G46"/>
    <mergeCell ref="A47:G47"/>
    <mergeCell ref="A40:G40"/>
    <mergeCell ref="A33:G33"/>
    <mergeCell ref="A34:G34"/>
    <mergeCell ref="A37:G37"/>
    <mergeCell ref="A38:G38"/>
    <mergeCell ref="A39:G39"/>
    <mergeCell ref="A35:G35"/>
    <mergeCell ref="A36:G36"/>
    <mergeCell ref="A42:G42"/>
    <mergeCell ref="A41:G41"/>
    <mergeCell ref="A43:G43"/>
    <mergeCell ref="A44:G44"/>
    <mergeCell ref="A45:G45"/>
    <mergeCell ref="J10:K10"/>
    <mergeCell ref="B12:G12"/>
    <mergeCell ref="J12:K12"/>
    <mergeCell ref="B13:G13"/>
    <mergeCell ref="B14:G14"/>
    <mergeCell ref="A32:G32"/>
    <mergeCell ref="B11:G11"/>
    <mergeCell ref="B15:G15"/>
    <mergeCell ref="A17:C17"/>
    <mergeCell ref="A18:A19"/>
    <mergeCell ref="A20:A21"/>
    <mergeCell ref="A27:G27"/>
    <mergeCell ref="B6:D6"/>
    <mergeCell ref="B7:D7"/>
    <mergeCell ref="B8:G8"/>
    <mergeCell ref="B9:G9"/>
    <mergeCell ref="B10:G10"/>
    <mergeCell ref="B1:C1"/>
    <mergeCell ref="F1:G1"/>
    <mergeCell ref="B2:G2"/>
    <mergeCell ref="B4:G4"/>
    <mergeCell ref="B5:G5"/>
    <mergeCell ref="A28:G28"/>
    <mergeCell ref="A29:G29"/>
    <mergeCell ref="A30:G30"/>
    <mergeCell ref="A31:G31"/>
    <mergeCell ref="A22:C22"/>
    <mergeCell ref="A23:A24"/>
    <mergeCell ref="A25:A2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7"/>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245" t="s">
        <v>32</v>
      </c>
      <c r="B1" s="442">
        <v>4</v>
      </c>
      <c r="C1" s="443"/>
      <c r="D1" s="246" t="s">
        <v>39</v>
      </c>
      <c r="E1" s="247" t="s">
        <v>286</v>
      </c>
      <c r="F1" s="444"/>
      <c r="G1" s="445"/>
      <c r="H1" s="105" t="s">
        <v>54</v>
      </c>
    </row>
    <row r="2" spans="1:12" ht="24.75" customHeight="1">
      <c r="A2" s="246" t="s">
        <v>0</v>
      </c>
      <c r="B2" s="446" t="s">
        <v>285</v>
      </c>
      <c r="C2" s="446"/>
      <c r="D2" s="446"/>
      <c r="E2" s="446"/>
      <c r="F2" s="446"/>
      <c r="G2" s="446"/>
      <c r="H2" s="105" t="s">
        <v>55</v>
      </c>
    </row>
    <row r="3" spans="1:12" ht="19.5" customHeight="1">
      <c r="A3" s="112" t="s">
        <v>47</v>
      </c>
      <c r="B3" s="100"/>
      <c r="C3" s="100"/>
      <c r="D3" s="100"/>
      <c r="I3" s="105"/>
    </row>
    <row r="4" spans="1:12">
      <c r="A4" s="84" t="s">
        <v>45</v>
      </c>
      <c r="B4" s="317" t="s">
        <v>287</v>
      </c>
      <c r="C4" s="318"/>
      <c r="D4" s="318"/>
      <c r="E4" s="318"/>
      <c r="F4" s="318"/>
      <c r="G4" s="319"/>
    </row>
    <row r="5" spans="1:12">
      <c r="A5" s="150" t="s">
        <v>288</v>
      </c>
      <c r="B5" s="387" t="s">
        <v>294</v>
      </c>
      <c r="C5" s="388"/>
      <c r="D5" s="389"/>
      <c r="E5" s="241" t="s">
        <v>293</v>
      </c>
      <c r="F5" s="317" t="s">
        <v>298</v>
      </c>
      <c r="G5" s="319"/>
    </row>
    <row r="6" spans="1:12">
      <c r="A6" s="150" t="s">
        <v>289</v>
      </c>
      <c r="B6" s="387" t="s">
        <v>295</v>
      </c>
      <c r="C6" s="388"/>
      <c r="D6" s="389"/>
      <c r="E6" s="241" t="s">
        <v>292</v>
      </c>
      <c r="F6" s="317" t="s">
        <v>297</v>
      </c>
      <c r="G6" s="319"/>
      <c r="H6" s="241" t="s">
        <v>42</v>
      </c>
      <c r="I6" s="243" t="s">
        <v>69</v>
      </c>
      <c r="J6" s="243"/>
    </row>
    <row r="7" spans="1:12">
      <c r="A7" s="150" t="s">
        <v>290</v>
      </c>
      <c r="B7" s="317" t="s">
        <v>295</v>
      </c>
      <c r="C7" s="318"/>
      <c r="D7" s="319"/>
      <c r="E7" s="241" t="s">
        <v>291</v>
      </c>
      <c r="F7" s="317" t="s">
        <v>296</v>
      </c>
      <c r="G7" s="319"/>
      <c r="H7" s="241" t="s">
        <v>65</v>
      </c>
      <c r="I7" s="243" t="s">
        <v>66</v>
      </c>
      <c r="J7" s="243">
        <v>5</v>
      </c>
    </row>
    <row r="8" spans="1:12" ht="13.5" customHeight="1">
      <c r="A8" s="88"/>
      <c r="B8" s="320" t="s">
        <v>299</v>
      </c>
      <c r="C8" s="321"/>
      <c r="D8" s="321"/>
      <c r="E8" s="321"/>
      <c r="F8" s="321"/>
      <c r="G8" s="322"/>
      <c r="H8" s="241" t="s">
        <v>84</v>
      </c>
      <c r="I8" s="243" t="s">
        <v>115</v>
      </c>
      <c r="J8" s="105" t="s">
        <v>61</v>
      </c>
    </row>
    <row r="9" spans="1:12" ht="13.5" customHeight="1">
      <c r="A9" s="88"/>
      <c r="B9" s="447" t="s">
        <v>300</v>
      </c>
      <c r="C9" s="330"/>
      <c r="D9" s="330"/>
      <c r="E9" s="330"/>
      <c r="F9" s="330"/>
      <c r="G9" s="331"/>
      <c r="H9" s="241" t="s">
        <v>50</v>
      </c>
      <c r="I9" s="243" t="s">
        <v>151</v>
      </c>
      <c r="J9" s="242">
        <f>IF($I$9 = "筋力",基本!$C$5,IF($I$9 = "耐久力",基本!$C$6,IF($I$9 = "敏捷力",基本!$C$7,IF($I$9 = "知力",基本!$C$8,IF($I$9 = "判断力",基本!$C$9,IF($I$9 = "判断力",基本!$C$10,""))))))</f>
        <v>6</v>
      </c>
      <c r="K9" s="243" t="s">
        <v>89</v>
      </c>
    </row>
    <row r="10" spans="1:12" ht="13.5" customHeight="1">
      <c r="A10" s="88"/>
      <c r="B10" s="329" t="s">
        <v>301</v>
      </c>
      <c r="C10" s="330"/>
      <c r="D10" s="330"/>
      <c r="E10" s="330"/>
      <c r="F10" s="330"/>
      <c r="G10" s="331"/>
      <c r="H10" s="241" t="s">
        <v>57</v>
      </c>
      <c r="I10" s="243">
        <v>1</v>
      </c>
      <c r="J10" s="296" t="s">
        <v>52</v>
      </c>
      <c r="K10" s="297"/>
      <c r="L10" s="242">
        <f>IF($I$8=基本!$F$4,基本!$P$7,IF($I$8=基本!$F$13,基本!$P$16,IF($I$8=基本!$F$22,基本!$P$25,IF($I$8=基本!$F$31,基本!$P$34,IF($I$8=基本!$F$40,基本!$P$43,0)))))</f>
        <v>10</v>
      </c>
    </row>
    <row r="11" spans="1:12" ht="13.5" customHeight="1">
      <c r="A11" s="88"/>
      <c r="B11" s="329" t="s">
        <v>302</v>
      </c>
      <c r="C11" s="330"/>
      <c r="D11" s="330"/>
      <c r="E11" s="330"/>
      <c r="F11" s="330"/>
      <c r="G11" s="331"/>
      <c r="H11" s="239" t="s">
        <v>51</v>
      </c>
      <c r="I11" s="243" t="s">
        <v>151</v>
      </c>
      <c r="J11" s="109">
        <f>IF($I$9 = "筋力",基本!$C$5,IF($I$11 = "耐久力",基本!$C$6,IF($I$11 = "敏捷力",基本!$C$7,IF($I$11 = "知力",基本!$C$8,IF($I$11 = "判断力",基本!$C$9,IF($I$11 = "判断力",基本!$C$10,""))))))</f>
        <v>6</v>
      </c>
      <c r="L11" s="100"/>
    </row>
    <row r="12" spans="1:12">
      <c r="A12" s="88"/>
      <c r="B12" s="329" t="s">
        <v>303</v>
      </c>
      <c r="C12" s="330"/>
      <c r="D12" s="330"/>
      <c r="E12" s="330"/>
      <c r="F12" s="330"/>
      <c r="G12" s="331"/>
      <c r="H12" s="241" t="s">
        <v>58</v>
      </c>
      <c r="I12" s="243">
        <v>0</v>
      </c>
      <c r="J12" s="296" t="s">
        <v>53</v>
      </c>
      <c r="K12" s="297"/>
      <c r="L12" s="242">
        <f>IF($I$8=基本!$F$4,基本!$P$9,IF($I$8=基本!$F$13,基本!$P$18,IF($I$8=基本!$F$22,基本!$P$27,IF($I$8=基本!$F$31,基本!$P$36,IF($I$8=基本!$F$40,基本!$P$45,0)))))</f>
        <v>3</v>
      </c>
    </row>
    <row r="13" spans="1:12" ht="13.5" customHeight="1">
      <c r="A13" s="88"/>
      <c r="B13" s="329" t="s">
        <v>304</v>
      </c>
      <c r="C13" s="330"/>
      <c r="D13" s="330"/>
      <c r="E13" s="330"/>
      <c r="F13" s="330"/>
      <c r="G13" s="331"/>
      <c r="H13" s="240" t="s">
        <v>85</v>
      </c>
      <c r="I13" s="243">
        <v>2</v>
      </c>
      <c r="J13" s="241" t="s">
        <v>43</v>
      </c>
      <c r="K13" s="243">
        <v>10</v>
      </c>
    </row>
    <row r="14" spans="1:12" ht="13.5" customHeight="1">
      <c r="A14" s="88"/>
      <c r="B14" s="329" t="s">
        <v>305</v>
      </c>
      <c r="C14" s="330"/>
      <c r="D14" s="330"/>
      <c r="E14" s="330"/>
      <c r="F14" s="330"/>
      <c r="G14" s="331"/>
      <c r="H14" s="241" t="s">
        <v>49</v>
      </c>
      <c r="I14" s="243">
        <v>2</v>
      </c>
      <c r="J14" s="241" t="s">
        <v>43</v>
      </c>
      <c r="K14" s="243">
        <v>6</v>
      </c>
    </row>
    <row r="15" spans="1:12" ht="13.5" customHeight="1">
      <c r="A15" s="88"/>
      <c r="B15" s="329" t="s">
        <v>306</v>
      </c>
      <c r="C15" s="330"/>
      <c r="D15" s="330"/>
      <c r="E15" s="330"/>
      <c r="F15" s="330"/>
      <c r="G15" s="331"/>
      <c r="H15" s="241" t="s">
        <v>59</v>
      </c>
      <c r="I15" s="243"/>
    </row>
    <row r="16" spans="1:12" ht="13.5" customHeight="1">
      <c r="A16" s="88"/>
      <c r="B16" s="329" t="s">
        <v>307</v>
      </c>
      <c r="C16" s="330"/>
      <c r="D16" s="330"/>
      <c r="E16" s="330"/>
      <c r="F16" s="330"/>
      <c r="G16" s="331"/>
    </row>
    <row r="17" spans="1:11" ht="13.5" customHeight="1">
      <c r="A17" s="88"/>
      <c r="B17" s="329" t="s">
        <v>308</v>
      </c>
      <c r="C17" s="330"/>
      <c r="D17" s="330"/>
      <c r="E17" s="330"/>
      <c r="F17" s="330"/>
      <c r="G17" s="331"/>
      <c r="J17" s="160"/>
      <c r="K17" s="160"/>
    </row>
    <row r="18" spans="1:11" ht="13.5" customHeight="1">
      <c r="A18" s="88"/>
      <c r="B18" s="329"/>
      <c r="C18" s="330"/>
      <c r="D18" s="330"/>
      <c r="E18" s="330"/>
      <c r="F18" s="330"/>
      <c r="G18" s="331"/>
    </row>
    <row r="19" spans="1:11" ht="13.5" customHeight="1">
      <c r="A19" s="88"/>
      <c r="B19" s="329" t="s">
        <v>309</v>
      </c>
      <c r="C19" s="330"/>
      <c r="D19" s="330"/>
      <c r="E19" s="330"/>
      <c r="F19" s="330"/>
      <c r="G19" s="331"/>
      <c r="J19" s="160"/>
      <c r="K19" s="160"/>
    </row>
    <row r="20" spans="1:11" ht="13.5" customHeight="1">
      <c r="A20" s="88"/>
      <c r="B20" s="329" t="s">
        <v>310</v>
      </c>
      <c r="C20" s="330"/>
      <c r="D20" s="330"/>
      <c r="E20" s="330"/>
      <c r="F20" s="330"/>
      <c r="G20" s="331"/>
    </row>
    <row r="21" spans="1:11" ht="13.5" customHeight="1">
      <c r="A21" s="88"/>
      <c r="B21" s="329" t="s">
        <v>311</v>
      </c>
      <c r="C21" s="330"/>
      <c r="D21" s="330"/>
      <c r="E21" s="330"/>
      <c r="F21" s="330"/>
      <c r="G21" s="331"/>
      <c r="J21" s="160"/>
      <c r="K21" s="160"/>
    </row>
    <row r="22" spans="1:11" ht="13.5" customHeight="1">
      <c r="A22" s="88"/>
      <c r="B22" s="329" t="s">
        <v>312</v>
      </c>
      <c r="C22" s="330"/>
      <c r="D22" s="330"/>
      <c r="E22" s="330"/>
      <c r="F22" s="330"/>
      <c r="G22" s="331"/>
    </row>
    <row r="23" spans="1:11" ht="13.5" customHeight="1">
      <c r="A23" s="88"/>
      <c r="B23" s="329" t="s">
        <v>313</v>
      </c>
      <c r="C23" s="330"/>
      <c r="D23" s="330"/>
      <c r="E23" s="330"/>
      <c r="F23" s="330"/>
      <c r="G23" s="331"/>
      <c r="J23" s="160"/>
      <c r="K23" s="160"/>
    </row>
    <row r="24" spans="1:11" ht="13.5" customHeight="1">
      <c r="A24" s="88"/>
      <c r="B24" s="329" t="s">
        <v>314</v>
      </c>
      <c r="C24" s="330"/>
      <c r="D24" s="330"/>
      <c r="E24" s="330"/>
      <c r="F24" s="330"/>
      <c r="G24" s="331"/>
    </row>
    <row r="25" spans="1:11" ht="13.5" customHeight="1">
      <c r="A25" s="88"/>
      <c r="B25" s="329" t="s">
        <v>355</v>
      </c>
      <c r="C25" s="330"/>
      <c r="D25" s="330"/>
      <c r="E25" s="330"/>
      <c r="F25" s="330"/>
      <c r="G25" s="331"/>
      <c r="J25" s="160"/>
      <c r="K25" s="160"/>
    </row>
    <row r="26" spans="1:11" ht="13.5" customHeight="1">
      <c r="A26" s="88"/>
      <c r="B26" s="329"/>
      <c r="C26" s="330"/>
      <c r="D26" s="330"/>
      <c r="E26" s="330"/>
      <c r="F26" s="330"/>
      <c r="G26" s="331"/>
    </row>
    <row r="27" spans="1:11" ht="13.5" customHeight="1">
      <c r="A27" s="88"/>
      <c r="B27" s="329"/>
      <c r="C27" s="330"/>
      <c r="D27" s="330"/>
      <c r="E27" s="330"/>
      <c r="F27" s="330"/>
      <c r="G27" s="331"/>
      <c r="J27" s="160"/>
      <c r="K27" s="160"/>
    </row>
    <row r="28" spans="1:11" ht="13.5" customHeight="1">
      <c r="A28" s="88"/>
      <c r="B28" s="329"/>
      <c r="C28" s="330"/>
      <c r="D28" s="330"/>
      <c r="E28" s="330"/>
      <c r="F28" s="330"/>
      <c r="G28" s="331"/>
    </row>
    <row r="29" spans="1:11" ht="13.5" customHeight="1">
      <c r="A29" s="88"/>
      <c r="B29" s="329"/>
      <c r="C29" s="330"/>
      <c r="D29" s="330"/>
      <c r="E29" s="330"/>
      <c r="F29" s="330"/>
      <c r="G29" s="331"/>
      <c r="J29" s="160"/>
      <c r="K29" s="160"/>
    </row>
    <row r="30" spans="1:11" ht="13.5" customHeight="1">
      <c r="A30" s="88"/>
      <c r="B30" s="329"/>
      <c r="C30" s="330"/>
      <c r="D30" s="330"/>
      <c r="E30" s="330"/>
      <c r="F30" s="330"/>
      <c r="G30" s="331"/>
    </row>
    <row r="31" spans="1:11" ht="13.5" customHeight="1">
      <c r="A31" s="88"/>
      <c r="B31" s="329"/>
      <c r="C31" s="330"/>
      <c r="D31" s="330"/>
      <c r="E31" s="330"/>
      <c r="F31" s="330"/>
      <c r="G31" s="331"/>
      <c r="J31" s="160"/>
      <c r="K31" s="160"/>
    </row>
    <row r="32" spans="1:11" ht="13.5" customHeight="1">
      <c r="A32" s="89"/>
      <c r="B32" s="359"/>
      <c r="C32" s="360"/>
      <c r="D32" s="360"/>
      <c r="E32" s="360"/>
      <c r="F32" s="360"/>
      <c r="G32" s="383"/>
      <c r="J32" s="160"/>
      <c r="K32" s="160"/>
    </row>
    <row r="33" spans="1:12">
      <c r="A33" s="378"/>
      <c r="B33" s="378"/>
      <c r="C33" s="378"/>
      <c r="D33" s="378"/>
      <c r="E33" s="378"/>
      <c r="F33" s="378"/>
      <c r="G33" s="378"/>
    </row>
    <row r="34" spans="1:12" ht="13.5" customHeight="1">
      <c r="A34" s="341" t="s">
        <v>48</v>
      </c>
      <c r="B34" s="342"/>
      <c r="C34" s="342"/>
      <c r="D34" s="342"/>
      <c r="E34" s="342"/>
      <c r="F34" s="342"/>
      <c r="G34" s="343"/>
    </row>
    <row r="35" spans="1:12" s="136" customFormat="1" ht="13.5" customHeight="1">
      <c r="A35" s="380"/>
      <c r="B35" s="381"/>
      <c r="C35" s="381"/>
      <c r="D35" s="381"/>
      <c r="E35" s="381"/>
      <c r="F35" s="381"/>
      <c r="G35" s="382"/>
      <c r="L35" s="137"/>
    </row>
    <row r="36" spans="1:12" s="136" customFormat="1" ht="13.5" customHeight="1">
      <c r="A36" s="329" t="s">
        <v>354</v>
      </c>
      <c r="B36" s="330"/>
      <c r="C36" s="330"/>
      <c r="D36" s="330"/>
      <c r="E36" s="330"/>
      <c r="F36" s="330"/>
      <c r="G36" s="331"/>
      <c r="L36" s="137"/>
    </row>
    <row r="37" spans="1:12" s="136" customFormat="1" ht="13.5" customHeight="1">
      <c r="A37" s="329"/>
      <c r="B37" s="330"/>
      <c r="C37" s="330"/>
      <c r="D37" s="330"/>
      <c r="E37" s="330"/>
      <c r="F37" s="330"/>
      <c r="G37" s="331"/>
      <c r="L37" s="137"/>
    </row>
    <row r="38" spans="1:12" s="136" customFormat="1" ht="13.5" customHeight="1">
      <c r="A38" s="329"/>
      <c r="B38" s="330"/>
      <c r="C38" s="330"/>
      <c r="D38" s="330"/>
      <c r="E38" s="330"/>
      <c r="F38" s="330"/>
      <c r="G38" s="331"/>
      <c r="L38" s="137"/>
    </row>
    <row r="39" spans="1:12" s="137" customFormat="1" ht="13.5" customHeight="1">
      <c r="A39" s="329"/>
      <c r="B39" s="330"/>
      <c r="C39" s="330"/>
      <c r="D39" s="330"/>
      <c r="E39" s="330"/>
      <c r="F39" s="330"/>
      <c r="G39" s="331"/>
      <c r="H39" s="136"/>
      <c r="I39" s="136"/>
      <c r="J39" s="136"/>
      <c r="K39" s="136"/>
    </row>
    <row r="40" spans="1:12" s="136" customFormat="1" ht="21" customHeight="1">
      <c r="A40" s="323"/>
      <c r="B40" s="324"/>
      <c r="C40" s="324"/>
      <c r="D40" s="324"/>
      <c r="E40" s="324"/>
      <c r="F40" s="324"/>
      <c r="G40" s="325"/>
      <c r="L40" s="137"/>
    </row>
    <row r="41" spans="1:12" s="136" customFormat="1" ht="13.5" customHeight="1">
      <c r="A41" s="329"/>
      <c r="B41" s="330"/>
      <c r="C41" s="330"/>
      <c r="D41" s="330"/>
      <c r="E41" s="330"/>
      <c r="F41" s="330"/>
      <c r="G41" s="331"/>
      <c r="L41" s="137"/>
    </row>
    <row r="42" spans="1:12" s="137" customFormat="1" ht="13.5" customHeight="1">
      <c r="A42" s="329"/>
      <c r="B42" s="330"/>
      <c r="C42" s="330"/>
      <c r="D42" s="330"/>
      <c r="E42" s="330"/>
      <c r="F42" s="330"/>
      <c r="G42" s="331"/>
      <c r="H42" s="136"/>
      <c r="I42" s="136"/>
      <c r="J42" s="136"/>
      <c r="K42" s="136"/>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6" customFormat="1" ht="13.5" customHeight="1">
      <c r="A48" s="329"/>
      <c r="B48" s="330"/>
      <c r="C48" s="330"/>
      <c r="D48" s="330"/>
      <c r="E48" s="330"/>
      <c r="F48" s="330"/>
      <c r="G48" s="331"/>
      <c r="L48" s="137"/>
    </row>
    <row r="49" spans="1:12" s="136" customFormat="1" ht="13.5" customHeight="1">
      <c r="A49" s="329"/>
      <c r="B49" s="330"/>
      <c r="C49" s="330"/>
      <c r="D49" s="330"/>
      <c r="E49" s="330"/>
      <c r="F49" s="330"/>
      <c r="G49" s="331"/>
      <c r="L49" s="137"/>
    </row>
    <row r="50" spans="1:12" s="136" customFormat="1" ht="13.5" customHeight="1">
      <c r="A50" s="329"/>
      <c r="B50" s="330"/>
      <c r="C50" s="330"/>
      <c r="D50" s="330"/>
      <c r="E50" s="330"/>
      <c r="F50" s="330"/>
      <c r="G50" s="331"/>
      <c r="L50" s="137"/>
    </row>
    <row r="51" spans="1:12" s="136" customFormat="1" ht="13.5" customHeight="1">
      <c r="A51" s="329"/>
      <c r="B51" s="330"/>
      <c r="C51" s="330"/>
      <c r="D51" s="330"/>
      <c r="E51" s="330"/>
      <c r="F51" s="330"/>
      <c r="G51" s="331"/>
      <c r="L51" s="137"/>
    </row>
    <row r="52" spans="1:12" s="136" customFormat="1" ht="13.5" customHeight="1">
      <c r="A52" s="329"/>
      <c r="B52" s="330"/>
      <c r="C52" s="330"/>
      <c r="D52" s="330"/>
      <c r="E52" s="330"/>
      <c r="F52" s="330"/>
      <c r="G52" s="331"/>
      <c r="L52" s="137"/>
    </row>
    <row r="53" spans="1:12" s="136" customFormat="1" ht="13.5" customHeight="1">
      <c r="A53" s="329"/>
      <c r="B53" s="330"/>
      <c r="C53" s="330"/>
      <c r="D53" s="330"/>
      <c r="E53" s="330"/>
      <c r="F53" s="330"/>
      <c r="G53" s="331"/>
      <c r="L53" s="137"/>
    </row>
    <row r="54" spans="1:12" s="136" customFormat="1" ht="13.5" customHeight="1">
      <c r="A54" s="329"/>
      <c r="B54" s="330"/>
      <c r="C54" s="330"/>
      <c r="D54" s="330"/>
      <c r="E54" s="330"/>
      <c r="F54" s="330"/>
      <c r="G54" s="331"/>
      <c r="L54" s="137"/>
    </row>
    <row r="55" spans="1:12" s="136" customFormat="1" ht="13.5" customHeight="1">
      <c r="A55" s="329"/>
      <c r="B55" s="330"/>
      <c r="C55" s="330"/>
      <c r="D55" s="330"/>
      <c r="E55" s="330"/>
      <c r="F55" s="330"/>
      <c r="G55" s="331"/>
      <c r="L55" s="137"/>
    </row>
    <row r="56" spans="1:12" s="137" customFormat="1" ht="13.5" customHeight="1">
      <c r="A56" s="329"/>
      <c r="B56" s="330"/>
      <c r="C56" s="330"/>
      <c r="D56" s="330"/>
      <c r="E56" s="330"/>
      <c r="F56" s="330"/>
      <c r="G56" s="331"/>
      <c r="H56" s="136"/>
      <c r="I56" s="136"/>
      <c r="J56" s="136"/>
      <c r="K56" s="136"/>
    </row>
    <row r="57" spans="1:12" s="100" customFormat="1" ht="21">
      <c r="A57" s="248" t="s">
        <v>32</v>
      </c>
      <c r="B57" s="249">
        <f>$B$1</f>
        <v>4</v>
      </c>
      <c r="C57" s="250" t="s">
        <v>39</v>
      </c>
      <c r="D57" s="251" t="str">
        <f>$E$1</f>
        <v>儀式</v>
      </c>
      <c r="E57" s="448" t="str">
        <f>$B$2</f>
        <v>ハンド・オヴ・フェイト</v>
      </c>
      <c r="F57" s="449"/>
      <c r="G57" s="450"/>
      <c r="L57" s="160"/>
    </row>
  </sheetData>
  <mergeCells count="62">
    <mergeCell ref="B22:G22"/>
    <mergeCell ref="B17:G17"/>
    <mergeCell ref="B18:G18"/>
    <mergeCell ref="B19:G19"/>
    <mergeCell ref="B20:G20"/>
    <mergeCell ref="B21:G21"/>
    <mergeCell ref="A53:G53"/>
    <mergeCell ref="A54:G54"/>
    <mergeCell ref="A55:G55"/>
    <mergeCell ref="A56:G56"/>
    <mergeCell ref="E57:G57"/>
    <mergeCell ref="A42:G42"/>
    <mergeCell ref="B31:G31"/>
    <mergeCell ref="B32:G32"/>
    <mergeCell ref="A33:G33"/>
    <mergeCell ref="A34:G34"/>
    <mergeCell ref="A35:G35"/>
    <mergeCell ref="A37:G37"/>
    <mergeCell ref="A38:G38"/>
    <mergeCell ref="A39:G39"/>
    <mergeCell ref="A40:G40"/>
    <mergeCell ref="A41:G41"/>
    <mergeCell ref="A49:G49"/>
    <mergeCell ref="A50:G50"/>
    <mergeCell ref="A51:G51"/>
    <mergeCell ref="A52:G52"/>
    <mergeCell ref="A43:G43"/>
    <mergeCell ref="A44:G44"/>
    <mergeCell ref="A45:G45"/>
    <mergeCell ref="A46:G46"/>
    <mergeCell ref="A47:G47"/>
    <mergeCell ref="A48:G48"/>
    <mergeCell ref="J10:K10"/>
    <mergeCell ref="A36:G36"/>
    <mergeCell ref="B12:G12"/>
    <mergeCell ref="J12:K12"/>
    <mergeCell ref="B13:G13"/>
    <mergeCell ref="B14:G14"/>
    <mergeCell ref="B15:G15"/>
    <mergeCell ref="B30:G30"/>
    <mergeCell ref="B28:G28"/>
    <mergeCell ref="B29:G29"/>
    <mergeCell ref="B24:G24"/>
    <mergeCell ref="B23:G23"/>
    <mergeCell ref="B25:G25"/>
    <mergeCell ref="B26:G26"/>
    <mergeCell ref="B27:G27"/>
    <mergeCell ref="B16:G16"/>
    <mergeCell ref="B11:G11"/>
    <mergeCell ref="B1:C1"/>
    <mergeCell ref="F1:G1"/>
    <mergeCell ref="B2:G2"/>
    <mergeCell ref="B4:G4"/>
    <mergeCell ref="B6:D6"/>
    <mergeCell ref="B7:D7"/>
    <mergeCell ref="B8:G8"/>
    <mergeCell ref="B9:G9"/>
    <mergeCell ref="B10:G10"/>
    <mergeCell ref="B5:D5"/>
    <mergeCell ref="F7:G7"/>
    <mergeCell ref="F6:G6"/>
    <mergeCell ref="F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49"/>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245" t="s">
        <v>32</v>
      </c>
      <c r="B1" s="442">
        <v>6</v>
      </c>
      <c r="C1" s="443"/>
      <c r="D1" s="246" t="s">
        <v>39</v>
      </c>
      <c r="E1" s="247" t="s">
        <v>286</v>
      </c>
      <c r="F1" s="444"/>
      <c r="G1" s="445"/>
      <c r="H1" s="105" t="s">
        <v>54</v>
      </c>
    </row>
    <row r="2" spans="1:12" ht="24.75" customHeight="1">
      <c r="A2" s="246" t="s">
        <v>0</v>
      </c>
      <c r="B2" s="446" t="s">
        <v>315</v>
      </c>
      <c r="C2" s="446"/>
      <c r="D2" s="446"/>
      <c r="E2" s="446"/>
      <c r="F2" s="446"/>
      <c r="G2" s="446"/>
      <c r="H2" s="105" t="s">
        <v>55</v>
      </c>
    </row>
    <row r="3" spans="1:12" ht="19.5" customHeight="1">
      <c r="A3" s="112" t="s">
        <v>47</v>
      </c>
      <c r="B3" s="100"/>
      <c r="C3" s="100"/>
      <c r="D3" s="100"/>
      <c r="I3" s="105"/>
    </row>
    <row r="4" spans="1:12">
      <c r="A4" s="84" t="s">
        <v>45</v>
      </c>
      <c r="B4" s="317" t="s">
        <v>316</v>
      </c>
      <c r="C4" s="318"/>
      <c r="D4" s="318"/>
      <c r="E4" s="318"/>
      <c r="F4" s="318"/>
      <c r="G4" s="319"/>
    </row>
    <row r="5" spans="1:12">
      <c r="A5" s="150" t="s">
        <v>288</v>
      </c>
      <c r="B5" s="387" t="s">
        <v>317</v>
      </c>
      <c r="C5" s="388"/>
      <c r="D5" s="389"/>
      <c r="E5" s="241" t="s">
        <v>293</v>
      </c>
      <c r="F5" s="317" t="s">
        <v>321</v>
      </c>
      <c r="G5" s="319"/>
    </row>
    <row r="6" spans="1:12">
      <c r="A6" s="150" t="s">
        <v>289</v>
      </c>
      <c r="B6" s="387" t="s">
        <v>318</v>
      </c>
      <c r="C6" s="388"/>
      <c r="D6" s="389"/>
      <c r="E6" s="241" t="s">
        <v>292</v>
      </c>
      <c r="F6" s="317" t="s">
        <v>320</v>
      </c>
      <c r="G6" s="319"/>
      <c r="H6" s="241" t="s">
        <v>42</v>
      </c>
      <c r="I6" s="243" t="s">
        <v>70</v>
      </c>
      <c r="J6" s="252" t="s">
        <v>324</v>
      </c>
    </row>
    <row r="7" spans="1:12">
      <c r="A7" s="150" t="s">
        <v>290</v>
      </c>
      <c r="B7" s="317" t="s">
        <v>319</v>
      </c>
      <c r="C7" s="318"/>
      <c r="D7" s="319"/>
      <c r="E7" s="241" t="s">
        <v>291</v>
      </c>
      <c r="F7" s="317" t="s">
        <v>296</v>
      </c>
      <c r="G7" s="319"/>
      <c r="H7" s="241" t="s">
        <v>65</v>
      </c>
      <c r="I7" s="243"/>
      <c r="J7" s="243"/>
    </row>
    <row r="8" spans="1:12" ht="13.5" customHeight="1">
      <c r="A8" s="88" t="s">
        <v>323</v>
      </c>
      <c r="B8" s="320" t="s">
        <v>322</v>
      </c>
      <c r="C8" s="321"/>
      <c r="D8" s="321"/>
      <c r="E8" s="321"/>
      <c r="F8" s="321"/>
      <c r="G8" s="322"/>
      <c r="H8" s="241" t="s">
        <v>84</v>
      </c>
      <c r="I8" s="243" t="s">
        <v>115</v>
      </c>
      <c r="J8" s="105" t="s">
        <v>61</v>
      </c>
    </row>
    <row r="9" spans="1:12" ht="13.5" customHeight="1">
      <c r="A9" s="89"/>
      <c r="B9" s="452"/>
      <c r="C9" s="360"/>
      <c r="D9" s="360"/>
      <c r="E9" s="360"/>
      <c r="F9" s="360"/>
      <c r="G9" s="383"/>
      <c r="H9" s="241" t="s">
        <v>50</v>
      </c>
      <c r="I9" s="243" t="s">
        <v>151</v>
      </c>
      <c r="J9" s="242">
        <f>IF($I$9 = "筋力",基本!$C$5,IF($I$9 = "耐久力",基本!$C$6,IF($I$9 = "敏捷力",基本!$C$7,IF($I$9 = "知力",基本!$C$8,IF($I$9 = "判断力",基本!$C$9,IF($I$9 = "判断力",基本!$C$10,""))))))</f>
        <v>6</v>
      </c>
      <c r="K9" s="243" t="s">
        <v>20</v>
      </c>
    </row>
    <row r="10" spans="1:12" ht="13.5" customHeight="1">
      <c r="A10" s="88" t="s">
        <v>64</v>
      </c>
      <c r="B10" s="447" t="s">
        <v>325</v>
      </c>
      <c r="C10" s="330"/>
      <c r="D10" s="330"/>
      <c r="E10" s="330"/>
      <c r="F10" s="330"/>
      <c r="G10" s="331"/>
      <c r="H10" s="241" t="s">
        <v>57</v>
      </c>
      <c r="I10" s="243">
        <v>9</v>
      </c>
      <c r="J10" s="296" t="s">
        <v>52</v>
      </c>
      <c r="K10" s="297"/>
      <c r="L10" s="242">
        <f>IF($I$8=基本!$F$4,基本!$P$7,IF($I$8=基本!$F$13,基本!$P$16,IF($I$8=基本!$F$22,基本!$P$25,IF($I$8=基本!$F$31,基本!$P$34,IF($I$8=基本!$F$40,基本!$P$43,0)))))</f>
        <v>10</v>
      </c>
    </row>
    <row r="11" spans="1:12" ht="13.5" customHeight="1">
      <c r="A11" s="85" t="s">
        <v>7</v>
      </c>
      <c r="B11" s="317" t="s">
        <v>131</v>
      </c>
      <c r="C11" s="318"/>
      <c r="D11" s="319"/>
      <c r="E11" s="241" t="s">
        <v>42</v>
      </c>
      <c r="F11" s="242" t="str">
        <f>IF($I$6 = 0,"", $I$6)</f>
        <v>遠隔</v>
      </c>
      <c r="G11" s="242" t="str">
        <f>IF($J$6 = 0,"", $J$6)</f>
        <v>3/6</v>
      </c>
      <c r="H11" s="239" t="s">
        <v>51</v>
      </c>
      <c r="I11" s="243" t="s">
        <v>151</v>
      </c>
      <c r="J11" s="109">
        <f>IF($I$9 = "筋力",基本!$C$5,IF($I$11 = "耐久力",基本!$C$6,IF($I$11 = "敏捷力",基本!$C$7,IF($I$11 = "知力",基本!$C$8,IF($I$11 = "判断力",基本!$C$9,IF($I$11 = "判断力",基本!$C$10,""))))))</f>
        <v>6</v>
      </c>
      <c r="L11" s="100"/>
    </row>
    <row r="12" spans="1:12">
      <c r="A12" s="150" t="s">
        <v>6</v>
      </c>
      <c r="B12" s="416" t="s">
        <v>327</v>
      </c>
      <c r="C12" s="417"/>
      <c r="D12" s="418"/>
      <c r="E12" s="241" t="s">
        <v>65</v>
      </c>
      <c r="F12" s="242" t="str">
        <f>IF($I$7 = 0,"", $I$7)</f>
        <v/>
      </c>
      <c r="G12" s="242" t="str">
        <f>IF($J$7 = 0,"", $J$7)</f>
        <v/>
      </c>
      <c r="H12" s="241" t="s">
        <v>58</v>
      </c>
      <c r="I12" s="243">
        <v>0</v>
      </c>
      <c r="J12" s="296" t="s">
        <v>53</v>
      </c>
      <c r="K12" s="297"/>
      <c r="L12" s="242">
        <f>IF($I$8=基本!$F$4,基本!$P$9,IF($I$8=基本!$F$13,基本!$P$18,IF($I$8=基本!$F$22,基本!$P$27,IF($I$8=基本!$F$31,基本!$P$36,IF($I$8=基本!$F$40,基本!$P$45,0)))))</f>
        <v>3</v>
      </c>
    </row>
    <row r="13" spans="1:12" ht="13.5" customHeight="1">
      <c r="A13" s="86" t="s">
        <v>8</v>
      </c>
      <c r="B13" s="451" t="s">
        <v>326</v>
      </c>
      <c r="C13" s="318"/>
      <c r="D13" s="318"/>
      <c r="E13" s="318"/>
      <c r="F13" s="318"/>
      <c r="G13" s="319"/>
      <c r="H13" s="240" t="s">
        <v>85</v>
      </c>
      <c r="I13" s="243">
        <v>1</v>
      </c>
      <c r="J13" s="241" t="s">
        <v>43</v>
      </c>
      <c r="K13" s="243">
        <v>10</v>
      </c>
    </row>
    <row r="14" spans="1:12" ht="13.5" customHeight="1">
      <c r="A14" s="88" t="s">
        <v>9</v>
      </c>
      <c r="B14" s="329" t="s">
        <v>328</v>
      </c>
      <c r="C14" s="330"/>
      <c r="D14" s="330"/>
      <c r="E14" s="330"/>
      <c r="F14" s="330"/>
      <c r="G14" s="331"/>
      <c r="H14" s="241" t="s">
        <v>49</v>
      </c>
      <c r="I14" s="243"/>
      <c r="J14" s="241" t="s">
        <v>43</v>
      </c>
      <c r="K14" s="243"/>
    </row>
    <row r="15" spans="1:12" ht="13.5" customHeight="1">
      <c r="A15" s="88"/>
      <c r="B15" s="329" t="s">
        <v>329</v>
      </c>
      <c r="C15" s="330"/>
      <c r="D15" s="330"/>
      <c r="E15" s="330"/>
      <c r="F15" s="330"/>
      <c r="G15" s="331"/>
      <c r="H15" s="241" t="s">
        <v>59</v>
      </c>
      <c r="I15" s="243" t="s">
        <v>73</v>
      </c>
    </row>
    <row r="16" spans="1:12" ht="13.5" customHeight="1">
      <c r="A16" s="88"/>
      <c r="B16" s="329"/>
      <c r="C16" s="330"/>
      <c r="D16" s="330"/>
      <c r="E16" s="330"/>
      <c r="F16" s="330"/>
      <c r="G16" s="331"/>
    </row>
    <row r="17" spans="1:12" ht="13.5" customHeight="1">
      <c r="A17" s="88"/>
      <c r="B17" s="329"/>
      <c r="C17" s="330"/>
      <c r="D17" s="330"/>
      <c r="E17" s="330"/>
      <c r="F17" s="330"/>
      <c r="G17" s="331"/>
      <c r="J17" s="160"/>
      <c r="K17" s="160"/>
    </row>
    <row r="18" spans="1:12" ht="13.5" customHeight="1">
      <c r="A18" s="88"/>
      <c r="B18" s="329"/>
      <c r="C18" s="330"/>
      <c r="D18" s="330"/>
      <c r="E18" s="330"/>
      <c r="F18" s="330"/>
      <c r="G18" s="331"/>
    </row>
    <row r="19" spans="1:12" ht="13.5" customHeight="1">
      <c r="A19" s="88"/>
      <c r="B19" s="329"/>
      <c r="C19" s="330"/>
      <c r="D19" s="330"/>
      <c r="E19" s="330"/>
      <c r="F19" s="330"/>
      <c r="G19" s="331"/>
      <c r="J19" s="160"/>
      <c r="K19" s="160"/>
    </row>
    <row r="20" spans="1:12" ht="13.5" customHeight="1">
      <c r="A20" s="89"/>
      <c r="B20" s="359"/>
      <c r="C20" s="360"/>
      <c r="D20" s="360"/>
      <c r="E20" s="360"/>
      <c r="F20" s="360"/>
      <c r="G20" s="383"/>
      <c r="J20" s="160"/>
      <c r="K20" s="160"/>
    </row>
    <row r="21" spans="1:12" ht="14.25" thickBot="1">
      <c r="A21" s="152" t="s">
        <v>46</v>
      </c>
      <c r="E21" s="101"/>
      <c r="H21" s="160"/>
      <c r="I21" s="160"/>
      <c r="J21" s="160"/>
      <c r="K21" s="160"/>
    </row>
    <row r="22" spans="1:12" ht="18.75" customHeight="1" thickBot="1">
      <c r="A22" s="453" t="str">
        <f>$B$2</f>
        <v>クリエイト・ホーリー・ウォーター</v>
      </c>
      <c r="B22" s="454"/>
      <c r="C22" s="454"/>
      <c r="D22" s="82" t="s">
        <v>2</v>
      </c>
      <c r="E22" s="177" t="s">
        <v>1</v>
      </c>
      <c r="F22" s="253"/>
      <c r="G22" s="169"/>
      <c r="H22" s="160"/>
      <c r="I22" s="160"/>
      <c r="J22" s="160"/>
      <c r="K22" s="160"/>
    </row>
    <row r="23" spans="1:12" ht="37.5" customHeight="1" thickBot="1">
      <c r="A23" s="353" t="s">
        <v>127</v>
      </c>
      <c r="B23" s="354"/>
      <c r="C23" s="122" t="str">
        <f>$K$9</f>
        <v>反応</v>
      </c>
      <c r="D23" s="123" t="str">
        <f>$I$10 &amp; "+1d20"</f>
        <v>9+1d20</v>
      </c>
      <c r="E23" s="254" t="str">
        <f>$I$10+2 &amp; "+1d20"</f>
        <v>11+1d20</v>
      </c>
      <c r="F23" s="170"/>
      <c r="G23" s="170"/>
      <c r="H23" s="160"/>
      <c r="I23" s="160"/>
      <c r="J23" s="160"/>
      <c r="K23" s="160"/>
    </row>
    <row r="24" spans="1:12" ht="35.25" customHeight="1" thickBot="1">
      <c r="A24" s="255" t="s">
        <v>2</v>
      </c>
      <c r="B24" s="256" t="s">
        <v>4</v>
      </c>
      <c r="C24" s="257" t="str">
        <f>IF($I$15 = 0,"", $I$15)</f>
        <v>光輝</v>
      </c>
      <c r="D24" s="258" t="str">
        <f xml:space="preserve"> $I$13 &amp; "d" &amp; $K$13</f>
        <v>1d10</v>
      </c>
      <c r="E24" s="259" t="str">
        <f xml:space="preserve"> $I$13 &amp; "d" &amp; $K$13</f>
        <v>1d10</v>
      </c>
      <c r="F24" s="170"/>
      <c r="G24" s="170"/>
      <c r="H24" s="160"/>
      <c r="I24" s="160"/>
      <c r="J24" s="160"/>
      <c r="K24" s="160"/>
    </row>
    <row r="25" spans="1:12">
      <c r="A25" s="378"/>
      <c r="B25" s="378"/>
      <c r="C25" s="378"/>
      <c r="D25" s="378"/>
      <c r="E25" s="378"/>
      <c r="F25" s="378"/>
      <c r="G25" s="378"/>
    </row>
    <row r="26" spans="1:12" ht="13.5" customHeight="1">
      <c r="A26" s="341" t="s">
        <v>48</v>
      </c>
      <c r="B26" s="342"/>
      <c r="C26" s="342"/>
      <c r="D26" s="342"/>
      <c r="E26" s="342"/>
      <c r="F26" s="342"/>
      <c r="G26" s="343"/>
    </row>
    <row r="27" spans="1:12" s="136" customFormat="1" ht="13.5" customHeight="1">
      <c r="A27" s="380"/>
      <c r="B27" s="381"/>
      <c r="C27" s="381"/>
      <c r="D27" s="381"/>
      <c r="E27" s="381"/>
      <c r="F27" s="381"/>
      <c r="G27" s="382"/>
      <c r="L27" s="137"/>
    </row>
    <row r="28" spans="1:12" s="136" customFormat="1" ht="13.5" customHeight="1">
      <c r="A28" s="329" t="s">
        <v>353</v>
      </c>
      <c r="B28" s="330"/>
      <c r="C28" s="330"/>
      <c r="D28" s="330"/>
      <c r="E28" s="330"/>
      <c r="F28" s="330"/>
      <c r="G28" s="331"/>
      <c r="L28" s="137"/>
    </row>
    <row r="29" spans="1:12" s="136" customFormat="1" ht="13.5" customHeight="1">
      <c r="A29" s="329"/>
      <c r="B29" s="330"/>
      <c r="C29" s="330"/>
      <c r="D29" s="330"/>
      <c r="E29" s="330"/>
      <c r="F29" s="330"/>
      <c r="G29" s="331"/>
      <c r="L29" s="137"/>
    </row>
    <row r="30" spans="1:12" s="136" customFormat="1" ht="13.5" customHeight="1">
      <c r="A30" s="329"/>
      <c r="B30" s="330"/>
      <c r="C30" s="330"/>
      <c r="D30" s="330"/>
      <c r="E30" s="330"/>
      <c r="F30" s="330"/>
      <c r="G30" s="331"/>
      <c r="L30" s="137"/>
    </row>
    <row r="31" spans="1:12" s="137" customFormat="1" ht="13.5" customHeight="1">
      <c r="A31" s="329"/>
      <c r="B31" s="330"/>
      <c r="C31" s="330"/>
      <c r="D31" s="330"/>
      <c r="E31" s="330"/>
      <c r="F31" s="330"/>
      <c r="G31" s="331"/>
      <c r="H31" s="136"/>
      <c r="I31" s="136"/>
      <c r="J31" s="136"/>
      <c r="K31" s="136"/>
    </row>
    <row r="32" spans="1:12" s="136" customFormat="1" ht="21" customHeight="1">
      <c r="A32" s="323"/>
      <c r="B32" s="324"/>
      <c r="C32" s="324"/>
      <c r="D32" s="324"/>
      <c r="E32" s="324"/>
      <c r="F32" s="324"/>
      <c r="G32" s="325"/>
      <c r="L32" s="137"/>
    </row>
    <row r="33" spans="1:12" s="136" customFormat="1" ht="13.5" customHeight="1">
      <c r="A33" s="329"/>
      <c r="B33" s="330"/>
      <c r="C33" s="330"/>
      <c r="D33" s="330"/>
      <c r="E33" s="330"/>
      <c r="F33" s="330"/>
      <c r="G33" s="331"/>
      <c r="L33" s="137"/>
    </row>
    <row r="34" spans="1:12" s="137" customFormat="1" ht="13.5" customHeight="1">
      <c r="A34" s="329"/>
      <c r="B34" s="330"/>
      <c r="C34" s="330"/>
      <c r="D34" s="330"/>
      <c r="E34" s="330"/>
      <c r="F34" s="330"/>
      <c r="G34" s="331"/>
      <c r="H34" s="136"/>
      <c r="I34" s="136"/>
      <c r="J34" s="136"/>
      <c r="K34" s="136"/>
    </row>
    <row r="35" spans="1:12" s="136" customFormat="1" ht="13.5" customHeight="1">
      <c r="A35" s="329"/>
      <c r="B35" s="330"/>
      <c r="C35" s="330"/>
      <c r="D35" s="330"/>
      <c r="E35" s="330"/>
      <c r="F35" s="330"/>
      <c r="G35" s="331"/>
      <c r="L35" s="137"/>
    </row>
    <row r="36" spans="1:12" s="136" customFormat="1" ht="13.5" customHeight="1">
      <c r="A36" s="329"/>
      <c r="B36" s="330"/>
      <c r="C36" s="330"/>
      <c r="D36" s="330"/>
      <c r="E36" s="330"/>
      <c r="F36" s="330"/>
      <c r="G36" s="331"/>
      <c r="L36" s="137"/>
    </row>
    <row r="37" spans="1:12" s="136" customFormat="1" ht="13.5" customHeight="1">
      <c r="A37" s="329"/>
      <c r="B37" s="330"/>
      <c r="C37" s="330"/>
      <c r="D37" s="330"/>
      <c r="E37" s="330"/>
      <c r="F37" s="330"/>
      <c r="G37" s="331"/>
      <c r="L37" s="137"/>
    </row>
    <row r="38" spans="1:12" s="136" customFormat="1" ht="13.5" customHeight="1">
      <c r="A38" s="329"/>
      <c r="B38" s="330"/>
      <c r="C38" s="330"/>
      <c r="D38" s="330"/>
      <c r="E38" s="330"/>
      <c r="F38" s="330"/>
      <c r="G38" s="331"/>
      <c r="L38" s="137"/>
    </row>
    <row r="39" spans="1:12" s="136" customFormat="1" ht="13.5" customHeight="1">
      <c r="A39" s="329"/>
      <c r="B39" s="330"/>
      <c r="C39" s="330"/>
      <c r="D39" s="330"/>
      <c r="E39" s="330"/>
      <c r="F39" s="330"/>
      <c r="G39" s="331"/>
      <c r="L39" s="137"/>
    </row>
    <row r="40" spans="1:12" s="136" customFormat="1" ht="13.5" customHeight="1">
      <c r="A40" s="329"/>
      <c r="B40" s="330"/>
      <c r="C40" s="330"/>
      <c r="D40" s="330"/>
      <c r="E40" s="330"/>
      <c r="F40" s="330"/>
      <c r="G40" s="331"/>
      <c r="L40" s="137"/>
    </row>
    <row r="41" spans="1:12" s="136" customFormat="1" ht="13.5" customHeight="1">
      <c r="A41" s="329"/>
      <c r="B41" s="330"/>
      <c r="C41" s="330"/>
      <c r="D41" s="330"/>
      <c r="E41" s="330"/>
      <c r="F41" s="330"/>
      <c r="G41" s="331"/>
      <c r="L41" s="137"/>
    </row>
    <row r="42" spans="1:12" s="136" customFormat="1" ht="13.5" customHeight="1">
      <c r="A42" s="329"/>
      <c r="B42" s="330"/>
      <c r="C42" s="330"/>
      <c r="D42" s="330"/>
      <c r="E42" s="330"/>
      <c r="F42" s="330"/>
      <c r="G42" s="331"/>
      <c r="L42" s="137"/>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7" customFormat="1" ht="13.5" customHeight="1">
      <c r="A48" s="329"/>
      <c r="B48" s="330"/>
      <c r="C48" s="330"/>
      <c r="D48" s="330"/>
      <c r="E48" s="330"/>
      <c r="F48" s="330"/>
      <c r="G48" s="331"/>
      <c r="H48" s="136"/>
      <c r="I48" s="136"/>
      <c r="J48" s="136"/>
      <c r="K48" s="136"/>
    </row>
    <row r="49" spans="1:12" s="100" customFormat="1" ht="21">
      <c r="A49" s="248" t="s">
        <v>32</v>
      </c>
      <c r="B49" s="249">
        <f>$B$1</f>
        <v>6</v>
      </c>
      <c r="C49" s="250" t="s">
        <v>39</v>
      </c>
      <c r="D49" s="251" t="str">
        <f>$E$1</f>
        <v>儀式</v>
      </c>
      <c r="E49" s="448" t="str">
        <f>$B$2</f>
        <v>クリエイト・ホーリー・ウォーター</v>
      </c>
      <c r="F49" s="449"/>
      <c r="G49" s="450"/>
      <c r="L49" s="160"/>
    </row>
  </sheetData>
  <mergeCells count="52">
    <mergeCell ref="A48:G48"/>
    <mergeCell ref="E49:G49"/>
    <mergeCell ref="B11:D11"/>
    <mergeCell ref="B12:D12"/>
    <mergeCell ref="A22:C22"/>
    <mergeCell ref="A23:B23"/>
    <mergeCell ref="A42:G42"/>
    <mergeCell ref="A43:G43"/>
    <mergeCell ref="A44:G44"/>
    <mergeCell ref="A45:G45"/>
    <mergeCell ref="A46:G46"/>
    <mergeCell ref="A47:G47"/>
    <mergeCell ref="A36:G36"/>
    <mergeCell ref="A37:G37"/>
    <mergeCell ref="A38:G38"/>
    <mergeCell ref="A39:G39"/>
    <mergeCell ref="A40:G40"/>
    <mergeCell ref="A41:G41"/>
    <mergeCell ref="A30:G30"/>
    <mergeCell ref="A31:G31"/>
    <mergeCell ref="A32:G32"/>
    <mergeCell ref="A33:G33"/>
    <mergeCell ref="A34:G34"/>
    <mergeCell ref="A35:G35"/>
    <mergeCell ref="A29:G29"/>
    <mergeCell ref="B18:G18"/>
    <mergeCell ref="B19:G19"/>
    <mergeCell ref="B14:G14"/>
    <mergeCell ref="B15:G15"/>
    <mergeCell ref="B16:G16"/>
    <mergeCell ref="B17:G17"/>
    <mergeCell ref="B20:G20"/>
    <mergeCell ref="A25:G25"/>
    <mergeCell ref="A26:G26"/>
    <mergeCell ref="A27:G27"/>
    <mergeCell ref="A28:G28"/>
    <mergeCell ref="B10:G10"/>
    <mergeCell ref="J10:K10"/>
    <mergeCell ref="J12:K12"/>
    <mergeCell ref="B13:G13"/>
    <mergeCell ref="B6:D6"/>
    <mergeCell ref="F6:G6"/>
    <mergeCell ref="B7:D7"/>
    <mergeCell ref="F7:G7"/>
    <mergeCell ref="B8:G8"/>
    <mergeCell ref="B9:G9"/>
    <mergeCell ref="B1:C1"/>
    <mergeCell ref="F1:G1"/>
    <mergeCell ref="B2:G2"/>
    <mergeCell ref="B4:G4"/>
    <mergeCell ref="B5:D5"/>
    <mergeCell ref="F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48"/>
  <sheetViews>
    <sheetView zoomScaleNormal="100" workbookViewId="0"/>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102"/>
      <c r="B1" s="312"/>
      <c r="C1" s="313"/>
      <c r="D1" s="104" t="s">
        <v>39</v>
      </c>
      <c r="E1" s="103" t="s">
        <v>40</v>
      </c>
      <c r="F1" s="314"/>
      <c r="G1" s="315"/>
      <c r="H1" s="105" t="s">
        <v>54</v>
      </c>
    </row>
    <row r="2" spans="1:13" ht="24.75" customHeight="1">
      <c r="A2" s="104" t="s">
        <v>0</v>
      </c>
      <c r="B2" s="316" t="s">
        <v>135</v>
      </c>
      <c r="C2" s="316"/>
      <c r="D2" s="316"/>
      <c r="E2" s="316"/>
      <c r="F2" s="316"/>
      <c r="G2" s="316"/>
      <c r="H2" s="105" t="s">
        <v>55</v>
      </c>
    </row>
    <row r="3" spans="1:13" ht="19.5" customHeight="1">
      <c r="A3" s="112" t="s">
        <v>47</v>
      </c>
      <c r="B3" s="100"/>
      <c r="C3" s="100"/>
      <c r="D3" s="100"/>
      <c r="I3" s="105"/>
    </row>
    <row r="4" spans="1:13">
      <c r="A4" s="84" t="s">
        <v>45</v>
      </c>
      <c r="B4" s="317"/>
      <c r="C4" s="318"/>
      <c r="D4" s="318"/>
      <c r="E4" s="318"/>
      <c r="F4" s="318"/>
      <c r="G4" s="319"/>
    </row>
    <row r="5" spans="1:13">
      <c r="A5" s="85" t="s">
        <v>38</v>
      </c>
      <c r="B5" s="317"/>
      <c r="C5" s="318"/>
      <c r="D5" s="318"/>
      <c r="E5" s="318"/>
      <c r="F5" s="318"/>
      <c r="G5" s="319"/>
    </row>
    <row r="6" spans="1:13">
      <c r="A6" s="85" t="s">
        <v>7</v>
      </c>
      <c r="B6" s="317" t="s">
        <v>5</v>
      </c>
      <c r="C6" s="318"/>
      <c r="D6" s="319"/>
      <c r="E6" s="163" t="s">
        <v>42</v>
      </c>
      <c r="F6" s="162" t="s">
        <v>70</v>
      </c>
      <c r="G6" s="162" t="str">
        <f>IF($J$6 = 0,"", $J$6)</f>
        <v>武器</v>
      </c>
      <c r="H6" s="163" t="s">
        <v>42</v>
      </c>
      <c r="I6" s="164" t="s">
        <v>70</v>
      </c>
      <c r="J6" s="164" t="s">
        <v>98</v>
      </c>
    </row>
    <row r="7" spans="1:13">
      <c r="A7" s="86" t="s">
        <v>6</v>
      </c>
      <c r="B7" s="317" t="s">
        <v>90</v>
      </c>
      <c r="C7" s="318"/>
      <c r="D7" s="319"/>
      <c r="E7" s="163" t="s">
        <v>65</v>
      </c>
      <c r="F7" s="162" t="str">
        <f>IF($I$7 = 0,"", $I$7)</f>
        <v/>
      </c>
      <c r="G7" s="162" t="str">
        <f>IF($J$7 = 0,"", $J$7)</f>
        <v/>
      </c>
      <c r="H7" s="163" t="s">
        <v>65</v>
      </c>
      <c r="I7" s="164"/>
      <c r="J7" s="164"/>
    </row>
    <row r="8" spans="1:13">
      <c r="A8" s="86" t="s">
        <v>8</v>
      </c>
      <c r="B8" s="317" t="s">
        <v>340</v>
      </c>
      <c r="C8" s="318"/>
      <c r="D8" s="318"/>
      <c r="E8" s="318"/>
      <c r="F8" s="318"/>
      <c r="G8" s="319"/>
      <c r="H8" s="163" t="s">
        <v>84</v>
      </c>
      <c r="I8" s="164" t="s">
        <v>137</v>
      </c>
      <c r="J8" s="105" t="s">
        <v>61</v>
      </c>
    </row>
    <row r="9" spans="1:13" ht="14.25" customHeight="1">
      <c r="A9" s="87" t="s">
        <v>9</v>
      </c>
      <c r="B9" s="320" t="s">
        <v>136</v>
      </c>
      <c r="C9" s="321"/>
      <c r="D9" s="321"/>
      <c r="E9" s="321"/>
      <c r="F9" s="321"/>
      <c r="G9" s="322"/>
      <c r="H9" s="163" t="s">
        <v>50</v>
      </c>
      <c r="I9" s="164" t="s">
        <v>14</v>
      </c>
      <c r="J9" s="162">
        <f>IF($I$9 = "筋力",基本!$C$5,IF($I$9 = "耐久力",基本!$C$6,IF($I$9 = "敏捷力",基本!$C$7,IF($I$9 = "知力",基本!$C$8,IF($I$9 = "判断力",基本!$C$9,IF($I$9 = "魅力",基本!$C$10,""))))))</f>
        <v>0</v>
      </c>
      <c r="K9" s="164" t="s">
        <v>89</v>
      </c>
    </row>
    <row r="10" spans="1:13" ht="14.25" customHeight="1">
      <c r="A10" s="88"/>
      <c r="B10" s="323"/>
      <c r="C10" s="324"/>
      <c r="D10" s="324"/>
      <c r="E10" s="324"/>
      <c r="F10" s="324"/>
      <c r="G10" s="325"/>
      <c r="H10" s="163" t="s">
        <v>57</v>
      </c>
      <c r="I10" s="164">
        <v>0</v>
      </c>
      <c r="J10" s="296" t="s">
        <v>52</v>
      </c>
      <c r="K10" s="297"/>
      <c r="L10" s="162">
        <f>IF($I$8=基本!$F$4,基本!$P$7,IF($I$8=基本!$F$13,基本!$P$16,IF($I$8=基本!$F$22,基本!$P$25,IF($I$8=基本!$F$31,基本!$P$34,IF($I$8=基本!$F$40,基本!$P$43,0)))))</f>
        <v>7</v>
      </c>
    </row>
    <row r="11" spans="1:13" ht="14.25" customHeight="1">
      <c r="A11" s="88"/>
      <c r="B11" s="332"/>
      <c r="C11" s="333"/>
      <c r="D11" s="333"/>
      <c r="E11" s="333"/>
      <c r="F11" s="333"/>
      <c r="G11" s="334"/>
      <c r="H11" s="165" t="s">
        <v>51</v>
      </c>
      <c r="I11" s="164" t="s">
        <v>14</v>
      </c>
      <c r="J11" s="109">
        <f>IF($I$11 = "筋力",基本!$C$5,IF($I$11 = "耐久力",基本!$C$6,IF($I$11 = "敏捷力",基本!$C$7,IF($I$11 = "知力",基本!$C$8,IF($I$11 = "判断力",基本!$C$9,IF($I$11 = "魅力",基本!$C$10,""))))))</f>
        <v>0</v>
      </c>
      <c r="L11" s="100"/>
    </row>
    <row r="12" spans="1:13" ht="14.25" customHeight="1">
      <c r="A12" s="88"/>
      <c r="B12" s="332"/>
      <c r="C12" s="333"/>
      <c r="D12" s="333"/>
      <c r="E12" s="333"/>
      <c r="F12" s="333"/>
      <c r="G12" s="334"/>
      <c r="H12" s="163" t="s">
        <v>58</v>
      </c>
      <c r="I12" s="164">
        <v>0</v>
      </c>
      <c r="J12" s="296" t="s">
        <v>53</v>
      </c>
      <c r="K12" s="297"/>
      <c r="L12" s="162">
        <f>IF($I$8=基本!$F$4,基本!$P$9,IF($I$8=基本!$F$13,基本!$P$18,IF($I$8=基本!$F$22,基本!$P$27,IF($I$8=基本!$F$31,基本!$P$36,IF($I$8=基本!$F$40,基本!$P$45,0)))))</f>
        <v>0</v>
      </c>
    </row>
    <row r="13" spans="1:13" ht="14.25" customHeight="1">
      <c r="A13" s="88"/>
      <c r="B13" s="332"/>
      <c r="C13" s="333"/>
      <c r="D13" s="333"/>
      <c r="E13" s="333"/>
      <c r="F13" s="333"/>
      <c r="G13" s="334"/>
      <c r="H13" s="166" t="s">
        <v>85</v>
      </c>
      <c r="I13" s="164">
        <v>1</v>
      </c>
      <c r="J13" s="163" t="s">
        <v>43</v>
      </c>
      <c r="K13" s="164">
        <v>6</v>
      </c>
      <c r="L13" s="115"/>
      <c r="M13" s="115"/>
    </row>
    <row r="14" spans="1:13" ht="14.25" customHeight="1">
      <c r="A14" s="88"/>
      <c r="B14" s="323"/>
      <c r="C14" s="324"/>
      <c r="D14" s="324"/>
      <c r="E14" s="324"/>
      <c r="F14" s="324"/>
      <c r="G14" s="325"/>
      <c r="H14" s="163" t="s">
        <v>49</v>
      </c>
      <c r="I14" s="164"/>
      <c r="J14" s="163" t="s">
        <v>43</v>
      </c>
      <c r="K14" s="164"/>
      <c r="L14" s="115"/>
      <c r="M14" s="115"/>
    </row>
    <row r="15" spans="1:13" ht="14.25" customHeight="1">
      <c r="A15" s="89"/>
      <c r="B15" s="336"/>
      <c r="C15" s="335"/>
      <c r="D15" s="335"/>
      <c r="E15" s="335"/>
      <c r="F15" s="335"/>
      <c r="G15" s="337"/>
      <c r="H15" s="163" t="s">
        <v>59</v>
      </c>
      <c r="I15" s="164"/>
      <c r="J15" s="160"/>
      <c r="K15" s="160"/>
    </row>
    <row r="16" spans="1:13" ht="14.25" thickBot="1">
      <c r="A16" s="152" t="s">
        <v>46</v>
      </c>
      <c r="E16" s="101"/>
      <c r="H16" s="160"/>
      <c r="I16" s="160"/>
      <c r="J16" s="160"/>
      <c r="K16" s="160"/>
    </row>
    <row r="17" spans="1:12" ht="18.75" customHeight="1" thickBot="1">
      <c r="A17" s="306" t="str">
        <f>$B$2</f>
        <v>遠隔基礎攻撃</v>
      </c>
      <c r="B17" s="307"/>
      <c r="C17" s="307"/>
      <c r="D17" s="261" t="s">
        <v>2</v>
      </c>
      <c r="E17"/>
      <c r="H17" s="160"/>
      <c r="I17" s="160"/>
      <c r="J17" s="160"/>
      <c r="K17" s="160"/>
    </row>
    <row r="18" spans="1:12" ht="23.25" customHeight="1">
      <c r="A18" s="308" t="s">
        <v>41</v>
      </c>
      <c r="B18" s="79" t="s">
        <v>116</v>
      </c>
      <c r="C18" s="80" t="str">
        <f>$K$9</f>
        <v>AC</v>
      </c>
      <c r="D18" s="78" t="str">
        <f>$J$9+$L$10+$I$10 &amp; "+1d20"</f>
        <v>7+1d20</v>
      </c>
      <c r="E18"/>
      <c r="F18" s="160"/>
      <c r="G18" s="160"/>
      <c r="H18" s="160"/>
      <c r="I18" s="160"/>
      <c r="J18" s="160"/>
      <c r="K18" s="160"/>
    </row>
    <row r="19" spans="1:12" ht="23.25" customHeight="1" thickBot="1">
      <c r="A19" s="309"/>
      <c r="B19" s="124" t="s">
        <v>1</v>
      </c>
      <c r="C19" s="81" t="str">
        <f>$K$9</f>
        <v>AC</v>
      </c>
      <c r="D19" s="126" t="str">
        <f>$J$9+$L$10+2+$I$10 &amp; "+1d20"</f>
        <v>9+1d20</v>
      </c>
      <c r="E19"/>
      <c r="F19" s="160"/>
      <c r="G19" s="160"/>
      <c r="H19" s="160"/>
      <c r="I19" s="160"/>
      <c r="J19" s="160"/>
      <c r="K19" s="160"/>
    </row>
    <row r="20" spans="1:12" ht="23.25" customHeight="1">
      <c r="A20" s="310" t="s">
        <v>116</v>
      </c>
      <c r="B20" s="117" t="s">
        <v>4</v>
      </c>
      <c r="C20" s="68" t="str">
        <f t="shared" ref="C20:C21" si="0">IF($I$15 = 0,"", $I$15)</f>
        <v/>
      </c>
      <c r="D20" s="70" t="str">
        <f>$J$11+$L$12+$I$12 &amp; "+" &amp; $I$13 &amp; "d" &amp; $K$13</f>
        <v>0+1d6</v>
      </c>
      <c r="E20"/>
      <c r="F20" s="160"/>
      <c r="G20" s="160"/>
      <c r="H20" s="160"/>
      <c r="I20" s="160"/>
      <c r="J20" s="160"/>
      <c r="K20" s="160"/>
    </row>
    <row r="21" spans="1:12" ht="23.25" customHeight="1" thickBot="1">
      <c r="A21" s="311"/>
      <c r="B21" s="114" t="s">
        <v>3</v>
      </c>
      <c r="C21" s="118" t="str">
        <f t="shared" si="0"/>
        <v/>
      </c>
      <c r="D21" s="113" t="str">
        <f>$J$11+$L$12+$I$12+($I$13*$K$13) &amp; IF($I$14 = 0,"","+" &amp; $I$14 &amp; "d" &amp; $K$14)</f>
        <v>6</v>
      </c>
      <c r="E21"/>
      <c r="F21" s="160"/>
      <c r="G21" s="160"/>
      <c r="H21" s="160"/>
      <c r="I21" s="160"/>
      <c r="J21" s="160"/>
      <c r="K21" s="160"/>
    </row>
    <row r="22" spans="1:12" ht="8.25" customHeight="1">
      <c r="A22" s="333"/>
      <c r="B22" s="333"/>
      <c r="C22" s="333"/>
      <c r="D22" s="333"/>
      <c r="E22" s="333"/>
      <c r="F22" s="333"/>
      <c r="G22" s="333"/>
    </row>
    <row r="23" spans="1:12" ht="18.75" customHeight="1">
      <c r="A23" s="304" t="s">
        <v>166</v>
      </c>
      <c r="B23" s="304"/>
      <c r="C23" s="304"/>
      <c r="D23" s="304"/>
      <c r="E23" s="304"/>
      <c r="F23" s="304"/>
      <c r="G23" s="304"/>
      <c r="I23" s="160"/>
      <c r="J23" s="160"/>
      <c r="K23" s="160"/>
    </row>
    <row r="24" spans="1:12" ht="13.5" customHeight="1">
      <c r="A24" s="305" t="s">
        <v>139</v>
      </c>
      <c r="B24" s="305"/>
      <c r="C24" s="305"/>
      <c r="D24" s="305"/>
      <c r="E24" s="305"/>
      <c r="F24" s="305"/>
      <c r="G24" s="305"/>
    </row>
    <row r="25" spans="1:12" ht="18.75" customHeight="1">
      <c r="A25" s="304" t="s">
        <v>167</v>
      </c>
      <c r="B25" s="304"/>
      <c r="C25" s="304"/>
      <c r="D25" s="304"/>
      <c r="E25" s="304"/>
      <c r="F25" s="304"/>
      <c r="G25" s="304"/>
      <c r="I25" s="160"/>
      <c r="J25" s="160"/>
      <c r="K25" s="160"/>
    </row>
    <row r="26" spans="1:12" ht="13.5" customHeight="1">
      <c r="A26" s="305" t="s">
        <v>168</v>
      </c>
      <c r="B26" s="305"/>
      <c r="C26" s="305"/>
      <c r="D26" s="305"/>
      <c r="E26" s="305"/>
      <c r="F26" s="305"/>
      <c r="G26" s="305"/>
    </row>
    <row r="27" spans="1:12" ht="8.25" customHeight="1">
      <c r="A27" s="335"/>
      <c r="B27" s="335"/>
      <c r="C27" s="335"/>
      <c r="D27" s="335"/>
      <c r="E27" s="335"/>
      <c r="F27" s="335"/>
      <c r="G27" s="335"/>
    </row>
    <row r="28" spans="1:12">
      <c r="A28" s="341" t="s">
        <v>48</v>
      </c>
      <c r="B28" s="342"/>
      <c r="C28" s="342"/>
      <c r="D28" s="342"/>
      <c r="E28" s="342"/>
      <c r="F28" s="342"/>
      <c r="G28" s="343"/>
    </row>
    <row r="29" spans="1:12" s="100" customFormat="1" ht="13.5" customHeight="1">
      <c r="A29" s="344"/>
      <c r="B29" s="304"/>
      <c r="C29" s="304"/>
      <c r="D29" s="304"/>
      <c r="E29" s="304"/>
      <c r="F29" s="304"/>
      <c r="G29" s="345"/>
      <c r="L29" s="160"/>
    </row>
    <row r="30" spans="1:12" s="100" customFormat="1" ht="13.5" customHeight="1">
      <c r="A30" s="326" t="s">
        <v>336</v>
      </c>
      <c r="B30" s="327"/>
      <c r="C30" s="327"/>
      <c r="D30" s="327"/>
      <c r="E30" s="327"/>
      <c r="F30" s="327"/>
      <c r="G30" s="328"/>
      <c r="L30" s="160"/>
    </row>
    <row r="31" spans="1:12" s="100" customFormat="1" ht="13.5" customHeight="1">
      <c r="A31" s="326" t="s">
        <v>337</v>
      </c>
      <c r="B31" s="327"/>
      <c r="C31" s="327"/>
      <c r="D31" s="327"/>
      <c r="E31" s="327"/>
      <c r="F31" s="327"/>
      <c r="G31" s="328"/>
      <c r="L31" s="160"/>
    </row>
    <row r="32" spans="1:12" s="100" customFormat="1" ht="13.5" customHeight="1">
      <c r="A32" s="326" t="s">
        <v>338</v>
      </c>
      <c r="B32" s="327"/>
      <c r="C32" s="327"/>
      <c r="D32" s="327"/>
      <c r="E32" s="327"/>
      <c r="F32" s="327"/>
      <c r="G32" s="328"/>
      <c r="L32" s="160"/>
    </row>
    <row r="33" spans="1:12" s="100" customFormat="1" ht="13.5" customHeight="1">
      <c r="A33" s="326" t="s">
        <v>339</v>
      </c>
      <c r="B33" s="327"/>
      <c r="C33" s="327"/>
      <c r="D33" s="327"/>
      <c r="E33" s="327"/>
      <c r="F33" s="327"/>
      <c r="G33" s="328"/>
      <c r="L33" s="160"/>
    </row>
    <row r="34" spans="1:12" s="100" customFormat="1" ht="13.5" customHeight="1">
      <c r="A34" s="326" t="s">
        <v>347</v>
      </c>
      <c r="B34" s="327"/>
      <c r="C34" s="327"/>
      <c r="D34" s="327"/>
      <c r="E34" s="327"/>
      <c r="F34" s="327"/>
      <c r="G34" s="328"/>
      <c r="L34" s="160"/>
    </row>
    <row r="35" spans="1:12" s="100" customFormat="1" ht="13.5" customHeight="1">
      <c r="A35" s="326"/>
      <c r="B35" s="327"/>
      <c r="C35" s="327"/>
      <c r="D35" s="327"/>
      <c r="E35" s="327"/>
      <c r="F35" s="327"/>
      <c r="G35" s="328"/>
      <c r="L35" s="160"/>
    </row>
    <row r="36" spans="1:12" s="100" customFormat="1" ht="13.5" customHeight="1">
      <c r="A36" s="326"/>
      <c r="B36" s="327"/>
      <c r="C36" s="327"/>
      <c r="D36" s="327"/>
      <c r="E36" s="327"/>
      <c r="F36" s="327"/>
      <c r="G36" s="328"/>
      <c r="L36" s="160"/>
    </row>
    <row r="37" spans="1:12" s="100" customFormat="1" ht="13.5" customHeight="1">
      <c r="A37" s="326"/>
      <c r="B37" s="327"/>
      <c r="C37" s="327"/>
      <c r="D37" s="327"/>
      <c r="E37" s="327"/>
      <c r="F37" s="327"/>
      <c r="G37" s="328"/>
      <c r="L37" s="160"/>
    </row>
    <row r="38" spans="1:12" s="100" customFormat="1" ht="13.5" customHeight="1">
      <c r="A38" s="329"/>
      <c r="B38" s="330"/>
      <c r="C38" s="330"/>
      <c r="D38" s="330"/>
      <c r="E38" s="330"/>
      <c r="F38" s="330"/>
      <c r="G38" s="331"/>
      <c r="L38" s="160"/>
    </row>
    <row r="39" spans="1:12" s="100" customFormat="1" ht="13.5" customHeight="1">
      <c r="A39" s="326"/>
      <c r="B39" s="327"/>
      <c r="C39" s="327"/>
      <c r="D39" s="327"/>
      <c r="E39" s="327"/>
      <c r="F39" s="327"/>
      <c r="G39" s="328"/>
      <c r="L39" s="160"/>
    </row>
    <row r="40" spans="1:12" s="100" customFormat="1" ht="13.5" customHeight="1">
      <c r="A40" s="326"/>
      <c r="B40" s="327"/>
      <c r="C40" s="327"/>
      <c r="D40" s="327"/>
      <c r="E40" s="327"/>
      <c r="F40" s="327"/>
      <c r="G40" s="328"/>
      <c r="L40" s="160"/>
    </row>
    <row r="41" spans="1:12" s="100" customFormat="1" ht="13.5" customHeight="1">
      <c r="A41" s="326"/>
      <c r="B41" s="327"/>
      <c r="C41" s="327"/>
      <c r="D41" s="327"/>
      <c r="E41" s="327"/>
      <c r="F41" s="327"/>
      <c r="G41" s="328"/>
      <c r="L41" s="160"/>
    </row>
    <row r="42" spans="1:12" s="100" customFormat="1" ht="13.5" customHeight="1">
      <c r="A42" s="326"/>
      <c r="B42" s="327"/>
      <c r="C42" s="327"/>
      <c r="D42" s="327"/>
      <c r="E42" s="327"/>
      <c r="F42" s="327"/>
      <c r="G42" s="328"/>
      <c r="L42" s="160"/>
    </row>
    <row r="43" spans="1:12" s="100" customFormat="1" ht="13.5" customHeight="1">
      <c r="A43" s="329"/>
      <c r="B43" s="330"/>
      <c r="C43" s="330"/>
      <c r="D43" s="330"/>
      <c r="E43" s="330"/>
      <c r="F43" s="330"/>
      <c r="G43" s="331"/>
      <c r="L43" s="160"/>
    </row>
    <row r="44" spans="1:12" s="100" customFormat="1" ht="13.5" customHeight="1">
      <c r="A44" s="326"/>
      <c r="B44" s="327"/>
      <c r="C44" s="327"/>
      <c r="D44" s="327"/>
      <c r="E44" s="327"/>
      <c r="F44" s="327"/>
      <c r="G44" s="328"/>
      <c r="L44" s="160"/>
    </row>
    <row r="45" spans="1:12" s="100" customFormat="1" ht="13.5" customHeight="1">
      <c r="A45" s="329"/>
      <c r="B45" s="330"/>
      <c r="C45" s="330"/>
      <c r="D45" s="330"/>
      <c r="E45" s="330"/>
      <c r="F45" s="330"/>
      <c r="G45" s="331"/>
      <c r="L45" s="160"/>
    </row>
    <row r="46" spans="1:12" s="100" customFormat="1" ht="13.5" customHeight="1">
      <c r="A46" s="326"/>
      <c r="B46" s="327"/>
      <c r="C46" s="327"/>
      <c r="D46" s="327"/>
      <c r="E46" s="327"/>
      <c r="F46" s="327"/>
      <c r="G46" s="328"/>
      <c r="L46" s="160"/>
    </row>
    <row r="47" spans="1:12" s="100" customFormat="1" ht="13.5" customHeight="1">
      <c r="A47" s="326"/>
      <c r="B47" s="327"/>
      <c r="C47" s="327"/>
      <c r="D47" s="327"/>
      <c r="E47" s="327"/>
      <c r="F47" s="327"/>
      <c r="G47" s="328"/>
      <c r="L47" s="160"/>
    </row>
    <row r="48" spans="1:12" s="100" customFormat="1" ht="21">
      <c r="A48" s="106"/>
      <c r="B48" s="167"/>
      <c r="C48" s="107"/>
      <c r="D48" s="108"/>
      <c r="E48" s="338" t="str">
        <f>$B$2</f>
        <v>遠隔基礎攻撃</v>
      </c>
      <c r="F48" s="339"/>
      <c r="G48" s="340"/>
      <c r="L48" s="160"/>
    </row>
  </sheetData>
  <mergeCells count="47">
    <mergeCell ref="B6:D6"/>
    <mergeCell ref="B7:D7"/>
    <mergeCell ref="B8:G8"/>
    <mergeCell ref="B9:G9"/>
    <mergeCell ref="B10:G10"/>
    <mergeCell ref="B1:C1"/>
    <mergeCell ref="F1:G1"/>
    <mergeCell ref="B2:G2"/>
    <mergeCell ref="B4:G4"/>
    <mergeCell ref="B5:G5"/>
    <mergeCell ref="A35:G35"/>
    <mergeCell ref="A36:G36"/>
    <mergeCell ref="A37:G37"/>
    <mergeCell ref="A38:G38"/>
    <mergeCell ref="J10:K10"/>
    <mergeCell ref="A18:A19"/>
    <mergeCell ref="B12:G12"/>
    <mergeCell ref="J12:K12"/>
    <mergeCell ref="B13:G13"/>
    <mergeCell ref="B14:G14"/>
    <mergeCell ref="B15:G15"/>
    <mergeCell ref="A17:C17"/>
    <mergeCell ref="A20:A21"/>
    <mergeCell ref="B11:G11"/>
    <mergeCell ref="A25:G25"/>
    <mergeCell ref="A26:G26"/>
    <mergeCell ref="A30:G30"/>
    <mergeCell ref="A31:G31"/>
    <mergeCell ref="A32:G32"/>
    <mergeCell ref="A33:G33"/>
    <mergeCell ref="A34:G34"/>
    <mergeCell ref="A46:G46"/>
    <mergeCell ref="A47:G47"/>
    <mergeCell ref="E48:G48"/>
    <mergeCell ref="A22:G22"/>
    <mergeCell ref="A23:G23"/>
    <mergeCell ref="A24:G24"/>
    <mergeCell ref="A27:G27"/>
    <mergeCell ref="A40:G40"/>
    <mergeCell ref="A41:G41"/>
    <mergeCell ref="A42:G42"/>
    <mergeCell ref="A43:G43"/>
    <mergeCell ref="A44:G44"/>
    <mergeCell ref="A45:G45"/>
    <mergeCell ref="A39:G39"/>
    <mergeCell ref="A28:G28"/>
    <mergeCell ref="A29:G2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4"/>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102" t="s">
        <v>117</v>
      </c>
      <c r="B1" s="312">
        <v>1</v>
      </c>
      <c r="C1" s="313"/>
      <c r="D1" s="104" t="s">
        <v>39</v>
      </c>
      <c r="E1" s="103" t="s">
        <v>40</v>
      </c>
      <c r="F1" s="314"/>
      <c r="G1" s="315"/>
      <c r="H1" s="105" t="s">
        <v>54</v>
      </c>
    </row>
    <row r="2" spans="1:13" ht="24.75" customHeight="1">
      <c r="A2" s="104" t="s">
        <v>0</v>
      </c>
      <c r="B2" s="316" t="s">
        <v>334</v>
      </c>
      <c r="C2" s="316"/>
      <c r="D2" s="316"/>
      <c r="E2" s="316"/>
      <c r="F2" s="316"/>
      <c r="G2" s="316"/>
      <c r="H2" s="105" t="s">
        <v>55</v>
      </c>
    </row>
    <row r="3" spans="1:13" ht="19.5" customHeight="1">
      <c r="A3" s="112" t="s">
        <v>47</v>
      </c>
      <c r="B3" s="100"/>
      <c r="C3" s="100"/>
      <c r="D3" s="100"/>
      <c r="I3" s="105"/>
    </row>
    <row r="4" spans="1:13">
      <c r="A4" s="84" t="s">
        <v>45</v>
      </c>
      <c r="B4" s="317" t="s">
        <v>333</v>
      </c>
      <c r="C4" s="318"/>
      <c r="D4" s="318"/>
      <c r="E4" s="318"/>
      <c r="F4" s="318"/>
      <c r="G4" s="319"/>
    </row>
    <row r="5" spans="1:13">
      <c r="A5" s="85" t="s">
        <v>38</v>
      </c>
      <c r="B5" s="317" t="s">
        <v>332</v>
      </c>
      <c r="C5" s="318"/>
      <c r="D5" s="318"/>
      <c r="E5" s="318"/>
      <c r="F5" s="318"/>
      <c r="G5" s="319"/>
    </row>
    <row r="6" spans="1:13">
      <c r="A6" s="85" t="s">
        <v>7</v>
      </c>
      <c r="B6" s="317" t="s">
        <v>5</v>
      </c>
      <c r="C6" s="318"/>
      <c r="D6" s="319"/>
      <c r="E6" s="181" t="s">
        <v>42</v>
      </c>
      <c r="F6" s="180" t="str">
        <f>$I$6</f>
        <v>遠隔</v>
      </c>
      <c r="G6" s="180">
        <f>IF($J$6 = 0,"", $J$6)</f>
        <v>10</v>
      </c>
      <c r="H6" s="181" t="s">
        <v>42</v>
      </c>
      <c r="I6" s="182" t="s">
        <v>70</v>
      </c>
      <c r="J6" s="182">
        <v>10</v>
      </c>
    </row>
    <row r="7" spans="1:13">
      <c r="A7" s="87" t="s">
        <v>6</v>
      </c>
      <c r="B7" s="356" t="s">
        <v>162</v>
      </c>
      <c r="C7" s="357"/>
      <c r="D7" s="358"/>
      <c r="E7" s="181" t="s">
        <v>65</v>
      </c>
      <c r="F7" s="180" t="str">
        <f>IF($I$7 = 0,"", $I$7)</f>
        <v/>
      </c>
      <c r="G7" s="180" t="str">
        <f>IF($J$7 = 0,"", $J$7)</f>
        <v/>
      </c>
      <c r="H7" s="181" t="s">
        <v>65</v>
      </c>
      <c r="I7" s="182"/>
      <c r="J7" s="182"/>
    </row>
    <row r="8" spans="1:13">
      <c r="A8" s="89"/>
      <c r="B8" s="359" t="s">
        <v>164</v>
      </c>
      <c r="C8" s="360"/>
      <c r="D8" s="360"/>
      <c r="E8" s="361"/>
      <c r="F8" s="361"/>
      <c r="G8" s="362"/>
      <c r="H8" s="181" t="s">
        <v>84</v>
      </c>
      <c r="I8" s="182" t="s">
        <v>115</v>
      </c>
      <c r="J8" s="105" t="s">
        <v>61</v>
      </c>
    </row>
    <row r="9" spans="1:13" ht="14.25" customHeight="1">
      <c r="A9" s="86" t="s">
        <v>8</v>
      </c>
      <c r="B9" s="363" t="s">
        <v>157</v>
      </c>
      <c r="C9" s="361"/>
      <c r="D9" s="361"/>
      <c r="E9" s="361"/>
      <c r="F9" s="361"/>
      <c r="G9" s="362"/>
      <c r="H9" s="181" t="s">
        <v>50</v>
      </c>
      <c r="I9" s="182" t="s">
        <v>16</v>
      </c>
      <c r="J9" s="180">
        <f>IF($I$9 = "筋力",基本!$C$5,IF($I$9 = "耐久力",基本!$C$6,IF($I$9 = "敏捷力",基本!$C$7,IF($I$9 = "知力",基本!$C$8,IF($I$9 = "判断力",基本!$C$9,IF($I$9 = "魅力",基本!$C$10,""))))))</f>
        <v>6</v>
      </c>
      <c r="K9" s="182" t="s">
        <v>20</v>
      </c>
    </row>
    <row r="10" spans="1:13" ht="14.25" customHeight="1">
      <c r="A10" s="88" t="s">
        <v>9</v>
      </c>
      <c r="B10" s="320" t="s">
        <v>163</v>
      </c>
      <c r="C10" s="321"/>
      <c r="D10" s="321"/>
      <c r="E10" s="321"/>
      <c r="F10" s="321"/>
      <c r="G10" s="322"/>
      <c r="H10" s="181" t="s">
        <v>57</v>
      </c>
      <c r="I10" s="182">
        <v>0</v>
      </c>
      <c r="J10" s="296" t="s">
        <v>52</v>
      </c>
      <c r="K10" s="297"/>
      <c r="L10" s="180">
        <f>IF($I$8=基本!$F$4,基本!$P$7,IF($I$8=基本!$F$13,基本!$P$16,IF($I$8=基本!$F$22,基本!$P$25,IF($I$8=基本!$F$31,基本!$P$34,IF($I$8=基本!$F$40,基本!$P$43,0)))))</f>
        <v>10</v>
      </c>
    </row>
    <row r="11" spans="1:13" ht="14.25" customHeight="1">
      <c r="A11" s="88"/>
      <c r="B11" s="329"/>
      <c r="C11" s="330"/>
      <c r="D11" s="330"/>
      <c r="E11" s="330"/>
      <c r="F11" s="330"/>
      <c r="G11" s="331"/>
      <c r="H11" s="183" t="s">
        <v>51</v>
      </c>
      <c r="I11" s="182" t="s">
        <v>16</v>
      </c>
      <c r="J11" s="109">
        <f>IF($I$11 = "筋力",基本!$C$5,IF($I$11 = "耐久力",基本!$C$6,IF($I$11 = "敏捷力",基本!$C$7,IF($I$11 = "知力",基本!$C$8,IF($I$11 = "判断力",基本!$C$9,IF($I$11 = "魅力",基本!$C$10,""))))))</f>
        <v>6</v>
      </c>
      <c r="L11" s="100"/>
    </row>
    <row r="12" spans="1:13">
      <c r="A12" s="88"/>
      <c r="B12" s="329"/>
      <c r="C12" s="330"/>
      <c r="D12" s="330"/>
      <c r="E12" s="330"/>
      <c r="F12" s="330"/>
      <c r="G12" s="331"/>
      <c r="H12" s="181" t="s">
        <v>58</v>
      </c>
      <c r="I12" s="182">
        <v>0</v>
      </c>
      <c r="J12" s="296" t="s">
        <v>53</v>
      </c>
      <c r="K12" s="297"/>
      <c r="L12" s="180">
        <f>IF($I$8=基本!$F$4,基本!$P$9,IF($I$8=基本!$F$13,基本!$P$18,IF($I$8=基本!$F$22,基本!$P$27,IF($I$8=基本!$F$31,基本!$P$36,IF($I$8=基本!$F$40,基本!$P$45,0)))))</f>
        <v>3</v>
      </c>
    </row>
    <row r="13" spans="1:13" ht="14.25" customHeight="1">
      <c r="A13" s="88"/>
      <c r="B13" s="332"/>
      <c r="C13" s="333"/>
      <c r="D13" s="333"/>
      <c r="E13" s="333"/>
      <c r="F13" s="333"/>
      <c r="G13" s="334"/>
      <c r="H13" s="184" t="s">
        <v>85</v>
      </c>
      <c r="I13" s="182">
        <v>1</v>
      </c>
      <c r="J13" s="181" t="s">
        <v>43</v>
      </c>
      <c r="K13" s="182">
        <v>4</v>
      </c>
      <c r="L13" s="115"/>
      <c r="M13" s="115"/>
    </row>
    <row r="14" spans="1:13">
      <c r="A14" s="119"/>
      <c r="B14" s="329"/>
      <c r="C14" s="330"/>
      <c r="D14" s="330"/>
      <c r="E14" s="330"/>
      <c r="F14" s="330"/>
      <c r="G14" s="331"/>
      <c r="H14" s="181" t="s">
        <v>49</v>
      </c>
      <c r="I14" s="182">
        <v>2</v>
      </c>
      <c r="J14" s="181" t="s">
        <v>43</v>
      </c>
      <c r="K14" s="182">
        <v>8</v>
      </c>
      <c r="L14" s="115"/>
      <c r="M14" s="115"/>
    </row>
    <row r="15" spans="1:13" ht="14.25" customHeight="1">
      <c r="A15" s="88"/>
      <c r="B15" s="329"/>
      <c r="C15" s="330"/>
      <c r="D15" s="330"/>
      <c r="E15" s="330"/>
      <c r="F15" s="330"/>
      <c r="G15" s="331"/>
      <c r="H15" s="181" t="s">
        <v>59</v>
      </c>
      <c r="I15" s="182" t="s">
        <v>73</v>
      </c>
      <c r="J15" s="160"/>
      <c r="K15" s="160"/>
    </row>
    <row r="16" spans="1:13" ht="8.25" customHeight="1">
      <c r="A16" s="89"/>
      <c r="B16" s="336"/>
      <c r="C16" s="335"/>
      <c r="D16" s="335"/>
      <c r="E16" s="335"/>
      <c r="F16" s="335"/>
      <c r="G16" s="337"/>
      <c r="H16" s="160"/>
      <c r="I16" s="160"/>
      <c r="J16" s="160"/>
      <c r="K16" s="160"/>
    </row>
    <row r="17" spans="1:11" ht="14.25" thickBot="1">
      <c r="A17" s="152" t="s">
        <v>46</v>
      </c>
      <c r="E17" s="101"/>
      <c r="H17" s="160"/>
      <c r="I17" s="160"/>
      <c r="J17" s="160"/>
      <c r="K17" s="160"/>
    </row>
    <row r="18" spans="1:11" ht="18.75" customHeight="1" thickBot="1">
      <c r="A18" s="306" t="str">
        <f>$B$2</f>
        <v>ハンド・オヴ・レイディアンス</v>
      </c>
      <c r="B18" s="307"/>
      <c r="C18" s="307"/>
      <c r="D18" s="82" t="s">
        <v>2</v>
      </c>
      <c r="E18" s="177" t="s">
        <v>1</v>
      </c>
      <c r="F18" s="253"/>
      <c r="G18" s="169"/>
      <c r="H18" s="160"/>
      <c r="I18" s="160"/>
      <c r="J18" s="160"/>
      <c r="K18" s="160"/>
    </row>
    <row r="19" spans="1:11" ht="37.5" customHeight="1" thickBot="1">
      <c r="A19" s="353" t="s">
        <v>127</v>
      </c>
      <c r="B19" s="354"/>
      <c r="C19" s="122" t="str">
        <f>$K$9</f>
        <v>反応</v>
      </c>
      <c r="D19" s="123" t="str">
        <f>$J$9+$L$10+$I$10 &amp; "+1d20"</f>
        <v>16+1d20</v>
      </c>
      <c r="E19" s="254" t="str">
        <f>$J$9+$L$10+$I$10+2 &amp; "+1d20"</f>
        <v>18+1d20</v>
      </c>
      <c r="F19" s="170"/>
      <c r="G19" s="170"/>
      <c r="H19" s="160"/>
      <c r="I19" s="160"/>
      <c r="J19" s="160"/>
      <c r="K19" s="160"/>
    </row>
    <row r="20" spans="1:11" ht="23.25" customHeight="1">
      <c r="A20" s="355" t="s">
        <v>116</v>
      </c>
      <c r="B20" s="117" t="s">
        <v>4</v>
      </c>
      <c r="C20" s="120" t="str">
        <f>IF($I$15 = 0,"", $I$15)</f>
        <v>光輝</v>
      </c>
      <c r="D20" s="121" t="str">
        <f>$J$11+$L$12+$I$12 &amp; "+" &amp; $I$13 &amp; "d" &amp; $K$13</f>
        <v>9+1d4</v>
      </c>
      <c r="E20" s="260" t="str">
        <f>$J$11+$L$12+$I$12 &amp; "+" &amp; $I$13 &amp; "d" &amp; $K$13</f>
        <v>9+1d4</v>
      </c>
      <c r="F20" s="170"/>
      <c r="G20" s="170"/>
      <c r="H20" s="160"/>
      <c r="I20" s="160"/>
      <c r="J20" s="160"/>
      <c r="K20" s="160"/>
    </row>
    <row r="21" spans="1:11" ht="23.25" customHeight="1" thickBot="1">
      <c r="A21" s="311"/>
      <c r="B21" s="114" t="s">
        <v>3</v>
      </c>
      <c r="C21" s="118" t="str">
        <f>IF($I$15 = 0,"", $I$15)</f>
        <v>光輝</v>
      </c>
      <c r="D21" s="116" t="str">
        <f>$J$11+$L$12+$I$12+($I$13*$K$13) &amp; IF($I$14 = 0,"","+" &amp; $I$14 &amp; "d" &amp; $K$14)</f>
        <v>13+2d8</v>
      </c>
      <c r="E21" s="113" t="str">
        <f>$J$11+$L$12+$I$12+($I$13*$K$13) &amp; IF($I$14 = 0,"","+" &amp; $I$14 &amp; "d" &amp; $K$14)</f>
        <v>13+2d8</v>
      </c>
      <c r="F21" s="170"/>
      <c r="G21" s="170"/>
      <c r="H21" s="160"/>
      <c r="I21" s="160"/>
      <c r="J21" s="160"/>
      <c r="K21" s="160"/>
    </row>
    <row r="22" spans="1:11" ht="8.25" customHeight="1">
      <c r="A22" s="333"/>
      <c r="B22" s="333"/>
      <c r="C22" s="333"/>
      <c r="D22" s="333"/>
      <c r="E22" s="333"/>
      <c r="F22" s="333"/>
      <c r="G22" s="333"/>
    </row>
    <row r="23" spans="1:11" ht="18.75" customHeight="1">
      <c r="A23" s="304" t="s">
        <v>166</v>
      </c>
      <c r="B23" s="304"/>
      <c r="C23" s="304"/>
      <c r="D23" s="304"/>
      <c r="E23" s="304"/>
      <c r="F23" s="304"/>
      <c r="G23" s="304"/>
      <c r="I23" s="160"/>
      <c r="J23" s="160"/>
      <c r="K23" s="160"/>
    </row>
    <row r="24" spans="1:11" ht="13.5" customHeight="1">
      <c r="A24" s="305" t="s">
        <v>139</v>
      </c>
      <c r="B24" s="305"/>
      <c r="C24" s="305"/>
      <c r="D24" s="305"/>
      <c r="E24" s="305"/>
      <c r="F24" s="305"/>
      <c r="G24" s="305"/>
    </row>
    <row r="25" spans="1:11" ht="18.75" customHeight="1">
      <c r="A25" s="304" t="s">
        <v>169</v>
      </c>
      <c r="B25" s="304"/>
      <c r="C25" s="304"/>
      <c r="D25" s="304"/>
      <c r="E25" s="304"/>
      <c r="F25" s="304"/>
      <c r="G25" s="304"/>
      <c r="I25" s="160"/>
      <c r="J25" s="160"/>
      <c r="K25" s="160"/>
    </row>
    <row r="26" spans="1:11" ht="13.5" customHeight="1">
      <c r="A26" s="305" t="s">
        <v>342</v>
      </c>
      <c r="B26" s="305"/>
      <c r="C26" s="305"/>
      <c r="D26" s="305"/>
      <c r="E26" s="305"/>
      <c r="F26" s="305"/>
      <c r="G26" s="305"/>
    </row>
    <row r="27" spans="1:11" ht="13.5" customHeight="1">
      <c r="A27" s="305" t="s">
        <v>171</v>
      </c>
      <c r="B27" s="305"/>
      <c r="C27" s="305"/>
      <c r="D27" s="305"/>
      <c r="E27" s="305"/>
      <c r="F27" s="305"/>
      <c r="G27" s="305"/>
    </row>
    <row r="28" spans="1:11" ht="18.75" customHeight="1">
      <c r="A28" s="304" t="s">
        <v>167</v>
      </c>
      <c r="B28" s="304"/>
      <c r="C28" s="304"/>
      <c r="D28" s="304"/>
      <c r="E28" s="304"/>
      <c r="F28" s="304"/>
      <c r="G28" s="304"/>
      <c r="I28" s="160"/>
      <c r="J28" s="160"/>
      <c r="K28" s="160"/>
    </row>
    <row r="29" spans="1:11" ht="13.5" customHeight="1">
      <c r="A29" s="305" t="s">
        <v>168</v>
      </c>
      <c r="B29" s="305"/>
      <c r="C29" s="305"/>
      <c r="D29" s="305"/>
      <c r="E29" s="305"/>
      <c r="F29" s="305"/>
      <c r="G29" s="305"/>
    </row>
    <row r="30" spans="1:11" ht="13.5" customHeight="1">
      <c r="A30" s="352"/>
      <c r="B30" s="352"/>
      <c r="C30" s="352"/>
      <c r="D30" s="352"/>
      <c r="E30" s="352"/>
      <c r="F30" s="352"/>
      <c r="G30" s="352"/>
    </row>
    <row r="31" spans="1:11" ht="8.25" customHeight="1">
      <c r="A31" s="335"/>
      <c r="B31" s="335"/>
      <c r="C31" s="335"/>
      <c r="D31" s="335"/>
      <c r="E31" s="335"/>
      <c r="F31" s="335"/>
      <c r="G31" s="335"/>
    </row>
    <row r="32" spans="1:11">
      <c r="A32" s="341" t="s">
        <v>48</v>
      </c>
      <c r="B32" s="342"/>
      <c r="C32" s="342"/>
      <c r="D32" s="342"/>
      <c r="E32" s="342"/>
      <c r="F32" s="342"/>
      <c r="G32" s="343"/>
    </row>
    <row r="33" spans="1:12" s="100" customFormat="1" ht="5.25" customHeight="1">
      <c r="A33" s="344"/>
      <c r="B33" s="304"/>
      <c r="C33" s="304"/>
      <c r="D33" s="304"/>
      <c r="E33" s="304"/>
      <c r="F33" s="304"/>
      <c r="G33" s="345"/>
      <c r="L33" s="160"/>
    </row>
    <row r="34" spans="1:12" s="100" customFormat="1" ht="13.5" customHeight="1">
      <c r="A34" s="329" t="s">
        <v>335</v>
      </c>
      <c r="B34" s="330"/>
      <c r="C34" s="330"/>
      <c r="D34" s="330"/>
      <c r="E34" s="330"/>
      <c r="F34" s="330"/>
      <c r="G34" s="331"/>
      <c r="L34" s="160"/>
    </row>
    <row r="35" spans="1:12" s="100" customFormat="1" ht="13.5" customHeight="1">
      <c r="A35" s="326"/>
      <c r="B35" s="327"/>
      <c r="C35" s="327"/>
      <c r="D35" s="327"/>
      <c r="E35" s="327"/>
      <c r="F35" s="327"/>
      <c r="G35" s="328"/>
      <c r="L35" s="160"/>
    </row>
    <row r="36" spans="1:12" s="100" customFormat="1" ht="13.5" customHeight="1">
      <c r="A36" s="326"/>
      <c r="B36" s="327"/>
      <c r="C36" s="327"/>
      <c r="D36" s="327"/>
      <c r="E36" s="327"/>
      <c r="F36" s="327"/>
      <c r="G36" s="328"/>
      <c r="L36" s="160"/>
    </row>
    <row r="37" spans="1:12" s="100" customFormat="1" ht="13.5" customHeight="1">
      <c r="A37" s="326"/>
      <c r="B37" s="327"/>
      <c r="C37" s="327"/>
      <c r="D37" s="327"/>
      <c r="E37" s="327"/>
      <c r="F37" s="327"/>
      <c r="G37" s="328"/>
      <c r="L37" s="160"/>
    </row>
    <row r="38" spans="1:12" s="100" customFormat="1" ht="13.5" customHeight="1">
      <c r="A38" s="349"/>
      <c r="B38" s="350"/>
      <c r="C38" s="350"/>
      <c r="D38" s="350"/>
      <c r="E38" s="350"/>
      <c r="F38" s="350"/>
      <c r="G38" s="351"/>
      <c r="L38" s="160"/>
    </row>
    <row r="39" spans="1:12" s="100" customFormat="1" ht="13.5" customHeight="1">
      <c r="A39" s="326"/>
      <c r="B39" s="327"/>
      <c r="C39" s="327"/>
      <c r="D39" s="327"/>
      <c r="E39" s="327"/>
      <c r="F39" s="327"/>
      <c r="G39" s="328"/>
      <c r="L39" s="160"/>
    </row>
    <row r="40" spans="1:12" s="100" customFormat="1" ht="13.5" customHeight="1">
      <c r="A40" s="349"/>
      <c r="B40" s="350"/>
      <c r="C40" s="350"/>
      <c r="D40" s="350"/>
      <c r="E40" s="350"/>
      <c r="F40" s="350"/>
      <c r="G40" s="351"/>
      <c r="L40" s="160"/>
    </row>
    <row r="41" spans="1:12" s="100" customFormat="1" ht="13.5" customHeight="1">
      <c r="A41" s="326"/>
      <c r="B41" s="327"/>
      <c r="C41" s="327"/>
      <c r="D41" s="327"/>
      <c r="E41" s="327"/>
      <c r="F41" s="327"/>
      <c r="G41" s="328"/>
      <c r="L41" s="160"/>
    </row>
    <row r="42" spans="1:12" s="100" customFormat="1" ht="13.5" customHeight="1">
      <c r="A42" s="326"/>
      <c r="B42" s="327"/>
      <c r="C42" s="327"/>
      <c r="D42" s="327"/>
      <c r="E42" s="327"/>
      <c r="F42" s="327"/>
      <c r="G42" s="328"/>
      <c r="L42" s="160"/>
    </row>
    <row r="43" spans="1:12" s="100" customFormat="1" ht="13.5" customHeight="1">
      <c r="A43" s="349"/>
      <c r="B43" s="350"/>
      <c r="C43" s="350"/>
      <c r="D43" s="350"/>
      <c r="E43" s="350"/>
      <c r="F43" s="350"/>
      <c r="G43" s="351"/>
      <c r="L43" s="160"/>
    </row>
    <row r="44" spans="1:12" s="100" customFormat="1" ht="13.5" customHeight="1">
      <c r="A44" s="329"/>
      <c r="B44" s="330"/>
      <c r="C44" s="330"/>
      <c r="D44" s="330"/>
      <c r="E44" s="330"/>
      <c r="F44" s="330"/>
      <c r="G44" s="331"/>
      <c r="L44" s="160"/>
    </row>
    <row r="45" spans="1:12" s="100" customFormat="1" ht="13.5" customHeight="1">
      <c r="A45" s="326"/>
      <c r="B45" s="327"/>
      <c r="C45" s="327"/>
      <c r="D45" s="327"/>
      <c r="E45" s="327"/>
      <c r="F45" s="327"/>
      <c r="G45" s="328"/>
      <c r="L45" s="160"/>
    </row>
    <row r="46" spans="1:12" s="100" customFormat="1" ht="13.5" customHeight="1">
      <c r="A46" s="326"/>
      <c r="B46" s="327"/>
      <c r="C46" s="327"/>
      <c r="D46" s="327"/>
      <c r="E46" s="327"/>
      <c r="F46" s="327"/>
      <c r="G46" s="328"/>
      <c r="L46" s="160"/>
    </row>
    <row r="47" spans="1:12" s="100" customFormat="1" ht="13.5" customHeight="1">
      <c r="A47" s="326"/>
      <c r="B47" s="327"/>
      <c r="C47" s="327"/>
      <c r="D47" s="327"/>
      <c r="E47" s="327"/>
      <c r="F47" s="327"/>
      <c r="G47" s="328"/>
      <c r="L47" s="160"/>
    </row>
    <row r="48" spans="1:12" s="100" customFormat="1" ht="13.5" customHeight="1">
      <c r="A48" s="349"/>
      <c r="B48" s="350"/>
      <c r="C48" s="350"/>
      <c r="D48" s="350"/>
      <c r="E48" s="350"/>
      <c r="F48" s="350"/>
      <c r="G48" s="351"/>
      <c r="L48" s="160"/>
    </row>
    <row r="49" spans="1:12" s="100" customFormat="1" ht="13.5" customHeight="1">
      <c r="A49" s="326"/>
      <c r="B49" s="327"/>
      <c r="C49" s="327"/>
      <c r="D49" s="327"/>
      <c r="E49" s="327"/>
      <c r="F49" s="327"/>
      <c r="G49" s="328"/>
      <c r="L49" s="160"/>
    </row>
    <row r="50" spans="1:12" s="100" customFormat="1" ht="13.5" customHeight="1">
      <c r="A50" s="349"/>
      <c r="B50" s="350"/>
      <c r="C50" s="350"/>
      <c r="D50" s="350"/>
      <c r="E50" s="350"/>
      <c r="F50" s="350"/>
      <c r="G50" s="351"/>
      <c r="L50" s="160"/>
    </row>
    <row r="51" spans="1:12" s="100" customFormat="1" ht="13.5" customHeight="1">
      <c r="A51" s="326"/>
      <c r="B51" s="327"/>
      <c r="C51" s="327"/>
      <c r="D51" s="327"/>
      <c r="E51" s="327"/>
      <c r="F51" s="327"/>
      <c r="G51" s="328"/>
      <c r="L51" s="160"/>
    </row>
    <row r="52" spans="1:12" s="100" customFormat="1" ht="13.5" customHeight="1">
      <c r="A52" s="326"/>
      <c r="B52" s="327"/>
      <c r="C52" s="327"/>
      <c r="D52" s="327"/>
      <c r="E52" s="327"/>
      <c r="F52" s="327"/>
      <c r="G52" s="328"/>
      <c r="L52" s="160"/>
    </row>
    <row r="53" spans="1:12" s="100" customFormat="1" ht="6" customHeight="1">
      <c r="A53" s="326"/>
      <c r="B53" s="327"/>
      <c r="C53" s="327"/>
      <c r="D53" s="327"/>
      <c r="E53" s="327"/>
      <c r="F53" s="327"/>
      <c r="G53" s="328"/>
      <c r="L53" s="160"/>
    </row>
    <row r="54" spans="1:12" s="100" customFormat="1" ht="21">
      <c r="A54" s="106" t="s">
        <v>117</v>
      </c>
      <c r="B54" s="185">
        <f>$B$1</f>
        <v>1</v>
      </c>
      <c r="C54" s="107" t="s">
        <v>39</v>
      </c>
      <c r="D54" s="108" t="str">
        <f>$E$1</f>
        <v>無限回</v>
      </c>
      <c r="E54" s="338" t="str">
        <f>$B$2</f>
        <v>ハンド・オヴ・レイディアンス</v>
      </c>
      <c r="F54" s="339"/>
      <c r="G54" s="340"/>
      <c r="L54" s="160"/>
    </row>
  </sheetData>
  <mergeCells count="54">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A18:C18"/>
    <mergeCell ref="B16:G16"/>
    <mergeCell ref="A19:B19"/>
    <mergeCell ref="A20:A21"/>
    <mergeCell ref="A22:G22"/>
    <mergeCell ref="A23:G23"/>
    <mergeCell ref="A24:G24"/>
    <mergeCell ref="A25:G25"/>
    <mergeCell ref="A26:G26"/>
    <mergeCell ref="A27:G27"/>
    <mergeCell ref="A28:G28"/>
    <mergeCell ref="A29:G29"/>
    <mergeCell ref="A30:G30"/>
    <mergeCell ref="A44:G44"/>
    <mergeCell ref="A31:G31"/>
    <mergeCell ref="A32:G32"/>
    <mergeCell ref="A33:G33"/>
    <mergeCell ref="A43:G43"/>
    <mergeCell ref="A34:G34"/>
    <mergeCell ref="A40:G40"/>
    <mergeCell ref="A41:G41"/>
    <mergeCell ref="A42:G42"/>
    <mergeCell ref="A35:G35"/>
    <mergeCell ref="A36:G36"/>
    <mergeCell ref="A37:G37"/>
    <mergeCell ref="A38:G38"/>
    <mergeCell ref="A39:G39"/>
    <mergeCell ref="A51:G51"/>
    <mergeCell ref="A52:G52"/>
    <mergeCell ref="A53:G53"/>
    <mergeCell ref="E54:G54"/>
    <mergeCell ref="A45:G45"/>
    <mergeCell ref="A46:G46"/>
    <mergeCell ref="A47:G47"/>
    <mergeCell ref="A48:G48"/>
    <mergeCell ref="A49:G49"/>
    <mergeCell ref="A50:G5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43"/>
  <sheetViews>
    <sheetView zoomScaleNormal="100" workbookViewId="0">
      <selection activeCell="B4" sqref="B4:G4"/>
    </sheetView>
  </sheetViews>
  <sheetFormatPr defaultRowHeight="13.5"/>
  <cols>
    <col min="1" max="1" width="7.875" style="51" customWidth="1"/>
    <col min="2" max="2" width="8.5" style="51" customWidth="1"/>
    <col min="3" max="3" width="6.625" style="51" customWidth="1"/>
    <col min="4" max="4" width="15.75" style="51" customWidth="1"/>
    <col min="5" max="6" width="15.75" style="31" customWidth="1"/>
    <col min="7" max="7" width="18.25" style="31" customWidth="1"/>
    <col min="8" max="8" width="17.375" style="31" customWidth="1"/>
    <col min="9" max="9" width="14.625" style="31" customWidth="1"/>
    <col min="10" max="10" width="8.375" style="31" customWidth="1"/>
    <col min="11" max="11" width="7.5" style="31" customWidth="1"/>
    <col min="12" max="12" width="7.875" style="51" customWidth="1"/>
    <col min="13" max="13" width="9.25" style="51" customWidth="1"/>
    <col min="14" max="14" width="12.375" style="51" customWidth="1"/>
    <col min="15" max="16384" width="9" style="51"/>
  </cols>
  <sheetData>
    <row r="1" spans="1:13" ht="21">
      <c r="A1" s="96" t="s">
        <v>117</v>
      </c>
      <c r="B1" s="312">
        <v>1</v>
      </c>
      <c r="C1" s="313"/>
      <c r="D1" s="12" t="s">
        <v>39</v>
      </c>
      <c r="E1" s="11" t="s">
        <v>40</v>
      </c>
      <c r="F1" s="314"/>
      <c r="G1" s="315"/>
      <c r="H1" s="35" t="s">
        <v>54</v>
      </c>
    </row>
    <row r="2" spans="1:13" ht="24.75" customHeight="1">
      <c r="A2" s="12" t="s">
        <v>0</v>
      </c>
      <c r="B2" s="316" t="s">
        <v>331</v>
      </c>
      <c r="C2" s="316"/>
      <c r="D2" s="316"/>
      <c r="E2" s="316"/>
      <c r="F2" s="316"/>
      <c r="G2" s="316"/>
      <c r="H2" s="35" t="s">
        <v>55</v>
      </c>
    </row>
    <row r="3" spans="1:13" ht="19.5" customHeight="1">
      <c r="A3" s="34" t="s">
        <v>47</v>
      </c>
      <c r="B3" s="31"/>
      <c r="C3" s="31"/>
      <c r="D3" s="31"/>
      <c r="I3" s="35"/>
    </row>
    <row r="4" spans="1:13">
      <c r="A4" s="84" t="s">
        <v>45</v>
      </c>
      <c r="B4" s="317" t="s">
        <v>173</v>
      </c>
      <c r="C4" s="318"/>
      <c r="D4" s="318"/>
      <c r="E4" s="318"/>
      <c r="F4" s="318"/>
      <c r="G4" s="319"/>
    </row>
    <row r="5" spans="1:13">
      <c r="A5" s="85" t="s">
        <v>38</v>
      </c>
      <c r="B5" s="317" t="s">
        <v>154</v>
      </c>
      <c r="C5" s="318"/>
      <c r="D5" s="318"/>
      <c r="E5" s="318"/>
      <c r="F5" s="318"/>
      <c r="G5" s="319"/>
    </row>
    <row r="6" spans="1:13">
      <c r="A6" s="85" t="s">
        <v>7</v>
      </c>
      <c r="B6" s="317" t="s">
        <v>5</v>
      </c>
      <c r="C6" s="318"/>
      <c r="D6" s="319"/>
      <c r="E6" s="75" t="s">
        <v>42</v>
      </c>
      <c r="F6" s="74" t="str">
        <f>$I$6</f>
        <v>遠隔範囲</v>
      </c>
      <c r="G6" s="74">
        <f>IF($J$6 = 0,"", $J$6)</f>
        <v>10</v>
      </c>
      <c r="H6" s="52" t="s">
        <v>42</v>
      </c>
      <c r="I6" s="54" t="s">
        <v>82</v>
      </c>
      <c r="J6" s="54">
        <v>10</v>
      </c>
    </row>
    <row r="7" spans="1:13">
      <c r="A7" s="86" t="s">
        <v>6</v>
      </c>
      <c r="B7" s="317" t="s">
        <v>156</v>
      </c>
      <c r="C7" s="318"/>
      <c r="D7" s="319"/>
      <c r="E7" s="75" t="s">
        <v>65</v>
      </c>
      <c r="F7" s="74" t="str">
        <f>IF($I$7 = 0,"", $I$7)</f>
        <v>爆発</v>
      </c>
      <c r="G7" s="74">
        <f>IF($J$7 = 0,"", $J$7)</f>
        <v>1</v>
      </c>
      <c r="H7" s="52" t="s">
        <v>65</v>
      </c>
      <c r="I7" s="54" t="s">
        <v>66</v>
      </c>
      <c r="J7" s="54">
        <v>1</v>
      </c>
    </row>
    <row r="8" spans="1:13">
      <c r="A8" s="86" t="s">
        <v>8</v>
      </c>
      <c r="B8" s="363" t="s">
        <v>157</v>
      </c>
      <c r="C8" s="361"/>
      <c r="D8" s="361"/>
      <c r="E8" s="361"/>
      <c r="F8" s="361"/>
      <c r="G8" s="362"/>
      <c r="H8" s="52" t="s">
        <v>84</v>
      </c>
      <c r="I8" s="156" t="s">
        <v>115</v>
      </c>
      <c r="J8" s="35" t="s">
        <v>61</v>
      </c>
    </row>
    <row r="9" spans="1:13" ht="14.25" customHeight="1">
      <c r="A9" s="88" t="s">
        <v>128</v>
      </c>
      <c r="B9" s="320" t="s">
        <v>158</v>
      </c>
      <c r="C9" s="321"/>
      <c r="D9" s="321"/>
      <c r="E9" s="321"/>
      <c r="F9" s="321"/>
      <c r="G9" s="322"/>
      <c r="H9" s="52" t="s">
        <v>50</v>
      </c>
      <c r="I9" s="54" t="s">
        <v>16</v>
      </c>
      <c r="J9" s="53">
        <f>IF($I$9 = "筋力",基本!$C$5,IF($I$9 = "耐久力",基本!$C$6,IF($I$9 = "敏捷力",基本!$C$7,IF($I$9 = "知力",基本!$C$8,IF($I$9 = "判断力",基本!$C$9,IF($I$9 = "魅力",基本!$C$10,""))))))</f>
        <v>6</v>
      </c>
      <c r="K9" s="54" t="s">
        <v>20</v>
      </c>
    </row>
    <row r="10" spans="1:13" ht="14.25" customHeight="1">
      <c r="A10" s="88"/>
      <c r="B10" s="329" t="s">
        <v>159</v>
      </c>
      <c r="C10" s="330"/>
      <c r="D10" s="330"/>
      <c r="E10" s="330"/>
      <c r="F10" s="330"/>
      <c r="G10" s="331"/>
      <c r="H10" s="52" t="s">
        <v>57</v>
      </c>
      <c r="I10" s="54">
        <v>0</v>
      </c>
      <c r="J10" s="296" t="s">
        <v>52</v>
      </c>
      <c r="K10" s="297"/>
      <c r="L10" s="53">
        <f>IF($I$8=基本!$F$4,基本!$P$7,IF($I$8=基本!$F$13,基本!$P$16,IF($I$8=基本!$F$22,基本!$P$25,IF($I$8=基本!$F$31,基本!$P$34,IF($I$8=基本!$F$40,基本!$P$43,0)))))</f>
        <v>10</v>
      </c>
    </row>
    <row r="11" spans="1:13" ht="14.25" customHeight="1">
      <c r="A11" s="88"/>
      <c r="B11" s="329" t="s">
        <v>160</v>
      </c>
      <c r="C11" s="330"/>
      <c r="D11" s="330"/>
      <c r="E11" s="330"/>
      <c r="F11" s="330"/>
      <c r="G11" s="331"/>
      <c r="H11" s="37" t="s">
        <v>51</v>
      </c>
      <c r="I11" s="54" t="s">
        <v>16</v>
      </c>
      <c r="J11" s="39">
        <f>IF($I$11 = "筋力",基本!$C$5,IF($I$11 = "耐久力",基本!$C$6,IF($I$11 = "敏捷力",基本!$C$7,IF($I$11 = "知力",基本!$C$8,IF($I$11 = "判断力",基本!$C$9,IF($I$11 = "魅力",基本!$C$10,""))))))</f>
        <v>6</v>
      </c>
      <c r="L11" s="31"/>
    </row>
    <row r="12" spans="1:13">
      <c r="A12" s="88"/>
      <c r="B12" s="329" t="s">
        <v>161</v>
      </c>
      <c r="C12" s="330"/>
      <c r="D12" s="330"/>
      <c r="E12" s="330"/>
      <c r="F12" s="330"/>
      <c r="G12" s="331"/>
      <c r="H12" s="52" t="s">
        <v>58</v>
      </c>
      <c r="I12" s="54">
        <v>0</v>
      </c>
      <c r="J12" s="296" t="s">
        <v>53</v>
      </c>
      <c r="K12" s="297"/>
      <c r="L12" s="53">
        <f>IF($I$8=基本!$F$4,基本!$P$9,IF($I$8=基本!$F$13,基本!$P$18,IF($I$8=基本!$F$22,基本!$P$27,IF($I$8=基本!$F$31,基本!$P$36,IF($I$8=基本!$F$40,基本!$P$45,0)))))</f>
        <v>3</v>
      </c>
    </row>
    <row r="13" spans="1:13" ht="14.25" customHeight="1">
      <c r="A13" s="88"/>
      <c r="B13" s="332"/>
      <c r="C13" s="333"/>
      <c r="D13" s="333"/>
      <c r="E13" s="333"/>
      <c r="F13" s="333"/>
      <c r="G13" s="334"/>
      <c r="H13" s="38" t="s">
        <v>85</v>
      </c>
      <c r="I13" s="54">
        <v>1</v>
      </c>
      <c r="J13" s="52" t="s">
        <v>43</v>
      </c>
      <c r="K13" s="54">
        <v>6</v>
      </c>
      <c r="L13" s="56"/>
      <c r="M13" s="56"/>
    </row>
    <row r="14" spans="1:13" ht="17.25">
      <c r="A14" s="119"/>
      <c r="B14" s="364" t="str">
        <f>"　　　　　　　　　　目標は機会攻撃を行う度、" &amp; 基本!$C$8 &amp; " [電撃]ダメージ"</f>
        <v>　　　　　　　　　　目標は機会攻撃を行う度、3 [電撃]ダメージ</v>
      </c>
      <c r="C14" s="365"/>
      <c r="D14" s="365"/>
      <c r="E14" s="365"/>
      <c r="F14" s="365"/>
      <c r="G14" s="366"/>
      <c r="H14" s="52" t="s">
        <v>49</v>
      </c>
      <c r="I14" s="54">
        <v>2</v>
      </c>
      <c r="J14" s="52" t="s">
        <v>43</v>
      </c>
      <c r="K14" s="156">
        <v>8</v>
      </c>
      <c r="L14" s="56"/>
      <c r="M14" s="56"/>
    </row>
    <row r="15" spans="1:13" ht="14.25" customHeight="1">
      <c r="A15" s="88"/>
      <c r="B15" s="329"/>
      <c r="C15" s="330"/>
      <c r="D15" s="330"/>
      <c r="E15" s="330"/>
      <c r="F15" s="330"/>
      <c r="G15" s="331"/>
      <c r="H15" s="52" t="s">
        <v>59</v>
      </c>
      <c r="I15" s="54" t="s">
        <v>77</v>
      </c>
      <c r="J15" s="90"/>
      <c r="K15" s="90"/>
      <c r="L15" s="90"/>
    </row>
    <row r="16" spans="1:13" s="99" customFormat="1" ht="8.25" customHeight="1">
      <c r="A16" s="89"/>
      <c r="B16" s="336"/>
      <c r="C16" s="335"/>
      <c r="D16" s="335"/>
      <c r="E16" s="335"/>
      <c r="F16" s="335"/>
      <c r="G16" s="337"/>
    </row>
    <row r="17" spans="1:13" s="153" customFormat="1" ht="14.25" thickBot="1">
      <c r="A17" s="152" t="s">
        <v>46</v>
      </c>
      <c r="E17" s="101"/>
      <c r="F17" s="100"/>
      <c r="G17" s="100"/>
    </row>
    <row r="18" spans="1:13" s="153" customFormat="1" ht="18.75" customHeight="1" thickBot="1">
      <c r="A18" s="306" t="str">
        <f>$B$2</f>
        <v>ヴァンガーズ・ライトニング</v>
      </c>
      <c r="B18" s="307"/>
      <c r="C18" s="307"/>
      <c r="D18" s="82" t="s">
        <v>2</v>
      </c>
      <c r="E18" s="177" t="s">
        <v>1</v>
      </c>
      <c r="F18" s="253"/>
      <c r="G18" s="169"/>
    </row>
    <row r="19" spans="1:13" s="153" customFormat="1" ht="37.5" customHeight="1" thickBot="1">
      <c r="A19" s="353" t="s">
        <v>127</v>
      </c>
      <c r="B19" s="354"/>
      <c r="C19" s="122" t="str">
        <f>$K$9</f>
        <v>反応</v>
      </c>
      <c r="D19" s="123" t="str">
        <f>$J$9+$L$10+$I$10 &amp; "+1d20"</f>
        <v>16+1d20</v>
      </c>
      <c r="E19" s="254" t="str">
        <f>$J$9+$L$10+$I$10+2 &amp; "+1d20"</f>
        <v>18+1d20</v>
      </c>
      <c r="F19" s="170"/>
      <c r="G19" s="170"/>
    </row>
    <row r="20" spans="1:13" s="153" customFormat="1" ht="23.25" customHeight="1">
      <c r="A20" s="355" t="s">
        <v>116</v>
      </c>
      <c r="B20" s="117" t="s">
        <v>4</v>
      </c>
      <c r="C20" s="120" t="str">
        <f>IF($I$15 = 0,"", $I$15)</f>
        <v>電撃</v>
      </c>
      <c r="D20" s="121" t="str">
        <f>$J$11+$L$12+$I$12 &amp; "+" &amp; $I$13 &amp; "d" &amp; $K$13</f>
        <v>9+1d6</v>
      </c>
      <c r="E20" s="260" t="str">
        <f>$J$11+$L$12+$I$12 &amp; "+" &amp; $I$13 &amp; "d" &amp; $K$13</f>
        <v>9+1d6</v>
      </c>
      <c r="F20" s="170"/>
      <c r="G20" s="170"/>
    </row>
    <row r="21" spans="1:13" s="153" customFormat="1" ht="23.25" customHeight="1" thickBot="1">
      <c r="A21" s="311"/>
      <c r="B21" s="114" t="s">
        <v>3</v>
      </c>
      <c r="C21" s="118" t="str">
        <f>IF($I$15 = 0,"", $I$15)</f>
        <v>電撃</v>
      </c>
      <c r="D21" s="116" t="str">
        <f>$J$11+$L$12+$I$12+($I$13*$K$13) &amp; IF($I$14 = 0,"","+" &amp; $I$14 &amp; "d" &amp; $K$14)</f>
        <v>15+2d8</v>
      </c>
      <c r="E21" s="113" t="str">
        <f>$J$11+$L$12+$I$12+($I$13*$K$13) &amp; IF($I$14 = 0,"","+" &amp; $I$14 &amp; "d" &amp; $K$14)</f>
        <v>15+2d8</v>
      </c>
      <c r="F21" s="170"/>
      <c r="G21" s="170"/>
    </row>
    <row r="22" spans="1:13" s="160" customFormat="1" ht="8.25" customHeight="1">
      <c r="A22" s="333"/>
      <c r="B22" s="333"/>
      <c r="C22" s="333"/>
      <c r="D22" s="333"/>
      <c r="E22" s="333"/>
      <c r="F22" s="333"/>
      <c r="G22" s="333"/>
      <c r="H22" s="100"/>
      <c r="I22" s="100"/>
      <c r="J22" s="100"/>
      <c r="K22" s="100"/>
    </row>
    <row r="23" spans="1:13" s="153" customFormat="1" ht="18.75" customHeight="1">
      <c r="A23" s="304" t="s">
        <v>166</v>
      </c>
      <c r="B23" s="304"/>
      <c r="C23" s="304"/>
      <c r="D23" s="304"/>
      <c r="E23" s="304"/>
      <c r="F23" s="304"/>
      <c r="G23" s="304"/>
      <c r="H23" s="100"/>
    </row>
    <row r="24" spans="1:13" s="153" customFormat="1" ht="13.5" customHeight="1">
      <c r="A24" s="305" t="s">
        <v>139</v>
      </c>
      <c r="B24" s="305"/>
      <c r="C24" s="305"/>
      <c r="D24" s="305"/>
      <c r="E24" s="305"/>
      <c r="F24" s="305"/>
      <c r="G24" s="305"/>
      <c r="H24" s="100"/>
      <c r="I24" s="100"/>
      <c r="J24" s="100"/>
      <c r="K24" s="100"/>
    </row>
    <row r="25" spans="1:13" s="160" customFormat="1" ht="18.75" customHeight="1">
      <c r="A25" s="304" t="s">
        <v>169</v>
      </c>
      <c r="B25" s="304"/>
      <c r="C25" s="304"/>
      <c r="D25" s="304"/>
      <c r="E25" s="304"/>
      <c r="F25" s="304"/>
      <c r="G25" s="304"/>
      <c r="H25" s="100"/>
    </row>
    <row r="26" spans="1:13" s="160" customFormat="1" ht="13.5" customHeight="1">
      <c r="A26" s="305" t="s">
        <v>342</v>
      </c>
      <c r="B26" s="305"/>
      <c r="C26" s="305"/>
      <c r="D26" s="305"/>
      <c r="E26" s="305"/>
      <c r="F26" s="305"/>
      <c r="G26" s="305"/>
      <c r="H26" s="100"/>
      <c r="I26" s="100"/>
      <c r="J26" s="100"/>
      <c r="K26" s="100"/>
    </row>
    <row r="27" spans="1:13" s="160" customFormat="1" ht="13.5" customHeight="1">
      <c r="A27" s="305" t="s">
        <v>171</v>
      </c>
      <c r="B27" s="305"/>
      <c r="C27" s="305"/>
      <c r="D27" s="305"/>
      <c r="E27" s="305"/>
      <c r="F27" s="305"/>
      <c r="G27" s="305"/>
      <c r="H27" s="100"/>
      <c r="I27" s="100"/>
      <c r="J27" s="100"/>
      <c r="K27" s="100"/>
    </row>
    <row r="28" spans="1:13" s="160" customFormat="1" ht="8.25" customHeight="1">
      <c r="A28" s="335"/>
      <c r="B28" s="335"/>
      <c r="C28" s="335"/>
      <c r="D28" s="335"/>
      <c r="E28" s="335"/>
      <c r="F28" s="335"/>
      <c r="G28" s="335"/>
      <c r="H28" s="100"/>
      <c r="I28" s="100"/>
      <c r="J28" s="100"/>
      <c r="K28" s="100"/>
      <c r="M28" s="51"/>
    </row>
    <row r="29" spans="1:13" s="160" customFormat="1">
      <c r="A29" s="341" t="s">
        <v>48</v>
      </c>
      <c r="B29" s="342"/>
      <c r="C29" s="342"/>
      <c r="D29" s="342"/>
      <c r="E29" s="342"/>
      <c r="F29" s="342"/>
      <c r="G29" s="343"/>
      <c r="H29" s="100"/>
      <c r="I29" s="100"/>
      <c r="J29" s="100"/>
      <c r="K29" s="100"/>
      <c r="M29" s="51"/>
    </row>
    <row r="30" spans="1:13" s="100" customFormat="1" ht="5.25" customHeight="1">
      <c r="A30" s="344"/>
      <c r="B30" s="304"/>
      <c r="C30" s="304"/>
      <c r="D30" s="304"/>
      <c r="E30" s="304"/>
      <c r="F30" s="304"/>
      <c r="G30" s="345"/>
      <c r="L30" s="160"/>
    </row>
    <row r="31" spans="1:13" s="100" customFormat="1" ht="15.75" customHeight="1">
      <c r="A31" s="323"/>
      <c r="B31" s="324"/>
      <c r="C31" s="324"/>
      <c r="D31" s="324"/>
      <c r="E31" s="324"/>
      <c r="F31" s="324"/>
      <c r="G31" s="325"/>
      <c r="L31" s="153"/>
    </row>
    <row r="32" spans="1:13" s="31" customFormat="1" ht="13.5" customHeight="1">
      <c r="A32" s="349"/>
      <c r="B32" s="350"/>
      <c r="C32" s="350"/>
      <c r="D32" s="350"/>
      <c r="E32" s="350"/>
      <c r="F32" s="350"/>
      <c r="G32" s="351"/>
      <c r="L32" s="90"/>
    </row>
    <row r="33" spans="1:12" s="31" customFormat="1" ht="13.5" customHeight="1">
      <c r="A33" s="329"/>
      <c r="B33" s="330"/>
      <c r="C33" s="330"/>
      <c r="D33" s="330"/>
      <c r="E33" s="330"/>
      <c r="F33" s="330"/>
      <c r="G33" s="331"/>
      <c r="L33" s="90"/>
    </row>
    <row r="34" spans="1:12" s="31" customFormat="1" ht="13.5" customHeight="1">
      <c r="A34" s="326"/>
      <c r="B34" s="327"/>
      <c r="C34" s="327"/>
      <c r="D34" s="327"/>
      <c r="E34" s="327"/>
      <c r="F34" s="327"/>
      <c r="G34" s="328"/>
      <c r="L34" s="90"/>
    </row>
    <row r="35" spans="1:12" s="31" customFormat="1" ht="13.5" customHeight="1">
      <c r="A35" s="326"/>
      <c r="B35" s="327"/>
      <c r="C35" s="327"/>
      <c r="D35" s="327"/>
      <c r="E35" s="327"/>
      <c r="F35" s="327"/>
      <c r="G35" s="328"/>
      <c r="L35" s="90"/>
    </row>
    <row r="36" spans="1:12" s="100" customFormat="1" ht="13.5" customHeight="1">
      <c r="A36" s="326"/>
      <c r="B36" s="327"/>
      <c r="C36" s="327"/>
      <c r="D36" s="327"/>
      <c r="E36" s="327"/>
      <c r="F36" s="327"/>
      <c r="G36" s="328"/>
      <c r="L36" s="153"/>
    </row>
    <row r="37" spans="1:12" s="31" customFormat="1" ht="13.5" customHeight="1">
      <c r="A37" s="349"/>
      <c r="B37" s="350"/>
      <c r="C37" s="350"/>
      <c r="D37" s="350"/>
      <c r="E37" s="350"/>
      <c r="F37" s="350"/>
      <c r="G37" s="351"/>
      <c r="L37" s="90"/>
    </row>
    <row r="38" spans="1:12" s="31" customFormat="1" ht="13.5" customHeight="1">
      <c r="A38" s="326"/>
      <c r="B38" s="327"/>
      <c r="C38" s="327"/>
      <c r="D38" s="327"/>
      <c r="E38" s="327"/>
      <c r="F38" s="327"/>
      <c r="G38" s="328"/>
      <c r="L38" s="90"/>
    </row>
    <row r="39" spans="1:12" s="31" customFormat="1" ht="13.5" customHeight="1">
      <c r="A39" s="349"/>
      <c r="B39" s="350"/>
      <c r="C39" s="350"/>
      <c r="D39" s="350"/>
      <c r="E39" s="350"/>
      <c r="F39" s="350"/>
      <c r="G39" s="351"/>
      <c r="L39" s="90"/>
    </row>
    <row r="40" spans="1:12" s="31" customFormat="1" ht="13.5" customHeight="1">
      <c r="A40" s="326"/>
      <c r="B40" s="327"/>
      <c r="C40" s="327"/>
      <c r="D40" s="327"/>
      <c r="E40" s="327"/>
      <c r="F40" s="327"/>
      <c r="G40" s="328"/>
      <c r="L40" s="90"/>
    </row>
    <row r="41" spans="1:12" s="100" customFormat="1" ht="13.5" customHeight="1">
      <c r="A41" s="326"/>
      <c r="B41" s="327"/>
      <c r="C41" s="327"/>
      <c r="D41" s="327"/>
      <c r="E41" s="327"/>
      <c r="F41" s="327"/>
      <c r="G41" s="328"/>
      <c r="L41" s="99"/>
    </row>
    <row r="42" spans="1:12" s="31" customFormat="1" ht="6" customHeight="1">
      <c r="A42" s="326"/>
      <c r="B42" s="327"/>
      <c r="C42" s="327"/>
      <c r="D42" s="327"/>
      <c r="E42" s="327"/>
      <c r="F42" s="327"/>
      <c r="G42" s="328"/>
      <c r="L42" s="51"/>
    </row>
    <row r="43" spans="1:12" s="31" customFormat="1" ht="21">
      <c r="A43" s="97" t="s">
        <v>117</v>
      </c>
      <c r="B43" s="55">
        <f>$B$1</f>
        <v>1</v>
      </c>
      <c r="C43" s="98" t="s">
        <v>39</v>
      </c>
      <c r="D43" s="108" t="str">
        <f>$E$1</f>
        <v>無限回</v>
      </c>
      <c r="E43" s="338" t="str">
        <f>$B$2</f>
        <v>ヴァンガーズ・ライトニング</v>
      </c>
      <c r="F43" s="339"/>
      <c r="G43" s="340"/>
      <c r="L43" s="51"/>
    </row>
  </sheetData>
  <mergeCells count="43">
    <mergeCell ref="E43:G43"/>
    <mergeCell ref="A29:G29"/>
    <mergeCell ref="A42:G42"/>
    <mergeCell ref="A30:G30"/>
    <mergeCell ref="A32:G32"/>
    <mergeCell ref="A37:G37"/>
    <mergeCell ref="A40:G40"/>
    <mergeCell ref="A39:G39"/>
    <mergeCell ref="A33:G33"/>
    <mergeCell ref="A34:G34"/>
    <mergeCell ref="A35:G35"/>
    <mergeCell ref="A41:G41"/>
    <mergeCell ref="A36:G36"/>
    <mergeCell ref="A31:G31"/>
    <mergeCell ref="A38:G38"/>
    <mergeCell ref="A28:G28"/>
    <mergeCell ref="A22:G22"/>
    <mergeCell ref="A23:G23"/>
    <mergeCell ref="A24:G24"/>
    <mergeCell ref="B6:D6"/>
    <mergeCell ref="B7:D7"/>
    <mergeCell ref="B8:G8"/>
    <mergeCell ref="B9:G9"/>
    <mergeCell ref="B10:G10"/>
    <mergeCell ref="A25:G25"/>
    <mergeCell ref="A26:G26"/>
    <mergeCell ref="A27:G27"/>
    <mergeCell ref="B1:C1"/>
    <mergeCell ref="F1:G1"/>
    <mergeCell ref="B2:G2"/>
    <mergeCell ref="B4:G4"/>
    <mergeCell ref="B5:G5"/>
    <mergeCell ref="J10:K10"/>
    <mergeCell ref="B11:G11"/>
    <mergeCell ref="A20:A21"/>
    <mergeCell ref="J12:K12"/>
    <mergeCell ref="B13:G13"/>
    <mergeCell ref="B14:G14"/>
    <mergeCell ref="B15:G15"/>
    <mergeCell ref="B12:G12"/>
    <mergeCell ref="B16:G16"/>
    <mergeCell ref="A18:C18"/>
    <mergeCell ref="A19:B1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43"/>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43" t="s">
        <v>117</v>
      </c>
      <c r="B1" s="372" t="s">
        <v>225</v>
      </c>
      <c r="C1" s="373"/>
      <c r="D1" s="44" t="s">
        <v>39</v>
      </c>
      <c r="E1" s="45" t="s">
        <v>114</v>
      </c>
      <c r="F1" s="374"/>
      <c r="G1" s="375"/>
      <c r="H1" s="105" t="s">
        <v>54</v>
      </c>
    </row>
    <row r="2" spans="1:13" ht="24.75" customHeight="1">
      <c r="A2" s="44" t="s">
        <v>0</v>
      </c>
      <c r="B2" s="376" t="s">
        <v>226</v>
      </c>
      <c r="C2" s="376"/>
      <c r="D2" s="376"/>
      <c r="E2" s="376"/>
      <c r="F2" s="376"/>
      <c r="G2" s="376"/>
      <c r="H2" s="105" t="s">
        <v>55</v>
      </c>
    </row>
    <row r="3" spans="1:13" ht="19.5" customHeight="1">
      <c r="A3" s="112" t="s">
        <v>47</v>
      </c>
      <c r="B3" s="100"/>
      <c r="C3" s="100"/>
      <c r="D3" s="100"/>
      <c r="I3" s="105"/>
    </row>
    <row r="4" spans="1:13">
      <c r="A4" s="84" t="s">
        <v>45</v>
      </c>
      <c r="B4" s="317" t="s">
        <v>227</v>
      </c>
      <c r="C4" s="318"/>
      <c r="D4" s="318"/>
      <c r="E4" s="318"/>
      <c r="F4" s="318"/>
      <c r="G4" s="319"/>
    </row>
    <row r="5" spans="1:13">
      <c r="A5" s="85" t="s">
        <v>38</v>
      </c>
      <c r="B5" s="317" t="s">
        <v>183</v>
      </c>
      <c r="C5" s="318"/>
      <c r="D5" s="318"/>
      <c r="E5" s="318"/>
      <c r="F5" s="318"/>
      <c r="G5" s="319"/>
    </row>
    <row r="6" spans="1:13">
      <c r="A6" s="85" t="s">
        <v>7</v>
      </c>
      <c r="B6" s="317" t="s">
        <v>5</v>
      </c>
      <c r="C6" s="318"/>
      <c r="D6" s="319"/>
      <c r="E6" s="195" t="s">
        <v>42</v>
      </c>
      <c r="F6" s="194" t="str">
        <f>$I$6</f>
        <v>近接範囲</v>
      </c>
      <c r="G6" s="194" t="str">
        <f>IF($J$6 = 0,"", $J$6)</f>
        <v/>
      </c>
      <c r="H6" s="195" t="s">
        <v>42</v>
      </c>
      <c r="I6" s="197" t="s">
        <v>69</v>
      </c>
      <c r="J6" s="197"/>
    </row>
    <row r="7" spans="1:13">
      <c r="A7" s="86" t="s">
        <v>6</v>
      </c>
      <c r="B7" s="317" t="s">
        <v>348</v>
      </c>
      <c r="C7" s="318"/>
      <c r="D7" s="319"/>
      <c r="E7" s="195" t="s">
        <v>65</v>
      </c>
      <c r="F7" s="262" t="str">
        <f>IF($I$7 = 0,"", $I$7)</f>
        <v>噴射</v>
      </c>
      <c r="G7" s="262">
        <f>IF($J$7 = 0,"", $J$7)</f>
        <v>5</v>
      </c>
      <c r="H7" s="195" t="s">
        <v>65</v>
      </c>
      <c r="I7" s="197" t="s">
        <v>71</v>
      </c>
      <c r="J7" s="197">
        <v>5</v>
      </c>
    </row>
    <row r="8" spans="1:13">
      <c r="A8" s="86" t="s">
        <v>8</v>
      </c>
      <c r="B8" s="317" t="s">
        <v>228</v>
      </c>
      <c r="C8" s="318"/>
      <c r="D8" s="318"/>
      <c r="E8" s="318"/>
      <c r="F8" s="318"/>
      <c r="G8" s="319"/>
      <c r="H8" s="195" t="s">
        <v>84</v>
      </c>
      <c r="I8" s="197" t="s">
        <v>115</v>
      </c>
      <c r="J8" s="105" t="s">
        <v>61</v>
      </c>
    </row>
    <row r="9" spans="1:13" ht="14.25" customHeight="1">
      <c r="A9" s="88" t="s">
        <v>9</v>
      </c>
      <c r="B9" s="320" t="s">
        <v>184</v>
      </c>
      <c r="C9" s="321"/>
      <c r="D9" s="321"/>
      <c r="E9" s="321"/>
      <c r="F9" s="321"/>
      <c r="G9" s="322"/>
      <c r="H9" s="195" t="s">
        <v>50</v>
      </c>
      <c r="I9" s="197" t="s">
        <v>151</v>
      </c>
      <c r="J9" s="194">
        <f>IF($I$9 = "筋力",基本!$C$5,IF($I$9 = "耐久力",基本!$C$6,IF($I$9 = "敏捷力",基本!$C$7,IF($I$9 = "知力",基本!$C$8,IF($I$9 = "判断力",基本!$C$9,IF($I$9 = "判断力",基本!$C$10,""))))))</f>
        <v>6</v>
      </c>
      <c r="K9" s="197" t="s">
        <v>21</v>
      </c>
    </row>
    <row r="10" spans="1:13" ht="14.25" customHeight="1">
      <c r="A10" s="88"/>
      <c r="B10" s="329" t="s">
        <v>229</v>
      </c>
      <c r="C10" s="330"/>
      <c r="D10" s="330"/>
      <c r="E10" s="330"/>
      <c r="F10" s="330"/>
      <c r="G10" s="331"/>
      <c r="H10" s="195" t="s">
        <v>57</v>
      </c>
      <c r="I10" s="197">
        <v>0</v>
      </c>
      <c r="J10" s="296" t="s">
        <v>52</v>
      </c>
      <c r="K10" s="297"/>
      <c r="L10" s="194">
        <f>IF($I$8=基本!$F$4,基本!$P$7,IF($I$8=基本!$F$13,基本!$P$16,IF($I$8=基本!$F$22,基本!$P$25,IF($I$8=基本!$F$31,基本!$P$34,IF($I$8=基本!$F$40,基本!$P$43,0)))))</f>
        <v>10</v>
      </c>
    </row>
    <row r="11" spans="1:13" ht="14.25" customHeight="1">
      <c r="A11" s="88"/>
      <c r="B11" s="329" t="s">
        <v>230</v>
      </c>
      <c r="C11" s="330"/>
      <c r="D11" s="330"/>
      <c r="E11" s="330"/>
      <c r="F11" s="330"/>
      <c r="G11" s="331"/>
      <c r="H11" s="198" t="s">
        <v>51</v>
      </c>
      <c r="I11" s="197" t="s">
        <v>151</v>
      </c>
      <c r="J11" s="109">
        <f>IF($I$11 = "筋力",基本!$C$5,IF($I$11 = "耐久力",基本!$C$6,IF($I$11 = "敏捷力",基本!$C$7,IF($I$11 = "知力",基本!$C$8,IF($I$11 = "判断力",基本!$C$9,IF($I$11 = "判断力",基本!$C$10,""))))))</f>
        <v>6</v>
      </c>
      <c r="L11" s="100"/>
    </row>
    <row r="12" spans="1:13">
      <c r="A12" s="88"/>
      <c r="B12" s="329" t="s">
        <v>231</v>
      </c>
      <c r="C12" s="330"/>
      <c r="D12" s="330"/>
      <c r="E12" s="330"/>
      <c r="F12" s="330"/>
      <c r="G12" s="331"/>
      <c r="H12" s="195" t="s">
        <v>58</v>
      </c>
      <c r="I12" s="197">
        <v>0</v>
      </c>
      <c r="J12" s="296" t="s">
        <v>53</v>
      </c>
      <c r="K12" s="297"/>
      <c r="L12" s="194">
        <f>IF($I$8=基本!$F$4,基本!$P$9,IF($I$8=基本!$F$13,基本!$P$18,IF($I$8=基本!$F$22,基本!$P$27,IF($I$8=基本!$F$31,基本!$P$36,IF($I$8=基本!$F$40,基本!$P$45,0)))))</f>
        <v>3</v>
      </c>
    </row>
    <row r="13" spans="1:13" ht="14.25" customHeight="1">
      <c r="A13" s="88"/>
      <c r="B13" s="332"/>
      <c r="C13" s="333"/>
      <c r="D13" s="333"/>
      <c r="E13" s="333"/>
      <c r="F13" s="333"/>
      <c r="G13" s="334"/>
      <c r="H13" s="199" t="s">
        <v>85</v>
      </c>
      <c r="I13" s="197">
        <v>2</v>
      </c>
      <c r="J13" s="195" t="s">
        <v>43</v>
      </c>
      <c r="K13" s="197">
        <v>10</v>
      </c>
      <c r="L13" s="115"/>
      <c r="M13" s="115"/>
    </row>
    <row r="14" spans="1:13" ht="17.25">
      <c r="A14" s="119"/>
      <c r="B14" s="364"/>
      <c r="C14" s="365"/>
      <c r="D14" s="365"/>
      <c r="E14" s="365"/>
      <c r="F14" s="365"/>
      <c r="G14" s="366"/>
      <c r="H14" s="195" t="s">
        <v>49</v>
      </c>
      <c r="I14" s="197">
        <v>2</v>
      </c>
      <c r="J14" s="195" t="s">
        <v>43</v>
      </c>
      <c r="K14" s="197">
        <v>8</v>
      </c>
      <c r="L14" s="115"/>
      <c r="M14" s="115"/>
    </row>
    <row r="15" spans="1:13" ht="14.25" customHeight="1">
      <c r="A15" s="88"/>
      <c r="B15" s="329"/>
      <c r="C15" s="330"/>
      <c r="D15" s="330"/>
      <c r="E15" s="330"/>
      <c r="F15" s="330"/>
      <c r="G15" s="331"/>
      <c r="H15" s="195" t="s">
        <v>59</v>
      </c>
      <c r="I15" s="197" t="s">
        <v>73</v>
      </c>
      <c r="J15" s="160"/>
      <c r="K15" s="160"/>
    </row>
    <row r="16" spans="1:13" ht="8.25" customHeight="1">
      <c r="A16" s="89"/>
      <c r="B16" s="336"/>
      <c r="C16" s="335"/>
      <c r="D16" s="335"/>
      <c r="E16" s="335"/>
      <c r="F16" s="335"/>
      <c r="G16" s="337"/>
      <c r="H16" s="160"/>
      <c r="I16" s="160"/>
      <c r="J16" s="160"/>
      <c r="K16" s="160"/>
    </row>
    <row r="17" spans="1:12" ht="14.25" thickBot="1">
      <c r="A17" s="152" t="s">
        <v>46</v>
      </c>
      <c r="E17" s="101"/>
      <c r="H17" s="160"/>
      <c r="I17" s="160"/>
      <c r="J17" s="160"/>
      <c r="K17" s="160"/>
    </row>
    <row r="18" spans="1:12" ht="18.75" customHeight="1" thickBot="1">
      <c r="A18" s="370" t="str">
        <f>$B$2</f>
        <v>CD：リビューク・アンデット</v>
      </c>
      <c r="B18" s="371"/>
      <c r="C18" s="371"/>
      <c r="D18" s="82" t="s">
        <v>2</v>
      </c>
      <c r="E18" s="177" t="s">
        <v>1</v>
      </c>
      <c r="F18" s="253"/>
      <c r="G18" s="169"/>
      <c r="H18" s="160"/>
      <c r="I18" s="160"/>
      <c r="J18" s="160"/>
      <c r="K18" s="160"/>
    </row>
    <row r="19" spans="1:12" ht="37.5" customHeight="1" thickBot="1">
      <c r="A19" s="353" t="s">
        <v>127</v>
      </c>
      <c r="B19" s="354"/>
      <c r="C19" s="122" t="str">
        <f>$K$9</f>
        <v>意志</v>
      </c>
      <c r="D19" s="123" t="str">
        <f>$J$9+$L$10+$I$10 &amp; "+1d20"</f>
        <v>16+1d20</v>
      </c>
      <c r="E19" s="254" t="str">
        <f>$J$9+$L$10+$I$10+2 &amp; "+1d20"</f>
        <v>18+1d20</v>
      </c>
      <c r="F19" s="170"/>
      <c r="G19" s="170"/>
      <c r="H19" s="160"/>
      <c r="I19" s="160"/>
      <c r="J19" s="160"/>
      <c r="K19" s="160"/>
    </row>
    <row r="20" spans="1:12" ht="23.25" customHeight="1">
      <c r="A20" s="355" t="s">
        <v>2</v>
      </c>
      <c r="B20" s="117" t="s">
        <v>4</v>
      </c>
      <c r="C20" s="120" t="str">
        <f>IF($I$15 = 0,"", $I$15)</f>
        <v>光輝</v>
      </c>
      <c r="D20" s="121" t="str">
        <f>$J$11+$L$12+$I$12 &amp; "+" &amp; $I$13 &amp; "d" &amp; $K$13</f>
        <v>9+2d10</v>
      </c>
      <c r="E20" s="260" t="str">
        <f>$J$11+$L$12+$I$12 &amp; "+" &amp; $I$13 &amp; "d" &amp; $K$13</f>
        <v>9+2d10</v>
      </c>
      <c r="F20" s="170"/>
      <c r="G20" s="170"/>
      <c r="H20" s="160"/>
      <c r="I20" s="160"/>
      <c r="J20" s="160"/>
      <c r="K20" s="160"/>
    </row>
    <row r="21" spans="1:12" ht="23.25" customHeight="1" thickBot="1">
      <c r="A21" s="311"/>
      <c r="B21" s="114" t="s">
        <v>3</v>
      </c>
      <c r="C21" s="118" t="str">
        <f>IF($I$15 = 0,"", $I$15)</f>
        <v>光輝</v>
      </c>
      <c r="D21" s="116" t="str">
        <f>$J$11+$L$12+$I$12+($I$13*$K$13) &amp; IF($I$14 = 0,"","+" &amp; $I$14 &amp; "d" &amp; $K$14)</f>
        <v>29+2d8</v>
      </c>
      <c r="E21" s="113" t="str">
        <f>$J$11+$L$12+$I$12+($I$13*$K$13) &amp; IF($I$14 = 0,"","+" &amp; $I$14 &amp; "d" &amp; $K$14)</f>
        <v>29+2d8</v>
      </c>
      <c r="F21" s="170"/>
      <c r="G21" s="170"/>
      <c r="H21" s="160"/>
      <c r="I21" s="160"/>
      <c r="J21" s="160"/>
      <c r="K21" s="160"/>
    </row>
    <row r="22" spans="1:12" ht="8.25" customHeight="1">
      <c r="A22" s="333"/>
      <c r="B22" s="333"/>
      <c r="C22" s="333"/>
      <c r="D22" s="333"/>
      <c r="E22" s="333"/>
      <c r="F22" s="333"/>
      <c r="G22" s="333"/>
    </row>
    <row r="23" spans="1:12" ht="18.75" customHeight="1">
      <c r="A23" s="304" t="s">
        <v>166</v>
      </c>
      <c r="B23" s="304"/>
      <c r="C23" s="304"/>
      <c r="D23" s="304"/>
      <c r="E23" s="304"/>
      <c r="F23" s="304"/>
      <c r="G23" s="304"/>
      <c r="I23" s="160"/>
      <c r="J23" s="160"/>
      <c r="K23" s="160"/>
    </row>
    <row r="24" spans="1:12" ht="13.5" customHeight="1">
      <c r="A24" s="305" t="s">
        <v>139</v>
      </c>
      <c r="B24" s="305"/>
      <c r="C24" s="305"/>
      <c r="D24" s="305"/>
      <c r="E24" s="305"/>
      <c r="F24" s="305"/>
      <c r="G24" s="305"/>
    </row>
    <row r="25" spans="1:12" ht="13.5" customHeight="1">
      <c r="A25" s="304" t="s">
        <v>179</v>
      </c>
      <c r="B25" s="304"/>
      <c r="C25" s="304"/>
      <c r="D25" s="304"/>
      <c r="E25" s="304"/>
      <c r="F25" s="304"/>
      <c r="G25" s="304"/>
    </row>
    <row r="26" spans="1:12" ht="13.5" customHeight="1">
      <c r="A26" s="305" t="s">
        <v>180</v>
      </c>
      <c r="B26" s="305"/>
      <c r="C26" s="305"/>
      <c r="D26" s="305"/>
      <c r="E26" s="305"/>
      <c r="F26" s="305"/>
      <c r="G26" s="305"/>
    </row>
    <row r="27" spans="1:12" ht="13.5" customHeight="1">
      <c r="A27" s="352" t="s">
        <v>181</v>
      </c>
      <c r="B27" s="352"/>
      <c r="C27" s="352"/>
      <c r="D27" s="352"/>
      <c r="E27" s="352"/>
      <c r="F27" s="352"/>
      <c r="G27" s="352"/>
    </row>
    <row r="28" spans="1:12" ht="8.25" customHeight="1">
      <c r="A28" s="335"/>
      <c r="B28" s="335"/>
      <c r="C28" s="335"/>
      <c r="D28" s="335"/>
      <c r="E28" s="335"/>
      <c r="F28" s="335"/>
      <c r="G28" s="335"/>
    </row>
    <row r="29" spans="1:12">
      <c r="A29" s="341" t="s">
        <v>48</v>
      </c>
      <c r="B29" s="342"/>
      <c r="C29" s="342"/>
      <c r="D29" s="342"/>
      <c r="E29" s="342"/>
      <c r="F29" s="342"/>
      <c r="G29" s="343"/>
    </row>
    <row r="30" spans="1:12" s="100" customFormat="1" ht="5.25" customHeight="1">
      <c r="A30" s="344"/>
      <c r="B30" s="304"/>
      <c r="C30" s="304"/>
      <c r="D30" s="304"/>
      <c r="E30" s="304"/>
      <c r="F30" s="304"/>
      <c r="G30" s="345"/>
      <c r="L30" s="160"/>
    </row>
    <row r="31" spans="1:12" s="100" customFormat="1" ht="15.75" customHeight="1">
      <c r="A31" s="323"/>
      <c r="B31" s="324"/>
      <c r="C31" s="324"/>
      <c r="D31" s="324"/>
      <c r="E31" s="324"/>
      <c r="F31" s="324"/>
      <c r="G31" s="325"/>
      <c r="L31" s="160"/>
    </row>
    <row r="32" spans="1:12" s="100" customFormat="1" ht="13.5" customHeight="1">
      <c r="A32" s="349"/>
      <c r="B32" s="350"/>
      <c r="C32" s="350"/>
      <c r="D32" s="350"/>
      <c r="E32" s="350"/>
      <c r="F32" s="350"/>
      <c r="G32" s="351"/>
      <c r="L32" s="160"/>
    </row>
    <row r="33" spans="1:12" s="100" customFormat="1" ht="13.5" customHeight="1">
      <c r="A33" s="329"/>
      <c r="B33" s="330"/>
      <c r="C33" s="330"/>
      <c r="D33" s="330"/>
      <c r="E33" s="330"/>
      <c r="F33" s="330"/>
      <c r="G33" s="331"/>
      <c r="L33" s="160"/>
    </row>
    <row r="34" spans="1:12" s="100" customFormat="1" ht="13.5" customHeight="1">
      <c r="A34" s="326"/>
      <c r="B34" s="327"/>
      <c r="C34" s="327"/>
      <c r="D34" s="327"/>
      <c r="E34" s="327"/>
      <c r="F34" s="327"/>
      <c r="G34" s="328"/>
      <c r="L34" s="160"/>
    </row>
    <row r="35" spans="1:12" s="100" customFormat="1" ht="13.5" customHeight="1">
      <c r="A35" s="326"/>
      <c r="B35" s="327"/>
      <c r="C35" s="327"/>
      <c r="D35" s="327"/>
      <c r="E35" s="327"/>
      <c r="F35" s="327"/>
      <c r="G35" s="328"/>
      <c r="L35" s="160"/>
    </row>
    <row r="36" spans="1:12" s="100" customFormat="1" ht="13.5" customHeight="1">
      <c r="A36" s="326"/>
      <c r="B36" s="327"/>
      <c r="C36" s="327"/>
      <c r="D36" s="327"/>
      <c r="E36" s="327"/>
      <c r="F36" s="327"/>
      <c r="G36" s="328"/>
      <c r="L36" s="160"/>
    </row>
    <row r="37" spans="1:12" s="100" customFormat="1" ht="13.5" customHeight="1">
      <c r="A37" s="349"/>
      <c r="B37" s="350"/>
      <c r="C37" s="350"/>
      <c r="D37" s="350"/>
      <c r="E37" s="350"/>
      <c r="F37" s="350"/>
      <c r="G37" s="351"/>
      <c r="L37" s="160"/>
    </row>
    <row r="38" spans="1:12" s="100" customFormat="1" ht="13.5" customHeight="1">
      <c r="A38" s="326"/>
      <c r="B38" s="327"/>
      <c r="C38" s="327"/>
      <c r="D38" s="327"/>
      <c r="E38" s="327"/>
      <c r="F38" s="327"/>
      <c r="G38" s="328"/>
      <c r="L38" s="160"/>
    </row>
    <row r="39" spans="1:12" s="100" customFormat="1" ht="13.5" customHeight="1">
      <c r="A39" s="349"/>
      <c r="B39" s="350"/>
      <c r="C39" s="350"/>
      <c r="D39" s="350"/>
      <c r="E39" s="350"/>
      <c r="F39" s="350"/>
      <c r="G39" s="351"/>
      <c r="L39" s="160"/>
    </row>
    <row r="40" spans="1:12" s="100" customFormat="1" ht="13.5" customHeight="1">
      <c r="A40" s="326"/>
      <c r="B40" s="327"/>
      <c r="C40" s="327"/>
      <c r="D40" s="327"/>
      <c r="E40" s="327"/>
      <c r="F40" s="327"/>
      <c r="G40" s="328"/>
      <c r="L40" s="160"/>
    </row>
    <row r="41" spans="1:12" s="100" customFormat="1" ht="13.5" customHeight="1">
      <c r="A41" s="326"/>
      <c r="B41" s="327"/>
      <c r="C41" s="327"/>
      <c r="D41" s="327"/>
      <c r="E41" s="327"/>
      <c r="F41" s="327"/>
      <c r="G41" s="328"/>
      <c r="L41" s="160"/>
    </row>
    <row r="42" spans="1:12" s="100" customFormat="1" ht="6" customHeight="1">
      <c r="A42" s="326"/>
      <c r="B42" s="327"/>
      <c r="C42" s="327"/>
      <c r="D42" s="327"/>
      <c r="E42" s="327"/>
      <c r="F42" s="327"/>
      <c r="G42" s="328"/>
      <c r="L42" s="160"/>
    </row>
    <row r="43" spans="1:12" s="100" customFormat="1" ht="21">
      <c r="A43" s="40" t="s">
        <v>117</v>
      </c>
      <c r="B43" s="201" t="str">
        <f>$B$1</f>
        <v>クラス特徴</v>
      </c>
      <c r="C43" s="41" t="s">
        <v>39</v>
      </c>
      <c r="D43" s="42" t="str">
        <f>$E$1</f>
        <v>遭遇毎</v>
      </c>
      <c r="E43" s="367" t="str">
        <f>$B$2</f>
        <v>CD：リビューク・アンデット</v>
      </c>
      <c r="F43" s="368"/>
      <c r="G43" s="369"/>
      <c r="L43" s="160"/>
    </row>
  </sheetData>
  <mergeCells count="43">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A28:G28"/>
    <mergeCell ref="B16:G16"/>
    <mergeCell ref="A29:G29"/>
    <mergeCell ref="A30:G30"/>
    <mergeCell ref="A31:G31"/>
    <mergeCell ref="A18:C18"/>
    <mergeCell ref="A19:B19"/>
    <mergeCell ref="A20:A21"/>
    <mergeCell ref="A22:G22"/>
    <mergeCell ref="A23:G23"/>
    <mergeCell ref="A24:G24"/>
    <mergeCell ref="A25:G25"/>
    <mergeCell ref="A26:G26"/>
    <mergeCell ref="A27:G27"/>
    <mergeCell ref="E43:G43"/>
    <mergeCell ref="A32:G32"/>
    <mergeCell ref="A33:G33"/>
    <mergeCell ref="A34:G34"/>
    <mergeCell ref="A35:G35"/>
    <mergeCell ref="A36:G36"/>
    <mergeCell ref="A37:G37"/>
    <mergeCell ref="A38:G38"/>
    <mergeCell ref="A39:G39"/>
    <mergeCell ref="A40:G40"/>
    <mergeCell ref="A41:G41"/>
    <mergeCell ref="A42:G4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7"/>
  <sheetViews>
    <sheetView zoomScaleNormal="100" workbookViewId="0">
      <selection activeCell="B4" sqref="B4:G4"/>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2" ht="21">
      <c r="A1" s="43" t="s">
        <v>32</v>
      </c>
      <c r="B1" s="372">
        <v>2</v>
      </c>
      <c r="C1" s="373"/>
      <c r="D1" s="44" t="s">
        <v>39</v>
      </c>
      <c r="E1" s="45" t="s">
        <v>56</v>
      </c>
      <c r="F1" s="374"/>
      <c r="G1" s="375"/>
      <c r="H1" s="105" t="s">
        <v>54</v>
      </c>
    </row>
    <row r="2" spans="1:12" ht="24.75" customHeight="1">
      <c r="A2" s="44" t="s">
        <v>0</v>
      </c>
      <c r="B2" s="376" t="s">
        <v>232</v>
      </c>
      <c r="C2" s="376"/>
      <c r="D2" s="376"/>
      <c r="E2" s="376"/>
      <c r="F2" s="376"/>
      <c r="G2" s="376"/>
      <c r="H2" s="105" t="s">
        <v>55</v>
      </c>
    </row>
    <row r="3" spans="1:12" ht="19.5" customHeight="1">
      <c r="A3" s="112" t="s">
        <v>47</v>
      </c>
      <c r="B3" s="100"/>
      <c r="C3" s="100"/>
      <c r="D3" s="100"/>
      <c r="I3" s="105"/>
    </row>
    <row r="4" spans="1:12">
      <c r="A4" s="84" t="s">
        <v>45</v>
      </c>
      <c r="B4" s="317" t="s">
        <v>227</v>
      </c>
      <c r="C4" s="318"/>
      <c r="D4" s="318"/>
      <c r="E4" s="318"/>
      <c r="F4" s="318"/>
      <c r="G4" s="319"/>
    </row>
    <row r="5" spans="1:12">
      <c r="A5" s="85" t="s">
        <v>38</v>
      </c>
      <c r="B5" s="317" t="s">
        <v>150</v>
      </c>
      <c r="C5" s="318"/>
      <c r="D5" s="318"/>
      <c r="E5" s="318"/>
      <c r="F5" s="318"/>
      <c r="G5" s="319"/>
    </row>
    <row r="6" spans="1:12">
      <c r="A6" s="85" t="s">
        <v>7</v>
      </c>
      <c r="B6" s="387" t="s">
        <v>233</v>
      </c>
      <c r="C6" s="388"/>
      <c r="D6" s="389"/>
      <c r="E6" s="195" t="s">
        <v>42</v>
      </c>
      <c r="F6" s="194" t="str">
        <f>IF($I$6 = 0,"", $I$6)</f>
        <v>使用者</v>
      </c>
      <c r="G6" s="194" t="str">
        <f>IF($J$6 = 0,"", $J$6)</f>
        <v/>
      </c>
      <c r="H6" s="195" t="s">
        <v>42</v>
      </c>
      <c r="I6" s="197" t="s">
        <v>87</v>
      </c>
      <c r="J6" s="197"/>
    </row>
    <row r="7" spans="1:12">
      <c r="A7" s="86" t="s">
        <v>6</v>
      </c>
      <c r="B7" s="317"/>
      <c r="C7" s="318"/>
      <c r="D7" s="319"/>
      <c r="E7" s="195" t="s">
        <v>65</v>
      </c>
      <c r="F7" s="194" t="str">
        <f>IF($I$7 = 0,"", $I$7)</f>
        <v/>
      </c>
      <c r="G7" s="194" t="str">
        <f>IF($J$7 = 0,"", $J$7)</f>
        <v/>
      </c>
      <c r="H7" s="195" t="s">
        <v>65</v>
      </c>
      <c r="I7" s="197"/>
      <c r="J7" s="197"/>
    </row>
    <row r="8" spans="1:12" ht="13.5" customHeight="1">
      <c r="A8" s="87" t="s">
        <v>130</v>
      </c>
      <c r="B8" s="320" t="s">
        <v>234</v>
      </c>
      <c r="C8" s="321"/>
      <c r="D8" s="321"/>
      <c r="E8" s="321"/>
      <c r="F8" s="321"/>
      <c r="G8" s="322"/>
      <c r="H8" s="195" t="s">
        <v>84</v>
      </c>
      <c r="I8" s="197" t="s">
        <v>115</v>
      </c>
      <c r="J8" s="105" t="s">
        <v>61</v>
      </c>
    </row>
    <row r="9" spans="1:12" ht="13.5" customHeight="1">
      <c r="A9" s="89"/>
      <c r="B9" s="359"/>
      <c r="C9" s="360"/>
      <c r="D9" s="360"/>
      <c r="E9" s="360"/>
      <c r="F9" s="360"/>
      <c r="G9" s="383"/>
      <c r="H9" s="195" t="s">
        <v>50</v>
      </c>
      <c r="I9" s="197" t="s">
        <v>151</v>
      </c>
      <c r="J9" s="194">
        <f>IF($I$9 = "筋力",基本!$C$5,IF($I$9 = "耐久力",基本!$C$6,IF($I$9 = "敏捷力",基本!$C$7,IF($I$9 = "知力",基本!$C$8,IF($I$9 = "判断力",基本!$C$9,IF($I$9 = "判断力",基本!$C$10,""))))))</f>
        <v>6</v>
      </c>
      <c r="K9" s="197" t="s">
        <v>89</v>
      </c>
    </row>
    <row r="10" spans="1:12" ht="13.5" customHeight="1">
      <c r="A10" s="87" t="s">
        <v>60</v>
      </c>
      <c r="B10" s="320" t="s">
        <v>235</v>
      </c>
      <c r="C10" s="321"/>
      <c r="D10" s="321"/>
      <c r="E10" s="321"/>
      <c r="F10" s="321"/>
      <c r="G10" s="322"/>
      <c r="H10" s="195" t="s">
        <v>57</v>
      </c>
      <c r="I10" s="197">
        <v>1</v>
      </c>
      <c r="J10" s="296" t="s">
        <v>52</v>
      </c>
      <c r="K10" s="297"/>
      <c r="L10" s="194">
        <f>IF($I$8=基本!$F$4,基本!$P$7,IF($I$8=基本!$F$13,基本!$P$16,IF($I$8=基本!$F$22,基本!$P$25,IF($I$8=基本!$F$31,基本!$P$34,IF($I$8=基本!$F$40,基本!$P$43,0)))))</f>
        <v>10</v>
      </c>
    </row>
    <row r="11" spans="1:12" ht="13.5" customHeight="1">
      <c r="A11" s="88"/>
      <c r="B11" s="326" t="s">
        <v>236</v>
      </c>
      <c r="C11" s="327"/>
      <c r="D11" s="327"/>
      <c r="E11" s="327"/>
      <c r="F11" s="327"/>
      <c r="G11" s="328"/>
      <c r="H11" s="198" t="s">
        <v>51</v>
      </c>
      <c r="I11" s="197" t="s">
        <v>151</v>
      </c>
      <c r="J11" s="109">
        <f>IF($I$9 = "筋力",基本!$C$5,IF($I$11 = "耐久力",基本!$C$6,IF($I$11 = "敏捷力",基本!$C$7,IF($I$11 = "知力",基本!$C$8,IF($I$11 = "判断力",基本!$C$9,IF($I$11 = "判断力",基本!$C$10,""))))))</f>
        <v>6</v>
      </c>
      <c r="L11" s="100"/>
    </row>
    <row r="12" spans="1:12" ht="13.5" customHeight="1">
      <c r="A12" s="88"/>
      <c r="B12" s="384"/>
      <c r="C12" s="385"/>
      <c r="D12" s="385"/>
      <c r="E12" s="385"/>
      <c r="F12" s="385"/>
      <c r="G12" s="386"/>
      <c r="H12" s="195" t="s">
        <v>58</v>
      </c>
      <c r="I12" s="197">
        <v>0</v>
      </c>
      <c r="J12" s="296" t="s">
        <v>53</v>
      </c>
      <c r="K12" s="297"/>
      <c r="L12" s="194">
        <f>IF($I$8=基本!$F$4,基本!$P$9,IF($I$8=基本!$F$13,基本!$P$18,IF($I$8=基本!$F$22,基本!$P$27,IF($I$8=基本!$F$31,基本!$P$36,IF($I$8=基本!$F$40,基本!$P$45,0)))))</f>
        <v>3</v>
      </c>
    </row>
    <row r="13" spans="1:12" ht="17.25">
      <c r="A13" s="88"/>
      <c r="B13" s="364" t="str">
        <f>"　　　　　　　　　　　　　使用者の次の１回の攻撃Rに " &amp; 基本!C8 &amp; " ボーナス"</f>
        <v>　　　　　　　　　　　　　使用者の次の１回の攻撃Rに 3 ボーナス</v>
      </c>
      <c r="C13" s="365"/>
      <c r="D13" s="365"/>
      <c r="E13" s="365"/>
      <c r="F13" s="365"/>
      <c r="G13" s="366"/>
      <c r="H13" s="199" t="s">
        <v>85</v>
      </c>
      <c r="I13" s="197">
        <v>1</v>
      </c>
      <c r="J13" s="195" t="s">
        <v>43</v>
      </c>
      <c r="K13" s="197">
        <v>10</v>
      </c>
    </row>
    <row r="14" spans="1:12" ht="13.5" customHeight="1">
      <c r="A14" s="88"/>
      <c r="B14" s="326"/>
      <c r="C14" s="327"/>
      <c r="D14" s="327"/>
      <c r="E14" s="327"/>
      <c r="F14" s="327"/>
      <c r="G14" s="328"/>
      <c r="H14" s="195" t="s">
        <v>49</v>
      </c>
      <c r="I14" s="197">
        <v>2</v>
      </c>
      <c r="J14" s="195" t="s">
        <v>43</v>
      </c>
      <c r="K14" s="197">
        <v>8</v>
      </c>
    </row>
    <row r="15" spans="1:12" ht="13.5" customHeight="1">
      <c r="A15" s="88"/>
      <c r="B15" s="326"/>
      <c r="C15" s="327"/>
      <c r="D15" s="327"/>
      <c r="E15" s="327"/>
      <c r="F15" s="327"/>
      <c r="G15" s="328"/>
      <c r="H15" s="195" t="s">
        <v>59</v>
      </c>
      <c r="I15" s="197"/>
    </row>
    <row r="16" spans="1:12" ht="13.5" customHeight="1">
      <c r="A16" s="88"/>
      <c r="B16" s="326"/>
      <c r="C16" s="327"/>
      <c r="D16" s="327"/>
      <c r="E16" s="327"/>
      <c r="F16" s="327"/>
      <c r="G16" s="328"/>
    </row>
    <row r="17" spans="1:12" ht="13.5" customHeight="1">
      <c r="A17" s="88"/>
      <c r="B17" s="326"/>
      <c r="C17" s="327"/>
      <c r="D17" s="327"/>
      <c r="E17" s="327"/>
      <c r="F17" s="327"/>
      <c r="G17" s="328"/>
      <c r="J17" s="160"/>
      <c r="K17" s="160"/>
    </row>
    <row r="18" spans="1:12" ht="13.5" customHeight="1">
      <c r="A18" s="89"/>
      <c r="B18" s="377"/>
      <c r="C18" s="378"/>
      <c r="D18" s="378"/>
      <c r="E18" s="378"/>
      <c r="F18" s="378"/>
      <c r="G18" s="379"/>
      <c r="J18" s="160"/>
      <c r="K18" s="160"/>
    </row>
    <row r="19" spans="1:12">
      <c r="A19" s="378"/>
      <c r="B19" s="378"/>
      <c r="C19" s="378"/>
      <c r="D19" s="378"/>
      <c r="E19" s="378"/>
      <c r="F19" s="378"/>
      <c r="G19" s="378"/>
    </row>
    <row r="20" spans="1:12" ht="13.5" customHeight="1">
      <c r="A20" s="341" t="s">
        <v>48</v>
      </c>
      <c r="B20" s="342"/>
      <c r="C20" s="342"/>
      <c r="D20" s="342"/>
      <c r="E20" s="342"/>
      <c r="F20" s="342"/>
      <c r="G20" s="343"/>
    </row>
    <row r="21" spans="1:12" s="136" customFormat="1" ht="13.5" customHeight="1">
      <c r="A21" s="380"/>
      <c r="B21" s="381"/>
      <c r="C21" s="381"/>
      <c r="D21" s="381"/>
      <c r="E21" s="381"/>
      <c r="F21" s="381"/>
      <c r="G21" s="382"/>
      <c r="L21" s="137"/>
    </row>
    <row r="22" spans="1:12" s="136" customFormat="1" ht="13.5" customHeight="1">
      <c r="A22" s="329"/>
      <c r="B22" s="330"/>
      <c r="C22" s="330"/>
      <c r="D22" s="330"/>
      <c r="E22" s="330"/>
      <c r="F22" s="330"/>
      <c r="G22" s="331"/>
      <c r="L22" s="137"/>
    </row>
    <row r="23" spans="1:12" s="136" customFormat="1" ht="13.5" customHeight="1">
      <c r="A23" s="329"/>
      <c r="B23" s="330"/>
      <c r="C23" s="330"/>
      <c r="D23" s="330"/>
      <c r="E23" s="330"/>
      <c r="F23" s="330"/>
      <c r="G23" s="331"/>
      <c r="L23" s="137"/>
    </row>
    <row r="24" spans="1:12" s="136" customFormat="1" ht="13.5" customHeight="1">
      <c r="A24" s="329"/>
      <c r="B24" s="330"/>
      <c r="C24" s="330"/>
      <c r="D24" s="330"/>
      <c r="E24" s="330"/>
      <c r="F24" s="330"/>
      <c r="G24" s="331"/>
      <c r="L24" s="137"/>
    </row>
    <row r="25" spans="1:12" s="137" customFormat="1" ht="13.5" customHeight="1">
      <c r="A25" s="329"/>
      <c r="B25" s="330"/>
      <c r="C25" s="330"/>
      <c r="D25" s="330"/>
      <c r="E25" s="330"/>
      <c r="F25" s="330"/>
      <c r="G25" s="331"/>
      <c r="H25" s="136"/>
      <c r="I25" s="136"/>
      <c r="J25" s="136"/>
      <c r="K25" s="136"/>
    </row>
    <row r="26" spans="1:12" s="136" customFormat="1" ht="13.5" customHeight="1">
      <c r="A26" s="329"/>
      <c r="B26" s="330"/>
      <c r="C26" s="330"/>
      <c r="D26" s="330"/>
      <c r="E26" s="330"/>
      <c r="F26" s="330"/>
      <c r="G26" s="331"/>
      <c r="L26" s="137"/>
    </row>
    <row r="27" spans="1:12" s="136" customFormat="1" ht="13.5" customHeight="1">
      <c r="A27" s="329"/>
      <c r="B27" s="330"/>
      <c r="C27" s="330"/>
      <c r="D27" s="330"/>
      <c r="E27" s="330"/>
      <c r="F27" s="330"/>
      <c r="G27" s="331"/>
      <c r="L27" s="137"/>
    </row>
    <row r="28" spans="1:12" s="136" customFormat="1" ht="13.5" customHeight="1">
      <c r="A28" s="329"/>
      <c r="B28" s="330"/>
      <c r="C28" s="330"/>
      <c r="D28" s="330"/>
      <c r="E28" s="330"/>
      <c r="F28" s="330"/>
      <c r="G28" s="331"/>
      <c r="L28" s="137"/>
    </row>
    <row r="29" spans="1:12" s="136" customFormat="1" ht="13.5" customHeight="1">
      <c r="A29" s="329"/>
      <c r="B29" s="330"/>
      <c r="C29" s="330"/>
      <c r="D29" s="330"/>
      <c r="E29" s="330"/>
      <c r="F29" s="330"/>
      <c r="G29" s="331"/>
      <c r="L29" s="137"/>
    </row>
    <row r="30" spans="1:12" s="137" customFormat="1" ht="13.5" customHeight="1">
      <c r="A30" s="329"/>
      <c r="B30" s="330"/>
      <c r="C30" s="330"/>
      <c r="D30" s="330"/>
      <c r="E30" s="330"/>
      <c r="F30" s="330"/>
      <c r="G30" s="331"/>
      <c r="H30" s="136"/>
      <c r="I30" s="136"/>
      <c r="J30" s="136"/>
      <c r="K30" s="136"/>
    </row>
    <row r="31" spans="1:12" s="136" customFormat="1" ht="13.5" customHeight="1">
      <c r="A31" s="329"/>
      <c r="B31" s="330"/>
      <c r="C31" s="330"/>
      <c r="D31" s="330"/>
      <c r="E31" s="330"/>
      <c r="F31" s="330"/>
      <c r="G31" s="331"/>
      <c r="L31" s="137"/>
    </row>
    <row r="32" spans="1:12" s="136" customFormat="1" ht="13.5" customHeight="1">
      <c r="A32" s="329"/>
      <c r="B32" s="330"/>
      <c r="C32" s="330"/>
      <c r="D32" s="330"/>
      <c r="E32" s="330"/>
      <c r="F32" s="330"/>
      <c r="G32" s="331"/>
      <c r="L32" s="137"/>
    </row>
    <row r="33" spans="1:12" s="136" customFormat="1" ht="13.5" customHeight="1">
      <c r="A33" s="329"/>
      <c r="B33" s="330"/>
      <c r="C33" s="330"/>
      <c r="D33" s="330"/>
      <c r="E33" s="330"/>
      <c r="F33" s="330"/>
      <c r="G33" s="331"/>
      <c r="L33" s="137"/>
    </row>
    <row r="34" spans="1:12" s="136" customFormat="1" ht="13.5" customHeight="1">
      <c r="A34" s="329"/>
      <c r="B34" s="330"/>
      <c r="C34" s="330"/>
      <c r="D34" s="330"/>
      <c r="E34" s="330"/>
      <c r="F34" s="330"/>
      <c r="G34" s="331"/>
      <c r="L34" s="137"/>
    </row>
    <row r="35" spans="1:12" s="136" customFormat="1" ht="13.5" customHeight="1">
      <c r="A35" s="329"/>
      <c r="B35" s="330"/>
      <c r="C35" s="330"/>
      <c r="D35" s="330"/>
      <c r="E35" s="330"/>
      <c r="F35" s="330"/>
      <c r="G35" s="331"/>
      <c r="L35" s="137"/>
    </row>
    <row r="36" spans="1:12" s="136" customFormat="1" ht="13.5" customHeight="1">
      <c r="A36" s="329"/>
      <c r="B36" s="330"/>
      <c r="C36" s="330"/>
      <c r="D36" s="330"/>
      <c r="E36" s="330"/>
      <c r="F36" s="330"/>
      <c r="G36" s="331"/>
      <c r="L36" s="137"/>
    </row>
    <row r="37" spans="1:12" s="136" customFormat="1" ht="13.5" customHeight="1">
      <c r="A37" s="329"/>
      <c r="B37" s="330"/>
      <c r="C37" s="330"/>
      <c r="D37" s="330"/>
      <c r="E37" s="330"/>
      <c r="F37" s="330"/>
      <c r="G37" s="331"/>
      <c r="L37" s="137"/>
    </row>
    <row r="38" spans="1:12" s="136" customFormat="1" ht="13.5" customHeight="1">
      <c r="A38" s="329"/>
      <c r="B38" s="330"/>
      <c r="C38" s="330"/>
      <c r="D38" s="330"/>
      <c r="E38" s="330"/>
      <c r="F38" s="330"/>
      <c r="G38" s="331"/>
      <c r="L38" s="137"/>
    </row>
    <row r="39" spans="1:12" s="136" customFormat="1" ht="13.5" customHeight="1">
      <c r="A39" s="329"/>
      <c r="B39" s="330"/>
      <c r="C39" s="330"/>
      <c r="D39" s="330"/>
      <c r="E39" s="330"/>
      <c r="F39" s="330"/>
      <c r="G39" s="331"/>
      <c r="L39" s="137"/>
    </row>
    <row r="40" spans="1:12" s="136" customFormat="1" ht="13.5" customHeight="1">
      <c r="A40" s="329"/>
      <c r="B40" s="330"/>
      <c r="C40" s="330"/>
      <c r="D40" s="330"/>
      <c r="E40" s="330"/>
      <c r="F40" s="330"/>
      <c r="G40" s="331"/>
      <c r="L40" s="137"/>
    </row>
    <row r="41" spans="1:12" s="136" customFormat="1" ht="13.5" customHeight="1">
      <c r="A41" s="329"/>
      <c r="B41" s="330"/>
      <c r="C41" s="330"/>
      <c r="D41" s="330"/>
      <c r="E41" s="330"/>
      <c r="F41" s="330"/>
      <c r="G41" s="331"/>
      <c r="L41" s="137"/>
    </row>
    <row r="42" spans="1:12" s="136" customFormat="1" ht="13.5" customHeight="1">
      <c r="A42" s="329"/>
      <c r="B42" s="330"/>
      <c r="C42" s="330"/>
      <c r="D42" s="330"/>
      <c r="E42" s="330"/>
      <c r="F42" s="330"/>
      <c r="G42" s="331"/>
      <c r="L42" s="137"/>
    </row>
    <row r="43" spans="1:12" s="136" customFormat="1" ht="13.5" customHeight="1">
      <c r="A43" s="329"/>
      <c r="B43" s="330"/>
      <c r="C43" s="330"/>
      <c r="D43" s="330"/>
      <c r="E43" s="330"/>
      <c r="F43" s="330"/>
      <c r="G43" s="331"/>
      <c r="L43" s="137"/>
    </row>
    <row r="44" spans="1:12" s="136" customFormat="1" ht="13.5" customHeight="1">
      <c r="A44" s="329"/>
      <c r="B44" s="330"/>
      <c r="C44" s="330"/>
      <c r="D44" s="330"/>
      <c r="E44" s="330"/>
      <c r="F44" s="330"/>
      <c r="G44" s="331"/>
      <c r="L44" s="137"/>
    </row>
    <row r="45" spans="1:12" s="136" customFormat="1" ht="13.5" customHeight="1">
      <c r="A45" s="329"/>
      <c r="B45" s="330"/>
      <c r="C45" s="330"/>
      <c r="D45" s="330"/>
      <c r="E45" s="330"/>
      <c r="F45" s="330"/>
      <c r="G45" s="331"/>
      <c r="L45" s="137"/>
    </row>
    <row r="46" spans="1:12" s="136" customFormat="1" ht="13.5" customHeight="1">
      <c r="A46" s="329"/>
      <c r="B46" s="330"/>
      <c r="C46" s="330"/>
      <c r="D46" s="330"/>
      <c r="E46" s="330"/>
      <c r="F46" s="330"/>
      <c r="G46" s="331"/>
      <c r="L46" s="137"/>
    </row>
    <row r="47" spans="1:12" s="136" customFormat="1" ht="13.5" customHeight="1">
      <c r="A47" s="329"/>
      <c r="B47" s="330"/>
      <c r="C47" s="330"/>
      <c r="D47" s="330"/>
      <c r="E47" s="330"/>
      <c r="F47" s="330"/>
      <c r="G47" s="331"/>
      <c r="L47" s="137"/>
    </row>
    <row r="48" spans="1:12" s="136" customFormat="1" ht="13.5" customHeight="1">
      <c r="A48" s="329"/>
      <c r="B48" s="330"/>
      <c r="C48" s="330"/>
      <c r="D48" s="330"/>
      <c r="E48" s="330"/>
      <c r="F48" s="330"/>
      <c r="G48" s="331"/>
      <c r="L48" s="137"/>
    </row>
    <row r="49" spans="1:12" s="136" customFormat="1" ht="13.5" customHeight="1">
      <c r="A49" s="329"/>
      <c r="B49" s="330"/>
      <c r="C49" s="330"/>
      <c r="D49" s="330"/>
      <c r="E49" s="330"/>
      <c r="F49" s="330"/>
      <c r="G49" s="331"/>
      <c r="L49" s="137"/>
    </row>
    <row r="50" spans="1:12" s="136" customFormat="1" ht="13.5" customHeight="1">
      <c r="A50" s="329"/>
      <c r="B50" s="330"/>
      <c r="C50" s="330"/>
      <c r="D50" s="330"/>
      <c r="E50" s="330"/>
      <c r="F50" s="330"/>
      <c r="G50" s="331"/>
      <c r="L50" s="137"/>
    </row>
    <row r="51" spans="1:12" s="136" customFormat="1" ht="13.5" customHeight="1">
      <c r="A51" s="329"/>
      <c r="B51" s="330"/>
      <c r="C51" s="330"/>
      <c r="D51" s="330"/>
      <c r="E51" s="330"/>
      <c r="F51" s="330"/>
      <c r="G51" s="331"/>
      <c r="L51" s="137"/>
    </row>
    <row r="52" spans="1:12" s="136" customFormat="1" ht="13.5" customHeight="1">
      <c r="A52" s="329"/>
      <c r="B52" s="330"/>
      <c r="C52" s="330"/>
      <c r="D52" s="330"/>
      <c r="E52" s="330"/>
      <c r="F52" s="330"/>
      <c r="G52" s="331"/>
      <c r="L52" s="137"/>
    </row>
    <row r="53" spans="1:12" s="136" customFormat="1" ht="13.5" customHeight="1">
      <c r="A53" s="329"/>
      <c r="B53" s="330"/>
      <c r="C53" s="330"/>
      <c r="D53" s="330"/>
      <c r="E53" s="330"/>
      <c r="F53" s="330"/>
      <c r="G53" s="331"/>
      <c r="L53" s="137"/>
    </row>
    <row r="54" spans="1:12" s="136" customFormat="1" ht="13.5" customHeight="1">
      <c r="A54" s="329"/>
      <c r="B54" s="330"/>
      <c r="C54" s="330"/>
      <c r="D54" s="330"/>
      <c r="E54" s="330"/>
      <c r="F54" s="330"/>
      <c r="G54" s="331"/>
      <c r="L54" s="137"/>
    </row>
    <row r="55" spans="1:12" s="136" customFormat="1" ht="13.5" customHeight="1">
      <c r="A55" s="329"/>
      <c r="B55" s="330"/>
      <c r="C55" s="330"/>
      <c r="D55" s="330"/>
      <c r="E55" s="330"/>
      <c r="F55" s="330"/>
      <c r="G55" s="331"/>
      <c r="L55" s="137"/>
    </row>
    <row r="56" spans="1:12" s="137" customFormat="1" ht="13.5" customHeight="1">
      <c r="A56" s="329"/>
      <c r="B56" s="330"/>
      <c r="C56" s="330"/>
      <c r="D56" s="330"/>
      <c r="E56" s="330"/>
      <c r="F56" s="330"/>
      <c r="G56" s="331"/>
      <c r="H56" s="136"/>
      <c r="I56" s="136"/>
      <c r="J56" s="136"/>
      <c r="K56" s="136"/>
    </row>
    <row r="57" spans="1:12" s="100" customFormat="1" ht="21">
      <c r="A57" s="40" t="s">
        <v>32</v>
      </c>
      <c r="B57" s="201">
        <f>$B$1</f>
        <v>2</v>
      </c>
      <c r="C57" s="41" t="s">
        <v>39</v>
      </c>
      <c r="D57" s="42" t="str">
        <f>$E$1</f>
        <v>遭遇毎</v>
      </c>
      <c r="E57" s="367" t="str">
        <f>$B$2</f>
        <v>CD：ブリザヴァース・リビューク</v>
      </c>
      <c r="F57" s="368"/>
      <c r="G57" s="369"/>
      <c r="L57" s="160"/>
    </row>
  </sheetData>
  <mergeCells count="59">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A19:G19"/>
    <mergeCell ref="A20:G20"/>
    <mergeCell ref="A21:G21"/>
    <mergeCell ref="A22:G22"/>
    <mergeCell ref="A23:G23"/>
    <mergeCell ref="A24:G24"/>
    <mergeCell ref="A25:G25"/>
    <mergeCell ref="A26:G26"/>
    <mergeCell ref="A27:G27"/>
    <mergeCell ref="A40:G40"/>
    <mergeCell ref="A29:G29"/>
    <mergeCell ref="A30:G30"/>
    <mergeCell ref="A31:G31"/>
    <mergeCell ref="A32:G32"/>
    <mergeCell ref="A33:G33"/>
    <mergeCell ref="A34:G34"/>
    <mergeCell ref="A35:G35"/>
    <mergeCell ref="A36:G36"/>
    <mergeCell ref="A37:G37"/>
    <mergeCell ref="A38:G38"/>
    <mergeCell ref="A39:G39"/>
    <mergeCell ref="A52:G52"/>
    <mergeCell ref="A41:G41"/>
    <mergeCell ref="A42:G42"/>
    <mergeCell ref="A43:G43"/>
    <mergeCell ref="A44:G44"/>
    <mergeCell ref="A45:G45"/>
    <mergeCell ref="A46:G46"/>
    <mergeCell ref="A47:G47"/>
    <mergeCell ref="A48:G48"/>
    <mergeCell ref="A49:G49"/>
    <mergeCell ref="A50:G50"/>
    <mergeCell ref="A51:G51"/>
    <mergeCell ref="A53:G53"/>
    <mergeCell ref="A54:G54"/>
    <mergeCell ref="A55:G55"/>
    <mergeCell ref="A56:G56"/>
    <mergeCell ref="E57:G5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1"/>
  <sheetViews>
    <sheetView zoomScaleNormal="100" workbookViewId="0">
      <selection activeCell="D20" sqref="D20"/>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43" t="s">
        <v>117</v>
      </c>
      <c r="B1" s="372">
        <v>1</v>
      </c>
      <c r="C1" s="373"/>
      <c r="D1" s="44" t="s">
        <v>39</v>
      </c>
      <c r="E1" s="45" t="s">
        <v>114</v>
      </c>
      <c r="F1" s="374"/>
      <c r="G1" s="375"/>
      <c r="H1" s="105" t="s">
        <v>54</v>
      </c>
    </row>
    <row r="2" spans="1:13" ht="24.75" customHeight="1">
      <c r="A2" s="44" t="s">
        <v>0</v>
      </c>
      <c r="B2" s="376" t="s">
        <v>172</v>
      </c>
      <c r="C2" s="376"/>
      <c r="D2" s="376"/>
      <c r="E2" s="376"/>
      <c r="F2" s="376"/>
      <c r="G2" s="376"/>
      <c r="H2" s="105" t="s">
        <v>55</v>
      </c>
    </row>
    <row r="3" spans="1:13" ht="19.5" customHeight="1">
      <c r="A3" s="112" t="s">
        <v>47</v>
      </c>
      <c r="B3" s="100"/>
      <c r="C3" s="100"/>
      <c r="D3" s="100"/>
      <c r="I3" s="105"/>
    </row>
    <row r="4" spans="1:13">
      <c r="A4" s="84" t="s">
        <v>45</v>
      </c>
      <c r="B4" s="317" t="s">
        <v>173</v>
      </c>
      <c r="C4" s="318"/>
      <c r="D4" s="318"/>
      <c r="E4" s="318"/>
      <c r="F4" s="318"/>
      <c r="G4" s="319"/>
    </row>
    <row r="5" spans="1:13">
      <c r="A5" s="85" t="s">
        <v>38</v>
      </c>
      <c r="B5" s="317" t="s">
        <v>155</v>
      </c>
      <c r="C5" s="318"/>
      <c r="D5" s="318"/>
      <c r="E5" s="318"/>
      <c r="F5" s="318"/>
      <c r="G5" s="319"/>
    </row>
    <row r="6" spans="1:13">
      <c r="A6" s="85" t="s">
        <v>7</v>
      </c>
      <c r="B6" s="317" t="s">
        <v>5</v>
      </c>
      <c r="C6" s="318"/>
      <c r="D6" s="319"/>
      <c r="E6" s="163" t="s">
        <v>42</v>
      </c>
      <c r="F6" s="162" t="str">
        <f>$I$6</f>
        <v>遠隔</v>
      </c>
      <c r="G6" s="162">
        <f>IF($J$6 = 0,"", $J$6)</f>
        <v>10</v>
      </c>
      <c r="H6" s="163" t="s">
        <v>42</v>
      </c>
      <c r="I6" s="164" t="s">
        <v>70</v>
      </c>
      <c r="J6" s="164">
        <v>10</v>
      </c>
    </row>
    <row r="7" spans="1:13">
      <c r="A7" s="86" t="s">
        <v>6</v>
      </c>
      <c r="B7" s="317" t="s">
        <v>174</v>
      </c>
      <c r="C7" s="318"/>
      <c r="D7" s="319"/>
      <c r="E7" s="163" t="s">
        <v>65</v>
      </c>
      <c r="F7" s="162" t="str">
        <f>IF($I$7 = 0,"", $I$7)</f>
        <v/>
      </c>
      <c r="G7" s="162" t="str">
        <f>IF($J$7 = 0,"", $J$7)</f>
        <v/>
      </c>
      <c r="H7" s="163" t="s">
        <v>65</v>
      </c>
      <c r="I7" s="164"/>
      <c r="J7" s="164"/>
    </row>
    <row r="8" spans="1:13">
      <c r="A8" s="86" t="s">
        <v>8</v>
      </c>
      <c r="B8" s="363" t="s">
        <v>153</v>
      </c>
      <c r="C8" s="361"/>
      <c r="D8" s="361"/>
      <c r="E8" s="361"/>
      <c r="F8" s="361"/>
      <c r="G8" s="362"/>
      <c r="H8" s="163" t="s">
        <v>84</v>
      </c>
      <c r="I8" s="164" t="s">
        <v>115</v>
      </c>
      <c r="J8" s="105" t="s">
        <v>61</v>
      </c>
    </row>
    <row r="9" spans="1:13" ht="14.25" customHeight="1">
      <c r="A9" s="88" t="s">
        <v>9</v>
      </c>
      <c r="B9" s="320" t="s">
        <v>176</v>
      </c>
      <c r="C9" s="321"/>
      <c r="D9" s="321"/>
      <c r="E9" s="321"/>
      <c r="F9" s="321"/>
      <c r="G9" s="322"/>
      <c r="H9" s="163" t="s">
        <v>50</v>
      </c>
      <c r="I9" s="164" t="s">
        <v>151</v>
      </c>
      <c r="J9" s="162">
        <f>IF($I$9 = "筋力",基本!$C$5,IF($I$9 = "耐久力",基本!$C$6,IF($I$9 = "敏捷力",基本!$C$7,IF($I$9 = "知力",基本!$C$8,IF($I$9 = "判断力",基本!$C$9,IF($I$9 = "判断力",基本!$C$10,""))))))</f>
        <v>6</v>
      </c>
      <c r="K9" s="164" t="s">
        <v>19</v>
      </c>
    </row>
    <row r="10" spans="1:13" ht="14.25" customHeight="1">
      <c r="A10" s="88"/>
      <c r="B10" s="329" t="s">
        <v>177</v>
      </c>
      <c r="C10" s="330"/>
      <c r="D10" s="330"/>
      <c r="E10" s="330"/>
      <c r="F10" s="330"/>
      <c r="G10" s="331"/>
      <c r="H10" s="163" t="s">
        <v>57</v>
      </c>
      <c r="I10" s="164">
        <v>0</v>
      </c>
      <c r="J10" s="296" t="s">
        <v>52</v>
      </c>
      <c r="K10" s="297"/>
      <c r="L10" s="162">
        <f>IF($I$8=基本!$F$4,基本!$P$7,IF($I$8=基本!$F$13,基本!$P$16,IF($I$8=基本!$F$22,基本!$P$25,IF($I$8=基本!$F$31,基本!$P$34,IF($I$8=基本!$F$40,基本!$P$43,0)))))</f>
        <v>10</v>
      </c>
    </row>
    <row r="11" spans="1:13" ht="14.25" customHeight="1">
      <c r="A11" s="88"/>
      <c r="B11" s="329" t="s">
        <v>178</v>
      </c>
      <c r="C11" s="330"/>
      <c r="D11" s="330"/>
      <c r="E11" s="330"/>
      <c r="F11" s="330"/>
      <c r="G11" s="331"/>
      <c r="H11" s="165" t="s">
        <v>51</v>
      </c>
      <c r="I11" s="164" t="s">
        <v>151</v>
      </c>
      <c r="J11" s="109">
        <f>IF($I$11 = "筋力",基本!$C$5,IF($I$11 = "耐久力",基本!$C$6,IF($I$11 = "敏捷力",基本!$C$7,IF($I$11 = "知力",基本!$C$8,IF($I$11 = "判断力",基本!$C$9,IF($I$11 = "判断力",基本!$C$10,""))))))</f>
        <v>6</v>
      </c>
      <c r="L11" s="100"/>
    </row>
    <row r="12" spans="1:13">
      <c r="A12" s="88"/>
      <c r="B12" s="329"/>
      <c r="C12" s="330"/>
      <c r="D12" s="330"/>
      <c r="E12" s="330"/>
      <c r="F12" s="330"/>
      <c r="G12" s="331"/>
      <c r="H12" s="163" t="s">
        <v>58</v>
      </c>
      <c r="I12" s="164">
        <v>0</v>
      </c>
      <c r="J12" s="296" t="s">
        <v>53</v>
      </c>
      <c r="K12" s="297"/>
      <c r="L12" s="162">
        <f>IF($I$8=基本!$F$4,基本!$P$9,IF($I$8=基本!$F$13,基本!$P$18,IF($I$8=基本!$F$22,基本!$P$27,IF($I$8=基本!$F$31,基本!$P$36,IF($I$8=基本!$F$40,基本!$P$45,0)))))</f>
        <v>3</v>
      </c>
    </row>
    <row r="13" spans="1:13" ht="14.25" customHeight="1">
      <c r="A13" s="88"/>
      <c r="B13" s="329"/>
      <c r="C13" s="330"/>
      <c r="D13" s="330"/>
      <c r="E13" s="330"/>
      <c r="F13" s="330"/>
      <c r="G13" s="331"/>
      <c r="H13" s="166" t="s">
        <v>85</v>
      </c>
      <c r="I13" s="164">
        <v>1</v>
      </c>
      <c r="J13" s="163" t="s">
        <v>43</v>
      </c>
      <c r="K13" s="164">
        <v>6</v>
      </c>
      <c r="L13" s="115"/>
      <c r="M13" s="115"/>
    </row>
    <row r="14" spans="1:13" ht="17.25">
      <c r="A14" s="119"/>
      <c r="B14" s="364"/>
      <c r="C14" s="365"/>
      <c r="D14" s="365"/>
      <c r="E14" s="365"/>
      <c r="F14" s="365"/>
      <c r="G14" s="366"/>
      <c r="H14" s="163" t="s">
        <v>49</v>
      </c>
      <c r="I14" s="164">
        <v>2</v>
      </c>
      <c r="J14" s="163" t="s">
        <v>43</v>
      </c>
      <c r="K14" s="164">
        <v>8</v>
      </c>
      <c r="L14" s="115"/>
      <c r="M14" s="115"/>
    </row>
    <row r="15" spans="1:13" ht="14.25" customHeight="1">
      <c r="A15" s="88"/>
      <c r="B15" s="329"/>
      <c r="C15" s="330"/>
      <c r="D15" s="330"/>
      <c r="E15" s="330"/>
      <c r="F15" s="330"/>
      <c r="G15" s="331"/>
      <c r="H15" s="163" t="s">
        <v>59</v>
      </c>
      <c r="I15" s="164" t="s">
        <v>79</v>
      </c>
      <c r="J15" s="160"/>
      <c r="K15" s="160"/>
    </row>
    <row r="16" spans="1:13" ht="8.25" customHeight="1">
      <c r="A16" s="89"/>
      <c r="B16" s="336"/>
      <c r="C16" s="335"/>
      <c r="D16" s="335"/>
      <c r="E16" s="335"/>
      <c r="F16" s="335"/>
      <c r="G16" s="337"/>
      <c r="H16" s="160"/>
      <c r="I16" s="160"/>
      <c r="J16" s="160"/>
      <c r="K16" s="160"/>
    </row>
    <row r="17" spans="1:11" ht="14.25" thickBot="1">
      <c r="A17" s="152" t="s">
        <v>46</v>
      </c>
      <c r="E17" s="101"/>
      <c r="H17" s="160"/>
      <c r="I17" s="160"/>
      <c r="J17" s="160"/>
      <c r="K17" s="160"/>
    </row>
    <row r="18" spans="1:11" ht="18.75" customHeight="1" thickBot="1">
      <c r="A18" s="370" t="str">
        <f>$B$2</f>
        <v>サンダー・オヴ・ジャッジメント</v>
      </c>
      <c r="B18" s="371"/>
      <c r="C18" s="371"/>
      <c r="D18" s="82" t="s">
        <v>2</v>
      </c>
      <c r="E18" s="177" t="s">
        <v>1</v>
      </c>
      <c r="F18" s="253"/>
      <c r="G18" s="169"/>
      <c r="H18" s="160"/>
      <c r="I18" s="160"/>
      <c r="J18" s="160"/>
      <c r="K18" s="160"/>
    </row>
    <row r="19" spans="1:11" ht="37.5" customHeight="1" thickBot="1">
      <c r="A19" s="353" t="s">
        <v>127</v>
      </c>
      <c r="B19" s="354"/>
      <c r="C19" s="122" t="str">
        <f>$K$9</f>
        <v>頑健</v>
      </c>
      <c r="D19" s="123" t="str">
        <f>$J$9+$L$10+$I$10 &amp; "+1d20"</f>
        <v>16+1d20</v>
      </c>
      <c r="E19" s="254" t="str">
        <f>$J$9+$L$10+$I$10+2 &amp; "+1d20"</f>
        <v>18+1d20</v>
      </c>
      <c r="F19" s="170"/>
      <c r="G19" s="170"/>
      <c r="H19" s="160"/>
      <c r="I19" s="160"/>
      <c r="J19" s="160"/>
      <c r="K19" s="160"/>
    </row>
    <row r="20" spans="1:11" ht="23.25" customHeight="1">
      <c r="A20" s="355" t="s">
        <v>138</v>
      </c>
      <c r="B20" s="117" t="s">
        <v>4</v>
      </c>
      <c r="C20" s="120" t="str">
        <f>IF($I$15 = 0,"", $I$15)</f>
        <v>雷鳴</v>
      </c>
      <c r="D20" s="121" t="str">
        <f>$J$11+$L$12+$I$12 &amp; "+" &amp; $I$13 &amp; "d" &amp; $K$13</f>
        <v>9+1d6</v>
      </c>
      <c r="E20" s="260" t="str">
        <f>$J$11+$L$12+$I$12 &amp; "+" &amp; $I$13 &amp; "d" &amp; $K$13</f>
        <v>9+1d6</v>
      </c>
      <c r="F20" s="170"/>
      <c r="G20" s="170"/>
      <c r="H20" s="160"/>
      <c r="I20" s="160"/>
      <c r="J20" s="160"/>
      <c r="K20" s="160"/>
    </row>
    <row r="21" spans="1:11" ht="23.25" customHeight="1" thickBot="1">
      <c r="A21" s="311"/>
      <c r="B21" s="114" t="s">
        <v>3</v>
      </c>
      <c r="C21" s="118" t="str">
        <f>IF($I$15 = 0,"", $I$15)</f>
        <v>雷鳴</v>
      </c>
      <c r="D21" s="116" t="str">
        <f>$J$11+$L$12+$I$12+($I$13*$K$13) &amp; IF($I$14 = 0,"","+" &amp; $I$14 &amp; "d" &amp; $K$14)</f>
        <v>15+2d8</v>
      </c>
      <c r="E21" s="113" t="str">
        <f>$J$11+$L$12+$I$12+($I$13*$K$13) &amp; IF($I$14 = 0,"","+" &amp; $I$14 &amp; "d" &amp; $K$14)</f>
        <v>15+2d8</v>
      </c>
      <c r="F21" s="170"/>
      <c r="G21" s="170"/>
      <c r="H21" s="160"/>
      <c r="I21" s="160"/>
      <c r="J21" s="160"/>
      <c r="K21" s="160"/>
    </row>
    <row r="22" spans="1:11" ht="23.25" customHeight="1">
      <c r="A22" s="355" t="s">
        <v>175</v>
      </c>
      <c r="B22" s="117" t="s">
        <v>4</v>
      </c>
      <c r="C22" s="120" t="str">
        <f>IF($I$15 = 0,"", $I$15)</f>
        <v>雷鳴</v>
      </c>
      <c r="D22" s="121" t="str">
        <f>$J$11+$L$12+$I$12 &amp; "+" &amp; $I$13+1 &amp; "d" &amp; $K$13</f>
        <v>9+2d6</v>
      </c>
      <c r="E22" s="260" t="str">
        <f>$J$11+$L$12+$I$12 &amp; "+" &amp; $I$13+1 &amp; "d" &amp; $K$13</f>
        <v>9+2d6</v>
      </c>
      <c r="F22" s="170"/>
      <c r="G22" s="170"/>
      <c r="H22" s="160"/>
      <c r="I22" s="160"/>
      <c r="J22" s="160"/>
      <c r="K22" s="160"/>
    </row>
    <row r="23" spans="1:11" ht="23.25" customHeight="1" thickBot="1">
      <c r="A23" s="311"/>
      <c r="B23" s="114" t="s">
        <v>3</v>
      </c>
      <c r="C23" s="118" t="str">
        <f>IF($I$15 = 0,"", $I$15)</f>
        <v>雷鳴</v>
      </c>
      <c r="D23" s="116" t="str">
        <f>$J$11+$L$12+$I$12+(($I$13+1)*$K$13) &amp; IF($I$14 = 0,"","+" &amp; $I$14 &amp; "d" &amp; $K$14)</f>
        <v>21+2d8</v>
      </c>
      <c r="E23" s="113" t="str">
        <f>$J$11+$L$12+$I$12+(($I$13+1)*$K$13) &amp; IF($I$14 = 0,"","+" &amp; $I$14 &amp; "d" &amp; $K$14)</f>
        <v>21+2d8</v>
      </c>
      <c r="F23" s="170"/>
      <c r="G23" s="170"/>
      <c r="H23" s="160"/>
      <c r="I23" s="160"/>
      <c r="J23" s="160"/>
      <c r="K23" s="160"/>
    </row>
    <row r="24" spans="1:11" ht="8.25" customHeight="1">
      <c r="A24" s="333"/>
      <c r="B24" s="333"/>
      <c r="C24" s="333"/>
      <c r="D24" s="333"/>
      <c r="E24" s="333"/>
      <c r="F24" s="333"/>
      <c r="G24" s="333"/>
    </row>
    <row r="25" spans="1:11" ht="18.75" customHeight="1">
      <c r="A25" s="304" t="s">
        <v>166</v>
      </c>
      <c r="B25" s="304"/>
      <c r="C25" s="304"/>
      <c r="D25" s="304"/>
      <c r="E25" s="304"/>
      <c r="F25" s="304"/>
      <c r="G25" s="304"/>
      <c r="I25" s="160"/>
      <c r="J25" s="160"/>
      <c r="K25" s="160"/>
    </row>
    <row r="26" spans="1:11" ht="13.5" customHeight="1">
      <c r="A26" s="305" t="s">
        <v>139</v>
      </c>
      <c r="B26" s="305"/>
      <c r="C26" s="305"/>
      <c r="D26" s="305"/>
      <c r="E26" s="305"/>
      <c r="F26" s="305"/>
      <c r="G26" s="305"/>
    </row>
    <row r="27" spans="1:11" ht="18.75" customHeight="1">
      <c r="A27" s="304" t="s">
        <v>169</v>
      </c>
      <c r="B27" s="304"/>
      <c r="C27" s="304"/>
      <c r="D27" s="304"/>
      <c r="E27" s="304"/>
      <c r="F27" s="304"/>
      <c r="G27" s="304"/>
      <c r="I27" s="160"/>
      <c r="J27" s="160"/>
      <c r="K27" s="160"/>
    </row>
    <row r="28" spans="1:11" ht="13.5" customHeight="1">
      <c r="A28" s="305" t="s">
        <v>342</v>
      </c>
      <c r="B28" s="305"/>
      <c r="C28" s="305"/>
      <c r="D28" s="305"/>
      <c r="E28" s="305"/>
      <c r="F28" s="305"/>
      <c r="G28" s="305"/>
    </row>
    <row r="29" spans="1:11" ht="13.5" customHeight="1">
      <c r="A29" s="305" t="s">
        <v>171</v>
      </c>
      <c r="B29" s="305"/>
      <c r="C29" s="305"/>
      <c r="D29" s="305"/>
      <c r="E29" s="305"/>
      <c r="F29" s="305"/>
      <c r="G29" s="305"/>
    </row>
    <row r="30" spans="1:11" ht="18.75" customHeight="1">
      <c r="A30" s="304" t="s">
        <v>167</v>
      </c>
      <c r="B30" s="304"/>
      <c r="C30" s="304"/>
      <c r="D30" s="304"/>
      <c r="E30" s="304"/>
      <c r="F30" s="304"/>
      <c r="G30" s="304"/>
      <c r="I30" s="160"/>
      <c r="J30" s="160"/>
      <c r="K30" s="160"/>
    </row>
    <row r="31" spans="1:11" ht="13.5" customHeight="1">
      <c r="A31" s="305" t="s">
        <v>168</v>
      </c>
      <c r="B31" s="305"/>
      <c r="C31" s="305"/>
      <c r="D31" s="305"/>
      <c r="E31" s="305"/>
      <c r="F31" s="305"/>
      <c r="G31" s="305"/>
    </row>
    <row r="32" spans="1:11" ht="13.5" customHeight="1">
      <c r="A32" s="304" t="s">
        <v>179</v>
      </c>
      <c r="B32" s="304"/>
      <c r="C32" s="304"/>
      <c r="D32" s="304"/>
      <c r="E32" s="304"/>
      <c r="F32" s="304"/>
      <c r="G32" s="304"/>
    </row>
    <row r="33" spans="1:12" ht="13.5" customHeight="1">
      <c r="A33" s="305" t="s">
        <v>180</v>
      </c>
      <c r="B33" s="305"/>
      <c r="C33" s="305"/>
      <c r="D33" s="305"/>
      <c r="E33" s="305"/>
      <c r="F33" s="305"/>
      <c r="G33" s="305"/>
    </row>
    <row r="34" spans="1:12" ht="13.5" customHeight="1">
      <c r="A34" s="352" t="s">
        <v>181</v>
      </c>
      <c r="B34" s="352"/>
      <c r="C34" s="352"/>
      <c r="D34" s="352"/>
      <c r="E34" s="352"/>
      <c r="F34" s="352"/>
      <c r="G34" s="352"/>
    </row>
    <row r="35" spans="1:12" ht="13.5" customHeight="1">
      <c r="A35" s="352"/>
      <c r="B35" s="352"/>
      <c r="C35" s="352"/>
      <c r="D35" s="352"/>
      <c r="E35" s="352"/>
      <c r="F35" s="352"/>
      <c r="G35" s="352"/>
    </row>
    <row r="36" spans="1:12" ht="8.25" customHeight="1">
      <c r="A36" s="335"/>
      <c r="B36" s="335"/>
      <c r="C36" s="335"/>
      <c r="D36" s="335"/>
      <c r="E36" s="335"/>
      <c r="F36" s="335"/>
      <c r="G36" s="335"/>
    </row>
    <row r="37" spans="1:12">
      <c r="A37" s="341" t="s">
        <v>48</v>
      </c>
      <c r="B37" s="342"/>
      <c r="C37" s="342"/>
      <c r="D37" s="342"/>
      <c r="E37" s="342"/>
      <c r="F37" s="342"/>
      <c r="G37" s="343"/>
    </row>
    <row r="38" spans="1:12" s="100" customFormat="1" ht="5.25" customHeight="1">
      <c r="A38" s="344"/>
      <c r="B38" s="304"/>
      <c r="C38" s="304"/>
      <c r="D38" s="304"/>
      <c r="E38" s="304"/>
      <c r="F38" s="304"/>
      <c r="G38" s="345"/>
      <c r="L38" s="160"/>
    </row>
    <row r="39" spans="1:12" s="100" customFormat="1" ht="15.75" customHeight="1">
      <c r="A39" s="323"/>
      <c r="B39" s="324"/>
      <c r="C39" s="324"/>
      <c r="D39" s="324"/>
      <c r="E39" s="324"/>
      <c r="F39" s="324"/>
      <c r="G39" s="325"/>
      <c r="L39" s="160"/>
    </row>
    <row r="40" spans="1:12" s="100" customFormat="1" ht="13.5" customHeight="1">
      <c r="A40" s="349"/>
      <c r="B40" s="350"/>
      <c r="C40" s="350"/>
      <c r="D40" s="350"/>
      <c r="E40" s="350"/>
      <c r="F40" s="350"/>
      <c r="G40" s="351"/>
      <c r="L40" s="160"/>
    </row>
    <row r="41" spans="1:12" s="100" customFormat="1" ht="13.5" customHeight="1">
      <c r="A41" s="329"/>
      <c r="B41" s="330"/>
      <c r="C41" s="330"/>
      <c r="D41" s="330"/>
      <c r="E41" s="330"/>
      <c r="F41" s="330"/>
      <c r="G41" s="331"/>
      <c r="L41" s="160"/>
    </row>
    <row r="42" spans="1:12" s="100" customFormat="1" ht="13.5" customHeight="1">
      <c r="A42" s="326"/>
      <c r="B42" s="327"/>
      <c r="C42" s="327"/>
      <c r="D42" s="327"/>
      <c r="E42" s="327"/>
      <c r="F42" s="327"/>
      <c r="G42" s="328"/>
      <c r="L42" s="160"/>
    </row>
    <row r="43" spans="1:12" s="100" customFormat="1" ht="13.5" customHeight="1">
      <c r="A43" s="326"/>
      <c r="B43" s="327"/>
      <c r="C43" s="327"/>
      <c r="D43" s="327"/>
      <c r="E43" s="327"/>
      <c r="F43" s="327"/>
      <c r="G43" s="328"/>
      <c r="L43" s="160"/>
    </row>
    <row r="44" spans="1:12" s="100" customFormat="1" ht="13.5" customHeight="1">
      <c r="A44" s="326"/>
      <c r="B44" s="327"/>
      <c r="C44" s="327"/>
      <c r="D44" s="327"/>
      <c r="E44" s="327"/>
      <c r="F44" s="327"/>
      <c r="G44" s="328"/>
      <c r="L44" s="160"/>
    </row>
    <row r="45" spans="1:12" s="100" customFormat="1" ht="13.5" customHeight="1">
      <c r="A45" s="349"/>
      <c r="B45" s="350"/>
      <c r="C45" s="350"/>
      <c r="D45" s="350"/>
      <c r="E45" s="350"/>
      <c r="F45" s="350"/>
      <c r="G45" s="351"/>
      <c r="L45" s="160"/>
    </row>
    <row r="46" spans="1:12" s="100" customFormat="1" ht="13.5" customHeight="1">
      <c r="A46" s="326"/>
      <c r="B46" s="327"/>
      <c r="C46" s="327"/>
      <c r="D46" s="327"/>
      <c r="E46" s="327"/>
      <c r="F46" s="327"/>
      <c r="G46" s="328"/>
      <c r="L46" s="160"/>
    </row>
    <row r="47" spans="1:12" s="100" customFormat="1" ht="13.5" customHeight="1">
      <c r="A47" s="349"/>
      <c r="B47" s="350"/>
      <c r="C47" s="350"/>
      <c r="D47" s="350"/>
      <c r="E47" s="350"/>
      <c r="F47" s="350"/>
      <c r="G47" s="351"/>
      <c r="L47" s="160"/>
    </row>
    <row r="48" spans="1:12" s="100" customFormat="1" ht="13.5" customHeight="1">
      <c r="A48" s="326"/>
      <c r="B48" s="327"/>
      <c r="C48" s="327"/>
      <c r="D48" s="327"/>
      <c r="E48" s="327"/>
      <c r="F48" s="327"/>
      <c r="G48" s="328"/>
      <c r="L48" s="160"/>
    </row>
    <row r="49" spans="1:12" s="100" customFormat="1" ht="13.5" customHeight="1">
      <c r="A49" s="326"/>
      <c r="B49" s="327"/>
      <c r="C49" s="327"/>
      <c r="D49" s="327"/>
      <c r="E49" s="327"/>
      <c r="F49" s="327"/>
      <c r="G49" s="328"/>
      <c r="L49" s="160"/>
    </row>
    <row r="50" spans="1:12" s="100" customFormat="1" ht="6" customHeight="1">
      <c r="A50" s="326"/>
      <c r="B50" s="327"/>
      <c r="C50" s="327"/>
      <c r="D50" s="327"/>
      <c r="E50" s="327"/>
      <c r="F50" s="327"/>
      <c r="G50" s="328"/>
      <c r="L50" s="160"/>
    </row>
    <row r="51" spans="1:12" s="100" customFormat="1" ht="21">
      <c r="A51" s="40" t="s">
        <v>117</v>
      </c>
      <c r="B51" s="168">
        <f>$B$1</f>
        <v>1</v>
      </c>
      <c r="C51" s="41" t="s">
        <v>39</v>
      </c>
      <c r="D51" s="42" t="str">
        <f>$E$1</f>
        <v>遭遇毎</v>
      </c>
      <c r="E51" s="367" t="str">
        <f>$B$2</f>
        <v>サンダー・オヴ・ジャッジメント</v>
      </c>
      <c r="F51" s="368"/>
      <c r="G51" s="369"/>
      <c r="L51" s="160"/>
    </row>
  </sheetData>
  <mergeCells count="50">
    <mergeCell ref="J10:K10"/>
    <mergeCell ref="B11:G11"/>
    <mergeCell ref="B1:C1"/>
    <mergeCell ref="F1:G1"/>
    <mergeCell ref="B2:G2"/>
    <mergeCell ref="B4:G4"/>
    <mergeCell ref="B5:G5"/>
    <mergeCell ref="B6:D6"/>
    <mergeCell ref="B7:D7"/>
    <mergeCell ref="B8:G8"/>
    <mergeCell ref="B9:G9"/>
    <mergeCell ref="B10:G10"/>
    <mergeCell ref="B12:G12"/>
    <mergeCell ref="J12:K12"/>
    <mergeCell ref="B13:G13"/>
    <mergeCell ref="B14:G14"/>
    <mergeCell ref="B15:G15"/>
    <mergeCell ref="A18:C18"/>
    <mergeCell ref="B16:G16"/>
    <mergeCell ref="A19:B19"/>
    <mergeCell ref="A20:A21"/>
    <mergeCell ref="A24:G24"/>
    <mergeCell ref="A22:A23"/>
    <mergeCell ref="A25:G25"/>
    <mergeCell ref="A32:G32"/>
    <mergeCell ref="A33:G33"/>
    <mergeCell ref="A34:G34"/>
    <mergeCell ref="A35:G35"/>
    <mergeCell ref="A26:G26"/>
    <mergeCell ref="A27:G27"/>
    <mergeCell ref="A28:G28"/>
    <mergeCell ref="A29:G29"/>
    <mergeCell ref="A30:G30"/>
    <mergeCell ref="A31:G31"/>
    <mergeCell ref="A46:G46"/>
    <mergeCell ref="A36:G36"/>
    <mergeCell ref="A37:G37"/>
    <mergeCell ref="A38:G38"/>
    <mergeCell ref="A39:G39"/>
    <mergeCell ref="A40:G40"/>
    <mergeCell ref="A41:G41"/>
    <mergeCell ref="A42:G42"/>
    <mergeCell ref="A43:G43"/>
    <mergeCell ref="A44:G44"/>
    <mergeCell ref="A45:G45"/>
    <mergeCell ref="A47:G47"/>
    <mergeCell ref="A48:G48"/>
    <mergeCell ref="A49:G49"/>
    <mergeCell ref="A50:G50"/>
    <mergeCell ref="E51:G5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46"/>
  <sheetViews>
    <sheetView zoomScaleNormal="100" workbookViewId="0">
      <selection activeCell="D20" sqref="D20"/>
    </sheetView>
  </sheetViews>
  <sheetFormatPr defaultRowHeight="13.5"/>
  <cols>
    <col min="1" max="1" width="7.875" style="160" customWidth="1"/>
    <col min="2" max="2" width="8.5" style="160" customWidth="1"/>
    <col min="3" max="3" width="6.625" style="160" customWidth="1"/>
    <col min="4" max="4" width="15.75" style="160" customWidth="1"/>
    <col min="5" max="6" width="15.75" style="100" customWidth="1"/>
    <col min="7" max="7" width="18.25" style="100" customWidth="1"/>
    <col min="8" max="8" width="17.375" style="100" customWidth="1"/>
    <col min="9" max="9" width="14.625" style="100" customWidth="1"/>
    <col min="10" max="10" width="8.375" style="100" customWidth="1"/>
    <col min="11" max="11" width="7.5" style="100" customWidth="1"/>
    <col min="12" max="12" width="7.875" style="160" customWidth="1"/>
    <col min="13" max="13" width="9.25" style="160" customWidth="1"/>
    <col min="14" max="14" width="12.375" style="160" customWidth="1"/>
    <col min="15" max="16384" width="9" style="160"/>
  </cols>
  <sheetData>
    <row r="1" spans="1:13" ht="21">
      <c r="A1" s="43" t="s">
        <v>117</v>
      </c>
      <c r="B1" s="372">
        <v>3</v>
      </c>
      <c r="C1" s="373"/>
      <c r="D1" s="44" t="s">
        <v>39</v>
      </c>
      <c r="E1" s="45" t="s">
        <v>114</v>
      </c>
      <c r="F1" s="374"/>
      <c r="G1" s="375"/>
      <c r="H1" s="105" t="s">
        <v>54</v>
      </c>
    </row>
    <row r="2" spans="1:13" ht="24.75" customHeight="1">
      <c r="A2" s="44" t="s">
        <v>0</v>
      </c>
      <c r="B2" s="376" t="s">
        <v>182</v>
      </c>
      <c r="C2" s="376"/>
      <c r="D2" s="376"/>
      <c r="E2" s="376"/>
      <c r="F2" s="376"/>
      <c r="G2" s="376"/>
      <c r="H2" s="105" t="s">
        <v>55</v>
      </c>
    </row>
    <row r="3" spans="1:13" ht="19.5" customHeight="1">
      <c r="A3" s="112" t="s">
        <v>47</v>
      </c>
      <c r="B3" s="100"/>
      <c r="C3" s="100"/>
      <c r="D3" s="100"/>
      <c r="I3" s="105"/>
    </row>
    <row r="4" spans="1:13">
      <c r="A4" s="84" t="s">
        <v>45</v>
      </c>
      <c r="B4" s="317" t="s">
        <v>188</v>
      </c>
      <c r="C4" s="318"/>
      <c r="D4" s="318"/>
      <c r="E4" s="318"/>
      <c r="F4" s="318"/>
      <c r="G4" s="319"/>
    </row>
    <row r="5" spans="1:13">
      <c r="A5" s="85" t="s">
        <v>38</v>
      </c>
      <c r="B5" s="317" t="s">
        <v>183</v>
      </c>
      <c r="C5" s="318"/>
      <c r="D5" s="318"/>
      <c r="E5" s="318"/>
      <c r="F5" s="318"/>
      <c r="G5" s="319"/>
    </row>
    <row r="6" spans="1:13">
      <c r="A6" s="85" t="s">
        <v>7</v>
      </c>
      <c r="B6" s="317" t="s">
        <v>5</v>
      </c>
      <c r="C6" s="318"/>
      <c r="D6" s="319"/>
      <c r="E6" s="173" t="s">
        <v>42</v>
      </c>
      <c r="F6" s="174" t="str">
        <f>$I$6</f>
        <v>遠隔範囲</v>
      </c>
      <c r="G6" s="174">
        <f>IF($J$6 = 0,"", $J$6)</f>
        <v>10</v>
      </c>
      <c r="H6" s="173" t="s">
        <v>42</v>
      </c>
      <c r="I6" s="175" t="s">
        <v>82</v>
      </c>
      <c r="J6" s="175">
        <v>10</v>
      </c>
    </row>
    <row r="7" spans="1:13">
      <c r="A7" s="86" t="s">
        <v>6</v>
      </c>
      <c r="B7" s="317" t="s">
        <v>349</v>
      </c>
      <c r="C7" s="318"/>
      <c r="D7" s="319"/>
      <c r="E7" s="173" t="s">
        <v>65</v>
      </c>
      <c r="F7" s="174" t="str">
        <f>IF($I$7 = 0,"", $I$7)</f>
        <v>爆発</v>
      </c>
      <c r="G7" s="174">
        <f>IF($J$7 = 0,"", $J$7)</f>
        <v>1</v>
      </c>
      <c r="H7" s="173" t="s">
        <v>65</v>
      </c>
      <c r="I7" s="175" t="s">
        <v>66</v>
      </c>
      <c r="J7" s="175">
        <v>1</v>
      </c>
    </row>
    <row r="8" spans="1:13">
      <c r="A8" s="86" t="s">
        <v>8</v>
      </c>
      <c r="B8" s="317" t="s">
        <v>153</v>
      </c>
      <c r="C8" s="318"/>
      <c r="D8" s="318"/>
      <c r="E8" s="318"/>
      <c r="F8" s="318"/>
      <c r="G8" s="319"/>
      <c r="H8" s="173" t="s">
        <v>84</v>
      </c>
      <c r="I8" s="175" t="s">
        <v>115</v>
      </c>
      <c r="J8" s="105" t="s">
        <v>61</v>
      </c>
    </row>
    <row r="9" spans="1:13" ht="14.25" customHeight="1">
      <c r="A9" s="88" t="s">
        <v>9</v>
      </c>
      <c r="B9" s="320" t="s">
        <v>184</v>
      </c>
      <c r="C9" s="321"/>
      <c r="D9" s="321"/>
      <c r="E9" s="321"/>
      <c r="F9" s="321"/>
      <c r="G9" s="322"/>
      <c r="H9" s="173" t="s">
        <v>50</v>
      </c>
      <c r="I9" s="175" t="s">
        <v>151</v>
      </c>
      <c r="J9" s="174">
        <f>IF($I$9 = "筋力",基本!$C$5,IF($I$9 = "耐久力",基本!$C$6,IF($I$9 = "敏捷力",基本!$C$7,IF($I$9 = "知力",基本!$C$8,IF($I$9 = "判断力",基本!$C$9,IF($I$9 = "判断力",基本!$C$10,""))))))</f>
        <v>6</v>
      </c>
      <c r="K9" s="175" t="s">
        <v>19</v>
      </c>
    </row>
    <row r="10" spans="1:13" ht="14.25" customHeight="1">
      <c r="A10" s="88"/>
      <c r="B10" s="329" t="s">
        <v>185</v>
      </c>
      <c r="C10" s="330"/>
      <c r="D10" s="330"/>
      <c r="E10" s="330"/>
      <c r="F10" s="330"/>
      <c r="G10" s="331"/>
      <c r="H10" s="173" t="s">
        <v>57</v>
      </c>
      <c r="I10" s="175">
        <v>0</v>
      </c>
      <c r="J10" s="296" t="s">
        <v>52</v>
      </c>
      <c r="K10" s="297"/>
      <c r="L10" s="174">
        <f>IF($I$8=基本!$F$4,基本!$P$7,IF($I$8=基本!$F$13,基本!$P$16,IF($I$8=基本!$F$22,基本!$P$25,IF($I$8=基本!$F$31,基本!$P$34,IF($I$8=基本!$F$40,基本!$P$43,0)))))</f>
        <v>10</v>
      </c>
    </row>
    <row r="11" spans="1:13" ht="14.25" customHeight="1">
      <c r="A11" s="88"/>
      <c r="B11" s="329" t="s">
        <v>186</v>
      </c>
      <c r="C11" s="330"/>
      <c r="D11" s="330"/>
      <c r="E11" s="330"/>
      <c r="F11" s="330"/>
      <c r="G11" s="331"/>
      <c r="H11" s="171" t="s">
        <v>51</v>
      </c>
      <c r="I11" s="175" t="s">
        <v>151</v>
      </c>
      <c r="J11" s="109">
        <f>IF($I$11 = "筋力",基本!$C$5,IF($I$11 = "耐久力",基本!$C$6,IF($I$11 = "敏捷力",基本!$C$7,IF($I$11 = "知力",基本!$C$8,IF($I$11 = "判断力",基本!$C$9,IF($I$11 = "判断力",基本!$C$10,""))))))</f>
        <v>6</v>
      </c>
      <c r="L11" s="100"/>
    </row>
    <row r="12" spans="1:13">
      <c r="A12" s="88"/>
      <c r="B12" s="329"/>
      <c r="C12" s="330"/>
      <c r="D12" s="330"/>
      <c r="E12" s="330"/>
      <c r="F12" s="330"/>
      <c r="G12" s="331"/>
      <c r="H12" s="173" t="s">
        <v>58</v>
      </c>
      <c r="I12" s="175">
        <v>0</v>
      </c>
      <c r="J12" s="296" t="s">
        <v>53</v>
      </c>
      <c r="K12" s="297"/>
      <c r="L12" s="174">
        <f>IF($I$8=基本!$F$4,基本!$P$9,IF($I$8=基本!$F$13,基本!$P$18,IF($I$8=基本!$F$22,基本!$P$27,IF($I$8=基本!$F$31,基本!$P$36,IF($I$8=基本!$F$40,基本!$P$45,0)))))</f>
        <v>3</v>
      </c>
    </row>
    <row r="13" spans="1:13" ht="14.25" customHeight="1">
      <c r="A13" s="88"/>
      <c r="B13" s="332"/>
      <c r="C13" s="333"/>
      <c r="D13" s="333"/>
      <c r="E13" s="333"/>
      <c r="F13" s="333"/>
      <c r="G13" s="334"/>
      <c r="H13" s="172" t="s">
        <v>85</v>
      </c>
      <c r="I13" s="175">
        <v>1</v>
      </c>
      <c r="J13" s="173" t="s">
        <v>43</v>
      </c>
      <c r="K13" s="175">
        <v>10</v>
      </c>
      <c r="L13" s="115"/>
      <c r="M13" s="115"/>
    </row>
    <row r="14" spans="1:13" ht="17.25">
      <c r="A14" s="119"/>
      <c r="B14" s="364"/>
      <c r="C14" s="365"/>
      <c r="D14" s="365"/>
      <c r="E14" s="365"/>
      <c r="F14" s="365"/>
      <c r="G14" s="366"/>
      <c r="H14" s="173" t="s">
        <v>49</v>
      </c>
      <c r="I14" s="175">
        <v>2</v>
      </c>
      <c r="J14" s="173" t="s">
        <v>43</v>
      </c>
      <c r="K14" s="175">
        <v>8</v>
      </c>
      <c r="L14" s="115"/>
      <c r="M14" s="115"/>
    </row>
    <row r="15" spans="1:13" ht="14.25" customHeight="1">
      <c r="A15" s="88"/>
      <c r="B15" s="329"/>
      <c r="C15" s="330"/>
      <c r="D15" s="330"/>
      <c r="E15" s="330"/>
      <c r="F15" s="330"/>
      <c r="G15" s="331"/>
      <c r="H15" s="173" t="s">
        <v>59</v>
      </c>
      <c r="I15" s="175" t="s">
        <v>73</v>
      </c>
      <c r="J15" s="160"/>
      <c r="K15" s="160"/>
    </row>
    <row r="16" spans="1:13" ht="8.25" customHeight="1">
      <c r="A16" s="89"/>
      <c r="B16" s="336"/>
      <c r="C16" s="335"/>
      <c r="D16" s="335"/>
      <c r="E16" s="335"/>
      <c r="F16" s="335"/>
      <c r="G16" s="337"/>
      <c r="H16" s="160"/>
      <c r="I16" s="160"/>
      <c r="J16" s="160"/>
      <c r="K16" s="160"/>
    </row>
    <row r="17" spans="1:11" ht="14.25" thickBot="1">
      <c r="A17" s="152" t="s">
        <v>46</v>
      </c>
      <c r="E17" s="101"/>
      <c r="H17" s="160"/>
      <c r="I17" s="160"/>
      <c r="J17" s="160"/>
      <c r="K17" s="160"/>
    </row>
    <row r="18" spans="1:11" ht="18.75" customHeight="1" thickBot="1">
      <c r="A18" s="370" t="str">
        <f>$B$2</f>
        <v>サン・ハンマー</v>
      </c>
      <c r="B18" s="371"/>
      <c r="C18" s="371"/>
      <c r="D18" s="82" t="s">
        <v>2</v>
      </c>
      <c r="E18" s="177" t="s">
        <v>1</v>
      </c>
      <c r="F18" s="253"/>
      <c r="G18" s="169"/>
      <c r="H18" s="160"/>
      <c r="I18" s="160"/>
      <c r="J18" s="160"/>
      <c r="K18" s="160"/>
    </row>
    <row r="19" spans="1:11" ht="37.5" customHeight="1" thickBot="1">
      <c r="A19" s="353" t="s">
        <v>127</v>
      </c>
      <c r="B19" s="354"/>
      <c r="C19" s="122" t="str">
        <f>$K$9</f>
        <v>頑健</v>
      </c>
      <c r="D19" s="123" t="str">
        <f>$J$9+$L$10+$I$10 &amp; "+1d20"</f>
        <v>16+1d20</v>
      </c>
      <c r="E19" s="254" t="str">
        <f>$J$9+$L$10+$I$10+2 &amp; "+1d20"</f>
        <v>18+1d20</v>
      </c>
      <c r="F19" s="170"/>
      <c r="G19" s="170"/>
      <c r="H19" s="160"/>
      <c r="I19" s="160"/>
      <c r="J19" s="160"/>
      <c r="K19" s="160"/>
    </row>
    <row r="20" spans="1:11" ht="23.25" customHeight="1">
      <c r="A20" s="355" t="s">
        <v>2</v>
      </c>
      <c r="B20" s="117" t="s">
        <v>4</v>
      </c>
      <c r="C20" s="120" t="str">
        <f>IF($I$15 = 0,"", $I$15)</f>
        <v>光輝</v>
      </c>
      <c r="D20" s="121" t="str">
        <f>$J$11+$L$12+$I$12 &amp; "+" &amp; $I$13 &amp; "d" &amp; $K$13</f>
        <v>9+1d10</v>
      </c>
      <c r="E20" s="260" t="str">
        <f>$J$11+$L$12+$I$12 &amp; "+" &amp; $I$13 &amp; "d" &amp; $K$13</f>
        <v>9+1d10</v>
      </c>
      <c r="F20" s="170"/>
      <c r="G20" s="170"/>
      <c r="H20" s="160"/>
      <c r="I20" s="160"/>
      <c r="J20" s="160"/>
      <c r="K20" s="160"/>
    </row>
    <row r="21" spans="1:11" ht="23.25" customHeight="1" thickBot="1">
      <c r="A21" s="311"/>
      <c r="B21" s="114" t="s">
        <v>3</v>
      </c>
      <c r="C21" s="118" t="str">
        <f>IF($I$15 = 0,"", $I$15)</f>
        <v>光輝</v>
      </c>
      <c r="D21" s="116" t="str">
        <f>$J$11+$L$12+$I$12+($I$13*$K$13) &amp; IF($I$14 = 0,"","+" &amp; $I$14 &amp; "d" &amp; $K$14)</f>
        <v>19+2d8</v>
      </c>
      <c r="E21" s="113" t="str">
        <f>$J$11+$L$12+$I$12+($I$13*$K$13) &amp; IF($I$14 = 0,"","+" &amp; $I$14 &amp; "d" &amp; $K$14)</f>
        <v>19+2d8</v>
      </c>
      <c r="F21" s="170"/>
      <c r="G21" s="170"/>
      <c r="H21" s="160"/>
      <c r="I21" s="160"/>
      <c r="J21" s="160"/>
      <c r="K21" s="160"/>
    </row>
    <row r="22" spans="1:11" ht="8.25" customHeight="1">
      <c r="A22" s="333"/>
      <c r="B22" s="333"/>
      <c r="C22" s="333"/>
      <c r="D22" s="333"/>
      <c r="E22" s="333"/>
      <c r="F22" s="333"/>
      <c r="G22" s="333"/>
    </row>
    <row r="23" spans="1:11" ht="18.75" customHeight="1">
      <c r="A23" s="304" t="s">
        <v>166</v>
      </c>
      <c r="B23" s="304"/>
      <c r="C23" s="304"/>
      <c r="D23" s="304"/>
      <c r="E23" s="304"/>
      <c r="F23" s="304"/>
      <c r="G23" s="304"/>
      <c r="I23" s="160"/>
      <c r="J23" s="160"/>
      <c r="K23" s="160"/>
    </row>
    <row r="24" spans="1:11" ht="13.5" customHeight="1">
      <c r="A24" s="305" t="s">
        <v>139</v>
      </c>
      <c r="B24" s="305"/>
      <c r="C24" s="305"/>
      <c r="D24" s="305"/>
      <c r="E24" s="305"/>
      <c r="F24" s="305"/>
      <c r="G24" s="305"/>
    </row>
    <row r="25" spans="1:11" ht="18.75" customHeight="1">
      <c r="A25" s="304" t="s">
        <v>169</v>
      </c>
      <c r="B25" s="304"/>
      <c r="C25" s="304"/>
      <c r="D25" s="304"/>
      <c r="E25" s="304"/>
      <c r="F25" s="304"/>
      <c r="G25" s="304"/>
      <c r="I25" s="160"/>
      <c r="J25" s="160"/>
      <c r="K25" s="160"/>
    </row>
    <row r="26" spans="1:11" ht="13.5" customHeight="1">
      <c r="A26" s="305" t="s">
        <v>342</v>
      </c>
      <c r="B26" s="305"/>
      <c r="C26" s="305"/>
      <c r="D26" s="305"/>
      <c r="E26" s="305"/>
      <c r="F26" s="305"/>
      <c r="G26" s="305"/>
    </row>
    <row r="27" spans="1:11" ht="13.5" customHeight="1">
      <c r="A27" s="305" t="s">
        <v>171</v>
      </c>
      <c r="B27" s="305"/>
      <c r="C27" s="305"/>
      <c r="D27" s="305"/>
      <c r="E27" s="305"/>
      <c r="F27" s="305"/>
      <c r="G27" s="305"/>
    </row>
    <row r="28" spans="1:11" ht="13.5" customHeight="1">
      <c r="A28" s="304" t="s">
        <v>179</v>
      </c>
      <c r="B28" s="304"/>
      <c r="C28" s="304"/>
      <c r="D28" s="304"/>
      <c r="E28" s="304"/>
      <c r="F28" s="304"/>
      <c r="G28" s="304"/>
    </row>
    <row r="29" spans="1:11" ht="13.5" customHeight="1">
      <c r="A29" s="305" t="s">
        <v>180</v>
      </c>
      <c r="B29" s="305"/>
      <c r="C29" s="305"/>
      <c r="D29" s="305"/>
      <c r="E29" s="305"/>
      <c r="F29" s="305"/>
      <c r="G29" s="305"/>
    </row>
    <row r="30" spans="1:11" ht="13.5" customHeight="1">
      <c r="A30" s="352" t="s">
        <v>181</v>
      </c>
      <c r="B30" s="352"/>
      <c r="C30" s="352"/>
      <c r="D30" s="352"/>
      <c r="E30" s="352"/>
      <c r="F30" s="352"/>
      <c r="G30" s="352"/>
    </row>
    <row r="31" spans="1:11" ht="8.25" customHeight="1">
      <c r="A31" s="335"/>
      <c r="B31" s="335"/>
      <c r="C31" s="335"/>
      <c r="D31" s="335"/>
      <c r="E31" s="335"/>
      <c r="F31" s="335"/>
      <c r="G31" s="335"/>
    </row>
    <row r="32" spans="1:11">
      <c r="A32" s="341" t="s">
        <v>48</v>
      </c>
      <c r="B32" s="342"/>
      <c r="C32" s="342"/>
      <c r="D32" s="342"/>
      <c r="E32" s="342"/>
      <c r="F32" s="342"/>
      <c r="G32" s="343"/>
    </row>
    <row r="33" spans="1:12" s="100" customFormat="1" ht="5.25" customHeight="1">
      <c r="A33" s="344"/>
      <c r="B33" s="304"/>
      <c r="C33" s="304"/>
      <c r="D33" s="304"/>
      <c r="E33" s="304"/>
      <c r="F33" s="304"/>
      <c r="G33" s="345"/>
      <c r="L33" s="160"/>
    </row>
    <row r="34" spans="1:12" s="100" customFormat="1" ht="15.75" customHeight="1">
      <c r="A34" s="323"/>
      <c r="B34" s="324"/>
      <c r="C34" s="324"/>
      <c r="D34" s="324"/>
      <c r="E34" s="324"/>
      <c r="F34" s="324"/>
      <c r="G34" s="325"/>
      <c r="L34" s="160"/>
    </row>
    <row r="35" spans="1:12" s="100" customFormat="1" ht="13.5" customHeight="1">
      <c r="A35" s="349"/>
      <c r="B35" s="350"/>
      <c r="C35" s="350"/>
      <c r="D35" s="350"/>
      <c r="E35" s="350"/>
      <c r="F35" s="350"/>
      <c r="G35" s="351"/>
      <c r="L35" s="160"/>
    </row>
    <row r="36" spans="1:12" s="100" customFormat="1" ht="13.5" customHeight="1">
      <c r="A36" s="329"/>
      <c r="B36" s="330"/>
      <c r="C36" s="330"/>
      <c r="D36" s="330"/>
      <c r="E36" s="330"/>
      <c r="F36" s="330"/>
      <c r="G36" s="331"/>
      <c r="L36" s="160"/>
    </row>
    <row r="37" spans="1:12" s="100" customFormat="1" ht="13.5" customHeight="1">
      <c r="A37" s="326"/>
      <c r="B37" s="327"/>
      <c r="C37" s="327"/>
      <c r="D37" s="327"/>
      <c r="E37" s="327"/>
      <c r="F37" s="327"/>
      <c r="G37" s="328"/>
      <c r="L37" s="160"/>
    </row>
    <row r="38" spans="1:12" s="100" customFormat="1" ht="13.5" customHeight="1">
      <c r="A38" s="326"/>
      <c r="B38" s="327"/>
      <c r="C38" s="327"/>
      <c r="D38" s="327"/>
      <c r="E38" s="327"/>
      <c r="F38" s="327"/>
      <c r="G38" s="328"/>
      <c r="L38" s="160"/>
    </row>
    <row r="39" spans="1:12" s="100" customFormat="1" ht="13.5" customHeight="1">
      <c r="A39" s="326"/>
      <c r="B39" s="327"/>
      <c r="C39" s="327"/>
      <c r="D39" s="327"/>
      <c r="E39" s="327"/>
      <c r="F39" s="327"/>
      <c r="G39" s="328"/>
      <c r="L39" s="160"/>
    </row>
    <row r="40" spans="1:12" s="100" customFormat="1" ht="13.5" customHeight="1">
      <c r="A40" s="349"/>
      <c r="B40" s="350"/>
      <c r="C40" s="350"/>
      <c r="D40" s="350"/>
      <c r="E40" s="350"/>
      <c r="F40" s="350"/>
      <c r="G40" s="351"/>
      <c r="L40" s="160"/>
    </row>
    <row r="41" spans="1:12" s="100" customFormat="1" ht="13.5" customHeight="1">
      <c r="A41" s="326"/>
      <c r="B41" s="327"/>
      <c r="C41" s="327"/>
      <c r="D41" s="327"/>
      <c r="E41" s="327"/>
      <c r="F41" s="327"/>
      <c r="G41" s="328"/>
      <c r="L41" s="160"/>
    </row>
    <row r="42" spans="1:12" s="100" customFormat="1" ht="13.5" customHeight="1">
      <c r="A42" s="349"/>
      <c r="B42" s="350"/>
      <c r="C42" s="350"/>
      <c r="D42" s="350"/>
      <c r="E42" s="350"/>
      <c r="F42" s="350"/>
      <c r="G42" s="351"/>
      <c r="L42" s="160"/>
    </row>
    <row r="43" spans="1:12" s="100" customFormat="1" ht="13.5" customHeight="1">
      <c r="A43" s="326"/>
      <c r="B43" s="327"/>
      <c r="C43" s="327"/>
      <c r="D43" s="327"/>
      <c r="E43" s="327"/>
      <c r="F43" s="327"/>
      <c r="G43" s="328"/>
      <c r="L43" s="160"/>
    </row>
    <row r="44" spans="1:12" s="100" customFormat="1" ht="13.5" customHeight="1">
      <c r="A44" s="326"/>
      <c r="B44" s="327"/>
      <c r="C44" s="327"/>
      <c r="D44" s="327"/>
      <c r="E44" s="327"/>
      <c r="F44" s="327"/>
      <c r="G44" s="328"/>
      <c r="L44" s="160"/>
    </row>
    <row r="45" spans="1:12" s="100" customFormat="1" ht="6" customHeight="1">
      <c r="A45" s="326"/>
      <c r="B45" s="327"/>
      <c r="C45" s="327"/>
      <c r="D45" s="327"/>
      <c r="E45" s="327"/>
      <c r="F45" s="327"/>
      <c r="G45" s="328"/>
      <c r="L45" s="160"/>
    </row>
    <row r="46" spans="1:12" s="100" customFormat="1" ht="21">
      <c r="A46" s="40" t="s">
        <v>117</v>
      </c>
      <c r="B46" s="176">
        <f>$B$1</f>
        <v>3</v>
      </c>
      <c r="C46" s="41" t="s">
        <v>39</v>
      </c>
      <c r="D46" s="42" t="str">
        <f>$E$1</f>
        <v>遭遇毎</v>
      </c>
      <c r="E46" s="367" t="str">
        <f>$B$2</f>
        <v>サン・ハンマー</v>
      </c>
      <c r="F46" s="368"/>
      <c r="G46" s="369"/>
      <c r="L46" s="160"/>
    </row>
  </sheetData>
  <mergeCells count="46">
    <mergeCell ref="A28:G28"/>
    <mergeCell ref="A29:G29"/>
    <mergeCell ref="A30:G30"/>
    <mergeCell ref="A25:G25"/>
    <mergeCell ref="A26:G26"/>
    <mergeCell ref="A27:G27"/>
    <mergeCell ref="E46:G46"/>
    <mergeCell ref="A40:G40"/>
    <mergeCell ref="A41:G41"/>
    <mergeCell ref="A42:G42"/>
    <mergeCell ref="A43:G43"/>
    <mergeCell ref="A44:G44"/>
    <mergeCell ref="A45:G45"/>
    <mergeCell ref="A39:G39"/>
    <mergeCell ref="A31:G31"/>
    <mergeCell ref="A32:G32"/>
    <mergeCell ref="A33:G33"/>
    <mergeCell ref="A34:G34"/>
    <mergeCell ref="A35:G35"/>
    <mergeCell ref="A36:G36"/>
    <mergeCell ref="A37:G37"/>
    <mergeCell ref="A38:G38"/>
    <mergeCell ref="A24:G24"/>
    <mergeCell ref="J12:K12"/>
    <mergeCell ref="B13:G13"/>
    <mergeCell ref="B14:G14"/>
    <mergeCell ref="B15:G15"/>
    <mergeCell ref="A18:C18"/>
    <mergeCell ref="B16:G16"/>
    <mergeCell ref="B12:G12"/>
    <mergeCell ref="A19:B19"/>
    <mergeCell ref="A20:A21"/>
    <mergeCell ref="A22:G22"/>
    <mergeCell ref="A23:G23"/>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基本</vt:lpstr>
      <vt:lpstr>近接基礎</vt:lpstr>
      <vt:lpstr>遠隔基礎</vt:lpstr>
      <vt:lpstr>無01A</vt:lpstr>
      <vt:lpstr>無01B</vt:lpstr>
      <vt:lpstr>CDA</vt:lpstr>
      <vt:lpstr>CDB</vt:lpstr>
      <vt:lpstr>遭01</vt:lpstr>
      <vt:lpstr>遭03</vt:lpstr>
      <vt:lpstr>遭07</vt:lpstr>
      <vt:lpstr>テーマ日</vt:lpstr>
      <vt:lpstr>日01</vt:lpstr>
      <vt:lpstr>日05</vt:lpstr>
      <vt:lpstr>日09</vt:lpstr>
      <vt:lpstr>ｱｲﾃﾑ日</vt:lpstr>
      <vt:lpstr>種族遭</vt:lpstr>
      <vt:lpstr>汎02</vt:lpstr>
      <vt:lpstr>汎06</vt:lpstr>
      <vt:lpstr>汎10</vt:lpstr>
      <vt:lpstr>儀式01</vt:lpstr>
      <vt:lpstr>儀式02</vt:lpstr>
      <vt:lpstr>CDA!Print_Area</vt:lpstr>
      <vt:lpstr>CDB!Print_Area</vt:lpstr>
      <vt:lpstr>ｱｲﾃﾑ日!Print_Area</vt:lpstr>
      <vt:lpstr>テーマ日!Print_Area</vt:lpstr>
      <vt:lpstr>遠隔基礎!Print_Area</vt:lpstr>
      <vt:lpstr>基本!Print_Area</vt:lpstr>
      <vt:lpstr>儀式01!Print_Area</vt:lpstr>
      <vt:lpstr>儀式02!Print_Area</vt:lpstr>
      <vt:lpstr>近接基礎!Print_Area</vt:lpstr>
      <vt:lpstr>種族遭!Print_Area</vt:lpstr>
      <vt:lpstr>遭01!Print_Area</vt:lpstr>
      <vt:lpstr>遭03!Print_Area</vt:lpstr>
      <vt:lpstr>遭07!Print_Area</vt:lpstr>
      <vt:lpstr>日01!Print_Area</vt:lpstr>
      <vt:lpstr>日05!Print_Area</vt:lpstr>
      <vt:lpstr>日09!Print_Area</vt:lpstr>
      <vt:lpstr>汎02!Print_Area</vt:lpstr>
      <vt:lpstr>汎06!Print_Area</vt:lpstr>
      <vt:lpstr>汎10!Print_Area</vt:lpstr>
      <vt:lpstr>無01A!Print_Area</vt:lpstr>
      <vt:lpstr>無01B!Print_Area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2014-05-08T00:43:43Z</cp:lastPrinted>
  <dcterms:created xsi:type="dcterms:W3CDTF">2012-08-09T16:34:12Z</dcterms:created>
  <dcterms:modified xsi:type="dcterms:W3CDTF">2014-05-09T09:56:11Z</dcterms:modified>
</cp:coreProperties>
</file>