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00" windowHeight="8205" tabRatio="693" activeTab="0"/>
  </bookViews>
  <sheets>
    <sheet name="特別" sheetId="1" r:id="rId1"/>
    <sheet name="基本" sheetId="2" r:id="rId2"/>
    <sheet name="近接基礎" sheetId="3" r:id="rId3"/>
    <sheet name="無01_1" sheetId="4" r:id="rId4"/>
    <sheet name="無01_2" sheetId="5" r:id="rId5"/>
    <sheet name="遭01" sheetId="6" r:id="rId6"/>
    <sheet name="遭03" sheetId="7" r:id="rId7"/>
    <sheet name="遭07" sheetId="8" r:id="rId8"/>
    <sheet name="召喚一覧" sheetId="9" r:id="rId9"/>
    <sheet name="初01" sheetId="10" r:id="rId10"/>
    <sheet name="日01" sheetId="11" r:id="rId11"/>
    <sheet name="日05" sheetId="12" r:id="rId12"/>
    <sheet name="クラス遭_1" sheetId="13" r:id="rId13"/>
    <sheet name="クラス遭_2" sheetId="14" r:id="rId14"/>
    <sheet name="テーマ遭" sheetId="15" r:id="rId15"/>
    <sheet name="種族遭" sheetId="16" r:id="rId16"/>
    <sheet name="汎02" sheetId="17" r:id="rId17"/>
    <sheet name="汎06" sheetId="18" r:id="rId18"/>
  </sheets>
  <definedNames>
    <definedName name="_xlnm.Print_Area" localSheetId="12">'クラス遭_1'!$A$1:$G$55</definedName>
    <definedName name="_xlnm.Print_Area" localSheetId="13">'クラス遭_2'!$A$1:$G$53</definedName>
    <definedName name="_xlnm.Print_Area" localSheetId="14">'テーマ遭'!$A$1:$G$60</definedName>
    <definedName name="_xlnm.Print_Area" localSheetId="1">'基本'!$A$1:$P$38</definedName>
    <definedName name="_xlnm.Print_Area" localSheetId="2">'近接基礎'!$A$1:$G$53</definedName>
    <definedName name="_xlnm.Print_Area" localSheetId="15">'種族遭'!$A$1:$G$58</definedName>
    <definedName name="_xlnm.Print_Area" localSheetId="9">'初01'!$A$1:$G$57</definedName>
    <definedName name="_xlnm.Print_Area" localSheetId="8">'召喚一覧'!$A:$I</definedName>
    <definedName name="_xlnm.Print_Area" localSheetId="5">'遭01'!$A$1:$G$51</definedName>
    <definedName name="_xlnm.Print_Area" localSheetId="6">'遭03'!$A$1:$G$54</definedName>
    <definedName name="_xlnm.Print_Area" localSheetId="7">'遭07'!$A$1:$G$56</definedName>
    <definedName name="_xlnm.Print_Area" localSheetId="10">'日01'!$A$1:$G$51</definedName>
    <definedName name="_xlnm.Print_Area" localSheetId="11">'日05'!$A$1:$G$53</definedName>
    <definedName name="_xlnm.Print_Area" localSheetId="16">'汎02'!$A$1:$G$58</definedName>
    <definedName name="_xlnm.Print_Area" localSheetId="17">'汎06'!$A$1:$G$57</definedName>
    <definedName name="_xlnm.Print_Area" localSheetId="3">'無01_1'!$A$1:$G$53</definedName>
    <definedName name="_xlnm.Print_Area" localSheetId="4">'無01_2'!$A$1:$G$54</definedName>
  </definedNames>
  <calcPr fullCalcOnLoad="1"/>
</workbook>
</file>

<file path=xl/sharedStrings.xml><?xml version="1.0" encoding="utf-8"?>
<sst xmlns="http://schemas.openxmlformats.org/spreadsheetml/2006/main" count="1348" uniqueCount="566">
  <si>
    <t>パワー名</t>
  </si>
  <si>
    <t>戦術的優位</t>
  </si>
  <si>
    <t>通常</t>
  </si>
  <si>
    <t>クリティカル</t>
  </si>
  <si>
    <t>ダメージ</t>
  </si>
  <si>
    <t>標準アクション</t>
  </si>
  <si>
    <t>目標</t>
  </si>
  <si>
    <t>アクション</t>
  </si>
  <si>
    <t>攻撃</t>
  </si>
  <si>
    <t>ヒット</t>
  </si>
  <si>
    <t>現在値</t>
  </si>
  <si>
    <t>能力値修正</t>
  </si>
  <si>
    <t>筋力</t>
  </si>
  <si>
    <t>耐久力</t>
  </si>
  <si>
    <t>敏捷力</t>
  </si>
  <si>
    <t>知力</t>
  </si>
  <si>
    <t>判断力</t>
  </si>
  <si>
    <t>魅力</t>
  </si>
  <si>
    <t>AC</t>
  </si>
  <si>
    <t>頑健</t>
  </si>
  <si>
    <t>反応</t>
  </si>
  <si>
    <t>意志</t>
  </si>
  <si>
    <t>種別</t>
  </si>
  <si>
    <t>命中計</t>
  </si>
  <si>
    <t>能力</t>
  </si>
  <si>
    <t>修正</t>
  </si>
  <si>
    <t>Lv1/2</t>
  </si>
  <si>
    <t>習熟</t>
  </si>
  <si>
    <t>強化</t>
  </si>
  <si>
    <t>他</t>
  </si>
  <si>
    <t>名前</t>
  </si>
  <si>
    <t>クラス</t>
  </si>
  <si>
    <t>Lv</t>
  </si>
  <si>
    <t>ダメージ</t>
  </si>
  <si>
    <t>ボーナス</t>
  </si>
  <si>
    <t>対象</t>
  </si>
  <si>
    <t>追加効果・範囲など</t>
  </si>
  <si>
    <t>クリティカル</t>
  </si>
  <si>
    <t>近接基礎</t>
  </si>
  <si>
    <t>キーワード</t>
  </si>
  <si>
    <t>種類</t>
  </si>
  <si>
    <t>無限回</t>
  </si>
  <si>
    <t>命中
ロール</t>
  </si>
  <si>
    <t>射程</t>
  </si>
  <si>
    <t>d</t>
  </si>
  <si>
    <t>ｄ</t>
  </si>
  <si>
    <t>タイプ・出典</t>
  </si>
  <si>
    <t>命中ロール＆ダメージ表</t>
  </si>
  <si>
    <t>パワー詳細</t>
  </si>
  <si>
    <t>解説・使い時・他PCとの連携等</t>
  </si>
  <si>
    <t>クリティカル時</t>
  </si>
  <si>
    <t>攻撃R対象</t>
  </si>
  <si>
    <t>ダメージ対象</t>
  </si>
  <si>
    <t>攻撃Rボーナス</t>
  </si>
  <si>
    <t>ダメージボーナス</t>
  </si>
  <si>
    <t>ここは印刷されませんが、赤字の値の入力で計算が行われます。</t>
  </si>
  <si>
    <t>赤字以外の内容は変更しないでください。</t>
  </si>
  <si>
    <t>遭遇毎</t>
  </si>
  <si>
    <t>命中Rパワー修正</t>
  </si>
  <si>
    <t>ダメージパワー修正</t>
  </si>
  <si>
    <t>ダメージ種別</t>
  </si>
  <si>
    <t>効果</t>
  </si>
  <si>
    <t>↓能力値修正</t>
  </si>
  <si>
    <t>Ver.</t>
  </si>
  <si>
    <t>ｄ</t>
  </si>
  <si>
    <t>パワー</t>
  </si>
  <si>
    <t>効果範囲</t>
  </si>
  <si>
    <t>爆発</t>
  </si>
  <si>
    <t>火</t>
  </si>
  <si>
    <t>近接</t>
  </si>
  <si>
    <t>近接範囲</t>
  </si>
  <si>
    <t>遠隔</t>
  </si>
  <si>
    <t>噴射</t>
  </si>
  <si>
    <t>接触</t>
  </si>
  <si>
    <t>光輝</t>
  </si>
  <si>
    <t>酸</t>
  </si>
  <si>
    <t>死霊</t>
  </si>
  <si>
    <t>精神</t>
  </si>
  <si>
    <t>電撃</t>
  </si>
  <si>
    <t>毒</t>
  </si>
  <si>
    <t>雷鳴</t>
  </si>
  <si>
    <t>力場</t>
  </si>
  <si>
    <t>冷気</t>
  </si>
  <si>
    <t>遠隔範囲</t>
  </si>
  <si>
    <t>特技</t>
  </si>
  <si>
    <t>攻撃方法</t>
  </si>
  <si>
    <t>ダメージダイス</t>
  </si>
  <si>
    <t>HP</t>
  </si>
  <si>
    <t>使用者</t>
  </si>
  <si>
    <t>.</t>
  </si>
  <si>
    <t>AC</t>
  </si>
  <si>
    <t>クリーチャー１体</t>
  </si>
  <si>
    <t>ＡＣ</t>
  </si>
  <si>
    <t>移動力</t>
  </si>
  <si>
    <t>重傷値</t>
  </si>
  <si>
    <t>回復力</t>
  </si>
  <si>
    <t>遠隔基礎</t>
  </si>
  <si>
    <t>使用者</t>
  </si>
  <si>
    <t>精霊</t>
  </si>
  <si>
    <t>トリガー</t>
  </si>
  <si>
    <t>武器</t>
  </si>
  <si>
    <t>近接基礎</t>
  </si>
  <si>
    <t>近接or遠隔</t>
  </si>
  <si>
    <t>近接基礎攻撃</t>
  </si>
  <si>
    <t>(１[Ｗ]＋【筋力】)ダメージ</t>
  </si>
  <si>
    <t>【筋力】対"ＡC"</t>
  </si>
  <si>
    <t>突撃</t>
  </si>
  <si>
    <t>HP初期値</t>
  </si>
  <si>
    <t>HP上昇</t>
  </si>
  <si>
    <t>回数初期値</t>
  </si>
  <si>
    <t>ＨＰ修正</t>
  </si>
  <si>
    <t>回数修正</t>
  </si>
  <si>
    <t>回復回数</t>
  </si>
  <si>
    <t>クラス</t>
  </si>
  <si>
    <t>ｄ</t>
  </si>
  <si>
    <t>機会攻撃</t>
  </si>
  <si>
    <t>1ｄ6</t>
  </si>
  <si>
    <t>１ｄ6</t>
  </si>
  <si>
    <t>副武器 重投擲</t>
  </si>
  <si>
    <t>副武器 重投擲　5/10</t>
  </si>
  <si>
    <t>ｄ</t>
  </si>
  <si>
    <t>テーマ</t>
  </si>
  <si>
    <t>遭遇毎</t>
  </si>
  <si>
    <t>単純</t>
  </si>
  <si>
    <t>パワー</t>
  </si>
  <si>
    <t>　</t>
  </si>
  <si>
    <t>基本</t>
  </si>
  <si>
    <t>Lv</t>
  </si>
  <si>
    <t>ＡＣ</t>
  </si>
  <si>
    <t>特殊</t>
  </si>
  <si>
    <t>キーワード</t>
  </si>
  <si>
    <t>アクション</t>
  </si>
  <si>
    <t>味方1人</t>
  </si>
  <si>
    <t>効果</t>
  </si>
  <si>
    <t>増幅１</t>
  </si>
  <si>
    <t>目標</t>
  </si>
  <si>
    <t>クラス特徴</t>
  </si>
  <si>
    <t>キーワード</t>
  </si>
  <si>
    <t>アクション</t>
  </si>
  <si>
    <t>マイナー・アクション</t>
  </si>
  <si>
    <t>使用者または範囲内の味方１人</t>
  </si>
  <si>
    <t>このパワーは１回の遭遇につき２回使用できるが、１Rには１回しか使用できない。</t>
  </si>
  <si>
    <t>Lv16で、このパワーは１回の遭遇に３回使用できるようになる。</t>
  </si>
  <si>
    <t>種族パワー</t>
  </si>
  <si>
    <t>クリーチャー1体</t>
  </si>
  <si>
    <t>命中ロール</t>
  </si>
  <si>
    <t>タンナイズ・サルタートル</t>
  </si>
  <si>
    <t>アーティフィサー</t>
  </si>
  <si>
    <t>クリエイト･シャドウロート･ウェポン/ジャベリン</t>
  </si>
  <si>
    <t>トウム</t>
  </si>
  <si>
    <t>1ｄ6</t>
  </si>
  <si>
    <t>アーティフィサー/攻撃/７　(エベ29)</t>
  </si>
  <si>
    <t>[遭遇毎]◆[秘術]</t>
  </si>
  <si>
    <t>[遭遇毎](特殊)◆[回復][秘術]</t>
  </si>
  <si>
    <t>[無限回]◆[装具][秘術]［雷鳴］</t>
  </si>
  <si>
    <t>使用者または範囲内の味方1人</t>
  </si>
  <si>
    <t>使用者は以下の攻撃を行う</t>
  </si>
  <si>
    <t>2次目標</t>
  </si>
  <si>
    <t>1次目標</t>
  </si>
  <si>
    <t>攻撃</t>
  </si>
  <si>
    <t>【知力】ｖｓ”頑健”</t>
  </si>
  <si>
    <t>(１ｄ8＋【知力】)の[雷鳴]ダメージ(Lv21：2d8)</t>
  </si>
  <si>
    <t>アーティフィサー/攻撃/１　(エベ47)</t>
  </si>
  <si>
    <t>【知力】対"AC"</t>
  </si>
  <si>
    <t>(１[Ｗ]＋【知力】)の[力場]ダメージ（Lv21:2[W]）</t>
  </si>
  <si>
    <r>
      <t>その攻撃の</t>
    </r>
    <r>
      <rPr>
        <b/>
        <sz val="11"/>
        <color indexed="10"/>
        <rFont val="ＭＳ Ｐゴシック"/>
        <family val="3"/>
      </rPr>
      <t>攻撃Rに＋２</t>
    </r>
    <r>
      <rPr>
        <sz val="11"/>
        <rFont val="ＭＳ Ｐゴシック"/>
        <family val="3"/>
      </rPr>
      <t>のパワーBを得る</t>
    </r>
  </si>
  <si>
    <r>
      <t>使用者の次T終まで、1次目標は</t>
    </r>
    <r>
      <rPr>
        <b/>
        <sz val="11"/>
        <color indexed="10"/>
        <rFont val="ＭＳ Ｐゴシック"/>
        <family val="3"/>
      </rPr>
      <t>ACに＋１</t>
    </r>
    <r>
      <rPr>
        <sz val="11"/>
        <color theme="1"/>
        <rFont val="Calibri"/>
        <family val="3"/>
      </rPr>
      <t>のパワーBを得る。</t>
    </r>
  </si>
  <si>
    <r>
      <t>また、使用者は2次目標を</t>
    </r>
    <r>
      <rPr>
        <b/>
        <sz val="11"/>
        <color indexed="10"/>
        <rFont val="ＭＳ Ｐゴシック"/>
        <family val="3"/>
      </rPr>
      <t>1次目標から遠ざけるように1マス押しやる</t>
    </r>
    <r>
      <rPr>
        <sz val="11"/>
        <rFont val="ＭＳ Ｐゴシック"/>
        <family val="3"/>
      </rPr>
      <t>。</t>
    </r>
  </si>
  <si>
    <t>(１ｄ8＋【知力】)の[力場]ダメージ</t>
  </si>
  <si>
    <t>スパイク・ワイヤー</t>
  </si>
  <si>
    <t>オルタード・ラック</t>
  </si>
  <si>
    <t>【知力】ｖｓ”意志”</t>
  </si>
  <si>
    <t>アーティフィサー/攻撃/３　(エベ49)</t>
  </si>
  <si>
    <t>(１ｄ6＋【知力】)のダメージ</t>
  </si>
  <si>
    <r>
      <t>使用者の</t>
    </r>
    <r>
      <rPr>
        <b/>
        <sz val="11"/>
        <color indexed="10"/>
        <rFont val="ＭＳ Ｐゴシック"/>
        <family val="3"/>
      </rPr>
      <t>次T終まで</t>
    </r>
    <r>
      <rPr>
        <sz val="11"/>
        <rFont val="ＭＳ Ｐゴシック"/>
        <family val="3"/>
      </rPr>
      <t>目標は</t>
    </r>
    <r>
      <rPr>
        <b/>
        <sz val="11"/>
        <color indexed="10"/>
        <rFont val="ＭＳ Ｐゴシック"/>
        <family val="3"/>
      </rPr>
      <t>STに－２のペナルティ</t>
    </r>
    <r>
      <rPr>
        <sz val="11"/>
        <rFont val="ＭＳ Ｐゴシック"/>
        <family val="3"/>
      </rPr>
      <t>を受ける</t>
    </r>
  </si>
  <si>
    <r>
      <t>使用者の</t>
    </r>
    <r>
      <rPr>
        <b/>
        <sz val="11"/>
        <color indexed="10"/>
        <rFont val="ＭＳ Ｐゴシック"/>
        <family val="3"/>
      </rPr>
      <t>次T終まで</t>
    </r>
    <r>
      <rPr>
        <sz val="11"/>
        <rFont val="ＭＳ Ｐゴシック"/>
        <family val="3"/>
      </rPr>
      <t>爆発の範囲内にいる味方１人は</t>
    </r>
  </si>
  <si>
    <t>（５＋【判断力】）に等しい一時的HPを得、</t>
  </si>
  <si>
    <t>また、１回の攻撃R、技能判定、能力値判定、STのいずれかに＋２のボーナスを獲得する。</t>
  </si>
  <si>
    <r>
      <t>ボーナスは判定の</t>
    </r>
    <r>
      <rPr>
        <b/>
        <sz val="11"/>
        <color indexed="10"/>
        <rFont val="ＭＳ Ｐゴシック"/>
        <family val="3"/>
      </rPr>
      <t>結果が確定した後に適用</t>
    </r>
    <r>
      <rPr>
        <sz val="11"/>
        <color indexed="8"/>
        <rFont val="ＭＳ Ｐゴシック"/>
        <family val="3"/>
      </rPr>
      <t>できる。</t>
    </r>
  </si>
  <si>
    <t>　次T終まで１回の攻撃R、技能判定、能力値判定、STのいずれかに＋２</t>
  </si>
  <si>
    <t>アーティフィサー/攻撃/１　(エベ4７)</t>
  </si>
  <si>
    <t>アーティフィサー/攻撃/７　(エベ47)</t>
  </si>
  <si>
    <t>[遭遇毎]◆[装具][秘術][力場]</t>
  </si>
  <si>
    <t>[遭遇毎]◆[装具][秘術]</t>
  </si>
  <si>
    <t>[無限回]◆[秘術][武器][力場]</t>
  </si>
  <si>
    <t>[遭遇毎]◆[回復][死霊][秘術][武器]</t>
  </si>
  <si>
    <t>(１[Ｗ]＋【知力】)の[死霊]ダメージ</t>
  </si>
  <si>
    <t>(1d6+【耐久力】)に等しい値のHPを回復する。</t>
  </si>
  <si>
    <t>なお、1人の味方がHPを回復するのは、このパワー1回の使用につき1度きりである。</t>
  </si>
  <si>
    <t>重投擲 10/20</t>
  </si>
  <si>
    <t>10/20</t>
  </si>
  <si>
    <t>※：ヒーラーズ･ブローチ+２（宝153）</t>
  </si>
  <si>
    <t>　　　使用者が自分自身あるいは味方にHPを回復させるパワーを使用する時、</t>
  </si>
  <si>
    <t>　　　回復するHPの値にブローチの強化ボーナスを加算する。</t>
  </si>
  <si>
    <t>※：《脅威の治癒力》(エベ89)</t>
  </si>
  <si>
    <t>　　　君の[回復]パワーはHPを通常より２多く回復する。</t>
  </si>
  <si>
    <t>　　　(Lv06：3 Lv11：4 Lv16：5 Lv21：6 Lv26：7 )</t>
  </si>
  <si>
    <t>召喚名</t>
  </si>
  <si>
    <t>俗称</t>
  </si>
  <si>
    <t>性能</t>
  </si>
  <si>
    <t>防御値</t>
  </si>
  <si>
    <t>役　割</t>
  </si>
  <si>
    <r>
      <t>召喚士の心得　　　召喚中に求められる</t>
    </r>
    <r>
      <rPr>
        <b/>
        <sz val="16"/>
        <color indexed="10"/>
        <rFont val="ＭＳ Ｐゴシック"/>
        <family val="3"/>
      </rPr>
      <t>要注意ポイント</t>
    </r>
  </si>
  <si>
    <r>
      <t>　・本体が</t>
    </r>
    <r>
      <rPr>
        <b/>
        <sz val="11"/>
        <color indexed="10"/>
        <rFont val="ＭＳ Ｐゴシック"/>
        <family val="3"/>
      </rPr>
      <t>幻惑</t>
    </r>
    <r>
      <rPr>
        <sz val="11"/>
        <color theme="1"/>
        <rFont val="Calibri"/>
        <family val="3"/>
      </rPr>
      <t>しても辛いが、召喚が</t>
    </r>
    <r>
      <rPr>
        <b/>
        <sz val="11"/>
        <color indexed="10"/>
        <rFont val="ＭＳ Ｐゴシック"/>
        <family val="3"/>
      </rPr>
      <t>幻惑</t>
    </r>
    <r>
      <rPr>
        <sz val="11"/>
        <color theme="1"/>
        <rFont val="Calibri"/>
        <family val="3"/>
      </rPr>
      <t>しても辛い。⇒　挟撃や機会攻撃ができなくなる。</t>
    </r>
  </si>
  <si>
    <t>召喚に期待したい役割</t>
  </si>
  <si>
    <t>　　①隣接してドッキリ♡</t>
  </si>
  <si>
    <r>
      <t>　　　挟撃するまでもなく ただ隣接するだけで、何故か み～んなが</t>
    </r>
    <r>
      <rPr>
        <b/>
        <sz val="11"/>
        <color indexed="10"/>
        <rFont val="ＭＳ Ｐゴシック"/>
        <family val="3"/>
      </rPr>
      <t>戦術的優位</t>
    </r>
    <r>
      <rPr>
        <sz val="11"/>
        <rFont val="ＭＳ Ｐゴシック"/>
        <family val="3"/>
      </rPr>
      <t>を取れる。</t>
    </r>
  </si>
  <si>
    <r>
      <t>　　　味方も含めて</t>
    </r>
    <r>
      <rPr>
        <b/>
        <sz val="11"/>
        <color indexed="10"/>
        <rFont val="ＭＳ Ｐゴシック"/>
        <family val="3"/>
      </rPr>
      <t>誰が幻惑中だろうが全く構わない</t>
    </r>
    <r>
      <rPr>
        <sz val="11"/>
        <rFont val="ＭＳ Ｐゴシック"/>
        <family val="3"/>
      </rPr>
      <t>ので、挟撃の１００倍は凶悪！</t>
    </r>
  </si>
  <si>
    <t>　　②挟撃要員</t>
  </si>
  <si>
    <r>
      <t>　　　</t>
    </r>
    <r>
      <rPr>
        <b/>
        <sz val="11"/>
        <color indexed="10"/>
        <rFont val="ＭＳ Ｐゴシック"/>
        <family val="3"/>
      </rPr>
      <t>本体が幻惑中でも可能</t>
    </r>
    <r>
      <rPr>
        <sz val="11"/>
        <color theme="1"/>
        <rFont val="Calibri"/>
        <family val="3"/>
      </rPr>
      <t>なのはちょっとしたメリットか？　でも、</t>
    </r>
    <r>
      <rPr>
        <b/>
        <sz val="11"/>
        <color indexed="10"/>
        <rFont val="ＭＳ Ｐゴシック"/>
        <family val="3"/>
      </rPr>
      <t>範囲攻撃やオーラに弱い</t>
    </r>
    <r>
      <rPr>
        <sz val="11"/>
        <color theme="1"/>
        <rFont val="Calibri"/>
        <family val="3"/>
      </rPr>
      <t>。</t>
    </r>
  </si>
  <si>
    <t>　　③カナリア</t>
  </si>
  <si>
    <t>　　④特攻</t>
  </si>
  <si>
    <t>　　⑤障害物</t>
  </si>
  <si>
    <t>　　　特攻並みに危険だが、所詮は時間稼ぎ。　何ラウンドも無理してまで維持する必要は全くない。</t>
  </si>
  <si>
    <t>初期呪文</t>
  </si>
  <si>
    <t>ウィザード／初期呪文　（PHB62）</t>
  </si>
  <si>
    <t>キーワード</t>
  </si>
  <si>
    <t>[無限回]◆[創造]、[秘術]</t>
  </si>
  <si>
    <t>アクション</t>
  </si>
  <si>
    <t>マイナー・アクション</t>
  </si>
  <si>
    <t>使用者は射程内の何ものにも占められていないマス１つに、宙に浮かぶおぼろげな手を</t>
  </si>
  <si>
    <t>創造する。この手は隣接するマスにある重さ20ポンド以下の物体１つを持ち上げたり、</t>
  </si>
  <si>
    <t>5マスまで移動させたり、操作したりすることができる。このパワーを使用した時点で</t>
  </si>
  <si>
    <t>使用者がその物体を持っていたなら、その手はその物体を背負い袋、ポーチ、鞘などの</t>
  </si>
  <si>
    <t>入れ物にしまい込み、同時に使用者が運搬しているが自分の体のどこかに身に着けていた</t>
  </si>
  <si>
    <t>物体１つを使用者の手中に移動させることができる。</t>
  </si>
  <si>
    <t>また1回のFAとしてこの手が持っている物体を落とさせる事ができ、</t>
  </si>
  <si>
    <t>1回のMAとして別の物体を拾わせたり操作させたりすることができる。</t>
  </si>
  <si>
    <t>維持・マイナー：使用者はこの手をいつまでも維持する事ができる。</t>
  </si>
  <si>
    <t>特殊：使用者は同時に複数の手を稼働させておくことはできない。</t>
  </si>
  <si>
    <t>※：トウム練達(元144)</t>
  </si>
  <si>
    <r>
      <t>　　君が作り出した</t>
    </r>
    <r>
      <rPr>
        <b/>
        <sz val="11"/>
        <color indexed="10"/>
        <rFont val="ＭＳ Ｐゴシック"/>
        <family val="3"/>
      </rPr>
      <t>創造物</t>
    </r>
    <r>
      <rPr>
        <sz val="11"/>
        <color theme="1"/>
        <rFont val="Calibri"/>
        <family val="3"/>
      </rPr>
      <t>および、君が</t>
    </r>
    <r>
      <rPr>
        <b/>
        <sz val="11"/>
        <color indexed="10"/>
        <rFont val="ＭＳ Ｐゴシック"/>
        <family val="3"/>
      </rPr>
      <t>召喚</t>
    </r>
    <r>
      <rPr>
        <sz val="11"/>
        <color theme="1"/>
        <rFont val="Calibri"/>
        <family val="3"/>
      </rPr>
      <t>したクリーチャーに</t>
    </r>
    <r>
      <rPr>
        <b/>
        <sz val="11"/>
        <color indexed="10"/>
        <rFont val="ＭＳ Ｐゴシック"/>
        <family val="3"/>
      </rPr>
      <t>隣接する敵は皆</t>
    </r>
    <r>
      <rPr>
        <sz val="11"/>
        <color theme="1"/>
        <rFont val="Calibri"/>
        <family val="3"/>
      </rPr>
      <t>、</t>
    </r>
    <r>
      <rPr>
        <b/>
        <sz val="11"/>
        <color indexed="10"/>
        <rFont val="ＭＳ Ｐゴシック"/>
        <family val="3"/>
      </rPr>
      <t>戦術的優位</t>
    </r>
    <r>
      <rPr>
        <sz val="11"/>
        <color theme="1"/>
        <rFont val="Calibri"/>
        <family val="3"/>
      </rPr>
      <t>を与える。</t>
    </r>
  </si>
  <si>
    <r>
      <t>　　</t>
    </r>
    <r>
      <rPr>
        <b/>
        <sz val="11"/>
        <color indexed="10"/>
        <rFont val="ＭＳ Ｐゴシック"/>
        <family val="3"/>
      </rPr>
      <t>[恐怖]に対する完全耐性</t>
    </r>
    <r>
      <rPr>
        <sz val="11"/>
        <color indexed="8"/>
        <rFont val="ＭＳ Ｐゴシック"/>
        <family val="3"/>
      </rPr>
      <t>を持つ敵はこの効果に対しても完全耐性を持つ。</t>
    </r>
  </si>
  <si>
    <t>　敵が恐怖に完全耐性を持っていない限り、わざわざ味方が挟撃を取る必要すら無くなる。</t>
  </si>
  <si>
    <r>
      <t>　　・手を</t>
    </r>
    <r>
      <rPr>
        <b/>
        <sz val="11"/>
        <color indexed="10"/>
        <rFont val="ＭＳ Ｐゴシック"/>
        <family val="3"/>
      </rPr>
      <t>出すのはマイナーアクション</t>
    </r>
    <r>
      <rPr>
        <sz val="11"/>
        <color indexed="8"/>
        <rFont val="ＭＳ Ｐゴシック"/>
        <family val="3"/>
      </rPr>
      <t>だが、手の</t>
    </r>
    <r>
      <rPr>
        <b/>
        <sz val="11"/>
        <color indexed="10"/>
        <rFont val="ＭＳ Ｐゴシック"/>
        <family val="3"/>
      </rPr>
      <t>移動には移動アクション</t>
    </r>
    <r>
      <rPr>
        <sz val="11"/>
        <color indexed="8"/>
        <rFont val="ＭＳ Ｐゴシック"/>
        <family val="3"/>
      </rPr>
      <t>が必要</t>
    </r>
  </si>
  <si>
    <r>
      <t>　　・</t>
    </r>
    <r>
      <rPr>
        <b/>
        <sz val="11"/>
        <color indexed="10"/>
        <rFont val="ＭＳ Ｐゴシック"/>
        <family val="3"/>
      </rPr>
      <t>射程が５</t>
    </r>
    <r>
      <rPr>
        <sz val="11"/>
        <color indexed="8"/>
        <rFont val="ＭＳ Ｐゴシック"/>
        <family val="3"/>
      </rPr>
      <t>しかない</t>
    </r>
  </si>
  <si>
    <r>
      <t>　　・手を</t>
    </r>
    <r>
      <rPr>
        <b/>
        <sz val="11"/>
        <color indexed="10"/>
        <rFont val="ＭＳ Ｐゴシック"/>
        <family val="3"/>
      </rPr>
      <t>毎ターン</t>
    </r>
    <r>
      <rPr>
        <sz val="11"/>
        <color indexed="8"/>
        <rFont val="ＭＳ Ｐゴシック"/>
        <family val="3"/>
      </rPr>
      <t>、その場に留めるだけでも</t>
    </r>
    <r>
      <rPr>
        <b/>
        <sz val="11"/>
        <color indexed="10"/>
        <rFont val="ＭＳ Ｐゴシック"/>
        <family val="3"/>
      </rPr>
      <t>絶対にマイナーアクションが必要</t>
    </r>
  </si>
  <si>
    <r>
      <t>　　・手は</t>
    </r>
    <r>
      <rPr>
        <b/>
        <sz val="11"/>
        <color indexed="10"/>
        <rFont val="ＭＳ Ｐゴシック"/>
        <family val="3"/>
      </rPr>
      <t>障害物ではない</t>
    </r>
    <r>
      <rPr>
        <sz val="11"/>
        <color indexed="8"/>
        <rFont val="ＭＳ Ｐゴシック"/>
        <family val="3"/>
      </rPr>
      <t>ので、敵も味方も素通り</t>
    </r>
  </si>
  <si>
    <t>　といった事が考えられる以上、</t>
  </si>
  <si>
    <t>　いや、元々便利だったのよ、コレ。</t>
  </si>
  <si>
    <t>Lv</t>
  </si>
  <si>
    <t>一日毎</t>
  </si>
  <si>
    <t>命名：</t>
  </si>
  <si>
    <t>使用者はなにものにも占められていない1つのマスに</t>
  </si>
  <si>
    <t>召喚獣能力値</t>
  </si>
  <si>
    <t>HP</t>
  </si>
  <si>
    <t>AC</t>
  </si>
  <si>
    <t>HP</t>
  </si>
  <si>
    <t>AC</t>
  </si>
  <si>
    <t>機会アクション</t>
  </si>
  <si>
    <r>
      <t>　　　</t>
    </r>
    <r>
      <rPr>
        <b/>
        <sz val="11"/>
        <color indexed="10"/>
        <rFont val="ＭＳ Ｐゴシック"/>
        <family val="3"/>
      </rPr>
      <t>前衛組と挟撃</t>
    </r>
    <r>
      <rPr>
        <sz val="11"/>
        <color theme="1"/>
        <rFont val="Calibri"/>
        <family val="3"/>
      </rPr>
      <t>させる。反対側にパッと現れるので必要な時には かなり便利！</t>
    </r>
  </si>
  <si>
    <t>英霊</t>
  </si>
  <si>
    <t>オウビーディエント･サーヴァント</t>
  </si>
  <si>
    <t>アーティフィサー／攻撃／1　（エベ48）</t>
  </si>
  <si>
    <t>[一日毎]◆[召喚][装具][秘術]</t>
  </si>
  <si>
    <t>1体の中型サイズのオウビーディエント･サーヴァントを召喚する。</t>
  </si>
  <si>
    <t>使用者はオウビーディエント･サーヴァントに以下の特殊命令を出す事ができる。</t>
  </si>
  <si>
    <r>
      <t>　　</t>
    </r>
    <r>
      <rPr>
        <b/>
        <sz val="11"/>
        <color indexed="10"/>
        <rFont val="ＭＳ Ｐゴシック"/>
        <family val="3"/>
      </rPr>
      <t>機会攻撃</t>
    </r>
    <r>
      <rPr>
        <sz val="11"/>
        <color theme="1"/>
        <rFont val="Calibri"/>
        <family val="3"/>
      </rPr>
      <t>　近接１　目標クリーチャー１体　　【知】+2vsＡＣ　1ｄ10＋【知】　</t>
    </r>
    <r>
      <rPr>
        <b/>
        <sz val="11"/>
        <color indexed="10"/>
        <rFont val="ＭＳ Ｐゴシック"/>
        <family val="3"/>
      </rPr>
      <t>マーク(次Ｔ終)</t>
    </r>
  </si>
  <si>
    <t>ダンシング・ウェポン</t>
  </si>
  <si>
    <t>アーティフィサー／攻撃／５　（エベ49）</t>
  </si>
  <si>
    <t>[一日毎]◆[召喚][秘術][武器]</t>
  </si>
  <si>
    <t>必要条件</t>
  </si>
  <si>
    <t>使用者は1つの近接武器を手に持っていなければならない。</t>
  </si>
  <si>
    <t>使用者は手に持ってる近接武器１つをなにものにも占められていない1つのマスに投擲する。</t>
  </si>
  <si>
    <t>この武器はサイズが「小型」であるクリーチャーとして扱われる。</t>
  </si>
  <si>
    <t>このダンシング・ウェポンのＨＰが０以下になっても、武器は破壊されず、</t>
  </si>
  <si>
    <t>使用者の手元に戻ってくる。ダンシング・ウェポンは扉や容器のふたを開け閉めしたり、</t>
  </si>
  <si>
    <t>アイテムを落としたり拾ったりすることはできない。</t>
  </si>
  <si>
    <t>使用者はダンシング・ウェポンに次のような特殊命令を下せる。</t>
  </si>
  <si>
    <r>
      <t>投げられた武器の移動速度は０、</t>
    </r>
    <r>
      <rPr>
        <b/>
        <sz val="11"/>
        <color indexed="10"/>
        <rFont val="ＭＳ Ｐゴシック"/>
        <family val="3"/>
      </rPr>
      <t>飛行速度は６(ホバリング)</t>
    </r>
  </si>
  <si>
    <r>
      <t>オウビーディエント･サーヴァント</t>
    </r>
    <r>
      <rPr>
        <b/>
        <sz val="11"/>
        <color indexed="10"/>
        <rFont val="ＭＳ Ｐゴシック"/>
        <family val="3"/>
      </rPr>
      <t>移動速度は６</t>
    </r>
    <r>
      <rPr>
        <sz val="11"/>
        <color theme="1"/>
        <rFont val="Calibri"/>
        <family val="3"/>
      </rPr>
      <t>。</t>
    </r>
  </si>
  <si>
    <t>目標は（自分の回復力+【判断力】に等しいHPを回復し、</t>
  </si>
  <si>
    <t>使用者はヒーリング・インフュージョンのクラス特徴によって作成した封呪を１つ消費する。</t>
  </si>
  <si>
    <t xml:space="preserve">Lv6:【判】+2 Lv11【判】+4 Lv16:【判】+6 Lv21:【判】+8 Lv26:【判】+10 </t>
  </si>
  <si>
    <t>ヒーリング・インフュージョン：キュアラティヴ・アドミクスチャー</t>
  </si>
  <si>
    <t>アーティフィサー/クラス特徴　(エベ４４)</t>
  </si>
  <si>
    <t>[遭遇毎](特殊)◆[秘術]</t>
  </si>
  <si>
    <t>目標は遭遇が終了するまでの間ＡＣに＋１のパワーＢを得、</t>
  </si>
  <si>
    <t>また、目標は1回のＦＡとして上記のボーナスを終了させ、</t>
  </si>
  <si>
    <t>(自分の回復力値＋使用者の【耐久力】に等しい値の一時的ＨＰを得る事ができる。</t>
  </si>
  <si>
    <t xml:space="preserve">Lv11:【耐】×2 Lv21:【耐】×3 </t>
  </si>
  <si>
    <t>　　　　　　　　　　　使用回数は　遭遇に2回　封呪は2個</t>
  </si>
  <si>
    <t>アンシーリー・エージェント/汎用　(妖105)</t>
  </si>
  <si>
    <t>[遭遇毎]◆[影][秘術]</t>
  </si>
  <si>
    <t>マイナー・アクション</t>
  </si>
  <si>
    <t>使用者は１つの手が空いていなければならない。</t>
  </si>
  <si>
    <t>使用者は自分の手の中に影を鍛えた武器をひとつ呼び出す。</t>
  </si>
  <si>
    <t>この武器は使用者が１回のFAとして解除するか、このパワーを再使用するまで持続する。</t>
  </si>
  <si>
    <t>この武器は攻撃Rとダメ―ジRに＋１の強化Bを有し、</t>
  </si>
  <si>
    <t>クリティカル・ヒットの際には1d8の追加ダメージを与える。</t>
  </si>
  <si>
    <t>LV06：+2強化B 2ｄ8追加ダメ　LV11：+3強化B 3ｄ8追加ダメ　LV16：+4強化B 4ｄ8追加ダメ　</t>
  </si>
  <si>
    <t>LV21：+5強化B 5ｄ8追加ダメ　LV26：+6強化B 6ｄ8追加ダメ　</t>
  </si>
  <si>
    <t>装具パワー</t>
  </si>
  <si>
    <t>装具パワー</t>
  </si>
  <si>
    <t>武器パワー</t>
  </si>
  <si>
    <t>武器パワー</t>
  </si>
  <si>
    <t>クリエイト･シャドウロート･ウェポン/ジャベリン</t>
  </si>
  <si>
    <t>クリエイト･シャドウロート･ウェポン/ジャベリン</t>
  </si>
  <si>
    <t>ファンネル</t>
  </si>
  <si>
    <t>ハマドライアド・アスペクツ</t>
  </si>
  <si>
    <t>ハマドライアド/種族/汎用　(妖28)</t>
  </si>
  <si>
    <t>[無限回]</t>
  </si>
  <si>
    <t>このパワーを使用する度、以下の相のいずれかを選択する事。</t>
  </si>
  <si>
    <t>使用者はその相の利益を得る。</t>
  </si>
  <si>
    <t>魔法的な美しさ：使用者を見る事ができる敵すべては、次の使用者のT終まで、</t>
  </si>
  <si>
    <t>　　　　　　　　　　使用者に対して戦術的優位を与える。　</t>
  </si>
  <si>
    <t>木の姿：使用者は次の使用者のT終まで、すべてのダメージに対する抵抗５を得る。</t>
  </si>
  <si>
    <t>　　　　　　Lv11:抵抗10　Lv21：抵抗１５</t>
  </si>
  <si>
    <t>スウィフト・メンダー</t>
  </si>
  <si>
    <t>アーティフィサー/汎用/２　(エベ48)</t>
  </si>
  <si>
    <t>使用者または味方1人</t>
  </si>
  <si>
    <t>目標は1回のSTを行う。</t>
  </si>
  <si>
    <t>[遭遇毎]◆[回復][秘術]</t>
  </si>
  <si>
    <t>フリー・アクション</t>
  </si>
  <si>
    <t>トリガーとなった味方</t>
  </si>
  <si>
    <t>使用者から10マス以内の距離にいる味方1人が回復力を1回消費してHPを回復する。</t>
  </si>
  <si>
    <t>目標は回復力を消費せず、回復力を1回分消費したかのようにHPを回復する。</t>
  </si>
  <si>
    <t>また、目標の【判断力】のぶんだけ通常よりも多くHPを回復する。</t>
  </si>
  <si>
    <t>ヒーリング・リザーブ</t>
  </si>
  <si>
    <t>機会攻撃の時に使う！　　以上</t>
  </si>
  <si>
    <r>
      <t>マイナーアクション</t>
    </r>
    <r>
      <rPr>
        <b/>
        <sz val="12"/>
        <color indexed="10"/>
        <rFont val="HGP創英角ｺﾞｼｯｸUB"/>
        <family val="3"/>
      </rPr>
      <t>だが</t>
    </r>
    <r>
      <rPr>
        <b/>
        <sz val="14"/>
        <color indexed="10"/>
        <rFont val="HGP創英角ｺﾞｼｯｸUB"/>
        <family val="3"/>
      </rPr>
      <t>機会攻撃</t>
    </r>
    <r>
      <rPr>
        <b/>
        <sz val="12"/>
        <color indexed="10"/>
        <rFont val="HGP創英角ｺﾞｼｯｸUB"/>
        <family val="3"/>
      </rPr>
      <t>を</t>
    </r>
    <r>
      <rPr>
        <b/>
        <sz val="14"/>
        <color indexed="10"/>
        <rFont val="HGP創英角ｺﾞｼｯｸUB"/>
        <family val="3"/>
      </rPr>
      <t>誘発する</t>
    </r>
    <r>
      <rPr>
        <b/>
        <sz val="12"/>
        <color indexed="10"/>
        <rFont val="HGP創英角ｺﾞｼｯｸUB"/>
        <family val="3"/>
      </rPr>
      <t>ので</t>
    </r>
    <r>
      <rPr>
        <b/>
        <sz val="14"/>
        <color indexed="10"/>
        <rFont val="HGP創英角ｺﾞｼｯｸUB"/>
        <family val="3"/>
      </rPr>
      <t>、乱戦時</t>
    </r>
    <r>
      <rPr>
        <b/>
        <sz val="12"/>
        <color indexed="10"/>
        <rFont val="HGP創英角ｺﾞｼｯｸUB"/>
        <family val="3"/>
      </rPr>
      <t>には</t>
    </r>
    <r>
      <rPr>
        <b/>
        <sz val="14"/>
        <color indexed="10"/>
        <rFont val="HGP創英角ｺﾞｼｯｸUB"/>
        <family val="3"/>
      </rPr>
      <t>特</t>
    </r>
    <r>
      <rPr>
        <b/>
        <sz val="12"/>
        <color indexed="10"/>
        <rFont val="HGP創英角ｺﾞｼｯｸUB"/>
        <family val="3"/>
      </rPr>
      <t>に</t>
    </r>
    <r>
      <rPr>
        <b/>
        <sz val="14"/>
        <color indexed="10"/>
        <rFont val="HGP創英角ｺﾞｼｯｸUB"/>
        <family val="3"/>
      </rPr>
      <t>注意！</t>
    </r>
  </si>
  <si>
    <t>マークで守ってもらえるならば　そんなに危険じゃあない?　</t>
  </si>
  <si>
    <r>
      <t>味方</t>
    </r>
    <r>
      <rPr>
        <b/>
        <sz val="12"/>
        <color indexed="30"/>
        <rFont val="HGP創英ﾌﾟﾚｾﾞﾝｽEB"/>
        <family val="1"/>
      </rPr>
      <t>に</t>
    </r>
    <r>
      <rPr>
        <b/>
        <sz val="14"/>
        <color indexed="30"/>
        <rFont val="HGP創英ﾌﾟﾚｾﾞﾝｽEB"/>
        <family val="1"/>
      </rPr>
      <t>ＳＴさせたい時</t>
    </r>
    <r>
      <rPr>
        <b/>
        <sz val="12"/>
        <color indexed="30"/>
        <rFont val="HGP創英ﾌﾟﾚｾﾞﾝｽEB"/>
        <family val="1"/>
      </rPr>
      <t>に</t>
    </r>
    <r>
      <rPr>
        <b/>
        <sz val="14"/>
        <color indexed="30"/>
        <rFont val="HGP創英ﾌﾟﾚｾﾞﾝｽEB"/>
        <family val="1"/>
      </rPr>
      <t>使う、　以上！　　自分</t>
    </r>
    <r>
      <rPr>
        <b/>
        <sz val="12"/>
        <color indexed="30"/>
        <rFont val="HGP創英ﾌﾟﾚｾﾞﾝｽEB"/>
        <family val="1"/>
      </rPr>
      <t>に</t>
    </r>
    <r>
      <rPr>
        <b/>
        <sz val="14"/>
        <color indexed="30"/>
        <rFont val="HGP創英ﾌﾟﾚｾﾞﾝｽEB"/>
        <family val="1"/>
      </rPr>
      <t>使う時</t>
    </r>
    <r>
      <rPr>
        <b/>
        <sz val="12"/>
        <color indexed="30"/>
        <rFont val="HGP創英ﾌﾟﾚｾﾞﾝｽEB"/>
        <family val="1"/>
      </rPr>
      <t>も</t>
    </r>
    <r>
      <rPr>
        <b/>
        <sz val="14"/>
        <color indexed="30"/>
        <rFont val="HGP創英ﾌﾟﾚｾﾞﾝｽEB"/>
        <family val="1"/>
      </rPr>
      <t>機会攻撃</t>
    </r>
    <r>
      <rPr>
        <b/>
        <sz val="12"/>
        <color indexed="30"/>
        <rFont val="HGP創英ﾌﾟﾚｾﾞﾝｽEB"/>
        <family val="1"/>
      </rPr>
      <t>に</t>
    </r>
    <r>
      <rPr>
        <b/>
        <sz val="14"/>
        <color indexed="30"/>
        <rFont val="HGP創英ﾌﾟﾚｾﾞﾝｽEB"/>
        <family val="1"/>
      </rPr>
      <t>注意！</t>
    </r>
  </si>
  <si>
    <r>
      <t>フリーアクション</t>
    </r>
    <r>
      <rPr>
        <b/>
        <sz val="12"/>
        <color indexed="10"/>
        <rFont val="HGP創英角ｺﾞｼｯｸUB"/>
        <family val="3"/>
      </rPr>
      <t>だが</t>
    </r>
    <r>
      <rPr>
        <b/>
        <sz val="14"/>
        <color indexed="10"/>
        <rFont val="HGP創英角ｺﾞｼｯｸUB"/>
        <family val="3"/>
      </rPr>
      <t>機会攻撃</t>
    </r>
    <r>
      <rPr>
        <b/>
        <sz val="12"/>
        <color indexed="10"/>
        <rFont val="HGP創英角ｺﾞｼｯｸUB"/>
        <family val="3"/>
      </rPr>
      <t>を</t>
    </r>
    <r>
      <rPr>
        <b/>
        <sz val="14"/>
        <color indexed="10"/>
        <rFont val="HGP創英角ｺﾞｼｯｸUB"/>
        <family val="3"/>
      </rPr>
      <t>誘発する</t>
    </r>
    <r>
      <rPr>
        <b/>
        <sz val="12"/>
        <color indexed="10"/>
        <rFont val="HGP創英角ｺﾞｼｯｸUB"/>
        <family val="3"/>
      </rPr>
      <t>ので</t>
    </r>
    <r>
      <rPr>
        <b/>
        <sz val="14"/>
        <color indexed="10"/>
        <rFont val="HGP創英角ｺﾞｼｯｸUB"/>
        <family val="3"/>
      </rPr>
      <t>、乱戦時</t>
    </r>
    <r>
      <rPr>
        <b/>
        <sz val="12"/>
        <color indexed="10"/>
        <rFont val="HGP創英角ｺﾞｼｯｸUB"/>
        <family val="3"/>
      </rPr>
      <t>には</t>
    </r>
    <r>
      <rPr>
        <b/>
        <sz val="14"/>
        <color indexed="10"/>
        <rFont val="HGP創英角ｺﾞｼｯｸUB"/>
        <family val="3"/>
      </rPr>
      <t>特</t>
    </r>
    <r>
      <rPr>
        <b/>
        <sz val="12"/>
        <color indexed="10"/>
        <rFont val="HGP創英角ｺﾞｼｯｸUB"/>
        <family val="3"/>
      </rPr>
      <t>に</t>
    </r>
    <r>
      <rPr>
        <b/>
        <sz val="14"/>
        <color indexed="10"/>
        <rFont val="HGP創英角ｺﾞｼｯｸUB"/>
        <family val="3"/>
      </rPr>
      <t>注意！</t>
    </r>
  </si>
  <si>
    <t>マークで守ってもらえるならば　そんなに危険じゃあない？　</t>
  </si>
  <si>
    <r>
      <t>味方</t>
    </r>
    <r>
      <rPr>
        <b/>
        <sz val="12"/>
        <color indexed="30"/>
        <rFont val="HGP創英ﾌﾟﾚｾﾞﾝｽEB"/>
        <family val="1"/>
      </rPr>
      <t>が</t>
    </r>
    <r>
      <rPr>
        <b/>
        <sz val="14"/>
        <color indexed="30"/>
        <rFont val="HGP創英ﾌﾟﾚｾﾞﾝｽEB"/>
        <family val="1"/>
      </rPr>
      <t>回復力消費する時</t>
    </r>
    <r>
      <rPr>
        <b/>
        <sz val="12"/>
        <color indexed="30"/>
        <rFont val="HGP創英ﾌﾟﾚｾﾞﾝｽEB"/>
        <family val="1"/>
      </rPr>
      <t>に</t>
    </r>
    <r>
      <rPr>
        <b/>
        <sz val="14"/>
        <color indexed="30"/>
        <rFont val="HGP創英ﾌﾟﾚｾﾞﾝｽEB"/>
        <family val="1"/>
      </rPr>
      <t>使う、　以上！　　自分</t>
    </r>
    <r>
      <rPr>
        <b/>
        <sz val="12"/>
        <color indexed="30"/>
        <rFont val="HGP創英ﾌﾟﾚｾﾞﾝｽEB"/>
        <family val="1"/>
      </rPr>
      <t>には</t>
    </r>
    <r>
      <rPr>
        <b/>
        <sz val="14"/>
        <color indexed="30"/>
        <rFont val="HGP創英ﾌﾟﾚｾﾞﾝｽEB"/>
        <family val="1"/>
      </rPr>
      <t>使えない、　残念！</t>
    </r>
  </si>
  <si>
    <r>
      <t>①ドッキリ♡　</t>
    </r>
    <r>
      <rPr>
        <b/>
        <sz val="11"/>
        <color indexed="10"/>
        <rFont val="ＭＳ Ｐゴシック"/>
        <family val="3"/>
      </rPr>
      <t>敵に隣接させるだけで戦術的優位が取れる！</t>
    </r>
  </si>
  <si>
    <t>②本来の使い方(笑)</t>
  </si>
  <si>
    <t>メイジ・ハンド</t>
  </si>
  <si>
    <t>ダメージダイス</t>
  </si>
  <si>
    <t>　しかし、立ち回る上での注意点として</t>
  </si>
  <si>
    <t>無敵ィィィィィ！</t>
  </si>
  <si>
    <t>ドッキリ</t>
  </si>
  <si>
    <t>キュアラティヴ・アドミクスチャー使用時は絶対無理！　　アーデント・サージ使用時が狙い目！</t>
  </si>
  <si>
    <r>
      <t>事実上遠隔攻撃</t>
    </r>
    <r>
      <rPr>
        <b/>
        <sz val="12"/>
        <color indexed="10"/>
        <rFont val="HGP創英角ｺﾞｼｯｸUB"/>
        <family val="3"/>
      </rPr>
      <t>だが</t>
    </r>
    <r>
      <rPr>
        <b/>
        <sz val="14"/>
        <color indexed="10"/>
        <rFont val="HGP創英角ｺﾞｼｯｸUB"/>
        <family val="3"/>
      </rPr>
      <t>機会攻撃</t>
    </r>
    <r>
      <rPr>
        <b/>
        <sz val="12"/>
        <color indexed="10"/>
        <rFont val="HGP創英角ｺﾞｼｯｸUB"/>
        <family val="3"/>
      </rPr>
      <t>を</t>
    </r>
    <r>
      <rPr>
        <b/>
        <sz val="14"/>
        <color indexed="10"/>
        <rFont val="HGP創英角ｺﾞｼｯｸUB"/>
        <family val="3"/>
      </rPr>
      <t>誘発しない</t>
    </r>
    <r>
      <rPr>
        <b/>
        <sz val="12"/>
        <color indexed="10"/>
        <rFont val="HGP創英角ｺﾞｼｯｸUB"/>
        <family val="3"/>
      </rPr>
      <t>ので</t>
    </r>
    <r>
      <rPr>
        <b/>
        <sz val="14"/>
        <color indexed="10"/>
        <rFont val="HGP創英角ｺﾞｼｯｸUB"/>
        <family val="3"/>
      </rPr>
      <t>、</t>
    </r>
    <r>
      <rPr>
        <b/>
        <sz val="14"/>
        <color indexed="10"/>
        <rFont val="HGP創英角ｺﾞｼｯｸUB"/>
        <family val="3"/>
      </rPr>
      <t>ラッキュー！</t>
    </r>
  </si>
  <si>
    <t>マイナーアクションを多用するので、他のパワーとの競合に注意！</t>
  </si>
  <si>
    <t>魔法的な美しさ</t>
  </si>
  <si>
    <t>①無双の反応的に使う</t>
  </si>
  <si>
    <t>元々マイナーアクションを多用するので、他のパワーとの競合に注意！</t>
  </si>
  <si>
    <t>メリット</t>
  </si>
  <si>
    <t>デメリット</t>
  </si>
  <si>
    <t>②機会攻撃を誘発</t>
  </si>
  <si>
    <t>③自分に使えない・・・</t>
  </si>
  <si>
    <t>①遭遇終了時に消えない！</t>
  </si>
  <si>
    <r>
      <t>　　</t>
    </r>
    <r>
      <rPr>
        <b/>
        <sz val="11"/>
        <color indexed="10"/>
        <rFont val="ＭＳ Ｐゴシック"/>
        <family val="3"/>
      </rPr>
      <t>遭遇中のマイナーアクションを１回分節約</t>
    </r>
    <r>
      <rPr>
        <sz val="11"/>
        <rFont val="ＭＳ Ｐゴシック"/>
        <family val="3"/>
      </rPr>
      <t>可能！</t>
    </r>
  </si>
  <si>
    <t>②大小問わず休憩中に消さなければ・・・</t>
  </si>
  <si>
    <r>
      <t>　　遭遇中、</t>
    </r>
    <r>
      <rPr>
        <b/>
        <sz val="11"/>
        <color indexed="10"/>
        <rFont val="ＭＳ Ｐゴシック"/>
        <family val="3"/>
      </rPr>
      <t>何らかの理由で武器を落としても拾う必要が無い！</t>
    </r>
  </si>
  <si>
    <r>
      <t>　　</t>
    </r>
    <r>
      <rPr>
        <b/>
        <sz val="11"/>
        <color indexed="10"/>
        <rFont val="ＭＳ Ｐゴシック"/>
        <family val="3"/>
      </rPr>
      <t>武器を落とした地点から自由に移動しても構わない</t>
    </r>
    <r>
      <rPr>
        <sz val="11"/>
        <rFont val="ＭＳ Ｐゴシック"/>
        <family val="3"/>
      </rPr>
      <t>のは地味に大きい。</t>
    </r>
  </si>
  <si>
    <r>
      <t>　　</t>
    </r>
    <r>
      <rPr>
        <b/>
        <sz val="11"/>
        <color indexed="10"/>
        <rFont val="ＭＳ Ｐゴシック"/>
        <family val="3"/>
      </rPr>
      <t>遭遇開始前に使用すれば</t>
    </r>
    <r>
      <rPr>
        <sz val="11"/>
        <rFont val="ＭＳ Ｐゴシック"/>
        <family val="3"/>
      </rPr>
      <t>、両手が塞がりっぱだが</t>
    </r>
  </si>
  <si>
    <t>　　このパワーを再使用するだけで、即座に手元へ戻って来る！</t>
  </si>
  <si>
    <t>　　余分なマイナーアクションが必要なので有効性は・・・。</t>
  </si>
  <si>
    <t>②効果は自分だけ</t>
  </si>
  <si>
    <t>　　味方は戦術的優位もらえないので、やはり有効性が・・・。</t>
  </si>
  <si>
    <t>木の姿</t>
  </si>
  <si>
    <r>
      <t>使用者の</t>
    </r>
    <r>
      <rPr>
        <b/>
        <sz val="11"/>
        <color indexed="10"/>
        <rFont val="ＭＳ Ｐゴシック"/>
        <family val="3"/>
      </rPr>
      <t>次T終まで</t>
    </r>
    <r>
      <rPr>
        <sz val="11"/>
        <rFont val="ＭＳ Ｐゴシック"/>
        <family val="3"/>
      </rPr>
      <t>どんな攻撃も使用者の【判断力】に等しい値の追加ダメージを与える。</t>
    </r>
  </si>
  <si>
    <r>
      <t>①</t>
    </r>
    <r>
      <rPr>
        <b/>
        <sz val="11"/>
        <color indexed="10"/>
        <rFont val="ＭＳ Ｐゴシック"/>
        <family val="3"/>
      </rPr>
      <t>残りＨＰの多い敵</t>
    </r>
    <r>
      <rPr>
        <sz val="11"/>
        <color theme="1"/>
        <rFont val="Calibri"/>
        <family val="3"/>
      </rPr>
      <t>への集中攻撃時に使う</t>
    </r>
  </si>
  <si>
    <t>アグラヴェイティング・フォース</t>
  </si>
  <si>
    <t>　　ＨＰの少ない敵へは無限回で充分。</t>
  </si>
  <si>
    <t>②頑健が低い敵への集中攻撃時に使う</t>
  </si>
  <si>
    <t>　　やはりＨＰの少ない敵へは無限回で充分。</t>
  </si>
  <si>
    <t>③とにかく集中攻撃時に使う</t>
  </si>
  <si>
    <t>　　仮にオテギヌの回復力が余れば、後でタンナイズが徴収すればいいだけ。</t>
  </si>
  <si>
    <t>　　なるだけ優先的にケアをしてあげて欲しい。</t>
  </si>
  <si>
    <t>②自分が盲目時に使う</t>
  </si>
  <si>
    <r>
      <t>　　さすがに味方を巻き込まずに使うのは勿体無いが、</t>
    </r>
    <r>
      <rPr>
        <b/>
        <sz val="11"/>
        <color indexed="10"/>
        <rFont val="ＭＳ Ｐゴシック"/>
        <family val="3"/>
      </rPr>
      <t>－５のペナルティを無視</t>
    </r>
    <r>
      <rPr>
        <sz val="11"/>
        <color theme="1"/>
        <rFont val="Calibri"/>
        <family val="3"/>
      </rPr>
      <t>できるのは優秀。</t>
    </r>
  </si>
  <si>
    <r>
      <t>　　</t>
    </r>
    <r>
      <rPr>
        <b/>
        <sz val="11"/>
        <color indexed="10"/>
        <rFont val="ＭＳ Ｐゴシック"/>
        <family val="3"/>
      </rPr>
      <t>遭遇中盤</t>
    </r>
    <r>
      <rPr>
        <sz val="11"/>
        <color theme="1"/>
        <rFont val="Calibri"/>
        <family val="3"/>
      </rPr>
      <t>に使って、なるだけ優先的にケアをしてあげて欲しい。</t>
    </r>
  </si>
  <si>
    <t>③射程が１２の遠隔として使う</t>
  </si>
  <si>
    <t>①オーラやダメージゾーンに突っ込まなければならぬ時</t>
  </si>
  <si>
    <t>②敵に近付かれた時、範囲攻撃に巻き込まれそうな時</t>
  </si>
  <si>
    <t>　　先読み重視！　ハズレを引き易そう・・・。</t>
  </si>
  <si>
    <t>③攻撃を喰らってからでは遅い</t>
  </si>
  <si>
    <t>　　前衛じゃないので、攻撃を喰らう前提の行動は普通取らない。</t>
  </si>
  <si>
    <t>　　完全に先読み出来たところで、その時にマイナーアクションが余っている保証も無し。</t>
  </si>
  <si>
    <t>　　継続的ダメージを喰らってから使っても大概遅い。</t>
  </si>
  <si>
    <t>　　結局、あまりアテにならないって事に・・・。</t>
  </si>
  <si>
    <t>アーティフィサー/汎用/６　(エベ50)</t>
  </si>
  <si>
    <r>
      <t>　　</t>
    </r>
    <r>
      <rPr>
        <sz val="11"/>
        <rFont val="ＭＳ Ｐゴシック"/>
        <family val="3"/>
      </rPr>
      <t>機会攻撃</t>
    </r>
    <r>
      <rPr>
        <sz val="11"/>
        <color theme="1"/>
        <rFont val="Calibri"/>
        <family val="3"/>
      </rPr>
      <t>　近接１　目標クリーチャー１体　　【知】vsＡＣ　1[W]＋【知】</t>
    </r>
  </si>
  <si>
    <r>
      <t>また、</t>
    </r>
    <r>
      <rPr>
        <b/>
        <sz val="11"/>
        <color indexed="10"/>
        <rFont val="ＭＳ Ｐゴシック"/>
        <family val="3"/>
      </rPr>
      <t>使用者から５マス以内の距離にいる味方</t>
    </r>
    <r>
      <rPr>
        <sz val="11"/>
        <rFont val="ＭＳ Ｐゴシック"/>
        <family val="3"/>
      </rPr>
      <t>のうち、使用者の次T終より前に</t>
    </r>
  </si>
  <si>
    <r>
      <t>　　単体攻撃だが、</t>
    </r>
    <r>
      <rPr>
        <b/>
        <sz val="11"/>
        <color indexed="10"/>
        <rFont val="ＭＳ Ｐゴシック"/>
        <family val="3"/>
      </rPr>
      <t>－５のペナルティを無視</t>
    </r>
    <r>
      <rPr>
        <sz val="11"/>
        <color theme="1"/>
        <rFont val="Calibri"/>
        <family val="3"/>
      </rPr>
      <t>できるのは優秀。</t>
    </r>
  </si>
  <si>
    <r>
      <t>　　みんなでタコ殴りだ！　</t>
    </r>
    <r>
      <rPr>
        <b/>
        <sz val="11"/>
        <color indexed="10"/>
        <rFont val="ＭＳ Ｐゴシック"/>
        <family val="3"/>
      </rPr>
      <t>タンナイズが敵にも味方にも近付く必要がない</t>
    </r>
    <r>
      <rPr>
        <sz val="11"/>
        <color theme="1"/>
        <rFont val="Calibri"/>
        <family val="3"/>
      </rPr>
      <t>のは大きい。</t>
    </r>
  </si>
  <si>
    <t>①移動にもマイナーが必要である以上、マイナーで攻撃するメリットが実は薄い？</t>
  </si>
  <si>
    <r>
      <t>また、</t>
    </r>
    <r>
      <rPr>
        <b/>
        <sz val="11"/>
        <color indexed="10"/>
        <rFont val="ＭＳ Ｐゴシック"/>
        <family val="3"/>
      </rPr>
      <t>使用者の次T終</t>
    </r>
    <r>
      <rPr>
        <sz val="11"/>
        <rFont val="ＭＳ Ｐゴシック"/>
        <family val="3"/>
      </rPr>
      <t>より前の段階で</t>
    </r>
    <r>
      <rPr>
        <b/>
        <sz val="11"/>
        <color indexed="10"/>
        <rFont val="ＭＳ Ｐゴシック"/>
        <family val="3"/>
      </rPr>
      <t>「次に」目標を攻撃した味方</t>
    </r>
    <r>
      <rPr>
        <sz val="11"/>
        <rFont val="ＭＳ Ｐゴシック"/>
        <family val="3"/>
      </rPr>
      <t>は、</t>
    </r>
  </si>
  <si>
    <t>　　スミス、イーライ</t>
  </si>
  <si>
    <t>　　オテギヌ</t>
  </si>
  <si>
    <t>　　リュカオン</t>
  </si>
  <si>
    <t>　　アールジェイ</t>
  </si>
  <si>
    <t>　　シェリー</t>
  </si>
  <si>
    <t>パワーボーナスもらえる味方はたった１人だけ１チャンス！</t>
  </si>
  <si>
    <t>①射程２０の飛び道具</t>
  </si>
  <si>
    <t>②集中攻撃時に狙う</t>
  </si>
  <si>
    <t>　　遭遇毎の方を優先する事！</t>
  </si>
  <si>
    <t>味方に隣接中の敵がいないと攻撃不可能なので注意！</t>
  </si>
  <si>
    <t>①乱戦状態の味方のフォロー兼攻撃</t>
  </si>
  <si>
    <r>
      <t>　・基本、</t>
    </r>
    <r>
      <rPr>
        <b/>
        <sz val="11"/>
        <color indexed="10"/>
        <rFont val="ＭＳ Ｐゴシック"/>
        <family val="3"/>
      </rPr>
      <t>敵と隣接させていないとほとんど意味がない</t>
    </r>
    <r>
      <rPr>
        <sz val="11"/>
        <color theme="1"/>
        <rFont val="Calibri"/>
        <family val="3"/>
      </rPr>
      <t>。⇒　ドッキリや機会攻撃を狙えてナンボ。</t>
    </r>
  </si>
  <si>
    <t>　　サンダリング･アーマーみたいに使用条件が無いので、いざという時にも役立つハズ。　</t>
  </si>
  <si>
    <t>　　まず味方にカナリアになってもらってから使えば、ハズレはない？</t>
  </si>
  <si>
    <t>　　範囲攻撃を撃つ前に使うと当たり易くなる・・・ハズ。</t>
  </si>
  <si>
    <t>　　召喚も当然もらえない・・・。</t>
  </si>
  <si>
    <t>　　</t>
  </si>
  <si>
    <t>②特攻！・・・のつもりがカナリア？</t>
  </si>
  <si>
    <r>
      <t>　　マイナー攻撃を最大限活かすには</t>
    </r>
    <r>
      <rPr>
        <b/>
        <sz val="11"/>
        <color indexed="10"/>
        <rFont val="ＭＳ Ｐゴシック"/>
        <family val="3"/>
      </rPr>
      <t>敵の群れに特攻</t>
    </r>
    <r>
      <rPr>
        <sz val="11"/>
        <rFont val="ＭＳ Ｐゴシック"/>
        <family val="3"/>
      </rPr>
      <t>させるしか術は無い！</t>
    </r>
  </si>
  <si>
    <r>
      <t>　　そもそも射程が５しかないので、</t>
    </r>
    <r>
      <rPr>
        <b/>
        <sz val="11"/>
        <color indexed="10"/>
        <rFont val="ＭＳ Ｐゴシック"/>
        <family val="3"/>
      </rPr>
      <t>特攻させようと思えばタンナイズまで特攻気味</t>
    </r>
    <r>
      <rPr>
        <sz val="11"/>
        <rFont val="ＭＳ Ｐゴシック"/>
        <family val="3"/>
      </rPr>
      <t>になってしまうぞ・・・。</t>
    </r>
  </si>
  <si>
    <t>伏せ時には這い進みが不可能なので要注意・・・って程でも無いかな（笑）</t>
  </si>
  <si>
    <t>③障害物がベスト？</t>
  </si>
  <si>
    <t>　　まァ、そこまで努力しても大してダメージも高くないので効果の程は・・・。</t>
  </si>
  <si>
    <t>　　敵の方から近付いて来てくれる位置に放置して、敵が隣接してくれたら攻撃ってのが無難か？</t>
  </si>
  <si>
    <t>　　このような使い方でもタンナイズのアクションが本当に余るのかは怪しい・・・。</t>
  </si>
  <si>
    <t>オウビーディエント･サーヴァントと隣接中かつ誰かにマークされてる敵、</t>
  </si>
  <si>
    <t>使用者は1回の移動アクションとしてこの手を5マスまで移動させることができる。</t>
  </si>
  <si>
    <t>　　遠隔も持っているが、あくまでオマケと割り切る。　</t>
  </si>
  <si>
    <t>　　リュカオン（時にはアールジェイ）がマークした敵にどれだけ纏わり付けるかが勝負！</t>
  </si>
  <si>
    <r>
      <t>　　</t>
    </r>
    <r>
      <rPr>
        <b/>
        <sz val="11"/>
        <color indexed="10"/>
        <rFont val="ＭＳ Ｐゴシック"/>
        <family val="3"/>
      </rPr>
      <t>マークされたザコと並んだだけで始末できる</t>
    </r>
    <r>
      <rPr>
        <sz val="11"/>
        <rFont val="ＭＳ Ｐゴシック"/>
        <family val="3"/>
      </rPr>
      <t>ので場をコントロールする要素もあるし、</t>
    </r>
  </si>
  <si>
    <t>　　自分でマークするより、防衛役がマークで守ってあげる方が活躍できそうか？</t>
  </si>
  <si>
    <t>②特攻やカナリアは不向き</t>
  </si>
  <si>
    <t>　　射程も短く、飛行も不可能、防御にボーナスも無しという事なので、サバイバル能力は低い。</t>
  </si>
  <si>
    <t>①基本、防衛役にマークされている敵と隣接してナンボ</t>
  </si>
  <si>
    <t>　　なかなか地味に攻撃力はある部類なので、死亡前提の危険な運用はもったいない。</t>
  </si>
  <si>
    <t>　　ダンシング・ウェポン</t>
  </si>
  <si>
    <t>集中攻撃</t>
  </si>
  <si>
    <t>カナリア？</t>
  </si>
  <si>
    <t>召喚＆創造パワー使用時　必須チェック事項　　　</t>
  </si>
  <si>
    <t>射程が５しかない！　</t>
  </si>
  <si>
    <t>　それ故、召喚したターンも含めてタンナイズのアクションが余る事はほとんど無い。</t>
  </si>
  <si>
    <t>　召喚自身の移動と併用しないとあんまり遠くへ送り込めない・・・。</t>
  </si>
  <si>
    <t>　また、こういった要素からウィザードの召喚よりも特攻させるのがかなり難しい・・・。</t>
  </si>
  <si>
    <t>　　　狭い通路をフタできる。　複数あるいは大型の召喚とを組み合わせると強固な壁に。</t>
  </si>
  <si>
    <t>　・マイナーアクションが超忙しい。⇒　汎用パワーを使うだけでそのターン、召喚が孤立しかねない。</t>
  </si>
  <si>
    <t>　　　撃破役もどき。　防衛役がマークで守ってあげるとベター。</t>
  </si>
  <si>
    <t>　　⑥みんなと集中攻撃</t>
  </si>
  <si>
    <t>　　　しかし、射程の短さ故にコレを狙うとタンナイズ本体まで危険だったりして・・・。</t>
  </si>
  <si>
    <t>マークされてた状態であり、なおかつオウビーディエント･サーヴァントに隣接した状態で</t>
  </si>
  <si>
    <t>ターンを開始する敵は使用者の【判断力】修正値に等しいダメージを被る。</t>
  </si>
  <si>
    <t>①元々の効果にプラスされるので回復量が多い</t>
  </si>
  <si>
    <t>①キュアラティヴ・アドミクスチャーとの併用不可</t>
  </si>
  <si>
    <t>命名：</t>
  </si>
  <si>
    <t>手</t>
  </si>
  <si>
    <r>
      <t>　　遭遇中盤までは高確率で</t>
    </r>
    <r>
      <rPr>
        <b/>
        <sz val="11"/>
        <color indexed="10"/>
        <rFont val="ＭＳ Ｐゴシック"/>
        <family val="3"/>
      </rPr>
      <t>既にアールジェイの防御値にパワーボーナス</t>
    </r>
    <r>
      <rPr>
        <sz val="11"/>
        <color indexed="8"/>
        <rFont val="ＭＳ Ｐゴシック"/>
        <family val="3"/>
      </rPr>
      <t>が付いている！</t>
    </r>
  </si>
  <si>
    <t>②封呪を２つ作成（当たり前２）</t>
  </si>
  <si>
    <t>①任意の数だけ回復力を消費、遭遇毎パワー使用回数リセット</t>
  </si>
  <si>
    <r>
      <t>　　シェリーと小休憩取れば（ベルトの効果で）</t>
    </r>
    <r>
      <rPr>
        <b/>
        <sz val="11"/>
        <color indexed="10"/>
        <rFont val="ＭＳ Ｐゴシック"/>
        <family val="3"/>
      </rPr>
      <t>回復力値に＋１のボーナス</t>
    </r>
  </si>
  <si>
    <t>②封呪の補充</t>
  </si>
  <si>
    <r>
      <t>　　まだまだ頑張ってもらわねばならないので、</t>
    </r>
    <r>
      <rPr>
        <b/>
        <sz val="11"/>
        <color indexed="10"/>
        <rFont val="ＭＳ Ｐゴシック"/>
        <family val="3"/>
      </rPr>
      <t>いきなり前衛から徴収すべきでは無い！</t>
    </r>
  </si>
  <si>
    <t>クリエイト･シャドウロート･ウェポン</t>
  </si>
  <si>
    <t>タンナイズ確認事項チェック表</t>
  </si>
  <si>
    <r>
      <t>③クリエイト･シャドウロート･ウェポンを</t>
    </r>
    <r>
      <rPr>
        <b/>
        <sz val="11"/>
        <color indexed="10"/>
        <rFont val="ＭＳ Ｐゴシック"/>
        <family val="3"/>
      </rPr>
      <t>解除しない！</t>
    </r>
  </si>
  <si>
    <r>
      <t>　　遭遇中、</t>
    </r>
    <r>
      <rPr>
        <b/>
        <sz val="11"/>
        <color indexed="10"/>
        <rFont val="ＭＳ Ｐゴシック"/>
        <family val="3"/>
      </rPr>
      <t>再使用可能状態をキープ</t>
    </r>
    <r>
      <rPr>
        <sz val="11"/>
        <color theme="1"/>
        <rFont val="Calibri"/>
        <family val="3"/>
      </rPr>
      <t>する為には解除しないのがベスト。</t>
    </r>
  </si>
  <si>
    <t>①ＨＰ及び回復力＆各パワー使用回数リセット（当たり前１）</t>
  </si>
  <si>
    <r>
      <t>　　エネルギー付与は全く意味が無いので、</t>
    </r>
    <r>
      <rPr>
        <b/>
        <sz val="11"/>
        <color indexed="10"/>
        <rFont val="ＭＳ Ｐゴシック"/>
        <family val="3"/>
      </rPr>
      <t>エネルギー増強で確定！</t>
    </r>
  </si>
  <si>
    <t>　　エネルギー付与か増強かは状況によりけり。</t>
  </si>
  <si>
    <r>
      <t>　　エネルギー増強の効果は、出目を確認した直後、</t>
    </r>
    <r>
      <rPr>
        <b/>
        <sz val="11"/>
        <color indexed="10"/>
        <rFont val="ＭＳ Ｐゴシック"/>
        <family val="3"/>
      </rPr>
      <t>ヒットの有無を判定する前</t>
    </r>
    <r>
      <rPr>
        <sz val="11"/>
        <color theme="1"/>
        <rFont val="Calibri"/>
        <family val="3"/>
      </rPr>
      <t>なので注意！</t>
    </r>
  </si>
  <si>
    <t>　　アイテムの使用タイミングをタンナイズが管理する訳でない以上、皆に周知するしかない・・・。</t>
  </si>
  <si>
    <t>④秘術強化を宣言</t>
  </si>
  <si>
    <r>
      <t>④</t>
    </r>
    <r>
      <rPr>
        <b/>
        <sz val="11"/>
        <color indexed="10"/>
        <rFont val="ＭＳ Ｐゴシック"/>
        <family val="3"/>
      </rPr>
      <t>マイルストーン達成時限定</t>
    </r>
    <r>
      <rPr>
        <sz val="11"/>
        <color theme="1"/>
        <rFont val="Calibri"/>
        <family val="3"/>
      </rPr>
      <t>で秘術強化を宣言</t>
    </r>
  </si>
  <si>
    <t>遭遇中</t>
  </si>
  <si>
    <r>
      <t>　　</t>
    </r>
    <r>
      <rPr>
        <b/>
        <sz val="11"/>
        <color indexed="10"/>
        <rFont val="ＭＳ Ｐゴシック"/>
        <family val="3"/>
      </rPr>
      <t>最低でもオテギヌの５マス以内</t>
    </r>
    <r>
      <rPr>
        <sz val="11"/>
        <color theme="1"/>
        <rFont val="Calibri"/>
        <family val="3"/>
      </rPr>
      <t>は常にキープしたい。</t>
    </r>
  </si>
  <si>
    <t>　　前衛と一緒に範囲攻撃に巻き込まれるのは必要経費と割り切るしかない・・・。</t>
  </si>
  <si>
    <r>
      <t>　　一方で</t>
    </r>
    <r>
      <rPr>
        <b/>
        <sz val="11"/>
        <color indexed="10"/>
        <rFont val="ＭＳ Ｐゴシック"/>
        <family val="3"/>
      </rPr>
      <t>後衛及びシェリーとは離れた位置をキープ</t>
    </r>
    <r>
      <rPr>
        <sz val="11"/>
        <color theme="1"/>
        <rFont val="Calibri"/>
        <family val="3"/>
      </rPr>
      <t>するのが理想。</t>
    </r>
  </si>
  <si>
    <t>　・常にキュアやメンダーの射程内に味方がいる</t>
  </si>
  <si>
    <r>
      <t>　・必然的に前線に近くなるので、</t>
    </r>
    <r>
      <rPr>
        <b/>
        <sz val="11"/>
        <color indexed="10"/>
        <rFont val="ＭＳ Ｐゴシック"/>
        <family val="3"/>
      </rPr>
      <t>召喚及び創造パワーの射程の短さをカバー</t>
    </r>
  </si>
  <si>
    <t>②５マス以内に前衛をキープし続ける恩恵</t>
  </si>
  <si>
    <t>　・移動アクションを節約できるとマイナーアクションが使いやすくなる</t>
  </si>
  <si>
    <t>ヴァンピリック・ウェポンズ</t>
  </si>
  <si>
    <r>
      <t>　・</t>
    </r>
    <r>
      <rPr>
        <b/>
        <sz val="11"/>
        <color indexed="10"/>
        <rFont val="ＭＳ Ｐゴシック"/>
        <family val="3"/>
      </rPr>
      <t>ヴァンピリック・ウェポンズの対象となる味方はパワー使用時に確定</t>
    </r>
    <r>
      <rPr>
        <sz val="11"/>
        <color theme="1"/>
        <rFont val="Calibri"/>
        <family val="3"/>
      </rPr>
      <t>するので注意</t>
    </r>
  </si>
  <si>
    <t>　　　何か起きそうな地点へやって様子見。　結果、残念な事になったらなったで残念でない。</t>
  </si>
  <si>
    <t>　　　味方を守る為、敵からの攻撃を引き受ける！　とっても危険なので防御ボーナスが欲しい？</t>
  </si>
  <si>
    <t>　　集中攻撃に参加し（当然敵はマークされてる）敵のＨＰを削り続ける抹殺要素もあり、夢が広がる。</t>
  </si>
  <si>
    <t>　　ＨＰマイナスからでも非重傷になる位、回復可能か？</t>
  </si>
  <si>
    <t>②孤立しているＲＪのマイナー底力使用時も狙い目かも</t>
  </si>
  <si>
    <r>
      <rPr>
        <sz val="11"/>
        <rFont val="ＭＳ Ｐゴシック"/>
        <family val="3"/>
      </rPr>
      <t>⑤</t>
    </r>
    <r>
      <rPr>
        <b/>
        <sz val="11"/>
        <color indexed="10"/>
        <rFont val="ＭＳ Ｐゴシック"/>
        <family val="3"/>
      </rPr>
      <t>味方</t>
    </r>
    <r>
      <rPr>
        <sz val="11"/>
        <color theme="1"/>
        <rFont val="Calibri"/>
        <family val="3"/>
      </rPr>
      <t>がアイテム一日毎パワー使用した時のオマケをちゃんと周知する</t>
    </r>
  </si>
  <si>
    <r>
      <t>⑤</t>
    </r>
    <r>
      <rPr>
        <b/>
        <sz val="11"/>
        <color indexed="10"/>
        <rFont val="ＭＳ Ｐゴシック"/>
        <family val="3"/>
      </rPr>
      <t>味方</t>
    </r>
    <r>
      <rPr>
        <sz val="11"/>
        <color theme="1"/>
        <rFont val="Calibri"/>
        <family val="3"/>
      </rPr>
      <t>がアイテム一日毎パワー使用した時のオマケをちゃんと周知する</t>
    </r>
  </si>
  <si>
    <r>
      <t>　　２、３遭遇こなした後からは当然、前衛、後衛問わず</t>
    </r>
    <r>
      <rPr>
        <b/>
        <sz val="11"/>
        <color indexed="10"/>
        <rFont val="ＭＳ Ｐゴシック"/>
        <family val="3"/>
      </rPr>
      <t>余裕あるヤツ</t>
    </r>
    <r>
      <rPr>
        <sz val="11"/>
        <rFont val="ＭＳ Ｐゴシック"/>
        <family val="3"/>
      </rPr>
      <t>から徴収</t>
    </r>
  </si>
  <si>
    <t>大休憩時</t>
  </si>
  <si>
    <t>小休憩時</t>
  </si>
  <si>
    <t>⑥儀式するなら宣言</t>
  </si>
  <si>
    <t>　　今後、儀式もちゃんと確認する必要アリ。</t>
  </si>
  <si>
    <r>
      <t>　　標準アクション　</t>
    </r>
    <r>
      <rPr>
        <b/>
        <sz val="11"/>
        <color indexed="10"/>
        <rFont val="ＭＳ Ｐゴシック"/>
        <family val="3"/>
      </rPr>
      <t>近接１or遠隔５</t>
    </r>
    <r>
      <rPr>
        <sz val="11"/>
        <color theme="1"/>
        <rFont val="Calibri"/>
        <family val="3"/>
      </rPr>
      <t xml:space="preserve"> 　目標クリーチャー１体　【知】+2vsＡＣ　1ｄ10＋【知】</t>
    </r>
  </si>
  <si>
    <t>マイナーアクションの忙しいタンナイズが、召喚や手っちゃんを出したりして、</t>
  </si>
  <si>
    <t>回復の先渡しとして使用する。</t>
  </si>
  <si>
    <t>　・矢面になりやすいリュカオンやRJに対して、マイナーに余裕のある前半に渡しておく</t>
  </si>
  <si>
    <t>僅かだがACも上昇するので、敵が対AC攻撃主流ならば気休めにはなる。</t>
  </si>
  <si>
    <t>　・場合によってはオテギヌやイーライにに対して渡す方が良い時も</t>
  </si>
  <si>
    <t>　・技能チャレンジなどで特定の味方に渡す方がいい場合もあるかもしれない。</t>
  </si>
  <si>
    <t>　・キュアラティヴ・アドミクスチャーではオーバーヒールになるけど、</t>
  </si>
  <si>
    <t>　　近い将来にまだダメージが行きそうな場合に</t>
  </si>
  <si>
    <t>　リュカオンやオテギヌは重傷で再生があったりするんで、</t>
  </si>
  <si>
    <t>　コレを欲しいと望むケースはRJ以外はあんまりない気がする…。</t>
  </si>
  <si>
    <t>マイナーに余裕がなくなりそうな展開になる前や、</t>
  </si>
  <si>
    <t>この移動で視界・射界から外れるような行動をしなくてはならない場合に、</t>
  </si>
  <si>
    <t>ヒーリング・インフュージョン：レジスティヴ・フォーミュラ</t>
  </si>
  <si>
    <t>サンダリング･アーマー</t>
  </si>
  <si>
    <r>
      <rPr>
        <b/>
        <sz val="16"/>
        <color indexed="10"/>
        <rFont val="HGP創英角ｺﾞｼｯｸUB"/>
        <family val="3"/>
      </rPr>
      <t>サンダリング･アーマー</t>
    </r>
    <r>
      <rPr>
        <b/>
        <sz val="14"/>
        <color indexed="10"/>
        <rFont val="HGP創英角ｺﾞｼｯｸUB"/>
        <family val="3"/>
      </rPr>
      <t>と</t>
    </r>
    <r>
      <rPr>
        <b/>
        <sz val="16"/>
        <color indexed="10"/>
        <rFont val="HGP創英角ｺﾞｼｯｸUB"/>
        <family val="3"/>
      </rPr>
      <t>パワーボーナスモロ被り</t>
    </r>
    <r>
      <rPr>
        <b/>
        <sz val="14"/>
        <color indexed="10"/>
        <rFont val="HGP創英角ｺﾞｼｯｸUB"/>
        <family val="3"/>
      </rPr>
      <t>なので要注意！</t>
    </r>
  </si>
  <si>
    <r>
      <rPr>
        <b/>
        <sz val="11"/>
        <color indexed="10"/>
        <rFont val="ＭＳ Ｐゴシック"/>
        <family val="3"/>
      </rPr>
      <t>爆発の範囲内</t>
    </r>
    <r>
      <rPr>
        <sz val="11"/>
        <rFont val="ＭＳ Ｐゴシック"/>
        <family val="3"/>
      </rPr>
      <t>の、1次目標に隣接しているクリーチャー1体</t>
    </r>
  </si>
  <si>
    <t>攻撃の起点は対象となった味方では無く、あくまでタンナイズ本体！</t>
  </si>
  <si>
    <t>　　押しやる必要はあまり無い。　前衛から敵をわざわざ逃がしてどうする（笑）。</t>
  </si>
  <si>
    <r>
      <t>　　</t>
    </r>
    <r>
      <rPr>
        <b/>
        <sz val="11"/>
        <color indexed="10"/>
        <rFont val="ＭＳ Ｐゴシック"/>
        <family val="3"/>
      </rPr>
      <t>間合いや遠隔を持たない敵を伏せや幻惑にしてから押しやる</t>
    </r>
    <r>
      <rPr>
        <sz val="11"/>
        <color theme="1"/>
        <rFont val="Calibri"/>
        <family val="3"/>
      </rPr>
      <t>とハメになる。</t>
    </r>
  </si>
  <si>
    <t>　　自分だけでなく味方の為にも戦術的優位を取り続ける事が重要なのだ。</t>
  </si>
  <si>
    <r>
      <t>①基本的に前衛の５マス以内の距離をキープ、つまり</t>
    </r>
    <r>
      <rPr>
        <b/>
        <sz val="11"/>
        <color indexed="10"/>
        <rFont val="ＭＳ Ｐゴシック"/>
        <family val="3"/>
      </rPr>
      <t>集中攻撃に参加する</t>
    </r>
    <r>
      <rPr>
        <sz val="11"/>
        <color theme="1"/>
        <rFont val="Calibri"/>
        <family val="3"/>
      </rPr>
      <t>事！</t>
    </r>
  </si>
  <si>
    <t>　　タンナイズと敵及び味方との位置関係を問わず効果が発動するので使い易いが、</t>
  </si>
  <si>
    <t>　　それだけに効果の程はまあまあか？</t>
  </si>
  <si>
    <t>　　オーラその他嫌らしい効果もあるので、押しやりを有効に使える局面も当然ある。</t>
  </si>
  <si>
    <t>　　よって、オテギヌやリュカオンを対象にするのがベターだが、</t>
  </si>
  <si>
    <r>
      <t>　　こちらも</t>
    </r>
    <r>
      <rPr>
        <b/>
        <sz val="11"/>
        <color indexed="10"/>
        <rFont val="ＭＳ Ｐゴシック"/>
        <family val="3"/>
      </rPr>
      <t>レジスティヴ・フォーミュラの防御ボーナスとモロ被り</t>
    </r>
    <r>
      <rPr>
        <sz val="11"/>
        <color theme="1"/>
        <rFont val="Calibri"/>
        <family val="3"/>
      </rPr>
      <t>（泣）！</t>
    </r>
  </si>
  <si>
    <r>
      <t>③防御ボーナス的には</t>
    </r>
    <r>
      <rPr>
        <b/>
        <sz val="11"/>
        <color indexed="10"/>
        <rFont val="ＭＳ Ｐゴシック"/>
        <family val="3"/>
      </rPr>
      <t>アールジェイに使っても</t>
    </r>
    <r>
      <rPr>
        <sz val="11"/>
        <color theme="1"/>
        <rFont val="Calibri"/>
        <family val="3"/>
      </rPr>
      <t>（ほとんど）</t>
    </r>
    <r>
      <rPr>
        <b/>
        <sz val="11"/>
        <color indexed="10"/>
        <rFont val="ＭＳ Ｐゴシック"/>
        <family val="3"/>
      </rPr>
      <t>意味が無い</t>
    </r>
  </si>
  <si>
    <t>　　敵に纏わり付かれているシェリーに使えたら押しやりも含めて最も効果的か？</t>
  </si>
  <si>
    <t>④大群クリ―チャ―に使う</t>
  </si>
  <si>
    <t>　　大群に対しては大ダメージ！　ひゃっほー！</t>
  </si>
  <si>
    <t>　　大群はオーラ持ちが多いので、押しやりもかなり効果が期待できそう。</t>
  </si>
  <si>
    <t>　　単体攻撃なのに範囲攻撃というレアなパワーだが、</t>
  </si>
  <si>
    <t>　　単体攻撃なのに範囲攻撃という非常にレアな無限回パワーだが、</t>
  </si>
  <si>
    <t>④手数を増やせ！</t>
  </si>
  <si>
    <t>ダンシング・ウェポン</t>
  </si>
  <si>
    <t>　　ＡＰと併用も効果的。</t>
  </si>
  <si>
    <t>　　伝説級以降は味方の手数もかなり増える予定なので、結構将来有望？</t>
  </si>
  <si>
    <t>ベルト・オヴ・サクリファイスの効果の影響もあるので各人要注意！</t>
  </si>
  <si>
    <r>
      <t>　　基本的に</t>
    </r>
    <r>
      <rPr>
        <b/>
        <sz val="11"/>
        <color indexed="10"/>
        <rFont val="ＭＳ Ｐゴシック"/>
        <family val="3"/>
      </rPr>
      <t>回復力使用回数に最も不安があるオテギヌ</t>
    </r>
    <r>
      <rPr>
        <sz val="11"/>
        <rFont val="ＭＳ Ｐゴシック"/>
        <family val="3"/>
      </rPr>
      <t>に使いたい。</t>
    </r>
  </si>
  <si>
    <t>※：ベルト・オヴ・サクリファイス (PHB252)</t>
  </si>
  <si>
    <r>
      <t>　　</t>
    </r>
    <r>
      <rPr>
        <b/>
        <sz val="11"/>
        <color indexed="10"/>
        <rFont val="ＭＳ Ｐゴシック"/>
        <family val="3"/>
      </rPr>
      <t>特性：使用者（シェリー）に5マス以内の味方は、回復力値＋１</t>
    </r>
  </si>
  <si>
    <t>ベルト・オヴ・サクリファイスの効果の影響もあるので注意！</t>
  </si>
  <si>
    <r>
      <t>　　</t>
    </r>
    <r>
      <rPr>
        <b/>
        <sz val="11"/>
        <color indexed="10"/>
        <rFont val="ＭＳ Ｐゴシック"/>
        <family val="3"/>
      </rPr>
      <t>マイナーアクション（毎Ｔ１回）</t>
    </r>
    <r>
      <rPr>
        <sz val="11"/>
        <color theme="1"/>
        <rFont val="Calibri"/>
        <family val="3"/>
      </rPr>
      <t>　近接１ 　目標クリーチャー１体　【知】vsＡＣ　1[W]＋【知】</t>
    </r>
  </si>
  <si>
    <r>
      <t>　　マイナーで攻撃するには、</t>
    </r>
    <r>
      <rPr>
        <b/>
        <sz val="11"/>
        <color indexed="10"/>
        <rFont val="ＭＳ Ｐゴシック"/>
        <family val="3"/>
      </rPr>
      <t>移動やマイナーが毎ターン余っていなければ意味無し！</t>
    </r>
  </si>
  <si>
    <t>　　タンナイズの性格上、毎ターン、アクションを余らせるような立ち回りは本当に期待しにくい・・・。</t>
  </si>
  <si>
    <t>　　敵に囲まれさえすれば、移動するまでも無く攻撃可能！・・・なハズだったが、瞬殺されちゃう？</t>
  </si>
  <si>
    <t>　　効果がショボイので、標準アクションで攻撃させる価値は恐らく無い。</t>
  </si>
  <si>
    <t>ダンシング・ウェポン中は使用不可なので注意！</t>
  </si>
  <si>
    <t>オウビーディエント･サーヴァント</t>
  </si>
  <si>
    <t>　　オウビーディエント･サーヴァント、ダンシング・ウェポン等、手数を増やせる効果と大ダメージコンボ！</t>
  </si>
  <si>
    <r>
      <t>①</t>
    </r>
    <r>
      <rPr>
        <b/>
        <sz val="11"/>
        <color indexed="10"/>
        <rFont val="ＭＳ Ｐゴシック"/>
        <family val="3"/>
      </rPr>
      <t>一時的ＨＰ無しの前衛</t>
    </r>
    <r>
      <rPr>
        <sz val="11"/>
        <color theme="1"/>
        <rFont val="Calibri"/>
        <family val="3"/>
      </rPr>
      <t>を巻き込む</t>
    </r>
  </si>
  <si>
    <t>　　対意志である事も含めて中々侮れない事実ではある。</t>
  </si>
  <si>
    <t>　　当然、味方を巻き込まずに使うのは勿体無いのだが。</t>
  </si>
  <si>
    <t>　　サンダリング･アーマーばっかり使ってないで、コッチの事も忘れずに。</t>
  </si>
  <si>
    <r>
      <t>[</t>
    </r>
    <r>
      <rPr>
        <b/>
        <sz val="11"/>
        <color indexed="10"/>
        <rFont val="ＭＳ Ｐゴシック"/>
        <family val="3"/>
      </rPr>
      <t>武器</t>
    </r>
    <r>
      <rPr>
        <sz val="11"/>
        <rFont val="ＭＳ Ｐゴシック"/>
        <family val="3"/>
      </rPr>
      <t>]攻撃でダメージを与えた者は、</t>
    </r>
  </si>
  <si>
    <t>このパワーを使った時点で使用者から5マス以内にいた味方が</t>
  </si>
  <si>
    <t>使用者の次T終より前に[武器]攻撃で”誰かに”ダメージを与えた時</t>
  </si>
  <si>
    <t>あくまで効果は次のターン終了までなので注意！</t>
  </si>
  <si>
    <t>　　回復もらえる味方の条件だけが厳しいので要注意！</t>
  </si>
  <si>
    <t>①使用条件はただ１つ、タンナイズの５マス以内に味方がいない時のみ絶対に撃つな！</t>
  </si>
  <si>
    <r>
      <t>　　</t>
    </r>
    <r>
      <rPr>
        <b/>
        <sz val="11"/>
        <color indexed="10"/>
        <rFont val="ＭＳ Ｐゴシック"/>
        <family val="3"/>
      </rPr>
      <t>まず最初にこのパワーを撃つ段階で回復の対象となり得る味方が決定される！</t>
    </r>
  </si>
  <si>
    <t>②回復をもらえる可能性だけは誰にでもあるが、実際にもらえそうな面子は恐ろしく限られる！</t>
  </si>
  <si>
    <t>　　　ド本命！　２回以上殴れるだろうが、回復は１回ポッキリで残念。</t>
  </si>
  <si>
    <t>　　　基本的に自ら殴らないので、機会攻撃以外ではチャンス無し？　無理に狙う必要もなさそう・・・。</t>
  </si>
  <si>
    <t>　　　機会攻撃以外ではチャンスは皆無！　あくまでオマケ。</t>
  </si>
  <si>
    <t>　　　だからどうしたって言われそうだが、ちゃんと手順を踏めば非現実的でもないのが・・・。</t>
  </si>
  <si>
    <t>　　決定後は、その味方が攻撃する段階でタンナイズの５マス以内にいなくても無問題どころか</t>
  </si>
  <si>
    <r>
      <t>　　</t>
    </r>
    <r>
      <rPr>
        <b/>
        <sz val="11"/>
        <color indexed="10"/>
        <rFont val="ＭＳ Ｐゴシック"/>
        <family val="3"/>
      </rPr>
      <t>攻撃対象は敵でも味方でも全くの自由</t>
    </r>
    <r>
      <rPr>
        <sz val="11"/>
        <rFont val="ＭＳ Ｐゴシック"/>
        <family val="3"/>
      </rPr>
      <t>（笑）。</t>
    </r>
  </si>
  <si>
    <t>　　このパワーで敵にトドメを刺しても構わないのが嬉しい。</t>
  </si>
  <si>
    <t>　　　本命その３。　ＡＣを狙わない点がＧＯＯDだが、リュカオンと同時に条件満たすのは難しそう？　</t>
  </si>
  <si>
    <t>　　　本命その２。　しばしば２回殴れるのでチャンスも充分？</t>
  </si>
  <si>
    <t>　　　実はコイツだけ召喚の中で唯一可能！　</t>
  </si>
  <si>
    <t>って言うか、マイナーアクション余ってりゃとりあえず出しとけ！</t>
  </si>
  <si>
    <t>って言うか、マイナーアクション余ってるか毎ターン常に確認！</t>
  </si>
  <si>
    <t>って言うか、どうせなら攻撃する前にマイナーアクション余らせるな！</t>
  </si>
  <si>
    <r>
      <rPr>
        <b/>
        <sz val="11"/>
        <color indexed="10"/>
        <rFont val="ＭＳ Ｐゴシック"/>
        <family val="3"/>
      </rPr>
      <t>だけど</t>
    </r>
    <r>
      <rPr>
        <b/>
        <sz val="14"/>
        <color indexed="10"/>
        <rFont val="HGP創英角ｺﾞｼｯｸUB"/>
        <family val="3"/>
      </rPr>
      <t>機会攻撃誘発</t>
    </r>
    <r>
      <rPr>
        <b/>
        <sz val="11"/>
        <color indexed="10"/>
        <rFont val="ＭＳ Ｐゴシック"/>
        <family val="3"/>
      </rPr>
      <t>には</t>
    </r>
    <r>
      <rPr>
        <b/>
        <sz val="14"/>
        <color indexed="10"/>
        <rFont val="ＭＳ Ｐゴシック"/>
        <family val="3"/>
      </rPr>
      <t>要注意！</t>
    </r>
    <r>
      <rPr>
        <b/>
        <sz val="12"/>
        <color indexed="18"/>
        <rFont val="ＭＳ Ｐゴシック"/>
        <family val="3"/>
      </rPr>
      <t>（マイナーアクション全般に言える事）</t>
    </r>
  </si>
  <si>
    <r>
      <t>　　・手を出すだけで</t>
    </r>
    <r>
      <rPr>
        <b/>
        <sz val="11"/>
        <color indexed="10"/>
        <rFont val="ＭＳ Ｐゴシック"/>
        <family val="3"/>
      </rPr>
      <t>機会攻撃を誘発</t>
    </r>
    <r>
      <rPr>
        <sz val="11"/>
        <color indexed="8"/>
        <rFont val="ＭＳ Ｐゴシック"/>
        <family val="3"/>
      </rPr>
      <t>するので、敵に纏わり付かれるとかなり辛い・・・</t>
    </r>
  </si>
  <si>
    <r>
      <t>　・</t>
    </r>
    <r>
      <rPr>
        <b/>
        <sz val="11"/>
        <color indexed="10"/>
        <rFont val="ＭＳ Ｐゴシック"/>
        <family val="3"/>
      </rPr>
      <t>メイジ・ハンドだけで戦線を維持するのは困難！　</t>
    </r>
    <r>
      <rPr>
        <sz val="11"/>
        <color indexed="8"/>
        <rFont val="ＭＳ Ｐゴシック"/>
        <family val="3"/>
      </rPr>
      <t>他の</t>
    </r>
    <r>
      <rPr>
        <b/>
        <sz val="11"/>
        <color indexed="10"/>
        <rFont val="ＭＳ Ｐゴシック"/>
        <family val="3"/>
      </rPr>
      <t>召喚や味方のパワーとの使い分け</t>
    </r>
    <r>
      <rPr>
        <sz val="11"/>
        <color indexed="8"/>
        <rFont val="ＭＳ Ｐゴシック"/>
        <family val="3"/>
      </rPr>
      <t>が重要。</t>
    </r>
  </si>
  <si>
    <t>　という事になってしまう。　接近戦は基本、避ける方向で。</t>
  </si>
  <si>
    <t>　っかし、機会攻撃だけでもなんとかならんモンかねェ・・・。</t>
  </si>
  <si>
    <r>
      <t>　・敵から逃げつつも</t>
    </r>
    <r>
      <rPr>
        <b/>
        <sz val="11"/>
        <color indexed="10"/>
        <rFont val="ＭＳ Ｐゴシック"/>
        <family val="3"/>
      </rPr>
      <t>中距離はキープし続ける</t>
    </r>
    <r>
      <rPr>
        <sz val="11"/>
        <color theme="1"/>
        <rFont val="Calibri"/>
        <family val="3"/>
      </rPr>
      <t>繊細な立ち回りが必要！</t>
    </r>
  </si>
  <si>
    <r>
      <t>　・常に</t>
    </r>
    <r>
      <rPr>
        <b/>
        <sz val="11"/>
        <color indexed="10"/>
        <rFont val="ＭＳ Ｐゴシック"/>
        <family val="3"/>
      </rPr>
      <t>戦場の中心で集中攻撃に参加</t>
    </r>
    <r>
      <rPr>
        <sz val="11"/>
        <color theme="1"/>
        <rFont val="Calibri"/>
        <family val="3"/>
      </rPr>
      <t>し続ける事が理想！（時間稼ぎ的なパワーがほとんど無いし）</t>
    </r>
  </si>
  <si>
    <r>
      <t>　　オテギヌのターン直前ならば、押しやってあげて</t>
    </r>
    <r>
      <rPr>
        <b/>
        <sz val="11"/>
        <color indexed="10"/>
        <rFont val="ＭＳ Ｐゴシック"/>
        <family val="3"/>
      </rPr>
      <t>チョロＱの応援</t>
    </r>
    <r>
      <rPr>
        <sz val="11"/>
        <color theme="1"/>
        <rFont val="Calibri"/>
        <family val="3"/>
      </rPr>
      <t>ができたら素敵。</t>
    </r>
  </si>
  <si>
    <r>
      <t>③マイナーアクションが余っているか否か、</t>
    </r>
    <r>
      <rPr>
        <b/>
        <sz val="11"/>
        <color indexed="10"/>
        <rFont val="ＭＳ Ｐゴシック"/>
        <family val="3"/>
      </rPr>
      <t>攻撃前</t>
    </r>
    <r>
      <rPr>
        <sz val="11"/>
        <color theme="1"/>
        <rFont val="Calibri"/>
        <family val="3"/>
      </rPr>
      <t>に常にチェック！</t>
    </r>
  </si>
  <si>
    <r>
      <t>爆発の範囲内の</t>
    </r>
    <r>
      <rPr>
        <sz val="11"/>
        <rFont val="ＭＳ Ｐゴシック"/>
        <family val="3"/>
      </rPr>
      <t>クリ―チャ―</t>
    </r>
    <r>
      <rPr>
        <b/>
        <sz val="11"/>
        <color indexed="10"/>
        <rFont val="ＭＳ Ｐゴシック"/>
        <family val="3"/>
      </rPr>
      <t>1体</t>
    </r>
  </si>
  <si>
    <t xml:space="preserve">    補足追加</t>
  </si>
  <si>
    <t>　　　　比較的安全に重傷をキープ可能なので、ワンターズはこのパワーと相性が最も良い！</t>
  </si>
  <si>
    <t>　　　　逆にＡＣへのパワーボーナスモロ被りでＲＪの方が相性が悪い・・・。</t>
  </si>
  <si>
    <t>　　　　前述と矛盾するんで入れるのをためらったと思われる。</t>
  </si>
  <si>
    <t>　　　　実際、欲しがるのはRJぐらいだろうけど、ワンター達も使い勝手あるのよとリリースの為掲載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</si>
</sst>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9">
    <font>
      <sz val="11"/>
      <color theme="1"/>
      <name val="Calibri"/>
      <family val="3"/>
    </font>
    <font>
      <sz val="11"/>
      <color indexed="8"/>
      <name val="ＭＳ Ｐゴシック"/>
      <family val="3"/>
    </font>
    <font>
      <sz val="6"/>
      <name val="ＭＳ Ｐゴシック"/>
      <family val="3"/>
    </font>
    <font>
      <sz val="11"/>
      <name val="ＭＳ Ｐゴシック"/>
      <family val="3"/>
    </font>
    <font>
      <b/>
      <sz val="11"/>
      <color indexed="10"/>
      <name val="ＭＳ Ｐゴシック"/>
      <family val="3"/>
    </font>
    <font>
      <b/>
      <sz val="14"/>
      <color indexed="10"/>
      <name val="HGP創英角ｺﾞｼｯｸUB"/>
      <family val="3"/>
    </font>
    <font>
      <b/>
      <sz val="16"/>
      <color indexed="10"/>
      <name val="ＭＳ Ｐゴシック"/>
      <family val="3"/>
    </font>
    <font>
      <b/>
      <sz val="12"/>
      <color indexed="10"/>
      <name val="HGP創英角ｺﾞｼｯｸUB"/>
      <family val="3"/>
    </font>
    <font>
      <b/>
      <sz val="14"/>
      <color indexed="30"/>
      <name val="HGP創英ﾌﾟﾚｾﾞﾝｽEB"/>
      <family val="1"/>
    </font>
    <font>
      <b/>
      <sz val="12"/>
      <color indexed="30"/>
      <name val="HGP創英ﾌﾟﾚｾﾞﾝｽEB"/>
      <family val="1"/>
    </font>
    <font>
      <b/>
      <sz val="16"/>
      <color indexed="10"/>
      <name val="HGP創英角ｺﾞｼｯｸUB"/>
      <family val="3"/>
    </font>
    <font>
      <b/>
      <sz val="14"/>
      <color indexed="10"/>
      <name val="ＭＳ Ｐゴシック"/>
      <family val="3"/>
    </font>
    <font>
      <b/>
      <sz val="12"/>
      <color indexed="1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9"/>
      <name val="ＭＳ Ｐゴシック"/>
      <family val="3"/>
    </font>
    <font>
      <b/>
      <sz val="18"/>
      <color indexed="9"/>
      <name val="ＭＳ Ｐゴシック"/>
      <family val="3"/>
    </font>
    <font>
      <b/>
      <sz val="10"/>
      <name val="ＭＳ Ｐゴシック"/>
      <family val="3"/>
    </font>
    <font>
      <b/>
      <sz val="11"/>
      <name val="ＭＳ Ｐゴシック"/>
      <family val="3"/>
    </font>
    <font>
      <b/>
      <sz val="8"/>
      <color indexed="8"/>
      <name val="ＭＳ Ｐゴシック"/>
      <family val="3"/>
    </font>
    <font>
      <sz val="10"/>
      <color indexed="9"/>
      <name val="ＭＳ Ｐゴシック"/>
      <family val="3"/>
    </font>
    <font>
      <sz val="20"/>
      <color indexed="8"/>
      <name val="ＭＳ Ｐゴシック"/>
      <family val="3"/>
    </font>
    <font>
      <sz val="20"/>
      <color indexed="62"/>
      <name val="ＭＳ Ｐゴシック"/>
      <family val="3"/>
    </font>
    <font>
      <sz val="18"/>
      <color indexed="10"/>
      <name val="ＭＳ Ｐゴシック"/>
      <family val="3"/>
    </font>
    <font>
      <sz val="14"/>
      <color indexed="8"/>
      <name val="ＭＳ Ｐゴシック"/>
      <family val="3"/>
    </font>
    <font>
      <b/>
      <sz val="11"/>
      <color indexed="49"/>
      <name val="ＭＳ Ｐゴシック"/>
      <family val="3"/>
    </font>
    <font>
      <b/>
      <sz val="14"/>
      <color indexed="8"/>
      <name val="ＭＳ Ｐゴシック"/>
      <family val="3"/>
    </font>
    <font>
      <b/>
      <sz val="12"/>
      <color indexed="10"/>
      <name val="ＭＳ Ｐゴシック"/>
      <family val="3"/>
    </font>
    <font>
      <b/>
      <sz val="9"/>
      <name val="ＭＳ Ｐゴシック"/>
      <family val="3"/>
    </font>
    <font>
      <b/>
      <sz val="12"/>
      <color indexed="8"/>
      <name val="ＭＳ Ｐゴシック"/>
      <family val="3"/>
    </font>
    <font>
      <sz val="12"/>
      <name val="ＭＳ Ｐゴシック"/>
      <family val="3"/>
    </font>
    <font>
      <b/>
      <sz val="14"/>
      <color indexed="10"/>
      <name val="HGPｺﾞｼｯｸE"/>
      <family val="3"/>
    </font>
    <font>
      <b/>
      <sz val="11"/>
      <color indexed="36"/>
      <name val="ＭＳ Ｐゴシック"/>
      <family val="3"/>
    </font>
    <font>
      <b/>
      <sz val="16"/>
      <color indexed="17"/>
      <name val="ＭＳ Ｐゴシック"/>
      <family val="3"/>
    </font>
    <font>
      <b/>
      <sz val="14"/>
      <color indexed="17"/>
      <name val="ＭＳ Ｐゴシック"/>
      <family val="3"/>
    </font>
    <font>
      <b/>
      <sz val="9"/>
      <color indexed="8"/>
      <name val="ＭＳ Ｐゴシック"/>
      <family val="3"/>
    </font>
    <font>
      <b/>
      <sz val="18"/>
      <color indexed="8"/>
      <name val="ＭＳ Ｐゴシック"/>
      <family val="3"/>
    </font>
    <font>
      <b/>
      <sz val="16"/>
      <color indexed="8"/>
      <name val="ＭＳ Ｐゴシック"/>
      <family val="3"/>
    </font>
    <font>
      <b/>
      <sz val="22"/>
      <color indexed="8"/>
      <name val="HGP創英角ﾎﾟｯﾌﾟ体"/>
      <family val="3"/>
    </font>
    <font>
      <b/>
      <sz val="14"/>
      <color indexed="9"/>
      <name val="ＭＳ Ｐゴシック"/>
      <family val="3"/>
    </font>
    <font>
      <b/>
      <sz val="16"/>
      <color indexed="9"/>
      <name val="ＭＳ Ｐゴシック"/>
      <family val="3"/>
    </font>
    <font>
      <b/>
      <sz val="18"/>
      <color indexed="10"/>
      <name val="ＭＳ Ｐゴシック"/>
      <family val="3"/>
    </font>
    <font>
      <b/>
      <sz val="11"/>
      <color indexed="40"/>
      <name val="ＭＳ Ｐゴシック"/>
      <family val="3"/>
    </font>
    <font>
      <sz val="14"/>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0"/>
      <name val="Calibri"/>
      <family val="3"/>
    </font>
    <font>
      <b/>
      <sz val="18"/>
      <color theme="0"/>
      <name val="Calibri"/>
      <family val="3"/>
    </font>
    <font>
      <sz val="11"/>
      <name val="Calibri"/>
      <family val="3"/>
    </font>
    <font>
      <b/>
      <sz val="10"/>
      <name val="Calibri"/>
      <family val="3"/>
    </font>
    <font>
      <b/>
      <sz val="11"/>
      <color rgb="FFFF0000"/>
      <name val="Calibri"/>
      <family val="3"/>
    </font>
    <font>
      <b/>
      <sz val="11"/>
      <name val="Calibri"/>
      <family val="3"/>
    </font>
    <font>
      <b/>
      <sz val="14"/>
      <color rgb="FFFF0000"/>
      <name val="Calibri"/>
      <family val="3"/>
    </font>
    <font>
      <b/>
      <sz val="8"/>
      <color theme="1"/>
      <name val="Calibri"/>
      <family val="3"/>
    </font>
    <font>
      <sz val="10"/>
      <color theme="0"/>
      <name val="Calibri"/>
      <family val="3"/>
    </font>
    <font>
      <sz val="20"/>
      <color theme="1"/>
      <name val="Calibri"/>
      <family val="3"/>
    </font>
    <font>
      <sz val="20"/>
      <color theme="3" tint="0.39998000860214233"/>
      <name val="Calibri"/>
      <family val="3"/>
    </font>
    <font>
      <sz val="18"/>
      <color rgb="FFFF0000"/>
      <name val="Calibri"/>
      <family val="3"/>
    </font>
    <font>
      <sz val="14"/>
      <color theme="1"/>
      <name val="Calibri"/>
      <family val="3"/>
    </font>
    <font>
      <b/>
      <sz val="11"/>
      <color theme="8" tint="-0.24997000396251678"/>
      <name val="Calibri"/>
      <family val="3"/>
    </font>
    <font>
      <b/>
      <sz val="14"/>
      <color theme="1"/>
      <name val="Calibri"/>
      <family val="3"/>
    </font>
    <font>
      <b/>
      <sz val="14"/>
      <color rgb="FFFF0000"/>
      <name val="HGP創英角ｺﾞｼｯｸUB"/>
      <family val="3"/>
    </font>
    <font>
      <b/>
      <sz val="12"/>
      <color theme="1"/>
      <name val="Calibri"/>
      <family val="3"/>
    </font>
    <font>
      <b/>
      <sz val="9"/>
      <name val="Calibri"/>
      <family val="3"/>
    </font>
    <font>
      <b/>
      <sz val="12"/>
      <color rgb="FFFF0000"/>
      <name val="Calibri"/>
      <family val="3"/>
    </font>
    <font>
      <sz val="12"/>
      <name val="Calibri"/>
      <family val="3"/>
    </font>
    <font>
      <b/>
      <sz val="14"/>
      <color rgb="FFFF0000"/>
      <name val="HGPｺﾞｼｯｸE"/>
      <family val="3"/>
    </font>
    <font>
      <b/>
      <sz val="22"/>
      <color theme="1"/>
      <name val="HGP創英角ﾎﾟｯﾌﾟ体"/>
      <family val="3"/>
    </font>
    <font>
      <b/>
      <sz val="16"/>
      <color theme="1"/>
      <name val="Calibri"/>
      <family val="3"/>
    </font>
    <font>
      <b/>
      <sz val="11"/>
      <color rgb="FF7030A0"/>
      <name val="Calibri"/>
      <family val="3"/>
    </font>
    <font>
      <b/>
      <sz val="9"/>
      <color theme="1"/>
      <name val="Calibri"/>
      <family val="3"/>
    </font>
    <font>
      <b/>
      <sz val="18"/>
      <color theme="1"/>
      <name val="Calibri"/>
      <family val="3"/>
    </font>
    <font>
      <b/>
      <sz val="14"/>
      <color rgb="FF008000"/>
      <name val="Calibri"/>
      <family val="3"/>
    </font>
    <font>
      <b/>
      <sz val="12"/>
      <color rgb="FFFF0000"/>
      <name val="HGP創英角ｺﾞｼｯｸUB"/>
      <family val="3"/>
    </font>
    <font>
      <b/>
      <sz val="16"/>
      <color rgb="FF008000"/>
      <name val="Calibri"/>
      <family val="3"/>
    </font>
    <font>
      <b/>
      <sz val="11"/>
      <color rgb="FF00B0F0"/>
      <name val="Calibri"/>
      <family val="3"/>
    </font>
    <font>
      <b/>
      <sz val="18"/>
      <color rgb="FFFF0000"/>
      <name val="Calibri"/>
      <family val="3"/>
    </font>
    <font>
      <b/>
      <sz val="14"/>
      <color theme="0"/>
      <name val="Calibri"/>
      <family val="3"/>
    </font>
    <font>
      <b/>
      <sz val="16"/>
      <color theme="0"/>
      <name val="Calibri"/>
      <family val="3"/>
    </font>
    <font>
      <sz val="14"/>
      <name val="Calibri"/>
      <family val="3"/>
    </font>
    <font>
      <b/>
      <sz val="14"/>
      <color rgb="FF0070C0"/>
      <name val="HGP創英ﾌﾟﾚｾﾞﾝｽEB"/>
      <family val="1"/>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59996342659"/>
        <bgColor indexed="64"/>
      </patternFill>
    </fill>
    <fill>
      <patternFill patternType="solid">
        <fgColor rgb="FF008000"/>
        <bgColor indexed="64"/>
      </patternFill>
    </fill>
    <fill>
      <patternFill patternType="solid">
        <fgColor theme="0"/>
        <bgColor indexed="64"/>
      </patternFill>
    </fill>
    <fill>
      <patternFill patternType="solid">
        <fgColor theme="0" tint="-0.1499900072813034"/>
        <bgColor indexed="64"/>
      </patternFill>
    </fill>
    <fill>
      <patternFill patternType="solid">
        <fgColor theme="5" tint="0.5999600291252136"/>
        <bgColor indexed="64"/>
      </patternFill>
    </fill>
    <fill>
      <patternFill patternType="solid">
        <fgColor theme="5" tint="-0.24997000396251678"/>
        <bgColor indexed="64"/>
      </patternFill>
    </fill>
    <fill>
      <patternFill patternType="solid">
        <fgColor rgb="FFA61D02"/>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theme="9" tint="0.5999600291252136"/>
        <bgColor indexed="64"/>
      </patternFill>
    </fill>
    <fill>
      <patternFill patternType="solid">
        <fgColor rgb="FFFF0000"/>
        <bgColor indexed="64"/>
      </patternFill>
    </fill>
    <fill>
      <patternFill patternType="solid">
        <fgColor theme="1" tint="0.34999001026153564"/>
        <bgColor indexed="64"/>
      </patternFill>
    </fill>
    <fill>
      <patternFill patternType="solid">
        <fgColor theme="6" tint="-0.24997000396251678"/>
        <bgColor indexed="64"/>
      </patternFill>
    </fill>
    <fill>
      <patternFill patternType="solid">
        <fgColor theme="2" tint="-0.4999699890613556"/>
        <bgColor indexed="64"/>
      </patternFill>
    </fill>
    <fill>
      <patternFill patternType="solid">
        <fgColor theme="2" tint="-0.09996999800205231"/>
        <bgColor indexed="64"/>
      </patternFill>
    </fill>
    <fill>
      <patternFill patternType="solid">
        <fgColor rgb="FF7030A0"/>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medium"/>
      <top style="thin"/>
      <bottom style="medium"/>
    </border>
    <border>
      <left style="thin"/>
      <right style="hair"/>
      <top style="thin"/>
      <bottom style="medium"/>
    </border>
    <border>
      <left style="thin"/>
      <right style="thin"/>
      <top style="thin"/>
      <bottom/>
    </border>
    <border>
      <left style="thin"/>
      <right style="thin"/>
      <top/>
      <bottom/>
    </border>
    <border>
      <left style="thin"/>
      <right style="thin"/>
      <top style="medium"/>
      <bottom style="medium"/>
    </border>
    <border>
      <left style="thin"/>
      <right style="thin"/>
      <top style="thin"/>
      <bottom style="medium"/>
    </border>
    <border>
      <left style="thin"/>
      <right/>
      <top style="thin"/>
      <bottom style="thin"/>
    </border>
    <border>
      <left style="thin"/>
      <right style="hair"/>
      <top/>
      <bottom style="thin"/>
    </border>
    <border>
      <left style="thin"/>
      <right style="medium"/>
      <top style="medium"/>
      <bottom style="medium"/>
    </border>
    <border>
      <left style="hair"/>
      <right/>
      <top style="thin"/>
      <bottom style="medium"/>
    </border>
    <border>
      <left style="hair"/>
      <right/>
      <top style="thin"/>
      <bottom style="hair"/>
    </border>
    <border>
      <left style="thin"/>
      <right style="thin"/>
      <top style="medium"/>
      <bottom style="thin"/>
    </border>
    <border>
      <left style="thin"/>
      <right style="medium"/>
      <top style="medium"/>
      <bottom style="thin"/>
    </border>
    <border>
      <left style="thin"/>
      <right style="thin"/>
      <top style="medium"/>
      <bottom style="hair"/>
    </border>
    <border>
      <left style="thin"/>
      <right style="medium"/>
      <top style="medium"/>
      <bottom style="hair"/>
    </border>
    <border>
      <left style="thin"/>
      <right style="hair"/>
      <top style="medium"/>
      <bottom style="hair"/>
    </border>
    <border>
      <left style="hair"/>
      <right/>
      <top style="medium"/>
      <bottom style="hair"/>
    </border>
    <border>
      <left style="hair"/>
      <right/>
      <top style="hair"/>
      <bottom style="medium"/>
    </border>
    <border>
      <left style="thin"/>
      <right style="thin"/>
      <top style="medium"/>
      <bottom/>
    </border>
    <border>
      <left style="hair"/>
      <right/>
      <top/>
      <bottom style="hair"/>
    </border>
    <border>
      <left style="thin"/>
      <right style="medium"/>
      <top/>
      <bottom style="thin"/>
    </border>
    <border>
      <left style="hair"/>
      <right/>
      <top style="medium"/>
      <bottom style="medium"/>
    </border>
    <border>
      <left style="thin"/>
      <right style="hair"/>
      <top style="hair"/>
      <bottom style="medium"/>
    </border>
    <border>
      <left style="thin"/>
      <right style="thin"/>
      <top style="hair"/>
      <bottom style="medium"/>
    </border>
    <border>
      <left style="thin"/>
      <right style="medium"/>
      <top style="hair"/>
      <bottom style="medium"/>
    </border>
    <border>
      <left style="hair"/>
      <right style="medium"/>
      <top style="thin"/>
      <bottom style="medium"/>
    </border>
    <border>
      <left style="medium"/>
      <right style="thin"/>
      <top style="medium"/>
      <bottom/>
    </border>
    <border>
      <left style="thin"/>
      <right style="medium"/>
      <top style="medium"/>
      <bottom/>
    </border>
    <border>
      <left/>
      <right style="thin"/>
      <top style="medium"/>
      <bottom/>
    </border>
    <border>
      <left style="thin"/>
      <right style="medium"/>
      <top/>
      <bottom/>
    </border>
    <border>
      <left/>
      <right style="thin"/>
      <top style="thin"/>
      <bottom style="thin"/>
    </border>
    <border>
      <left/>
      <right style="thin"/>
      <top style="thin"/>
      <bottom style="medium"/>
    </border>
    <border>
      <left style="thin"/>
      <right style="hair"/>
      <top style="medium"/>
      <bottom style="thin"/>
    </border>
    <border>
      <left style="hair"/>
      <right style="medium"/>
      <top style="medium"/>
      <bottom style="thin"/>
    </border>
    <border>
      <left/>
      <right style="thin"/>
      <top style="medium"/>
      <bottom style="thin"/>
    </border>
    <border>
      <left/>
      <right style="medium"/>
      <top style="medium"/>
      <bottom style="thin"/>
    </border>
    <border>
      <left style="hair"/>
      <right style="medium"/>
      <top style="thin"/>
      <bottom style="hair"/>
    </border>
    <border>
      <left/>
      <right style="thin"/>
      <top style="thin"/>
      <bottom style="hair"/>
    </border>
    <border>
      <left/>
      <right style="medium"/>
      <top style="thin"/>
      <bottom style="hair"/>
    </border>
    <border>
      <left/>
      <right style="medium"/>
      <top style="thin"/>
      <bottom style="medium"/>
    </border>
    <border>
      <left style="thin"/>
      <right style="medium"/>
      <top/>
      <bottom style="medium"/>
    </border>
    <border>
      <left style="medium"/>
      <right style="thin"/>
      <top/>
      <bottom style="medium"/>
    </border>
    <border>
      <left style="thin"/>
      <right style="thin"/>
      <top/>
      <bottom style="medium"/>
    </border>
    <border>
      <left style="thin"/>
      <right/>
      <top/>
      <bottom/>
    </border>
    <border>
      <left/>
      <right style="thin"/>
      <top/>
      <bottom/>
    </border>
    <border>
      <left style="thin"/>
      <right/>
      <top style="medium"/>
      <bottom style="medium"/>
    </border>
    <border>
      <left style="thin"/>
      <right/>
      <top/>
      <bottom style="thin"/>
    </border>
    <border>
      <left style="thin"/>
      <right>
        <color indexed="63"/>
      </right>
      <top style="thin"/>
      <bottom style="medium"/>
    </border>
    <border>
      <left style="medium"/>
      <right/>
      <top/>
      <bottom/>
    </border>
    <border>
      <left/>
      <right style="medium"/>
      <top/>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style="medium"/>
    </border>
    <border>
      <left/>
      <right style="medium"/>
      <top style="medium"/>
      <bottom style="medium"/>
    </border>
    <border>
      <left/>
      <right/>
      <top style="thin"/>
      <bottom style="thin"/>
    </border>
    <border>
      <left style="thin"/>
      <right/>
      <top style="thin"/>
      <bottom/>
    </border>
    <border>
      <left/>
      <right/>
      <top style="thin"/>
      <bottom/>
    </border>
    <border>
      <left/>
      <right style="thin"/>
      <top style="thin"/>
      <bottom/>
    </border>
    <border>
      <left/>
      <right/>
      <top/>
      <bottom style="thin"/>
    </border>
    <border>
      <left/>
      <right style="thin"/>
      <top/>
      <bottom style="thin"/>
    </border>
    <border>
      <left/>
      <right/>
      <top style="medium"/>
      <bottom style="medium"/>
    </border>
    <border>
      <left style="medium"/>
      <right/>
      <top style="hair"/>
      <bottom style="hair"/>
    </border>
    <border>
      <left style="medium"/>
      <right/>
      <top style="hair"/>
      <bottom style="medium"/>
    </border>
    <border>
      <left/>
      <right style="hair"/>
      <top style="medium"/>
      <bottom style="medium"/>
    </border>
    <border>
      <left style="medium"/>
      <right/>
      <top/>
      <bottom style="hair"/>
    </border>
    <border>
      <left/>
      <right style="thin"/>
      <top/>
      <bottom style="medium"/>
    </border>
    <border>
      <left style="medium"/>
      <right style="medium"/>
      <top style="medium"/>
      <bottom style="medium"/>
    </border>
    <border>
      <left style="medium"/>
      <right style="medium"/>
      <top style="medium"/>
      <bottom/>
    </border>
    <border>
      <left style="medium"/>
      <right style="medium"/>
      <top/>
      <bottom/>
    </border>
    <border>
      <left style="medium"/>
      <right/>
      <top style="medium"/>
      <bottom style="thin"/>
    </border>
    <border>
      <left/>
      <right/>
      <top style="medium"/>
      <bottom style="thin"/>
    </border>
    <border>
      <left style="medium"/>
      <right style="thin"/>
      <top/>
      <bottom/>
    </border>
    <border>
      <left style="medium"/>
      <right/>
      <top style="thin"/>
      <bottom style="medium"/>
    </border>
    <border>
      <left/>
      <right/>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3" fillId="32" borderId="0" applyNumberFormat="0" applyBorder="0" applyAlignment="0" applyProtection="0"/>
  </cellStyleXfs>
  <cellXfs count="491">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Font="1" applyAlignment="1">
      <alignment horizontal="center" vertical="center"/>
    </xf>
    <xf numFmtId="0" fontId="0" fillId="0" borderId="10" xfId="0" applyBorder="1" applyAlignment="1">
      <alignment horizontal="center" vertical="center"/>
    </xf>
    <xf numFmtId="0" fontId="65" fillId="33" borderId="10" xfId="0" applyFont="1" applyFill="1" applyBorder="1" applyAlignment="1">
      <alignment horizontal="center" vertical="center"/>
    </xf>
    <xf numFmtId="0" fontId="0" fillId="34" borderId="10" xfId="0" applyFill="1" applyBorder="1" applyAlignment="1">
      <alignment horizontal="center" vertical="center"/>
    </xf>
    <xf numFmtId="0" fontId="0" fillId="0" borderId="10" xfId="0" applyBorder="1" applyAlignment="1">
      <alignment vertical="center"/>
    </xf>
    <xf numFmtId="0" fontId="0" fillId="34" borderId="10" xfId="0" applyFill="1" applyBorder="1" applyAlignment="1">
      <alignment vertical="center"/>
    </xf>
    <xf numFmtId="0" fontId="0" fillId="34" borderId="11" xfId="0" applyFill="1" applyBorder="1" applyAlignment="1">
      <alignment vertical="center"/>
    </xf>
    <xf numFmtId="0" fontId="74" fillId="35" borderId="10" xfId="0" applyFont="1" applyFill="1" applyBorder="1" applyAlignment="1">
      <alignment horizontal="center" vertical="center"/>
    </xf>
    <xf numFmtId="0" fontId="75" fillId="35" borderId="10" xfId="0" applyFont="1" applyFill="1" applyBorder="1" applyAlignment="1">
      <alignment horizontal="center" vertical="center"/>
    </xf>
    <xf numFmtId="0" fontId="58" fillId="35" borderId="10" xfId="0" applyFont="1" applyFill="1" applyBorder="1" applyAlignment="1">
      <alignment horizontal="center" vertical="center"/>
    </xf>
    <xf numFmtId="0" fontId="69" fillId="0" borderId="0" xfId="0" applyFont="1" applyAlignment="1">
      <alignment vertical="center"/>
    </xf>
    <xf numFmtId="0" fontId="76" fillId="36" borderId="10" xfId="0" applyFont="1" applyFill="1" applyBorder="1" applyAlignment="1">
      <alignment horizontal="center" vertical="center"/>
    </xf>
    <xf numFmtId="0" fontId="69" fillId="0" borderId="0" xfId="0" applyFont="1" applyAlignment="1">
      <alignment horizontal="right" vertical="center"/>
    </xf>
    <xf numFmtId="0" fontId="69" fillId="0" borderId="0" xfId="0" applyFont="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center" vertical="center"/>
    </xf>
    <xf numFmtId="0" fontId="65" fillId="33" borderId="10" xfId="0" applyFont="1" applyFill="1" applyBorder="1" applyAlignment="1">
      <alignment horizontal="center" vertical="center"/>
    </xf>
    <xf numFmtId="0" fontId="0" fillId="34" borderId="10" xfId="0" applyFill="1" applyBorder="1" applyAlignment="1">
      <alignment horizontal="center" vertical="center"/>
    </xf>
    <xf numFmtId="0" fontId="0" fillId="0" borderId="10" xfId="0" applyBorder="1" applyAlignment="1">
      <alignment horizontal="center" vertical="center"/>
    </xf>
    <xf numFmtId="0" fontId="0" fillId="37" borderId="10" xfId="0" applyFill="1" applyBorder="1" applyAlignment="1">
      <alignment vertical="center"/>
    </xf>
    <xf numFmtId="0" fontId="65" fillId="33" borderId="10" xfId="0" applyFont="1" applyFill="1" applyBorder="1" applyAlignment="1">
      <alignment horizontal="center" vertical="center"/>
    </xf>
    <xf numFmtId="0" fontId="0" fillId="0" borderId="10" xfId="0" applyBorder="1" applyAlignment="1">
      <alignment horizontal="center" vertical="center"/>
    </xf>
    <xf numFmtId="0" fontId="74" fillId="35" borderId="10" xfId="0" applyFont="1" applyFill="1" applyBorder="1" applyAlignment="1">
      <alignment horizontal="center" vertical="center" shrinkToFit="1"/>
    </xf>
    <xf numFmtId="0" fontId="58" fillId="35" borderId="10" xfId="0" applyFont="1" applyFill="1" applyBorder="1" applyAlignment="1">
      <alignment horizontal="center" vertical="center" shrinkToFit="1"/>
    </xf>
    <xf numFmtId="0" fontId="75" fillId="35" borderId="10" xfId="0" applyFont="1" applyFill="1" applyBorder="1" applyAlignment="1">
      <alignment horizontal="center" vertical="center" shrinkToFit="1"/>
    </xf>
    <xf numFmtId="0" fontId="77" fillId="38" borderId="12" xfId="0" applyFont="1" applyFill="1" applyBorder="1" applyAlignment="1">
      <alignment horizontal="center" vertical="center"/>
    </xf>
    <xf numFmtId="0" fontId="60" fillId="39" borderId="13" xfId="0" applyFont="1" applyFill="1" applyBorder="1" applyAlignment="1">
      <alignment horizontal="center" vertical="center" shrinkToFit="1"/>
    </xf>
    <xf numFmtId="0" fontId="0" fillId="0" borderId="0" xfId="0" applyAlignment="1">
      <alignment horizontal="center" vertical="center"/>
    </xf>
    <xf numFmtId="0" fontId="65" fillId="33" borderId="10" xfId="0" applyFont="1" applyFill="1" applyBorder="1" applyAlignment="1">
      <alignment horizontal="center" vertical="center"/>
    </xf>
    <xf numFmtId="0" fontId="0" fillId="34" borderId="10" xfId="0" applyFill="1" applyBorder="1" applyAlignment="1">
      <alignment horizontal="center" vertical="center"/>
    </xf>
    <xf numFmtId="0" fontId="69" fillId="0" borderId="0" xfId="0" applyFont="1" applyAlignment="1">
      <alignment horizontal="left" vertical="center"/>
    </xf>
    <xf numFmtId="0" fontId="65" fillId="0" borderId="0" xfId="0" applyFont="1" applyAlignment="1">
      <alignment horizontal="left" vertical="center"/>
    </xf>
    <xf numFmtId="0" fontId="76" fillId="36" borderId="10" xfId="0" applyFont="1" applyFill="1" applyBorder="1" applyAlignment="1">
      <alignment horizontal="center" vertical="center"/>
    </xf>
    <xf numFmtId="0" fontId="0" fillId="34" borderId="14" xfId="0" applyFill="1" applyBorder="1" applyAlignment="1">
      <alignment horizontal="center" vertical="center"/>
    </xf>
    <xf numFmtId="0" fontId="0" fillId="34" borderId="11" xfId="0" applyFill="1" applyBorder="1" applyAlignment="1">
      <alignment horizontal="center" vertical="center"/>
    </xf>
    <xf numFmtId="0" fontId="0" fillId="0" borderId="15" xfId="0" applyBorder="1" applyAlignment="1">
      <alignment horizontal="center" vertical="center"/>
    </xf>
    <xf numFmtId="0" fontId="74" fillId="40" borderId="10" xfId="0" applyFont="1" applyFill="1" applyBorder="1" applyAlignment="1">
      <alignment horizontal="center" vertical="center" shrinkToFit="1"/>
    </xf>
    <xf numFmtId="0" fontId="58" fillId="40" borderId="10" xfId="0" applyFont="1" applyFill="1" applyBorder="1" applyAlignment="1">
      <alignment horizontal="center" vertical="center" shrinkToFit="1"/>
    </xf>
    <xf numFmtId="0" fontId="75" fillId="40" borderId="10" xfId="0" applyFont="1" applyFill="1" applyBorder="1" applyAlignment="1">
      <alignment horizontal="center" vertical="center" shrinkToFit="1"/>
    </xf>
    <xf numFmtId="0" fontId="74" fillId="40" borderId="10" xfId="0" applyFont="1" applyFill="1" applyBorder="1" applyAlignment="1">
      <alignment horizontal="center" vertical="center"/>
    </xf>
    <xf numFmtId="0" fontId="58" fillId="40" borderId="10" xfId="0" applyFont="1" applyFill="1" applyBorder="1" applyAlignment="1">
      <alignment horizontal="center" vertical="center"/>
    </xf>
    <xf numFmtId="0" fontId="75" fillId="40" borderId="10" xfId="0" applyFont="1" applyFill="1" applyBorder="1" applyAlignment="1">
      <alignment horizontal="center" vertical="center"/>
    </xf>
    <xf numFmtId="0" fontId="76" fillId="0" borderId="10" xfId="0" applyFont="1" applyFill="1" applyBorder="1" applyAlignment="1">
      <alignment horizontal="center" vertical="center"/>
    </xf>
    <xf numFmtId="0" fontId="65" fillId="33" borderId="10" xfId="0" applyFont="1" applyFill="1" applyBorder="1" applyAlignment="1">
      <alignment horizontal="center" vertical="center"/>
    </xf>
    <xf numFmtId="0" fontId="65" fillId="33" borderId="11" xfId="0" applyFont="1" applyFill="1" applyBorder="1" applyAlignment="1">
      <alignment horizontal="center" vertical="center"/>
    </xf>
    <xf numFmtId="0" fontId="76" fillId="0" borderId="10" xfId="0" applyFont="1" applyFill="1" applyBorder="1" applyAlignment="1">
      <alignment horizontal="center" vertical="center"/>
    </xf>
    <xf numFmtId="0" fontId="0" fillId="34" borderId="10" xfId="0" applyFill="1" applyBorder="1" applyAlignment="1">
      <alignment horizontal="center" vertical="center"/>
    </xf>
    <xf numFmtId="0" fontId="0" fillId="0" borderId="0" xfId="0" applyAlignment="1">
      <alignment vertical="center"/>
    </xf>
    <xf numFmtId="0" fontId="65" fillId="33" borderId="10" xfId="0" applyFont="1" applyFill="1" applyBorder="1" applyAlignment="1">
      <alignment horizontal="center" vertical="center"/>
    </xf>
    <xf numFmtId="0" fontId="78" fillId="0" borderId="0" xfId="0" applyFont="1" applyAlignment="1">
      <alignment vertical="center"/>
    </xf>
    <xf numFmtId="0" fontId="79" fillId="41" borderId="16" xfId="0" applyFont="1" applyFill="1" applyBorder="1" applyAlignment="1">
      <alignment horizontal="center" vertical="center" wrapText="1"/>
    </xf>
    <xf numFmtId="0" fontId="77" fillId="38" borderId="17" xfId="0" applyFont="1" applyFill="1" applyBorder="1" applyAlignment="1">
      <alignment horizontal="center" vertical="center"/>
    </xf>
    <xf numFmtId="0" fontId="0" fillId="34" borderId="10" xfId="0" applyFill="1" applyBorder="1" applyAlignment="1">
      <alignment horizontal="center" vertical="center"/>
    </xf>
    <xf numFmtId="0" fontId="0" fillId="0" borderId="10" xfId="0" applyBorder="1" applyAlignment="1">
      <alignment horizontal="center" vertical="center"/>
    </xf>
    <xf numFmtId="0" fontId="65" fillId="33" borderId="10" xfId="0" applyFont="1" applyFill="1" applyBorder="1" applyAlignment="1">
      <alignment horizontal="center" vertical="center"/>
    </xf>
    <xf numFmtId="0" fontId="0" fillId="0" borderId="0" xfId="0" applyFont="1" applyAlignment="1">
      <alignment horizontal="left" vertical="center"/>
    </xf>
    <xf numFmtId="0" fontId="75" fillId="40" borderId="18" xfId="0" applyFont="1" applyFill="1" applyBorder="1" applyAlignment="1">
      <alignment horizontal="center" vertical="center" shrinkToFit="1"/>
    </xf>
    <xf numFmtId="0" fontId="60" fillId="42" borderId="19" xfId="0" applyFont="1" applyFill="1" applyBorder="1" applyAlignment="1">
      <alignment horizontal="center" vertical="center" shrinkToFit="1"/>
    </xf>
    <xf numFmtId="0" fontId="79" fillId="16" borderId="20" xfId="0" applyFont="1" applyFill="1" applyBorder="1" applyAlignment="1">
      <alignment horizontal="center" vertical="center" wrapText="1"/>
    </xf>
    <xf numFmtId="0" fontId="80" fillId="38" borderId="21" xfId="0" applyFont="1" applyFill="1" applyBorder="1" applyAlignment="1">
      <alignment horizontal="center" vertical="center" wrapText="1"/>
    </xf>
    <xf numFmtId="0" fontId="80" fillId="43" borderId="22" xfId="0" applyFont="1" applyFill="1" applyBorder="1" applyAlignment="1">
      <alignment horizontal="center" vertical="center" wrapText="1"/>
    </xf>
    <xf numFmtId="0" fontId="77" fillId="43" borderId="23" xfId="0" applyFont="1" applyFill="1" applyBorder="1" applyAlignment="1">
      <alignment horizontal="center" vertical="center"/>
    </xf>
    <xf numFmtId="0" fontId="77" fillId="43" borderId="24" xfId="0" applyFon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center" vertical="center"/>
    </xf>
    <xf numFmtId="0" fontId="65" fillId="33" borderId="10" xfId="0" applyFont="1" applyFill="1" applyBorder="1" applyAlignment="1">
      <alignment horizontal="center" vertical="center"/>
    </xf>
    <xf numFmtId="0" fontId="0" fillId="34" borderId="10" xfId="0" applyFill="1" applyBorder="1" applyAlignment="1">
      <alignment horizontal="center" vertical="center"/>
    </xf>
    <xf numFmtId="0" fontId="65" fillId="33" borderId="10" xfId="0" applyFont="1" applyFill="1" applyBorder="1" applyAlignment="1">
      <alignment horizontal="center" vertical="center"/>
    </xf>
    <xf numFmtId="0" fontId="0" fillId="0" borderId="0" xfId="0" applyBorder="1" applyAlignment="1">
      <alignment horizontal="center" vertical="center"/>
    </xf>
    <xf numFmtId="0" fontId="77" fillId="0" borderId="25" xfId="0" applyFont="1" applyFill="1" applyBorder="1" applyAlignment="1">
      <alignment horizontal="center" vertical="center"/>
    </xf>
    <xf numFmtId="0" fontId="77" fillId="0" borderId="26" xfId="0" applyFont="1" applyFill="1" applyBorder="1" applyAlignment="1">
      <alignment horizontal="center" vertical="center"/>
    </xf>
    <xf numFmtId="0" fontId="79" fillId="0" borderId="27" xfId="0" applyFont="1" applyFill="1" applyBorder="1" applyAlignment="1">
      <alignment horizontal="center" vertical="center" wrapText="1" shrinkToFit="1"/>
    </xf>
    <xf numFmtId="0" fontId="80" fillId="17" borderId="28" xfId="0" applyFont="1" applyFill="1" applyBorder="1" applyAlignment="1">
      <alignment horizontal="center" vertical="center" shrinkToFit="1"/>
    </xf>
    <xf numFmtId="0" fontId="80" fillId="17" borderId="29" xfId="0" applyFont="1" applyFill="1" applyBorder="1" applyAlignment="1">
      <alignment horizontal="center" vertical="center" shrinkToFit="1"/>
    </xf>
    <xf numFmtId="0" fontId="79" fillId="0" borderId="30" xfId="0" applyFont="1" applyFill="1" applyBorder="1" applyAlignment="1">
      <alignment horizontal="center" vertical="center" wrapText="1"/>
    </xf>
    <xf numFmtId="0" fontId="79" fillId="4" borderId="30" xfId="0" applyFont="1" applyFill="1" applyBorder="1" applyAlignment="1">
      <alignment horizontal="center" vertical="center" wrapText="1"/>
    </xf>
    <xf numFmtId="0" fontId="81" fillId="34" borderId="14" xfId="0" applyFont="1" applyFill="1" applyBorder="1" applyAlignment="1">
      <alignment horizontal="center" vertical="center" shrinkToFit="1"/>
    </xf>
    <xf numFmtId="0" fontId="81" fillId="34" borderId="10" xfId="0" applyFont="1" applyFill="1" applyBorder="1" applyAlignment="1">
      <alignment horizontal="center" vertical="center" shrinkToFit="1"/>
    </xf>
    <xf numFmtId="0" fontId="69" fillId="34" borderId="10" xfId="0" applyFont="1" applyFill="1" applyBorder="1" applyAlignment="1">
      <alignment horizontal="center" vertical="center" shrinkToFit="1"/>
    </xf>
    <xf numFmtId="0" fontId="69" fillId="34" borderId="14" xfId="0" applyFont="1" applyFill="1" applyBorder="1" applyAlignment="1">
      <alignment horizontal="center" vertical="center" shrinkToFit="1"/>
    </xf>
    <xf numFmtId="0" fontId="69" fillId="34" borderId="15" xfId="0" applyFont="1" applyFill="1" applyBorder="1" applyAlignment="1">
      <alignment horizontal="center" vertical="center" shrinkToFit="1"/>
    </xf>
    <xf numFmtId="0" fontId="69" fillId="34" borderId="11" xfId="0" applyFont="1" applyFill="1" applyBorder="1" applyAlignment="1">
      <alignment horizontal="center" vertical="center" shrinkToFit="1"/>
    </xf>
    <xf numFmtId="0" fontId="0" fillId="0" borderId="0" xfId="0" applyAlignment="1">
      <alignment vertical="center"/>
    </xf>
    <xf numFmtId="0" fontId="69" fillId="0" borderId="0" xfId="0" applyFont="1" applyAlignment="1">
      <alignment vertical="center"/>
    </xf>
    <xf numFmtId="0" fontId="0" fillId="34" borderId="10" xfId="0" applyFill="1" applyBorder="1" applyAlignment="1">
      <alignment horizontal="center" vertical="center"/>
    </xf>
    <xf numFmtId="0" fontId="0" fillId="0" borderId="10" xfId="0" applyBorder="1" applyAlignment="1">
      <alignment horizontal="center" vertical="center"/>
    </xf>
    <xf numFmtId="0" fontId="65" fillId="33" borderId="10" xfId="0" applyFont="1" applyFill="1" applyBorder="1" applyAlignment="1">
      <alignment horizontal="center" vertical="center"/>
    </xf>
    <xf numFmtId="0" fontId="75" fillId="35" borderId="18" xfId="0" applyFont="1" applyFill="1" applyBorder="1" applyAlignment="1">
      <alignment horizontal="center" vertical="center" shrinkToFit="1"/>
    </xf>
    <xf numFmtId="0" fontId="0" fillId="0" borderId="0" xfId="0" applyFont="1" applyAlignment="1">
      <alignment horizontal="left" vertical="center"/>
    </xf>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Font="1" applyAlignment="1">
      <alignment horizontal="center" vertical="center"/>
    </xf>
    <xf numFmtId="0" fontId="65" fillId="33" borderId="10" xfId="0" applyFont="1" applyFill="1" applyBorder="1" applyAlignment="1">
      <alignment horizontal="center" vertical="center"/>
    </xf>
    <xf numFmtId="0" fontId="0" fillId="34" borderId="10" xfId="0" applyFill="1" applyBorder="1" applyAlignment="1">
      <alignment horizontal="center" vertical="center"/>
    </xf>
    <xf numFmtId="0" fontId="74" fillId="35" borderId="10" xfId="0" applyFont="1" applyFill="1" applyBorder="1" applyAlignment="1">
      <alignment horizontal="center" vertical="center"/>
    </xf>
    <xf numFmtId="0" fontId="75" fillId="35" borderId="10" xfId="0" applyFont="1" applyFill="1" applyBorder="1" applyAlignment="1">
      <alignment horizontal="center" vertical="center"/>
    </xf>
    <xf numFmtId="0" fontId="58" fillId="35" borderId="10" xfId="0" applyFont="1" applyFill="1" applyBorder="1" applyAlignment="1">
      <alignment horizontal="center" vertical="center"/>
    </xf>
    <xf numFmtId="0" fontId="69" fillId="0" borderId="0" xfId="0" applyFont="1" applyAlignment="1">
      <alignment vertical="center"/>
    </xf>
    <xf numFmtId="0" fontId="65" fillId="0" borderId="0" xfId="0" applyFont="1" applyAlignment="1">
      <alignment horizontal="left" vertical="center"/>
    </xf>
    <xf numFmtId="0" fontId="74" fillId="35" borderId="10" xfId="0" applyFont="1" applyFill="1" applyBorder="1" applyAlignment="1">
      <alignment horizontal="center" vertical="center" shrinkToFit="1"/>
    </xf>
    <xf numFmtId="0" fontId="58" fillId="35" borderId="10" xfId="0" applyFont="1" applyFill="1" applyBorder="1" applyAlignment="1">
      <alignment horizontal="center" vertical="center" shrinkToFit="1"/>
    </xf>
    <xf numFmtId="0" fontId="75" fillId="35" borderId="10" xfId="0" applyFont="1" applyFill="1" applyBorder="1" applyAlignment="1">
      <alignment horizontal="center" vertical="center" shrinkToFit="1"/>
    </xf>
    <xf numFmtId="0" fontId="0" fillId="0" borderId="15" xfId="0" applyBorder="1" applyAlignment="1">
      <alignment horizontal="center" vertical="center"/>
    </xf>
    <xf numFmtId="0" fontId="0" fillId="34" borderId="14" xfId="0" applyFill="1" applyBorder="1" applyAlignment="1">
      <alignment horizontal="center" vertical="center"/>
    </xf>
    <xf numFmtId="0" fontId="0" fillId="34" borderId="11" xfId="0" applyFill="1" applyBorder="1" applyAlignment="1">
      <alignment horizontal="center" vertical="center"/>
    </xf>
    <xf numFmtId="0" fontId="69" fillId="0" borderId="0" xfId="0" applyFont="1" applyAlignment="1">
      <alignment horizontal="left" vertical="center"/>
    </xf>
    <xf numFmtId="0" fontId="0" fillId="0" borderId="0" xfId="0" applyFont="1" applyAlignment="1">
      <alignment horizontal="left" vertical="center"/>
    </xf>
    <xf numFmtId="0" fontId="75" fillId="35" borderId="18" xfId="0" applyFont="1" applyFill="1" applyBorder="1" applyAlignment="1">
      <alignment horizontal="center" vertical="center" shrinkToFit="1"/>
    </xf>
    <xf numFmtId="0" fontId="77" fillId="38" borderId="12" xfId="0" applyFont="1" applyFill="1" applyBorder="1" applyAlignment="1">
      <alignment horizontal="center" vertical="center"/>
    </xf>
    <xf numFmtId="0" fontId="60" fillId="39" borderId="13" xfId="0" applyFont="1" applyFill="1" applyBorder="1" applyAlignment="1">
      <alignment horizontal="center" vertical="center" shrinkToFit="1"/>
    </xf>
    <xf numFmtId="0" fontId="78" fillId="0" borderId="0" xfId="0" applyFont="1" applyAlignment="1">
      <alignment vertical="center"/>
    </xf>
    <xf numFmtId="0" fontId="77" fillId="38" borderId="17" xfId="0" applyFont="1" applyFill="1" applyBorder="1" applyAlignment="1">
      <alignment horizontal="center" vertical="center"/>
    </xf>
    <xf numFmtId="0" fontId="60" fillId="42" borderId="19" xfId="0" applyFont="1" applyFill="1" applyBorder="1" applyAlignment="1">
      <alignment horizontal="center" vertical="center" shrinkToFit="1"/>
    </xf>
    <xf numFmtId="0" fontId="79" fillId="41" borderId="20" xfId="0" applyFont="1" applyFill="1" applyBorder="1" applyAlignment="1">
      <alignment horizontal="center" vertical="center" wrapText="1"/>
    </xf>
    <xf numFmtId="0" fontId="80" fillId="38" borderId="21" xfId="0" applyFont="1" applyFill="1" applyBorder="1" applyAlignment="1">
      <alignment horizontal="center" vertical="center" wrapText="1"/>
    </xf>
    <xf numFmtId="0" fontId="0" fillId="34" borderId="10" xfId="0" applyFill="1" applyBorder="1" applyAlignment="1">
      <alignment horizontal="center" vertical="center"/>
    </xf>
    <xf numFmtId="0" fontId="0" fillId="0" borderId="10" xfId="0" applyBorder="1" applyAlignment="1">
      <alignment horizontal="center" vertical="center"/>
    </xf>
    <xf numFmtId="0" fontId="0" fillId="0" borderId="0" xfId="0" applyAlignment="1">
      <alignment vertical="center"/>
    </xf>
    <xf numFmtId="0" fontId="75" fillId="40" borderId="18" xfId="0" applyFont="1" applyFill="1" applyBorder="1" applyAlignment="1">
      <alignment horizontal="center" vertical="center" shrinkToFit="1"/>
    </xf>
    <xf numFmtId="0" fontId="80" fillId="43" borderId="31" xfId="0" applyFont="1" applyFill="1" applyBorder="1" applyAlignment="1">
      <alignment horizontal="center" vertical="center" wrapText="1"/>
    </xf>
    <xf numFmtId="0" fontId="77" fillId="43" borderId="11" xfId="0" applyFont="1" applyFill="1" applyBorder="1" applyAlignment="1">
      <alignment horizontal="center" vertical="center"/>
    </xf>
    <xf numFmtId="0" fontId="77" fillId="43" borderId="32" xfId="0" applyFont="1" applyFill="1" applyBorder="1" applyAlignment="1">
      <alignment horizontal="center" vertical="center"/>
    </xf>
    <xf numFmtId="0" fontId="80" fillId="17" borderId="33" xfId="0" applyFont="1" applyFill="1" applyBorder="1" applyAlignment="1">
      <alignment horizontal="center" vertical="center" shrinkToFit="1"/>
    </xf>
    <xf numFmtId="0" fontId="77" fillId="0" borderId="16" xfId="0" applyFont="1" applyFill="1" applyBorder="1" applyAlignment="1">
      <alignment horizontal="center" vertical="center"/>
    </xf>
    <xf numFmtId="0" fontId="77" fillId="0" borderId="20" xfId="0" applyFont="1" applyFill="1" applyBorder="1" applyAlignment="1">
      <alignment horizontal="center" vertical="center"/>
    </xf>
    <xf numFmtId="0" fontId="79" fillId="12" borderId="34" xfId="0" applyFont="1" applyFill="1" applyBorder="1" applyAlignment="1">
      <alignment horizontal="center" vertical="center" shrinkToFit="1"/>
    </xf>
    <xf numFmtId="0" fontId="77" fillId="12" borderId="35" xfId="0" applyFont="1" applyFill="1" applyBorder="1" applyAlignment="1">
      <alignment horizontal="center" vertical="center"/>
    </xf>
    <xf numFmtId="0" fontId="77" fillId="12" borderId="36" xfId="0" applyFon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center" vertical="center"/>
    </xf>
    <xf numFmtId="0" fontId="65" fillId="33" borderId="10" xfId="0" applyFont="1" applyFill="1" applyBorder="1" applyAlignment="1">
      <alignment horizontal="center" vertical="center"/>
    </xf>
    <xf numFmtId="0" fontId="0" fillId="0" borderId="0" xfId="0" applyAlignment="1">
      <alignment vertical="center"/>
    </xf>
    <xf numFmtId="0" fontId="60" fillId="44" borderId="10" xfId="0" applyFont="1" applyFill="1" applyBorder="1" applyAlignment="1">
      <alignment horizontal="center" vertical="center"/>
    </xf>
    <xf numFmtId="0" fontId="0" fillId="34" borderId="10" xfId="0" applyFill="1" applyBorder="1" applyAlignment="1">
      <alignment horizontal="center" vertical="center"/>
    </xf>
    <xf numFmtId="0" fontId="0" fillId="0" borderId="10" xfId="0" applyBorder="1" applyAlignment="1">
      <alignment horizontal="center" vertical="center"/>
    </xf>
    <xf numFmtId="0" fontId="65" fillId="33" borderId="10" xfId="0" applyFont="1" applyFill="1" applyBorder="1" applyAlignment="1">
      <alignment horizontal="center" vertical="center"/>
    </xf>
    <xf numFmtId="0" fontId="0" fillId="0" borderId="0" xfId="0" applyAlignment="1">
      <alignment vertical="center"/>
    </xf>
    <xf numFmtId="0" fontId="75" fillId="40" borderId="18" xfId="0" applyFont="1" applyFill="1" applyBorder="1" applyAlignment="1">
      <alignment horizontal="center" vertical="center" shrinkToFit="1"/>
    </xf>
    <xf numFmtId="0" fontId="76" fillId="0" borderId="0" xfId="0" applyFont="1" applyAlignment="1">
      <alignment horizontal="center" vertical="center"/>
    </xf>
    <xf numFmtId="0" fontId="76" fillId="0" borderId="0" xfId="0" applyFont="1" applyAlignment="1">
      <alignment vertical="center"/>
    </xf>
    <xf numFmtId="0" fontId="0" fillId="0" borderId="10" xfId="0" applyBorder="1" applyAlignment="1">
      <alignment horizontal="center" vertical="center"/>
    </xf>
    <xf numFmtId="0" fontId="0" fillId="34" borderId="10" xfId="0" applyFill="1" applyBorder="1" applyAlignment="1">
      <alignment horizontal="center" vertical="center"/>
    </xf>
    <xf numFmtId="0" fontId="65" fillId="33" borderId="10" xfId="0" applyFont="1" applyFill="1" applyBorder="1" applyAlignment="1">
      <alignment horizontal="center" vertical="center"/>
    </xf>
    <xf numFmtId="0" fontId="0" fillId="0" borderId="0" xfId="0" applyAlignment="1">
      <alignment vertical="center"/>
    </xf>
    <xf numFmtId="0" fontId="0" fillId="0" borderId="0" xfId="0" applyAlignment="1">
      <alignment vertical="center"/>
    </xf>
    <xf numFmtId="0" fontId="69" fillId="0" borderId="0" xfId="0" applyFont="1" applyAlignment="1">
      <alignment vertical="center"/>
    </xf>
    <xf numFmtId="0" fontId="74" fillId="45" borderId="10" xfId="0" applyFont="1" applyFill="1" applyBorder="1" applyAlignment="1">
      <alignment horizontal="center" vertical="center"/>
    </xf>
    <xf numFmtId="0" fontId="58" fillId="45" borderId="10" xfId="0" applyFont="1" applyFill="1" applyBorder="1" applyAlignment="1">
      <alignment horizontal="center" vertical="center"/>
    </xf>
    <xf numFmtId="0" fontId="75" fillId="45" borderId="10" xfId="0" applyFont="1" applyFill="1" applyBorder="1" applyAlignment="1">
      <alignment horizontal="center" vertical="center"/>
    </xf>
    <xf numFmtId="0" fontId="80" fillId="38" borderId="37" xfId="0" applyFont="1" applyFill="1" applyBorder="1" applyAlignment="1">
      <alignment horizontal="center" vertical="center" wrapText="1"/>
    </xf>
    <xf numFmtId="0" fontId="74" fillId="45" borderId="10" xfId="0" applyFont="1" applyFill="1" applyBorder="1" applyAlignment="1">
      <alignment horizontal="center" vertical="center" shrinkToFit="1"/>
    </xf>
    <xf numFmtId="0" fontId="58" fillId="45" borderId="10" xfId="0" applyFont="1" applyFill="1" applyBorder="1" applyAlignment="1">
      <alignment horizontal="center" vertical="center" shrinkToFit="1"/>
    </xf>
    <xf numFmtId="0" fontId="75" fillId="45" borderId="10" xfId="0" applyFont="1" applyFill="1" applyBorder="1" applyAlignment="1">
      <alignment horizontal="center" vertical="center" shrinkToFit="1"/>
    </xf>
    <xf numFmtId="0" fontId="81" fillId="34" borderId="15" xfId="0" applyFont="1" applyFill="1" applyBorder="1" applyAlignment="1">
      <alignment horizontal="center" vertical="center" shrinkToFit="1"/>
    </xf>
    <xf numFmtId="0" fontId="81" fillId="34" borderId="11" xfId="0" applyFont="1" applyFill="1" applyBorder="1" applyAlignment="1">
      <alignment horizontal="center" vertical="center" shrinkToFit="1"/>
    </xf>
    <xf numFmtId="0" fontId="0" fillId="0" borderId="10" xfId="0" applyBorder="1" applyAlignment="1">
      <alignment horizontal="center" vertical="center"/>
    </xf>
    <xf numFmtId="0" fontId="0" fillId="34" borderId="10" xfId="0" applyFill="1" applyBorder="1" applyAlignment="1">
      <alignment horizontal="center" vertical="center"/>
    </xf>
    <xf numFmtId="0" fontId="65" fillId="33" borderId="10" xfId="0" applyFont="1" applyFill="1" applyBorder="1" applyAlignment="1">
      <alignment horizontal="center" vertical="center"/>
    </xf>
    <xf numFmtId="0" fontId="0" fillId="0" borderId="0" xfId="0" applyBorder="1" applyAlignment="1">
      <alignment horizontal="left" vertical="center"/>
    </xf>
    <xf numFmtId="0" fontId="75" fillId="40" borderId="18" xfId="0" applyFont="1" applyFill="1" applyBorder="1" applyAlignment="1">
      <alignment horizontal="center" vertical="center" shrinkToFit="1"/>
    </xf>
    <xf numFmtId="56" fontId="65" fillId="33" borderId="10" xfId="0" applyNumberFormat="1" applyFont="1" applyFill="1" applyBorder="1" applyAlignment="1" quotePrefix="1">
      <alignment horizontal="center" vertical="center"/>
    </xf>
    <xf numFmtId="0" fontId="79" fillId="10" borderId="20" xfId="0" applyFont="1" applyFill="1" applyBorder="1" applyAlignment="1">
      <alignment horizontal="center" vertical="center" wrapText="1"/>
    </xf>
    <xf numFmtId="0" fontId="82" fillId="45" borderId="38" xfId="0" applyFont="1" applyFill="1" applyBorder="1" applyAlignment="1">
      <alignment horizontal="center" vertical="center"/>
    </xf>
    <xf numFmtId="0" fontId="82" fillId="46" borderId="39" xfId="0" applyFont="1" applyFill="1" applyBorder="1" applyAlignment="1">
      <alignment horizontal="center" vertical="center"/>
    </xf>
    <xf numFmtId="0" fontId="82" fillId="47" borderId="40" xfId="0" applyFont="1" applyFill="1" applyBorder="1" applyAlignment="1">
      <alignment horizontal="center" vertical="center"/>
    </xf>
    <xf numFmtId="0" fontId="82" fillId="47" borderId="30" xfId="0" applyFont="1" applyFill="1" applyBorder="1" applyAlignment="1">
      <alignment horizontal="center" vertical="center"/>
    </xf>
    <xf numFmtId="0" fontId="82" fillId="47" borderId="39" xfId="0" applyFont="1" applyFill="1" applyBorder="1" applyAlignment="1">
      <alignment horizontal="center" vertical="center"/>
    </xf>
    <xf numFmtId="0" fontId="83" fillId="48" borderId="41" xfId="0" applyFont="1" applyFill="1" applyBorder="1" applyAlignment="1">
      <alignment horizontal="center" vertical="center"/>
    </xf>
    <xf numFmtId="0" fontId="84" fillId="48" borderId="15" xfId="0" applyFont="1" applyFill="1" applyBorder="1" applyAlignment="1">
      <alignment horizontal="center" vertical="center"/>
    </xf>
    <xf numFmtId="0" fontId="84" fillId="48" borderId="41" xfId="0" applyFont="1" applyFill="1" applyBorder="1" applyAlignment="1">
      <alignment horizontal="center" vertical="center"/>
    </xf>
    <xf numFmtId="0" fontId="0" fillId="0" borderId="0" xfId="0" applyAlignment="1">
      <alignment vertical="center"/>
    </xf>
    <xf numFmtId="0" fontId="85" fillId="45" borderId="18" xfId="0" applyFont="1" applyFill="1" applyBorder="1" applyAlignment="1">
      <alignment horizontal="right" vertical="center"/>
    </xf>
    <xf numFmtId="0" fontId="85" fillId="45" borderId="18" xfId="0" applyFont="1" applyFill="1" applyBorder="1" applyAlignment="1">
      <alignment vertical="center"/>
    </xf>
    <xf numFmtId="0" fontId="58" fillId="45" borderId="38" xfId="0" applyFont="1" applyFill="1" applyBorder="1" applyAlignment="1">
      <alignment horizontal="center" vertical="center"/>
    </xf>
    <xf numFmtId="0" fontId="0" fillId="37" borderId="42" xfId="0" applyFill="1" applyBorder="1" applyAlignment="1">
      <alignment horizontal="center" vertical="center"/>
    </xf>
    <xf numFmtId="0" fontId="86" fillId="37" borderId="23" xfId="0" applyFont="1" applyFill="1" applyBorder="1" applyAlignment="1">
      <alignment horizontal="center" vertical="center"/>
    </xf>
    <xf numFmtId="0" fontId="86" fillId="37" borderId="24" xfId="0" applyFont="1" applyFill="1" applyBorder="1" applyAlignment="1">
      <alignment horizontal="center" vertical="center"/>
    </xf>
    <xf numFmtId="0" fontId="0" fillId="37" borderId="10" xfId="0" applyFill="1" applyBorder="1" applyAlignment="1">
      <alignment horizontal="center" vertical="center"/>
    </xf>
    <xf numFmtId="0" fontId="83" fillId="0" borderId="43" xfId="0" applyFont="1" applyBorder="1" applyAlignment="1">
      <alignment horizontal="center" vertical="center"/>
    </xf>
    <xf numFmtId="0" fontId="83" fillId="0" borderId="17" xfId="0" applyFont="1" applyBorder="1" applyAlignment="1">
      <alignment horizontal="center" vertical="center"/>
    </xf>
    <xf numFmtId="0" fontId="83" fillId="0" borderId="12" xfId="0" applyFont="1" applyBorder="1" applyAlignment="1">
      <alignment horizontal="center" vertical="center"/>
    </xf>
    <xf numFmtId="0" fontId="65" fillId="33" borderId="42" xfId="0" applyFont="1" applyFill="1" applyBorder="1" applyAlignment="1">
      <alignment horizontal="center" vertical="center"/>
    </xf>
    <xf numFmtId="0" fontId="79" fillId="0" borderId="40" xfId="0" applyFont="1" applyFill="1" applyBorder="1" applyAlignment="1">
      <alignment horizontal="center" vertical="center" wrapText="1"/>
    </xf>
    <xf numFmtId="0" fontId="79" fillId="0" borderId="44" xfId="0" applyFont="1" applyFill="1" applyBorder="1" applyAlignment="1">
      <alignment horizontal="center" vertical="center" wrapText="1"/>
    </xf>
    <xf numFmtId="0" fontId="80" fillId="17" borderId="45" xfId="0" applyFont="1" applyFill="1" applyBorder="1" applyAlignment="1">
      <alignment horizontal="center" vertical="center" wrapText="1"/>
    </xf>
    <xf numFmtId="0" fontId="77" fillId="0" borderId="46" xfId="0" applyFont="1" applyFill="1" applyBorder="1" applyAlignment="1">
      <alignment horizontal="center" vertical="center"/>
    </xf>
    <xf numFmtId="0" fontId="77" fillId="0" borderId="47" xfId="0" applyFont="1" applyFill="1" applyBorder="1" applyAlignment="1">
      <alignment horizontal="center" vertical="center"/>
    </xf>
    <xf numFmtId="0" fontId="60" fillId="42" borderId="19" xfId="0" applyFont="1" applyFill="1" applyBorder="1" applyAlignment="1">
      <alignment horizontal="center" vertical="center" wrapText="1"/>
    </xf>
    <xf numFmtId="0" fontId="80" fillId="43" borderId="48" xfId="0" applyFont="1" applyFill="1" applyBorder="1" applyAlignment="1">
      <alignment horizontal="center" vertical="center" wrapText="1"/>
    </xf>
    <xf numFmtId="0" fontId="77" fillId="43" borderId="49" xfId="0" applyFont="1" applyFill="1" applyBorder="1" applyAlignment="1">
      <alignment horizontal="center" vertical="center"/>
    </xf>
    <xf numFmtId="0" fontId="77" fillId="43" borderId="50" xfId="0" applyFont="1" applyFill="1" applyBorder="1" applyAlignment="1">
      <alignment horizontal="center" vertical="center"/>
    </xf>
    <xf numFmtId="0" fontId="60" fillId="39" borderId="13" xfId="0" applyFont="1" applyFill="1" applyBorder="1" applyAlignment="1">
      <alignment horizontal="center" vertical="center" wrapText="1"/>
    </xf>
    <xf numFmtId="0" fontId="77" fillId="38" borderId="43" xfId="0" applyFont="1" applyFill="1" applyBorder="1" applyAlignment="1">
      <alignment horizontal="center" vertical="center"/>
    </xf>
    <xf numFmtId="0" fontId="77" fillId="38" borderId="51" xfId="0" applyFont="1" applyFill="1" applyBorder="1" applyAlignment="1">
      <alignment horizontal="center" vertical="center"/>
    </xf>
    <xf numFmtId="0" fontId="86" fillId="37" borderId="46" xfId="0" applyFon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center" vertical="center"/>
    </xf>
    <xf numFmtId="0" fontId="65" fillId="33" borderId="10" xfId="0" applyFont="1" applyFill="1" applyBorder="1" applyAlignment="1">
      <alignment horizontal="center" vertical="center"/>
    </xf>
    <xf numFmtId="0" fontId="0" fillId="0" borderId="0" xfId="0" applyBorder="1" applyAlignment="1">
      <alignment horizontal="left" vertical="center"/>
    </xf>
    <xf numFmtId="0" fontId="75" fillId="40" borderId="18" xfId="0" applyFont="1" applyFill="1" applyBorder="1" applyAlignment="1">
      <alignment horizontal="center" vertical="center" shrinkToFit="1"/>
    </xf>
    <xf numFmtId="0" fontId="75" fillId="45" borderId="18" xfId="0" applyFont="1" applyFill="1" applyBorder="1" applyAlignment="1">
      <alignment horizontal="center" vertical="center" shrinkToFit="1"/>
    </xf>
    <xf numFmtId="0" fontId="65" fillId="33" borderId="10" xfId="0" applyNumberFormat="1" applyFont="1" applyFill="1" applyBorder="1" applyAlignment="1" quotePrefix="1">
      <alignment horizontal="center" vertical="center"/>
    </xf>
    <xf numFmtId="0" fontId="83" fillId="7" borderId="52" xfId="0" applyFont="1" applyFill="1" applyBorder="1" applyAlignment="1">
      <alignment horizontal="center" vertical="center"/>
    </xf>
    <xf numFmtId="0" fontId="84" fillId="7" borderId="53" xfId="0" applyFont="1" applyFill="1" applyBorder="1" applyAlignment="1">
      <alignment horizontal="center" vertical="center"/>
    </xf>
    <xf numFmtId="0" fontId="84" fillId="7" borderId="54" xfId="0" applyFont="1" applyFill="1" applyBorder="1" applyAlignment="1">
      <alignment horizontal="center" vertical="center"/>
    </xf>
    <xf numFmtId="0" fontId="84" fillId="7" borderId="52" xfId="0" applyFont="1" applyFill="1" applyBorder="1" applyAlignment="1">
      <alignment horizontal="center" vertical="center"/>
    </xf>
    <xf numFmtId="0" fontId="79" fillId="0" borderId="10" xfId="0" applyFont="1" applyFill="1" applyBorder="1" applyAlignment="1">
      <alignment horizontal="center" vertical="center"/>
    </xf>
    <xf numFmtId="0" fontId="78" fillId="0" borderId="10" xfId="0" applyFont="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center" vertical="center"/>
    </xf>
    <xf numFmtId="0" fontId="65" fillId="33" borderId="10" xfId="0" applyFont="1" applyFill="1" applyBorder="1" applyAlignment="1">
      <alignment horizontal="center" vertical="center"/>
    </xf>
    <xf numFmtId="0" fontId="75" fillId="35" borderId="18" xfId="0" applyFont="1" applyFill="1" applyBorder="1" applyAlignment="1">
      <alignment horizontal="center" vertical="center" shrinkToFit="1"/>
    </xf>
    <xf numFmtId="0" fontId="65" fillId="33" borderId="10" xfId="0" applyFont="1" applyFill="1" applyBorder="1" applyAlignment="1">
      <alignment horizontal="center" vertical="center"/>
    </xf>
    <xf numFmtId="0" fontId="80" fillId="0" borderId="55" xfId="0" applyFont="1" applyBorder="1" applyAlignment="1">
      <alignment horizontal="left" vertical="center"/>
    </xf>
    <xf numFmtId="0" fontId="80" fillId="0" borderId="0" xfId="0" applyFont="1" applyBorder="1" applyAlignment="1">
      <alignment horizontal="left" vertical="center"/>
    </xf>
    <xf numFmtId="0" fontId="80" fillId="0" borderId="56" xfId="0" applyFont="1" applyBorder="1" applyAlignment="1">
      <alignment horizontal="left" vertical="center"/>
    </xf>
    <xf numFmtId="0" fontId="58" fillId="44" borderId="10" xfId="0" applyFont="1" applyFill="1" applyBorder="1" applyAlignment="1">
      <alignment horizontal="center" vertical="center"/>
    </xf>
    <xf numFmtId="0" fontId="79" fillId="0" borderId="55" xfId="0" applyFont="1" applyBorder="1" applyAlignment="1">
      <alignment horizontal="left" vertical="center"/>
    </xf>
    <xf numFmtId="0" fontId="79" fillId="0" borderId="0" xfId="0" applyFont="1" applyBorder="1" applyAlignment="1">
      <alignment horizontal="left" vertical="center"/>
    </xf>
    <xf numFmtId="0" fontId="79" fillId="0" borderId="56" xfId="0" applyFont="1" applyBorder="1" applyAlignment="1">
      <alignment horizontal="left" vertical="center"/>
    </xf>
    <xf numFmtId="0" fontId="75" fillId="45" borderId="18" xfId="0" applyFont="1" applyFill="1" applyBorder="1" applyAlignment="1">
      <alignment horizontal="center" vertical="center" shrinkToFit="1"/>
    </xf>
    <xf numFmtId="0" fontId="65" fillId="33" borderId="10" xfId="0" applyFont="1" applyFill="1" applyBorder="1" applyAlignment="1">
      <alignment horizontal="center" vertical="center"/>
    </xf>
    <xf numFmtId="0" fontId="84" fillId="48" borderId="56" xfId="0" applyFont="1" applyFill="1" applyBorder="1" applyAlignment="1">
      <alignment horizontal="center" vertical="center"/>
    </xf>
    <xf numFmtId="0" fontId="85" fillId="35" borderId="18" xfId="0" applyNumberFormat="1" applyFont="1" applyFill="1" applyBorder="1" applyAlignment="1">
      <alignment horizontal="right" vertical="center"/>
    </xf>
    <xf numFmtId="0" fontId="85" fillId="35" borderId="42" xfId="0" applyNumberFormat="1" applyFont="1" applyFill="1" applyBorder="1" applyAlignment="1">
      <alignment horizontal="lef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Font="1" applyBorder="1" applyAlignment="1">
      <alignment horizontal="left" vertical="center"/>
    </xf>
    <xf numFmtId="0" fontId="0" fillId="0" borderId="56" xfId="0" applyFont="1" applyBorder="1" applyAlignment="1">
      <alignment horizontal="left" vertical="center"/>
    </xf>
    <xf numFmtId="0" fontId="0" fillId="0" borderId="55" xfId="0" applyBorder="1" applyAlignment="1">
      <alignment horizontal="left" vertical="center"/>
    </xf>
    <xf numFmtId="0" fontId="0" fillId="0" borderId="0" xfId="0" applyAlignment="1">
      <alignment vertical="center"/>
    </xf>
    <xf numFmtId="0" fontId="79" fillId="41" borderId="57" xfId="0" applyFont="1" applyFill="1" applyBorder="1" applyAlignment="1">
      <alignment horizontal="center" vertical="center" wrapText="1"/>
    </xf>
    <xf numFmtId="0" fontId="77" fillId="0" borderId="57" xfId="0" applyFont="1" applyFill="1" applyBorder="1" applyAlignment="1">
      <alignment horizontal="center" vertical="center"/>
    </xf>
    <xf numFmtId="0" fontId="77" fillId="43" borderId="58" xfId="0" applyFont="1" applyFill="1" applyBorder="1" applyAlignment="1">
      <alignment horizontal="center" vertical="center"/>
    </xf>
    <xf numFmtId="0" fontId="77" fillId="38" borderId="59" xfId="0" applyFont="1" applyFill="1" applyBorder="1" applyAlignment="1">
      <alignment horizontal="center" vertical="center"/>
    </xf>
    <xf numFmtId="0" fontId="0" fillId="0" borderId="60" xfId="0" applyFill="1" applyBorder="1" applyAlignment="1">
      <alignment vertical="center"/>
    </xf>
    <xf numFmtId="0" fontId="0" fillId="0" borderId="0" xfId="0" applyFill="1" applyBorder="1" applyAlignment="1">
      <alignment vertical="center"/>
    </xf>
    <xf numFmtId="0" fontId="0" fillId="0" borderId="61" xfId="0" applyFill="1" applyBorder="1" applyAlignment="1">
      <alignment vertical="center"/>
    </xf>
    <xf numFmtId="0" fontId="0" fillId="0" borderId="60" xfId="0" applyBorder="1" applyAlignment="1">
      <alignment vertical="center"/>
    </xf>
    <xf numFmtId="0" fontId="0" fillId="0" borderId="0" xfId="0" applyBorder="1" applyAlignment="1">
      <alignment vertical="center"/>
    </xf>
    <xf numFmtId="0" fontId="0" fillId="0" borderId="61" xfId="0" applyBorder="1" applyAlignment="1">
      <alignment vertical="center"/>
    </xf>
    <xf numFmtId="0" fontId="0" fillId="0" borderId="0" xfId="0" applyAlignment="1">
      <alignment vertical="center"/>
    </xf>
    <xf numFmtId="0" fontId="78" fillId="0" borderId="60" xfId="0" applyFont="1" applyFill="1" applyBorder="1" applyAlignment="1">
      <alignment vertical="center"/>
    </xf>
    <xf numFmtId="0" fontId="78" fillId="0" borderId="0" xfId="0" applyFont="1" applyFill="1" applyBorder="1" applyAlignment="1">
      <alignment vertical="center"/>
    </xf>
    <xf numFmtId="0" fontId="78" fillId="0" borderId="61" xfId="0" applyFont="1" applyFill="1" applyBorder="1" applyAlignment="1">
      <alignment vertical="center"/>
    </xf>
    <xf numFmtId="0" fontId="87" fillId="0" borderId="62" xfId="0" applyFont="1" applyBorder="1" applyAlignment="1">
      <alignment vertical="center"/>
    </xf>
    <xf numFmtId="0" fontId="87" fillId="0" borderId="63" xfId="0" applyFont="1" applyBorder="1" applyAlignment="1">
      <alignment vertical="center"/>
    </xf>
    <xf numFmtId="0" fontId="87" fillId="0" borderId="64" xfId="0" applyFont="1"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60" xfId="0" applyFont="1" applyFill="1" applyBorder="1" applyAlignment="1">
      <alignment vertical="center"/>
    </xf>
    <xf numFmtId="0" fontId="88" fillId="0" borderId="0" xfId="0" applyFont="1" applyAlignment="1">
      <alignment horizontal="center" vertical="center"/>
    </xf>
    <xf numFmtId="0" fontId="65" fillId="33" borderId="10" xfId="0" applyFont="1" applyFill="1" applyBorder="1" applyAlignment="1">
      <alignment horizontal="center" vertical="center"/>
    </xf>
    <xf numFmtId="0" fontId="69" fillId="33" borderId="68" xfId="0" applyFont="1" applyFill="1" applyBorder="1" applyAlignment="1">
      <alignment horizontal="center" vertical="center"/>
    </xf>
    <xf numFmtId="0" fontId="69" fillId="33" borderId="69" xfId="0" applyFont="1" applyFill="1" applyBorder="1" applyAlignment="1">
      <alignment horizontal="center" vertical="center"/>
    </xf>
    <xf numFmtId="0" fontId="0" fillId="34" borderId="10" xfId="0" applyFill="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34" borderId="18" xfId="0" applyFill="1" applyBorder="1" applyAlignment="1">
      <alignment horizontal="center" vertical="center"/>
    </xf>
    <xf numFmtId="0" fontId="0" fillId="34" borderId="42" xfId="0" applyFill="1" applyBorder="1" applyAlignment="1">
      <alignment horizontal="center" vertical="center"/>
    </xf>
    <xf numFmtId="0" fontId="0" fillId="34" borderId="70" xfId="0" applyFill="1" applyBorder="1" applyAlignment="1">
      <alignment horizontal="center" vertical="center"/>
    </xf>
    <xf numFmtId="0" fontId="76" fillId="0" borderId="55" xfId="0" applyFont="1" applyBorder="1" applyAlignment="1">
      <alignment horizontal="left" vertical="center"/>
    </xf>
    <xf numFmtId="0" fontId="76" fillId="0" borderId="0" xfId="0" applyFont="1" applyBorder="1" applyAlignment="1">
      <alignment horizontal="left" vertical="center"/>
    </xf>
    <xf numFmtId="0" fontId="76" fillId="0" borderId="56" xfId="0" applyFont="1" applyBorder="1" applyAlignment="1">
      <alignment horizontal="left" vertical="center"/>
    </xf>
    <xf numFmtId="0" fontId="0" fillId="0" borderId="55" xfId="0" applyBorder="1" applyAlignment="1">
      <alignment horizontal="left" vertical="center"/>
    </xf>
    <xf numFmtId="0" fontId="0" fillId="0" borderId="0" xfId="0" applyBorder="1" applyAlignment="1">
      <alignment horizontal="left" vertical="center"/>
    </xf>
    <xf numFmtId="0" fontId="0" fillId="0" borderId="56" xfId="0" applyBorder="1" applyAlignment="1">
      <alignment horizontal="left" vertical="center"/>
    </xf>
    <xf numFmtId="0" fontId="89" fillId="0" borderId="55" xfId="0" applyFont="1" applyBorder="1" applyAlignment="1">
      <alignment horizontal="left" vertical="center"/>
    </xf>
    <xf numFmtId="0" fontId="89" fillId="0" borderId="0" xfId="0" applyFont="1" applyBorder="1" applyAlignment="1">
      <alignment horizontal="left" vertical="center"/>
    </xf>
    <xf numFmtId="0" fontId="89" fillId="0" borderId="56" xfId="0" applyFont="1" applyBorder="1" applyAlignment="1">
      <alignment horizontal="left" vertical="center"/>
    </xf>
    <xf numFmtId="0" fontId="90" fillId="0" borderId="55" xfId="0" applyFont="1" applyBorder="1" applyAlignment="1">
      <alignment horizontal="left" vertical="center"/>
    </xf>
    <xf numFmtId="0" fontId="90" fillId="0" borderId="0" xfId="0" applyFont="1" applyBorder="1" applyAlignment="1">
      <alignment horizontal="left" vertical="center"/>
    </xf>
    <xf numFmtId="0" fontId="90" fillId="0" borderId="56" xfId="0" applyFont="1" applyBorder="1" applyAlignment="1">
      <alignment horizontal="left" vertical="center"/>
    </xf>
    <xf numFmtId="0" fontId="75" fillId="35" borderId="18" xfId="0" applyFont="1" applyFill="1" applyBorder="1" applyAlignment="1">
      <alignment horizontal="center" vertical="center" shrinkToFit="1"/>
    </xf>
    <xf numFmtId="0" fontId="75" fillId="35" borderId="70" xfId="0" applyFont="1" applyFill="1" applyBorder="1" applyAlignment="1">
      <alignment horizontal="center" vertical="center" shrinkToFit="1"/>
    </xf>
    <xf numFmtId="0" fontId="75" fillId="35" borderId="42" xfId="0" applyFont="1" applyFill="1" applyBorder="1" applyAlignment="1">
      <alignment horizontal="center" vertical="center" shrinkToFit="1"/>
    </xf>
    <xf numFmtId="0" fontId="69" fillId="0" borderId="71" xfId="0" applyFont="1" applyBorder="1" applyAlignment="1">
      <alignment horizontal="left" vertical="center"/>
    </xf>
    <xf numFmtId="0" fontId="69" fillId="0" borderId="72" xfId="0" applyFont="1" applyBorder="1" applyAlignment="1">
      <alignment horizontal="left" vertical="center"/>
    </xf>
    <xf numFmtId="0" fontId="69" fillId="0" borderId="73" xfId="0" applyFont="1" applyBorder="1" applyAlignment="1">
      <alignment horizontal="left" vertical="center"/>
    </xf>
    <xf numFmtId="0" fontId="0" fillId="0" borderId="58" xfId="0" applyFont="1" applyBorder="1" applyAlignment="1">
      <alignment horizontal="left" vertical="center"/>
    </xf>
    <xf numFmtId="0" fontId="0" fillId="0" borderId="74" xfId="0" applyFont="1" applyBorder="1" applyAlignment="1">
      <alignment horizontal="left" vertical="center"/>
    </xf>
    <xf numFmtId="0" fontId="0" fillId="0" borderId="75" xfId="0" applyFont="1" applyBorder="1" applyAlignment="1">
      <alignment horizontal="left" vertical="center"/>
    </xf>
    <xf numFmtId="0" fontId="60" fillId="35" borderId="68" xfId="0" applyFont="1" applyFill="1" applyBorder="1" applyAlignment="1">
      <alignment horizontal="center" vertical="center" shrinkToFit="1"/>
    </xf>
    <xf numFmtId="0" fontId="60" fillId="35" borderId="76" xfId="0" applyFont="1" applyFill="1" applyBorder="1" applyAlignment="1">
      <alignment horizontal="center" vertical="center" shrinkToFit="1"/>
    </xf>
    <xf numFmtId="0" fontId="79" fillId="0" borderId="62" xfId="0" applyFont="1" applyFill="1" applyBorder="1" applyAlignment="1">
      <alignment horizontal="center" vertical="center" wrapText="1" shrinkToFit="1"/>
    </xf>
    <xf numFmtId="0" fontId="79" fillId="0" borderId="65" xfId="0" applyFont="1" applyFill="1" applyBorder="1" applyAlignment="1">
      <alignment horizontal="center" vertical="center" shrinkToFit="1"/>
    </xf>
    <xf numFmtId="0" fontId="91" fillId="36" borderId="77" xfId="0" applyFont="1" applyFill="1" applyBorder="1" applyAlignment="1">
      <alignment horizontal="center" vertical="center" wrapText="1"/>
    </xf>
    <xf numFmtId="0" fontId="91" fillId="36" borderId="78" xfId="0" applyFont="1" applyFill="1" applyBorder="1" applyAlignment="1">
      <alignment horizontal="center" vertical="center" wrapText="1"/>
    </xf>
    <xf numFmtId="0" fontId="0" fillId="0" borderId="55" xfId="0" applyFont="1" applyBorder="1" applyAlignment="1">
      <alignment horizontal="left" vertical="center"/>
    </xf>
    <xf numFmtId="0" fontId="0" fillId="0" borderId="0" xfId="0" applyFont="1" applyBorder="1" applyAlignment="1">
      <alignment horizontal="left" vertical="center"/>
    </xf>
    <xf numFmtId="0" fontId="0" fillId="0" borderId="56" xfId="0" applyFont="1" applyBorder="1" applyAlignment="1">
      <alignment horizontal="left" vertical="center"/>
    </xf>
    <xf numFmtId="0" fontId="92" fillId="0" borderId="55" xfId="0" applyFont="1" applyBorder="1" applyAlignment="1">
      <alignment horizontal="left" vertical="center"/>
    </xf>
    <xf numFmtId="0" fontId="92" fillId="0" borderId="0" xfId="0" applyFont="1" applyBorder="1" applyAlignment="1">
      <alignment horizontal="left" vertical="center"/>
    </xf>
    <xf numFmtId="0" fontId="92" fillId="0" borderId="56" xfId="0" applyFont="1" applyBorder="1" applyAlignment="1">
      <alignment horizontal="left" vertical="center"/>
    </xf>
    <xf numFmtId="0" fontId="0" fillId="0" borderId="18" xfId="0" applyBorder="1" applyAlignment="1">
      <alignment horizontal="left" vertical="center"/>
    </xf>
    <xf numFmtId="0" fontId="0" fillId="0" borderId="70" xfId="0" applyBorder="1" applyAlignment="1">
      <alignment horizontal="left" vertical="center"/>
    </xf>
    <xf numFmtId="0" fontId="0" fillId="0" borderId="42" xfId="0" applyBorder="1" applyAlignment="1">
      <alignment horizontal="left" vertical="center"/>
    </xf>
    <xf numFmtId="0" fontId="76" fillId="0" borderId="71" xfId="0" applyFont="1" applyBorder="1" applyAlignment="1">
      <alignment horizontal="left" vertical="center"/>
    </xf>
    <xf numFmtId="0" fontId="76" fillId="0" borderId="72" xfId="0" applyFont="1" applyBorder="1" applyAlignment="1">
      <alignment horizontal="left" vertical="center"/>
    </xf>
    <xf numFmtId="0" fontId="76" fillId="0" borderId="73" xfId="0" applyFont="1" applyBorder="1" applyAlignment="1">
      <alignment horizontal="left" vertical="center"/>
    </xf>
    <xf numFmtId="0" fontId="75" fillId="35" borderId="18" xfId="0" applyFont="1" applyFill="1" applyBorder="1" applyAlignment="1">
      <alignment horizontal="center" vertical="center"/>
    </xf>
    <xf numFmtId="0" fontId="75" fillId="35" borderId="42" xfId="0" applyFont="1" applyFill="1" applyBorder="1" applyAlignment="1">
      <alignment horizontal="center" vertical="center"/>
    </xf>
    <xf numFmtId="0" fontId="58" fillId="35" borderId="18" xfId="0" applyFont="1" applyFill="1" applyBorder="1" applyAlignment="1">
      <alignment horizontal="center" vertical="center"/>
    </xf>
    <xf numFmtId="0" fontId="58" fillId="35" borderId="42" xfId="0" applyFont="1" applyFill="1" applyBorder="1" applyAlignment="1">
      <alignment horizontal="center" vertical="center"/>
    </xf>
    <xf numFmtId="0" fontId="75" fillId="35" borderId="10" xfId="0" applyFont="1" applyFill="1" applyBorder="1" applyAlignment="1">
      <alignment horizontal="left" vertical="center"/>
    </xf>
    <xf numFmtId="0" fontId="79" fillId="0" borderId="68" xfId="0" applyFont="1" applyFill="1" applyBorder="1" applyAlignment="1">
      <alignment horizontal="center" vertical="center" wrapText="1" shrinkToFit="1"/>
    </xf>
    <xf numFmtId="0" fontId="79" fillId="0" borderId="79" xfId="0" applyFont="1" applyFill="1" applyBorder="1" applyAlignment="1">
      <alignment horizontal="center" vertical="center" wrapText="1" shrinkToFit="1"/>
    </xf>
    <xf numFmtId="0" fontId="91" fillId="36" borderId="80" xfId="0" applyFont="1" applyFill="1" applyBorder="1" applyAlignment="1">
      <alignment horizontal="center" vertical="center" wrapText="1"/>
    </xf>
    <xf numFmtId="0" fontId="89" fillId="0" borderId="55" xfId="0" applyFont="1" applyBorder="1" applyAlignment="1">
      <alignment horizontal="center" vertical="center"/>
    </xf>
    <xf numFmtId="0" fontId="89" fillId="0" borderId="0" xfId="0" applyFont="1" applyBorder="1" applyAlignment="1">
      <alignment horizontal="center" vertical="center"/>
    </xf>
    <xf numFmtId="0" fontId="89" fillId="0" borderId="56" xfId="0" applyFont="1" applyBorder="1" applyAlignment="1">
      <alignment horizontal="center" vertical="center"/>
    </xf>
    <xf numFmtId="0" fontId="89" fillId="0" borderId="55" xfId="0" applyFont="1" applyBorder="1" applyAlignment="1">
      <alignment horizontal="center"/>
    </xf>
    <xf numFmtId="0" fontId="89" fillId="0" borderId="0" xfId="0" applyFont="1" applyBorder="1" applyAlignment="1">
      <alignment horizontal="center"/>
    </xf>
    <xf numFmtId="0" fontId="89" fillId="0" borderId="56" xfId="0" applyFont="1" applyBorder="1" applyAlignment="1">
      <alignment horizontal="center"/>
    </xf>
    <xf numFmtId="0" fontId="0" fillId="0" borderId="71" xfId="0" applyFont="1" applyBorder="1" applyAlignment="1">
      <alignment horizontal="left" vertical="center"/>
    </xf>
    <xf numFmtId="0" fontId="0" fillId="0" borderId="72" xfId="0" applyFont="1" applyBorder="1" applyAlignment="1">
      <alignment horizontal="left" vertical="center"/>
    </xf>
    <xf numFmtId="0" fontId="0" fillId="0" borderId="73" xfId="0" applyFont="1" applyBorder="1" applyAlignment="1">
      <alignment horizontal="left" vertical="center"/>
    </xf>
    <xf numFmtId="0" fontId="93" fillId="0" borderId="18" xfId="0" applyFont="1" applyBorder="1" applyAlignment="1">
      <alignment horizontal="left" vertical="center"/>
    </xf>
    <xf numFmtId="0" fontId="93" fillId="0" borderId="70" xfId="0" applyFont="1" applyBorder="1" applyAlignment="1">
      <alignment horizontal="left" vertical="center"/>
    </xf>
    <xf numFmtId="0" fontId="93" fillId="0" borderId="42" xfId="0" applyFont="1" applyBorder="1" applyAlignment="1">
      <alignment horizontal="left" vertical="center"/>
    </xf>
    <xf numFmtId="0" fontId="0" fillId="0" borderId="71" xfId="0" applyBorder="1" applyAlignment="1">
      <alignment horizontal="left" vertical="center"/>
    </xf>
    <xf numFmtId="0" fontId="0" fillId="0" borderId="72" xfId="0" applyBorder="1" applyAlignment="1">
      <alignment horizontal="left" vertical="center"/>
    </xf>
    <xf numFmtId="0" fontId="0" fillId="0" borderId="73" xfId="0" applyBorder="1" applyAlignment="1">
      <alignment horizontal="left" vertical="center"/>
    </xf>
    <xf numFmtId="0" fontId="76" fillId="0" borderId="58" xfId="0" applyFont="1" applyBorder="1" applyAlignment="1">
      <alignment horizontal="left" vertical="center"/>
    </xf>
    <xf numFmtId="0" fontId="76" fillId="0" borderId="74" xfId="0" applyFont="1" applyBorder="1" applyAlignment="1">
      <alignment horizontal="left" vertical="center"/>
    </xf>
    <xf numFmtId="0" fontId="76" fillId="0" borderId="75" xfId="0" applyFont="1" applyBorder="1" applyAlignment="1">
      <alignment horizontal="left" vertical="center"/>
    </xf>
    <xf numFmtId="0" fontId="76" fillId="0" borderId="18" xfId="0" applyFont="1" applyBorder="1" applyAlignment="1">
      <alignment horizontal="left" vertical="center"/>
    </xf>
    <xf numFmtId="0" fontId="76" fillId="0" borderId="70" xfId="0" applyFont="1" applyBorder="1" applyAlignment="1">
      <alignment horizontal="left" vertical="center"/>
    </xf>
    <xf numFmtId="0" fontId="76" fillId="0" borderId="42" xfId="0" applyFont="1" applyBorder="1" applyAlignment="1">
      <alignment horizontal="left" vertical="center"/>
    </xf>
    <xf numFmtId="0" fontId="94" fillId="0" borderId="55" xfId="0" applyFont="1" applyBorder="1" applyAlignment="1">
      <alignment horizontal="left" vertical="center"/>
    </xf>
    <xf numFmtId="0" fontId="94" fillId="0" borderId="0" xfId="0" applyFont="1" applyBorder="1" applyAlignment="1">
      <alignment horizontal="left" vertical="center"/>
    </xf>
    <xf numFmtId="0" fontId="94" fillId="0" borderId="56" xfId="0" applyFont="1" applyBorder="1" applyAlignment="1">
      <alignment horizontal="left" vertical="center"/>
    </xf>
    <xf numFmtId="0" fontId="80" fillId="0" borderId="55" xfId="0" applyFont="1" applyBorder="1" applyAlignment="1">
      <alignment horizontal="center" vertical="center"/>
    </xf>
    <xf numFmtId="0" fontId="80" fillId="0" borderId="0" xfId="0" applyFont="1" applyBorder="1" applyAlignment="1">
      <alignment horizontal="center" vertical="center"/>
    </xf>
    <xf numFmtId="0" fontId="80" fillId="0" borderId="56" xfId="0" applyFont="1" applyBorder="1" applyAlignment="1">
      <alignment horizontal="center" vertical="center"/>
    </xf>
    <xf numFmtId="0" fontId="93" fillId="0" borderId="55" xfId="0" applyFont="1" applyBorder="1" applyAlignment="1">
      <alignment horizontal="left" vertical="center"/>
    </xf>
    <xf numFmtId="0" fontId="93" fillId="0" borderId="0" xfId="0" applyFont="1" applyBorder="1" applyAlignment="1">
      <alignment horizontal="left" vertical="center"/>
    </xf>
    <xf numFmtId="0" fontId="93" fillId="0" borderId="56" xfId="0" applyFont="1" applyBorder="1" applyAlignment="1">
      <alignment horizontal="left" vertical="center"/>
    </xf>
    <xf numFmtId="0" fontId="75" fillId="40" borderId="18" xfId="0" applyFont="1" applyFill="1" applyBorder="1" applyAlignment="1">
      <alignment horizontal="center" vertical="center"/>
    </xf>
    <xf numFmtId="0" fontId="75" fillId="40" borderId="42" xfId="0" applyFont="1" applyFill="1" applyBorder="1" applyAlignment="1">
      <alignment horizontal="center" vertical="center"/>
    </xf>
    <xf numFmtId="0" fontId="58" fillId="40" borderId="18" xfId="0" applyFont="1" applyFill="1" applyBorder="1" applyAlignment="1">
      <alignment horizontal="center" vertical="center"/>
    </xf>
    <xf numFmtId="0" fontId="58" fillId="40" borderId="42" xfId="0" applyFont="1" applyFill="1" applyBorder="1" applyAlignment="1">
      <alignment horizontal="center" vertical="center"/>
    </xf>
    <xf numFmtId="0" fontId="75" fillId="40" borderId="10" xfId="0" applyFont="1" applyFill="1" applyBorder="1" applyAlignment="1">
      <alignment horizontal="left" vertical="center"/>
    </xf>
    <xf numFmtId="0" fontId="80" fillId="0" borderId="55" xfId="0" applyFont="1" applyBorder="1" applyAlignment="1">
      <alignment horizontal="left" vertical="center"/>
    </xf>
    <xf numFmtId="0" fontId="80" fillId="0" borderId="0" xfId="0" applyFont="1" applyBorder="1" applyAlignment="1">
      <alignment horizontal="left" vertical="center"/>
    </xf>
    <xf numFmtId="0" fontId="80" fillId="0" borderId="56" xfId="0" applyFont="1" applyBorder="1" applyAlignment="1">
      <alignment horizontal="left" vertical="center"/>
    </xf>
    <xf numFmtId="0" fontId="60" fillId="40" borderId="68" xfId="0" applyFont="1" applyFill="1" applyBorder="1" applyAlignment="1">
      <alignment horizontal="center" vertical="center" shrinkToFit="1"/>
    </xf>
    <xf numFmtId="0" fontId="60" fillId="40" borderId="76" xfId="0" applyFont="1" applyFill="1" applyBorder="1" applyAlignment="1">
      <alignment horizontal="center" vertical="center" shrinkToFit="1"/>
    </xf>
    <xf numFmtId="0" fontId="75" fillId="40" borderId="18" xfId="0" applyFont="1" applyFill="1" applyBorder="1" applyAlignment="1">
      <alignment horizontal="center" vertical="center" shrinkToFit="1"/>
    </xf>
    <xf numFmtId="0" fontId="75" fillId="40" borderId="70" xfId="0" applyFont="1" applyFill="1" applyBorder="1" applyAlignment="1">
      <alignment horizontal="center" vertical="center" shrinkToFit="1"/>
    </xf>
    <xf numFmtId="0" fontId="75" fillId="40" borderId="42" xfId="0" applyFont="1" applyFill="1" applyBorder="1" applyAlignment="1">
      <alignment horizontal="center" vertical="center" shrinkToFit="1"/>
    </xf>
    <xf numFmtId="0" fontId="0" fillId="0" borderId="0" xfId="0" applyAlignment="1">
      <alignment horizontal="left" vertical="center"/>
    </xf>
    <xf numFmtId="0" fontId="69" fillId="0" borderId="55" xfId="0" applyFont="1" applyBorder="1" applyAlignment="1">
      <alignment horizontal="left" vertical="center"/>
    </xf>
    <xf numFmtId="0" fontId="69" fillId="0" borderId="0" xfId="0" applyFont="1" applyBorder="1" applyAlignment="1">
      <alignment horizontal="left" vertical="center"/>
    </xf>
    <xf numFmtId="0" fontId="69" fillId="0" borderId="56" xfId="0" applyFont="1" applyBorder="1" applyAlignment="1">
      <alignment horizontal="left" vertical="center"/>
    </xf>
    <xf numFmtId="0" fontId="78" fillId="0" borderId="55" xfId="0" applyFont="1" applyBorder="1" applyAlignment="1">
      <alignment horizontal="left" vertical="center"/>
    </xf>
    <xf numFmtId="0" fontId="78" fillId="0" borderId="0" xfId="0" applyFont="1" applyBorder="1" applyAlignment="1">
      <alignment horizontal="left" vertical="center"/>
    </xf>
    <xf numFmtId="0" fontId="78" fillId="0" borderId="56" xfId="0" applyFont="1" applyBorder="1" applyAlignment="1">
      <alignment horizontal="left" vertical="center"/>
    </xf>
    <xf numFmtId="0" fontId="95" fillId="7" borderId="69" xfId="0" applyFont="1" applyFill="1" applyBorder="1" applyAlignment="1">
      <alignment horizontal="center" vertical="center"/>
    </xf>
    <xf numFmtId="0" fontId="82" fillId="49" borderId="62" xfId="0" applyFont="1" applyFill="1" applyBorder="1" applyAlignment="1">
      <alignment horizontal="center" vertical="center"/>
    </xf>
    <xf numFmtId="0" fontId="82" fillId="49" borderId="63" xfId="0" applyFont="1" applyFill="1" applyBorder="1" applyAlignment="1">
      <alignment horizontal="center" vertical="center"/>
    </xf>
    <xf numFmtId="0" fontId="96" fillId="7" borderId="65" xfId="0" applyFont="1" applyFill="1" applyBorder="1" applyAlignment="1">
      <alignment horizontal="center" vertical="center" shrinkToFit="1"/>
    </xf>
    <xf numFmtId="0" fontId="96" fillId="7" borderId="81" xfId="0" applyFont="1" applyFill="1" applyBorder="1" applyAlignment="1">
      <alignment horizontal="center" vertical="center" shrinkToFit="1"/>
    </xf>
    <xf numFmtId="0" fontId="84" fillId="7" borderId="65" xfId="0" applyFont="1" applyFill="1" applyBorder="1" applyAlignment="1">
      <alignment horizontal="center" vertical="center"/>
    </xf>
    <xf numFmtId="0" fontId="84" fillId="7" borderId="66" xfId="0" applyFont="1" applyFill="1" applyBorder="1" applyAlignment="1">
      <alignment horizontal="center" vertical="center"/>
    </xf>
    <xf numFmtId="0" fontId="84" fillId="7" borderId="67" xfId="0" applyFont="1" applyFill="1" applyBorder="1" applyAlignment="1">
      <alignment horizontal="center" vertical="center"/>
    </xf>
    <xf numFmtId="0" fontId="69" fillId="7" borderId="82" xfId="0" applyFont="1" applyFill="1" applyBorder="1" applyAlignment="1">
      <alignment horizontal="center" vertical="center" wrapText="1"/>
    </xf>
    <xf numFmtId="0" fontId="0" fillId="7" borderId="69" xfId="0" applyFont="1" applyFill="1" applyBorder="1" applyAlignment="1">
      <alignment horizontal="center" vertical="center"/>
    </xf>
    <xf numFmtId="0" fontId="97" fillId="0" borderId="60" xfId="0" applyFont="1" applyBorder="1" applyAlignment="1">
      <alignment horizontal="left" vertical="center"/>
    </xf>
    <xf numFmtId="0" fontId="97" fillId="0" borderId="0" xfId="0" applyFont="1" applyBorder="1" applyAlignment="1">
      <alignment horizontal="left" vertical="center"/>
    </xf>
    <xf numFmtId="0" fontId="97" fillId="0" borderId="61" xfId="0" applyFont="1" applyBorder="1" applyAlignment="1">
      <alignment horizontal="left" vertical="center"/>
    </xf>
    <xf numFmtId="0" fontId="0" fillId="0" borderId="60" xfId="0" applyBorder="1" applyAlignment="1">
      <alignment horizontal="left" vertical="center"/>
    </xf>
    <xf numFmtId="0" fontId="0" fillId="0" borderId="61" xfId="0"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left" vertical="center"/>
    </xf>
    <xf numFmtId="0" fontId="0" fillId="0" borderId="67" xfId="0" applyBorder="1" applyAlignment="1">
      <alignment horizontal="left" vertical="center"/>
    </xf>
    <xf numFmtId="0" fontId="82" fillId="45" borderId="68" xfId="0" applyFont="1" applyFill="1" applyBorder="1" applyAlignment="1">
      <alignment horizontal="center" vertical="center"/>
    </xf>
    <xf numFmtId="0" fontId="82" fillId="45" borderId="76" xfId="0" applyFont="1" applyFill="1" applyBorder="1" applyAlignment="1">
      <alignment horizontal="center" vertical="center"/>
    </xf>
    <xf numFmtId="0" fontId="82" fillId="45" borderId="69" xfId="0" applyFont="1" applyFill="1" applyBorder="1" applyAlignment="1">
      <alignment horizontal="center" vertical="center"/>
    </xf>
    <xf numFmtId="0" fontId="98" fillId="48" borderId="83" xfId="0" applyFont="1" applyFill="1" applyBorder="1" applyAlignment="1">
      <alignment horizontal="center" vertical="center" wrapText="1"/>
    </xf>
    <xf numFmtId="0" fontId="98" fillId="48" borderId="84" xfId="0" applyFont="1" applyFill="1" applyBorder="1" applyAlignment="1">
      <alignment horizontal="center" vertical="center" wrapText="1"/>
    </xf>
    <xf numFmtId="0" fontId="99" fillId="48" borderId="83" xfId="0" applyFont="1" applyFill="1" applyBorder="1" applyAlignment="1">
      <alignment horizontal="center" vertical="center"/>
    </xf>
    <xf numFmtId="0" fontId="99" fillId="48" borderId="84" xfId="0" applyFont="1" applyFill="1" applyBorder="1" applyAlignment="1">
      <alignment horizontal="center" vertical="center"/>
    </xf>
    <xf numFmtId="0" fontId="82" fillId="49" borderId="40" xfId="0" applyFont="1" applyFill="1" applyBorder="1" applyAlignment="1">
      <alignment horizontal="center" vertical="center"/>
    </xf>
    <xf numFmtId="0" fontId="96" fillId="48" borderId="65" xfId="0" applyFont="1" applyFill="1" applyBorder="1" applyAlignment="1">
      <alignment horizontal="center" vertical="center" shrinkToFit="1"/>
    </xf>
    <xf numFmtId="0" fontId="96" fillId="48" borderId="81" xfId="0" applyFont="1" applyFill="1" applyBorder="1" applyAlignment="1">
      <alignment horizontal="center" vertical="center" shrinkToFit="1"/>
    </xf>
    <xf numFmtId="0" fontId="0" fillId="0" borderId="0" xfId="0" applyBorder="1" applyAlignment="1">
      <alignment vertical="center"/>
    </xf>
    <xf numFmtId="0" fontId="100" fillId="0" borderId="62" xfId="0" applyFont="1" applyBorder="1" applyAlignment="1">
      <alignment vertical="center"/>
    </xf>
    <xf numFmtId="0" fontId="100" fillId="0" borderId="63" xfId="0" applyFont="1" applyBorder="1" applyAlignment="1">
      <alignment vertical="center"/>
    </xf>
    <xf numFmtId="0" fontId="100" fillId="0" borderId="64" xfId="0" applyFont="1" applyBorder="1" applyAlignment="1">
      <alignment vertical="center"/>
    </xf>
    <xf numFmtId="0" fontId="90" fillId="0" borderId="60" xfId="0" applyFont="1" applyBorder="1" applyAlignment="1">
      <alignment horizontal="left" vertical="center"/>
    </xf>
    <xf numFmtId="0" fontId="90" fillId="0" borderId="61" xfId="0" applyFont="1" applyBorder="1" applyAlignment="1">
      <alignment horizontal="left" vertical="center"/>
    </xf>
    <xf numFmtId="0" fontId="0" fillId="0" borderId="60" xfId="0" applyFont="1" applyBorder="1" applyAlignment="1">
      <alignment horizontal="left" vertical="center"/>
    </xf>
    <xf numFmtId="0" fontId="0" fillId="0" borderId="61" xfId="0" applyFont="1" applyBorder="1" applyAlignment="1">
      <alignment horizontal="left" vertical="center"/>
    </xf>
    <xf numFmtId="0" fontId="101" fillId="0" borderId="60" xfId="0" applyFont="1" applyBorder="1" applyAlignment="1">
      <alignment horizontal="left" vertical="center"/>
    </xf>
    <xf numFmtId="0" fontId="101" fillId="0" borderId="0" xfId="0" applyFont="1" applyBorder="1" applyAlignment="1">
      <alignment horizontal="left" vertical="center"/>
    </xf>
    <xf numFmtId="0" fontId="101" fillId="0" borderId="61" xfId="0" applyFont="1" applyBorder="1" applyAlignment="1">
      <alignment horizontal="left" vertical="center"/>
    </xf>
    <xf numFmtId="0" fontId="76" fillId="0" borderId="60" xfId="0" applyFont="1" applyBorder="1" applyAlignment="1">
      <alignment horizontal="left" vertical="center"/>
    </xf>
    <xf numFmtId="0" fontId="76" fillId="0" borderId="61" xfId="0" applyFont="1" applyBorder="1" applyAlignment="1">
      <alignment horizontal="left" vertical="center"/>
    </xf>
    <xf numFmtId="0" fontId="0" fillId="0" borderId="65" xfId="0" applyFont="1" applyBorder="1" applyAlignment="1">
      <alignment horizontal="left" vertical="center"/>
    </xf>
    <xf numFmtId="0" fontId="0" fillId="0" borderId="66" xfId="0" applyFont="1" applyBorder="1" applyAlignment="1">
      <alignment horizontal="left" vertical="center"/>
    </xf>
    <xf numFmtId="0" fontId="0" fillId="0" borderId="67" xfId="0" applyFont="1" applyBorder="1" applyAlignment="1">
      <alignment horizontal="left" vertical="center"/>
    </xf>
    <xf numFmtId="0" fontId="83" fillId="7" borderId="65" xfId="0" applyFont="1" applyFill="1" applyBorder="1" applyAlignment="1">
      <alignment horizontal="center" vertical="center" shrinkToFit="1"/>
    </xf>
    <xf numFmtId="0" fontId="83" fillId="7" borderId="81" xfId="0" applyFont="1" applyFill="1" applyBorder="1" applyAlignment="1">
      <alignment horizontal="center" vertical="center" shrinkToFit="1"/>
    </xf>
    <xf numFmtId="0" fontId="89" fillId="0" borderId="60" xfId="0" applyFont="1" applyBorder="1" applyAlignment="1">
      <alignment horizontal="left"/>
    </xf>
    <xf numFmtId="0" fontId="89" fillId="0" borderId="0" xfId="0" applyFont="1" applyBorder="1" applyAlignment="1">
      <alignment horizontal="left"/>
    </xf>
    <xf numFmtId="0" fontId="89" fillId="0" borderId="61" xfId="0" applyFont="1" applyBorder="1" applyAlignment="1">
      <alignment horizontal="left"/>
    </xf>
    <xf numFmtId="0" fontId="102" fillId="0" borderId="62" xfId="0" applyFont="1" applyBorder="1" applyAlignment="1">
      <alignment vertical="center"/>
    </xf>
    <xf numFmtId="0" fontId="102" fillId="0" borderId="63" xfId="0" applyFont="1" applyBorder="1" applyAlignment="1">
      <alignment vertical="center"/>
    </xf>
    <xf numFmtId="0" fontId="102" fillId="0" borderId="64" xfId="0" applyFont="1" applyBorder="1" applyAlignment="1">
      <alignment vertical="center"/>
    </xf>
    <xf numFmtId="0" fontId="76" fillId="0" borderId="55" xfId="0" applyFont="1" applyBorder="1" applyAlignment="1">
      <alignment horizontal="left" vertical="center" wrapText="1"/>
    </xf>
    <xf numFmtId="0" fontId="0" fillId="0" borderId="55" xfId="0" applyFont="1" applyBorder="1" applyAlignment="1">
      <alignment horizontal="left" vertical="center" wrapText="1"/>
    </xf>
    <xf numFmtId="0" fontId="0" fillId="0" borderId="74" xfId="0" applyBorder="1" applyAlignment="1">
      <alignment horizontal="left" vertical="center"/>
    </xf>
    <xf numFmtId="0" fontId="0" fillId="0" borderId="58" xfId="0" applyBorder="1" applyAlignment="1">
      <alignment horizontal="left" vertical="center"/>
    </xf>
    <xf numFmtId="0" fontId="0" fillId="0" borderId="75" xfId="0" applyBorder="1" applyAlignment="1">
      <alignment horizontal="left" vertical="center"/>
    </xf>
    <xf numFmtId="0" fontId="0" fillId="0" borderId="0" xfId="0" applyFont="1" applyAlignment="1">
      <alignment horizontal="left" vertical="center"/>
    </xf>
    <xf numFmtId="0" fontId="75" fillId="45" borderId="18" xfId="0" applyFont="1" applyFill="1" applyBorder="1" applyAlignment="1">
      <alignment horizontal="center" vertical="center" shrinkToFit="1"/>
    </xf>
    <xf numFmtId="0" fontId="75" fillId="45" borderId="70" xfId="0" applyFont="1" applyFill="1" applyBorder="1" applyAlignment="1">
      <alignment horizontal="center" vertical="center" shrinkToFit="1"/>
    </xf>
    <xf numFmtId="0" fontId="75" fillId="45" borderId="42" xfId="0" applyFont="1" applyFill="1" applyBorder="1" applyAlignment="1">
      <alignment horizontal="center" vertical="center" shrinkToFit="1"/>
    </xf>
    <xf numFmtId="0" fontId="86" fillId="37" borderId="85" xfId="0" applyFont="1" applyFill="1" applyBorder="1" applyAlignment="1">
      <alignment horizontal="center" vertical="center"/>
    </xf>
    <xf numFmtId="0" fontId="86" fillId="37" borderId="86" xfId="0" applyFont="1" applyFill="1" applyBorder="1" applyAlignment="1">
      <alignment horizontal="center" vertical="center"/>
    </xf>
    <xf numFmtId="0" fontId="86" fillId="37" borderId="47" xfId="0" applyFont="1" applyFill="1" applyBorder="1" applyAlignment="1">
      <alignment horizontal="center" vertical="center"/>
    </xf>
    <xf numFmtId="0" fontId="75" fillId="45" borderId="57" xfId="0" applyFont="1" applyFill="1" applyBorder="1" applyAlignment="1">
      <alignment horizontal="left" vertical="center"/>
    </xf>
    <xf numFmtId="0" fontId="75" fillId="45" borderId="76" xfId="0" applyFont="1" applyFill="1" applyBorder="1" applyAlignment="1">
      <alignment horizontal="left" vertical="center"/>
    </xf>
    <xf numFmtId="0" fontId="75" fillId="45" borderId="69" xfId="0" applyFont="1" applyFill="1" applyBorder="1" applyAlignment="1">
      <alignment horizontal="left" vertical="center"/>
    </xf>
    <xf numFmtId="0" fontId="69" fillId="0" borderId="68" xfId="0" applyFont="1" applyBorder="1" applyAlignment="1">
      <alignment horizontal="center" vertical="center"/>
    </xf>
    <xf numFmtId="0" fontId="69" fillId="0" borderId="69" xfId="0" applyFont="1" applyBorder="1" applyAlignment="1">
      <alignment horizontal="center" vertical="center"/>
    </xf>
    <xf numFmtId="0" fontId="79" fillId="0" borderId="38" xfId="0" applyFont="1" applyFill="1" applyBorder="1" applyAlignment="1">
      <alignment horizontal="center" vertical="center" wrapText="1"/>
    </xf>
    <xf numFmtId="0" fontId="79" fillId="0" borderId="87" xfId="0" applyFont="1" applyFill="1" applyBorder="1" applyAlignment="1">
      <alignment horizontal="center" vertical="center" wrapText="1"/>
    </xf>
    <xf numFmtId="0" fontId="79" fillId="0" borderId="53" xfId="0" applyFont="1" applyFill="1" applyBorder="1" applyAlignment="1">
      <alignment horizontal="center" vertical="center" wrapText="1"/>
    </xf>
    <xf numFmtId="0" fontId="75" fillId="45" borderId="18" xfId="0" applyFont="1" applyFill="1" applyBorder="1" applyAlignment="1">
      <alignment horizontal="center" vertical="center"/>
    </xf>
    <xf numFmtId="0" fontId="75" fillId="45" borderId="42" xfId="0" applyFont="1" applyFill="1" applyBorder="1" applyAlignment="1">
      <alignment horizontal="center" vertical="center"/>
    </xf>
    <xf numFmtId="0" fontId="75" fillId="45" borderId="18" xfId="0" applyFont="1" applyFill="1" applyBorder="1" applyAlignment="1">
      <alignment horizontal="left" vertical="center"/>
    </xf>
    <xf numFmtId="0" fontId="75" fillId="45" borderId="70" xfId="0" applyFont="1" applyFill="1" applyBorder="1" applyAlignment="1">
      <alignment horizontal="left" vertical="center"/>
    </xf>
    <xf numFmtId="0" fontId="75" fillId="45" borderId="42" xfId="0" applyFont="1" applyFill="1" applyBorder="1" applyAlignment="1">
      <alignment horizontal="left" vertical="center"/>
    </xf>
    <xf numFmtId="0" fontId="83" fillId="0" borderId="88" xfId="0" applyFont="1" applyBorder="1" applyAlignment="1">
      <alignment horizontal="center" vertical="center"/>
    </xf>
    <xf numFmtId="0" fontId="83" fillId="0" borderId="89" xfId="0" applyFont="1" applyBorder="1" applyAlignment="1">
      <alignment horizontal="center" vertical="center"/>
    </xf>
    <xf numFmtId="0" fontId="83" fillId="0" borderId="51" xfId="0" applyFont="1" applyBorder="1" applyAlignment="1">
      <alignment horizontal="center" vertical="center"/>
    </xf>
    <xf numFmtId="0" fontId="90" fillId="0" borderId="63" xfId="0" applyFont="1" applyBorder="1" applyAlignment="1">
      <alignment horizontal="left" vertical="center"/>
    </xf>
    <xf numFmtId="0" fontId="60" fillId="45" borderId="62" xfId="0" applyFont="1" applyFill="1" applyBorder="1" applyAlignment="1">
      <alignment horizontal="center" vertical="center" shrinkToFit="1"/>
    </xf>
    <xf numFmtId="0" fontId="60" fillId="45" borderId="63" xfId="0" applyFont="1" applyFill="1" applyBorder="1" applyAlignment="1">
      <alignment horizontal="center" vertical="center" shrinkToFit="1"/>
    </xf>
    <xf numFmtId="0" fontId="60" fillId="45" borderId="64" xfId="0" applyFont="1" applyFill="1" applyBorder="1" applyAlignment="1">
      <alignment horizontal="center" vertical="center" shrinkToFit="1"/>
    </xf>
    <xf numFmtId="0" fontId="60" fillId="45" borderId="65" xfId="0" applyFont="1" applyFill="1" applyBorder="1" applyAlignment="1">
      <alignment horizontal="center" vertical="center" shrinkToFit="1"/>
    </xf>
    <xf numFmtId="0" fontId="60" fillId="45" borderId="66" xfId="0" applyFont="1" applyFill="1" applyBorder="1" applyAlignment="1">
      <alignment horizontal="center" vertical="center" shrinkToFit="1"/>
    </xf>
    <xf numFmtId="0" fontId="60" fillId="45" borderId="67" xfId="0" applyFont="1" applyFill="1" applyBorder="1" applyAlignment="1">
      <alignment horizontal="center" vertical="center" shrinkToFit="1"/>
    </xf>
    <xf numFmtId="0" fontId="103" fillId="0" borderId="55" xfId="0" applyFont="1" applyBorder="1" applyAlignment="1">
      <alignment horizontal="left" vertical="center"/>
    </xf>
    <xf numFmtId="0" fontId="104" fillId="0" borderId="0" xfId="0" applyFont="1" applyBorder="1" applyAlignment="1">
      <alignment horizontal="center" vertical="center"/>
    </xf>
    <xf numFmtId="0" fontId="104" fillId="0" borderId="56" xfId="0" applyFont="1" applyBorder="1" applyAlignment="1">
      <alignment horizontal="center" vertical="center"/>
    </xf>
    <xf numFmtId="0" fontId="104" fillId="0" borderId="0" xfId="0" applyFont="1" applyBorder="1" applyAlignment="1">
      <alignment horizontal="left" vertical="center"/>
    </xf>
    <xf numFmtId="0" fontId="104" fillId="0" borderId="56" xfId="0" applyFont="1" applyBorder="1" applyAlignment="1">
      <alignment horizontal="left" vertical="center"/>
    </xf>
    <xf numFmtId="0" fontId="104" fillId="0" borderId="55" xfId="0" applyFont="1" applyBorder="1" applyAlignment="1">
      <alignment horizontal="left" vertical="center"/>
    </xf>
    <xf numFmtId="0" fontId="105" fillId="40" borderId="18" xfId="0" applyFont="1" applyFill="1" applyBorder="1" applyAlignment="1">
      <alignment horizontal="center" vertical="center"/>
    </xf>
    <xf numFmtId="0" fontId="105" fillId="40" borderId="42" xfId="0" applyFont="1" applyFill="1" applyBorder="1" applyAlignment="1">
      <alignment horizontal="center" vertical="center"/>
    </xf>
    <xf numFmtId="0" fontId="106" fillId="40" borderId="18" xfId="0" applyFont="1" applyFill="1" applyBorder="1" applyAlignment="1">
      <alignment horizontal="left" vertical="center" shrinkToFit="1"/>
    </xf>
    <xf numFmtId="0" fontId="106" fillId="40" borderId="70" xfId="0" applyFont="1" applyFill="1" applyBorder="1" applyAlignment="1">
      <alignment horizontal="left" vertical="center" shrinkToFit="1"/>
    </xf>
    <xf numFmtId="0" fontId="106" fillId="40" borderId="42" xfId="0" applyFont="1" applyFill="1" applyBorder="1" applyAlignment="1">
      <alignment horizontal="left" vertical="center" shrinkToFit="1"/>
    </xf>
    <xf numFmtId="0" fontId="76" fillId="0" borderId="18" xfId="0" applyFont="1" applyFill="1" applyBorder="1" applyAlignment="1">
      <alignment horizontal="left" vertical="center"/>
    </xf>
    <xf numFmtId="0" fontId="76" fillId="0" borderId="70" xfId="0" applyFont="1" applyFill="1" applyBorder="1" applyAlignment="1">
      <alignment horizontal="left" vertical="center"/>
    </xf>
    <xf numFmtId="0" fontId="76" fillId="0" borderId="42" xfId="0" applyFont="1" applyFill="1" applyBorder="1" applyAlignment="1">
      <alignment horizontal="left" vertical="center"/>
    </xf>
    <xf numFmtId="0" fontId="0" fillId="0" borderId="18" xfId="0" applyBorder="1" applyAlignment="1">
      <alignment horizontal="left" vertical="center" shrinkToFit="1"/>
    </xf>
    <xf numFmtId="0" fontId="0" fillId="0" borderId="70" xfId="0" applyBorder="1" applyAlignment="1">
      <alignment horizontal="left" vertical="center" shrinkToFit="1"/>
    </xf>
    <xf numFmtId="0" fontId="0" fillId="0" borderId="42" xfId="0" applyBorder="1" applyAlignment="1">
      <alignment horizontal="left" vertical="center" shrinkToFit="1"/>
    </xf>
    <xf numFmtId="0" fontId="79" fillId="0" borderId="55" xfId="0" applyFont="1" applyBorder="1" applyAlignment="1">
      <alignment horizontal="left" vertical="center"/>
    </xf>
    <xf numFmtId="0" fontId="79" fillId="0" borderId="0" xfId="0" applyFont="1" applyBorder="1" applyAlignment="1">
      <alignment horizontal="left" vertical="center"/>
    </xf>
    <xf numFmtId="0" fontId="79" fillId="0" borderId="56" xfId="0" applyFont="1" applyBorder="1" applyAlignment="1">
      <alignment horizontal="left" vertical="center"/>
    </xf>
    <xf numFmtId="0" fontId="107" fillId="0" borderId="55" xfId="0" applyFont="1" applyBorder="1" applyAlignment="1">
      <alignment horizontal="left" vertical="center"/>
    </xf>
    <xf numFmtId="0" fontId="107" fillId="0" borderId="0" xfId="0" applyFont="1" applyBorder="1" applyAlignment="1">
      <alignment horizontal="left" vertical="center"/>
    </xf>
    <xf numFmtId="0" fontId="107" fillId="0" borderId="56" xfId="0" applyFont="1" applyBorder="1" applyAlignment="1">
      <alignment horizontal="left" vertical="center"/>
    </xf>
    <xf numFmtId="0" fontId="101" fillId="0" borderId="55" xfId="0" applyFont="1" applyBorder="1" applyAlignment="1">
      <alignment horizontal="right" vertical="center"/>
    </xf>
    <xf numFmtId="0" fontId="0" fillId="0" borderId="0" xfId="0" applyBorder="1" applyAlignment="1">
      <alignment horizontal="right" vertical="center"/>
    </xf>
    <xf numFmtId="0" fontId="0" fillId="0" borderId="56" xfId="0" applyBorder="1" applyAlignment="1">
      <alignment horizontal="right" vertical="center"/>
    </xf>
    <xf numFmtId="0" fontId="108" fillId="0" borderId="55" xfId="0" applyFont="1" applyBorder="1" applyAlignment="1">
      <alignment horizontal="left"/>
    </xf>
    <xf numFmtId="0" fontId="108" fillId="0" borderId="0" xfId="0" applyFont="1" applyBorder="1" applyAlignment="1">
      <alignment horizontal="left"/>
    </xf>
    <xf numFmtId="0" fontId="108" fillId="0" borderId="56" xfId="0" applyFont="1" applyBorder="1" applyAlignment="1">
      <alignment horizontal="left"/>
    </xf>
    <xf numFmtId="0" fontId="58" fillId="45" borderId="18" xfId="0" applyFont="1" applyFill="1" applyBorder="1" applyAlignment="1">
      <alignment horizontal="center" vertical="center"/>
    </xf>
    <xf numFmtId="0" fontId="58" fillId="45" borderId="42" xfId="0" applyFont="1" applyFill="1" applyBorder="1" applyAlignment="1">
      <alignment horizontal="center" vertical="center"/>
    </xf>
    <xf numFmtId="0" fontId="75" fillId="45" borderId="10" xfId="0" applyFont="1" applyFill="1" applyBorder="1" applyAlignment="1">
      <alignment horizontal="left" vertical="center"/>
    </xf>
    <xf numFmtId="0" fontId="92" fillId="0" borderId="55" xfId="0" applyFont="1" applyBorder="1" applyAlignment="1">
      <alignment horizontal="center" vertical="center"/>
    </xf>
    <xf numFmtId="0" fontId="92" fillId="0" borderId="0" xfId="0" applyFont="1" applyBorder="1" applyAlignment="1">
      <alignment horizontal="center" vertical="center"/>
    </xf>
    <xf numFmtId="0" fontId="92" fillId="0" borderId="56" xfId="0" applyFont="1" applyBorder="1" applyAlignment="1">
      <alignment horizontal="center" vertical="center"/>
    </xf>
    <xf numFmtId="0" fontId="0" fillId="0" borderId="55" xfId="0"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2"/>
  <sheetViews>
    <sheetView tabSelected="1" zoomScalePageLayoutView="0" workbookViewId="0" topLeftCell="A1">
      <selection activeCell="A1" sqref="A1:I1"/>
    </sheetView>
  </sheetViews>
  <sheetFormatPr defaultColWidth="9.140625" defaultRowHeight="15"/>
  <cols>
    <col min="1" max="9" width="9.57421875" style="0" customWidth="1"/>
  </cols>
  <sheetData>
    <row r="1" spans="1:9" ht="20.25" customHeight="1">
      <c r="A1" s="261" t="s">
        <v>443</v>
      </c>
      <c r="B1" s="261"/>
      <c r="C1" s="261"/>
      <c r="D1" s="261"/>
      <c r="E1" s="261"/>
      <c r="F1" s="261"/>
      <c r="G1" s="261"/>
      <c r="H1" s="261"/>
      <c r="I1" s="261"/>
    </row>
    <row r="2" spans="1:9" ht="7.5" customHeight="1" thickBot="1">
      <c r="A2" s="250"/>
      <c r="B2" s="250"/>
      <c r="C2" s="250"/>
      <c r="D2" s="250"/>
      <c r="E2" s="250"/>
      <c r="F2" s="250"/>
      <c r="G2" s="250"/>
      <c r="H2" s="250"/>
      <c r="I2" s="250"/>
    </row>
    <row r="3" spans="1:9" ht="13.5">
      <c r="A3" s="254" t="s">
        <v>471</v>
      </c>
      <c r="B3" s="255"/>
      <c r="C3" s="255"/>
      <c r="D3" s="255"/>
      <c r="E3" s="255"/>
      <c r="F3" s="255"/>
      <c r="G3" s="255"/>
      <c r="H3" s="255"/>
      <c r="I3" s="256"/>
    </row>
    <row r="4" spans="1:9" ht="13.5">
      <c r="A4" s="247"/>
      <c r="B4" s="248"/>
      <c r="C4" s="248"/>
      <c r="D4" s="248"/>
      <c r="E4" s="248"/>
      <c r="F4" s="248"/>
      <c r="G4" s="248"/>
      <c r="H4" s="248"/>
      <c r="I4" s="249"/>
    </row>
    <row r="5" spans="1:9" ht="13.5">
      <c r="A5" s="247" t="s">
        <v>446</v>
      </c>
      <c r="B5" s="248"/>
      <c r="C5" s="248"/>
      <c r="D5" s="248"/>
      <c r="E5" s="248"/>
      <c r="F5" s="248"/>
      <c r="G5" s="248"/>
      <c r="H5" s="248"/>
      <c r="I5" s="249"/>
    </row>
    <row r="6" spans="1:9" ht="13.5">
      <c r="A6" s="247"/>
      <c r="B6" s="248"/>
      <c r="C6" s="248"/>
      <c r="D6" s="248"/>
      <c r="E6" s="248"/>
      <c r="F6" s="248"/>
      <c r="G6" s="248"/>
      <c r="H6" s="248"/>
      <c r="I6" s="249"/>
    </row>
    <row r="7" spans="1:9" ht="13.5">
      <c r="A7" s="244" t="s">
        <v>437</v>
      </c>
      <c r="B7" s="245"/>
      <c r="C7" s="245"/>
      <c r="D7" s="245"/>
      <c r="E7" s="245"/>
      <c r="F7" s="245"/>
      <c r="G7" s="245"/>
      <c r="H7" s="245"/>
      <c r="I7" s="246"/>
    </row>
    <row r="8" spans="1:9" s="229" customFormat="1" ht="13.5">
      <c r="A8" s="247"/>
      <c r="B8" s="248"/>
      <c r="C8" s="248"/>
      <c r="D8" s="248"/>
      <c r="E8" s="248"/>
      <c r="F8" s="248"/>
      <c r="G8" s="248"/>
      <c r="H8" s="248"/>
      <c r="I8" s="249"/>
    </row>
    <row r="9" spans="1:9" ht="13.5">
      <c r="A9" s="244" t="s">
        <v>444</v>
      </c>
      <c r="B9" s="245"/>
      <c r="C9" s="245"/>
      <c r="D9" s="245"/>
      <c r="E9" s="245"/>
      <c r="F9" s="245"/>
      <c r="G9" s="245"/>
      <c r="H9" s="245"/>
      <c r="I9" s="246"/>
    </row>
    <row r="10" spans="1:9" ht="13.5">
      <c r="A10" s="244" t="s">
        <v>445</v>
      </c>
      <c r="B10" s="245"/>
      <c r="C10" s="245"/>
      <c r="D10" s="245"/>
      <c r="E10" s="245"/>
      <c r="F10" s="245"/>
      <c r="G10" s="245"/>
      <c r="H10" s="245"/>
      <c r="I10" s="246"/>
    </row>
    <row r="11" spans="1:9" ht="13.5">
      <c r="A11" s="247"/>
      <c r="B11" s="248"/>
      <c r="C11" s="248"/>
      <c r="D11" s="248"/>
      <c r="E11" s="248"/>
      <c r="F11" s="248"/>
      <c r="G11" s="248"/>
      <c r="H11" s="248"/>
      <c r="I11" s="249"/>
    </row>
    <row r="12" spans="1:9" ht="13.5">
      <c r="A12" s="244" t="s">
        <v>451</v>
      </c>
      <c r="B12" s="245"/>
      <c r="C12" s="245"/>
      <c r="D12" s="245"/>
      <c r="E12" s="245"/>
      <c r="F12" s="245"/>
      <c r="G12" s="245"/>
      <c r="H12" s="245"/>
      <c r="I12" s="246"/>
    </row>
    <row r="13" spans="1:9" ht="13.5">
      <c r="A13" s="244" t="s">
        <v>447</v>
      </c>
      <c r="B13" s="245"/>
      <c r="C13" s="245"/>
      <c r="D13" s="245"/>
      <c r="E13" s="245"/>
      <c r="F13" s="245"/>
      <c r="G13" s="245"/>
      <c r="H13" s="245"/>
      <c r="I13" s="246"/>
    </row>
    <row r="14" spans="1:9" s="230" customFormat="1" ht="13.5">
      <c r="A14" s="244" t="s">
        <v>449</v>
      </c>
      <c r="B14" s="245"/>
      <c r="C14" s="245"/>
      <c r="D14" s="245"/>
      <c r="E14" s="245"/>
      <c r="F14" s="245"/>
      <c r="G14" s="245"/>
      <c r="H14" s="245"/>
      <c r="I14" s="246"/>
    </row>
    <row r="15" spans="1:9" s="230" customFormat="1" ht="13.5">
      <c r="A15" s="247"/>
      <c r="B15" s="248"/>
      <c r="C15" s="248"/>
      <c r="D15" s="248"/>
      <c r="E15" s="248"/>
      <c r="F15" s="248"/>
      <c r="G15" s="248"/>
      <c r="H15" s="248"/>
      <c r="I15" s="249"/>
    </row>
    <row r="16" spans="1:9" s="230" customFormat="1" ht="13.5">
      <c r="A16" s="244" t="s">
        <v>469</v>
      </c>
      <c r="B16" s="245"/>
      <c r="C16" s="245"/>
      <c r="D16" s="245"/>
      <c r="E16" s="245"/>
      <c r="F16" s="245"/>
      <c r="G16" s="245"/>
      <c r="H16" s="245"/>
      <c r="I16" s="246"/>
    </row>
    <row r="17" spans="1:9" s="230" customFormat="1" ht="13.5">
      <c r="A17" s="251" t="str">
        <f>"　　味方はアイテム一日毎パワーを使用する度に　一時的ＨＰ"&amp;'基本'!$D$8&amp;"　獲得！"</f>
        <v>　　味方はアイテム一日毎パワーを使用する度に　一時的ＨＰ9　獲得！</v>
      </c>
      <c r="B17" s="252"/>
      <c r="C17" s="252"/>
      <c r="D17" s="252"/>
      <c r="E17" s="252"/>
      <c r="F17" s="252"/>
      <c r="G17" s="252"/>
      <c r="H17" s="252"/>
      <c r="I17" s="253"/>
    </row>
    <row r="18" spans="1:9" s="230" customFormat="1" ht="13.5">
      <c r="A18" s="244" t="s">
        <v>450</v>
      </c>
      <c r="B18" s="245"/>
      <c r="C18" s="245"/>
      <c r="D18" s="245"/>
      <c r="E18" s="245"/>
      <c r="F18" s="245"/>
      <c r="G18" s="245"/>
      <c r="H18" s="245"/>
      <c r="I18" s="246"/>
    </row>
    <row r="19" spans="1:9" s="230" customFormat="1" ht="13.5">
      <c r="A19" s="247"/>
      <c r="B19" s="248"/>
      <c r="C19" s="248"/>
      <c r="D19" s="248"/>
      <c r="E19" s="248"/>
      <c r="F19" s="248"/>
      <c r="G19" s="248"/>
      <c r="H19" s="248"/>
      <c r="I19" s="249"/>
    </row>
    <row r="20" spans="1:9" s="230" customFormat="1" ht="13.5">
      <c r="A20" s="244" t="s">
        <v>473</v>
      </c>
      <c r="B20" s="245"/>
      <c r="C20" s="245"/>
      <c r="D20" s="245"/>
      <c r="E20" s="245"/>
      <c r="F20" s="245"/>
      <c r="G20" s="245"/>
      <c r="H20" s="245"/>
      <c r="I20" s="246"/>
    </row>
    <row r="21" spans="1:9" s="230" customFormat="1" ht="13.5">
      <c r="A21" s="244" t="s">
        <v>474</v>
      </c>
      <c r="B21" s="245"/>
      <c r="C21" s="245"/>
      <c r="D21" s="245"/>
      <c r="E21" s="245"/>
      <c r="F21" s="245"/>
      <c r="G21" s="245"/>
      <c r="H21" s="245"/>
      <c r="I21" s="246"/>
    </row>
    <row r="22" spans="1:9" s="230" customFormat="1" ht="7.5" customHeight="1" thickBot="1">
      <c r="A22" s="257"/>
      <c r="B22" s="258"/>
      <c r="C22" s="258"/>
      <c r="D22" s="258"/>
      <c r="E22" s="258"/>
      <c r="F22" s="258"/>
      <c r="G22" s="258"/>
      <c r="H22" s="258"/>
      <c r="I22" s="259"/>
    </row>
    <row r="23" spans="1:9" ht="7.5" customHeight="1" thickBot="1">
      <c r="A23" s="250"/>
      <c r="B23" s="250"/>
      <c r="C23" s="250"/>
      <c r="D23" s="250"/>
      <c r="E23" s="250"/>
      <c r="F23" s="250"/>
      <c r="G23" s="250"/>
      <c r="H23" s="250"/>
      <c r="I23" s="250"/>
    </row>
    <row r="24" spans="1:9" ht="13.5">
      <c r="A24" s="254" t="s">
        <v>472</v>
      </c>
      <c r="B24" s="255"/>
      <c r="C24" s="255"/>
      <c r="D24" s="255"/>
      <c r="E24" s="255"/>
      <c r="F24" s="255"/>
      <c r="G24" s="255"/>
      <c r="H24" s="255"/>
      <c r="I24" s="256"/>
    </row>
    <row r="25" spans="1:9" ht="13.5">
      <c r="A25" s="247"/>
      <c r="B25" s="248"/>
      <c r="C25" s="248"/>
      <c r="D25" s="248"/>
      <c r="E25" s="248"/>
      <c r="F25" s="248"/>
      <c r="G25" s="248"/>
      <c r="H25" s="248"/>
      <c r="I25" s="249"/>
    </row>
    <row r="26" spans="1:9" s="229" customFormat="1" ht="13.5">
      <c r="A26" s="247" t="s">
        <v>438</v>
      </c>
      <c r="B26" s="248"/>
      <c r="C26" s="248"/>
      <c r="D26" s="248"/>
      <c r="E26" s="248"/>
      <c r="F26" s="248"/>
      <c r="G26" s="248"/>
      <c r="H26" s="248"/>
      <c r="I26" s="249"/>
    </row>
    <row r="27" spans="1:9" ht="13.5">
      <c r="A27" s="247" t="s">
        <v>439</v>
      </c>
      <c r="B27" s="248"/>
      <c r="C27" s="248"/>
      <c r="D27" s="248"/>
      <c r="E27" s="248"/>
      <c r="F27" s="248"/>
      <c r="G27" s="248"/>
      <c r="H27" s="248"/>
      <c r="I27" s="249"/>
    </row>
    <row r="28" spans="1:9" s="229" customFormat="1" ht="13.5">
      <c r="A28" s="247"/>
      <c r="B28" s="248"/>
      <c r="C28" s="248"/>
      <c r="D28" s="248"/>
      <c r="E28" s="248"/>
      <c r="F28" s="248"/>
      <c r="G28" s="248"/>
      <c r="H28" s="248"/>
      <c r="I28" s="249"/>
    </row>
    <row r="29" spans="1:9" ht="13.5">
      <c r="A29" s="244" t="s">
        <v>440</v>
      </c>
      <c r="B29" s="245"/>
      <c r="C29" s="245"/>
      <c r="D29" s="245"/>
      <c r="E29" s="245"/>
      <c r="F29" s="245"/>
      <c r="G29" s="245"/>
      <c r="H29" s="245"/>
      <c r="I29" s="246"/>
    </row>
    <row r="30" spans="1:9" ht="13.5">
      <c r="A30" s="244" t="s">
        <v>441</v>
      </c>
      <c r="B30" s="245"/>
      <c r="C30" s="245"/>
      <c r="D30" s="245"/>
      <c r="E30" s="245"/>
      <c r="F30" s="245"/>
      <c r="G30" s="245"/>
      <c r="H30" s="245"/>
      <c r="I30" s="246"/>
    </row>
    <row r="31" spans="1:9" ht="13.5">
      <c r="A31" s="244" t="s">
        <v>470</v>
      </c>
      <c r="B31" s="245"/>
      <c r="C31" s="245"/>
      <c r="D31" s="245"/>
      <c r="E31" s="245"/>
      <c r="F31" s="245"/>
      <c r="G31" s="245"/>
      <c r="H31" s="245"/>
      <c r="I31" s="246"/>
    </row>
    <row r="32" spans="1:9" ht="13.5">
      <c r="A32" s="247"/>
      <c r="B32" s="248"/>
      <c r="C32" s="248"/>
      <c r="D32" s="248"/>
      <c r="E32" s="248"/>
      <c r="F32" s="248"/>
      <c r="G32" s="248"/>
      <c r="H32" s="248"/>
      <c r="I32" s="249"/>
    </row>
    <row r="33" spans="1:9" ht="13.5">
      <c r="A33" s="244" t="s">
        <v>444</v>
      </c>
      <c r="B33" s="245"/>
      <c r="C33" s="245"/>
      <c r="D33" s="245"/>
      <c r="E33" s="245"/>
      <c r="F33" s="245"/>
      <c r="G33" s="245"/>
      <c r="H33" s="245"/>
      <c r="I33" s="246"/>
    </row>
    <row r="34" spans="1:9" ht="13.5">
      <c r="A34" s="244" t="s">
        <v>445</v>
      </c>
      <c r="B34" s="245"/>
      <c r="C34" s="245"/>
      <c r="D34" s="245"/>
      <c r="E34" s="245"/>
      <c r="F34" s="245"/>
      <c r="G34" s="245"/>
      <c r="H34" s="245"/>
      <c r="I34" s="246"/>
    </row>
    <row r="35" spans="1:9" ht="13.5">
      <c r="A35" s="247"/>
      <c r="B35" s="248"/>
      <c r="C35" s="248"/>
      <c r="D35" s="248"/>
      <c r="E35" s="248"/>
      <c r="F35" s="248"/>
      <c r="G35" s="248"/>
      <c r="H35" s="248"/>
      <c r="I35" s="249"/>
    </row>
    <row r="36" spans="1:9" ht="13.5">
      <c r="A36" s="244" t="s">
        <v>452</v>
      </c>
      <c r="B36" s="245"/>
      <c r="C36" s="245"/>
      <c r="D36" s="245"/>
      <c r="E36" s="245"/>
      <c r="F36" s="245"/>
      <c r="G36" s="245"/>
      <c r="H36" s="245"/>
      <c r="I36" s="246"/>
    </row>
    <row r="37" spans="1:9" ht="13.5">
      <c r="A37" s="244" t="s">
        <v>448</v>
      </c>
      <c r="B37" s="245"/>
      <c r="C37" s="245"/>
      <c r="D37" s="245"/>
      <c r="E37" s="245"/>
      <c r="F37" s="245"/>
      <c r="G37" s="245"/>
      <c r="H37" s="245"/>
      <c r="I37" s="246"/>
    </row>
    <row r="38" spans="1:9" s="231" customFormat="1" ht="13.5">
      <c r="A38" s="247"/>
      <c r="B38" s="248"/>
      <c r="C38" s="248"/>
      <c r="D38" s="248"/>
      <c r="E38" s="248"/>
      <c r="F38" s="248"/>
      <c r="G38" s="248"/>
      <c r="H38" s="248"/>
      <c r="I38" s="249"/>
    </row>
    <row r="39" spans="1:9" s="231" customFormat="1" ht="13.5">
      <c r="A39" s="260" t="s">
        <v>468</v>
      </c>
      <c r="B39" s="245"/>
      <c r="C39" s="245"/>
      <c r="D39" s="245"/>
      <c r="E39" s="245"/>
      <c r="F39" s="245"/>
      <c r="G39" s="245"/>
      <c r="H39" s="245"/>
      <c r="I39" s="246"/>
    </row>
    <row r="40" spans="1:9" s="231" customFormat="1" ht="13.5">
      <c r="A40" s="251" t="str">
        <f>"　　味方はアイテム一日毎パワーを使用する度に　一時的ＨＰ"&amp;'基本'!$D$8&amp;"　獲得！"</f>
        <v>　　味方はアイテム一日毎パワーを使用する度に　一時的ＨＰ9　獲得！</v>
      </c>
      <c r="B40" s="252"/>
      <c r="C40" s="252"/>
      <c r="D40" s="252"/>
      <c r="E40" s="252"/>
      <c r="F40" s="252"/>
      <c r="G40" s="252"/>
      <c r="H40" s="252"/>
      <c r="I40" s="253"/>
    </row>
    <row r="41" spans="1:9" s="232" customFormat="1" ht="13.5">
      <c r="A41" s="244" t="s">
        <v>450</v>
      </c>
      <c r="B41" s="245"/>
      <c r="C41" s="245"/>
      <c r="D41" s="245"/>
      <c r="E41" s="245"/>
      <c r="F41" s="245"/>
      <c r="G41" s="245"/>
      <c r="H41" s="245"/>
      <c r="I41" s="246"/>
    </row>
    <row r="42" spans="1:9" s="230" customFormat="1" ht="13.5">
      <c r="A42" s="247"/>
      <c r="B42" s="248"/>
      <c r="C42" s="248"/>
      <c r="D42" s="248"/>
      <c r="E42" s="248"/>
      <c r="F42" s="248"/>
      <c r="G42" s="248"/>
      <c r="H42" s="248"/>
      <c r="I42" s="249"/>
    </row>
    <row r="43" spans="1:9" s="230" customFormat="1" ht="13.5">
      <c r="A43" s="244" t="s">
        <v>473</v>
      </c>
      <c r="B43" s="245"/>
      <c r="C43" s="245"/>
      <c r="D43" s="245"/>
      <c r="E43" s="245"/>
      <c r="F43" s="245"/>
      <c r="G43" s="245"/>
      <c r="H43" s="245"/>
      <c r="I43" s="246"/>
    </row>
    <row r="44" spans="1:9" s="230" customFormat="1" ht="13.5">
      <c r="A44" s="244" t="s">
        <v>474</v>
      </c>
      <c r="B44" s="245"/>
      <c r="C44" s="245"/>
      <c r="D44" s="245"/>
      <c r="E44" s="245"/>
      <c r="F44" s="245"/>
      <c r="G44" s="245"/>
      <c r="H44" s="245"/>
      <c r="I44" s="246"/>
    </row>
    <row r="45" spans="1:9" ht="7.5" customHeight="1" thickBot="1">
      <c r="A45" s="257"/>
      <c r="B45" s="258"/>
      <c r="C45" s="258"/>
      <c r="D45" s="258"/>
      <c r="E45" s="258"/>
      <c r="F45" s="258"/>
      <c r="G45" s="258"/>
      <c r="H45" s="258"/>
      <c r="I45" s="259"/>
    </row>
    <row r="46" spans="1:9" ht="7.5" customHeight="1" thickBot="1">
      <c r="A46" s="250"/>
      <c r="B46" s="250"/>
      <c r="C46" s="250"/>
      <c r="D46" s="250"/>
      <c r="E46" s="250"/>
      <c r="F46" s="250"/>
      <c r="G46" s="250"/>
      <c r="H46" s="250"/>
      <c r="I46" s="250"/>
    </row>
    <row r="47" spans="1:9" ht="13.5">
      <c r="A47" s="254" t="s">
        <v>453</v>
      </c>
      <c r="B47" s="255"/>
      <c r="C47" s="255"/>
      <c r="D47" s="255"/>
      <c r="E47" s="255"/>
      <c r="F47" s="255"/>
      <c r="G47" s="255"/>
      <c r="H47" s="255"/>
      <c r="I47" s="256"/>
    </row>
    <row r="48" spans="1:9" ht="13.5">
      <c r="A48" s="247"/>
      <c r="B48" s="248"/>
      <c r="C48" s="248"/>
      <c r="D48" s="248"/>
      <c r="E48" s="248"/>
      <c r="F48" s="248"/>
      <c r="G48" s="248"/>
      <c r="H48" s="248"/>
      <c r="I48" s="249"/>
    </row>
    <row r="49" spans="1:9" ht="13.5">
      <c r="A49" s="247" t="s">
        <v>496</v>
      </c>
      <c r="B49" s="248"/>
      <c r="C49" s="248"/>
      <c r="D49" s="248"/>
      <c r="E49" s="248"/>
      <c r="F49" s="248"/>
      <c r="G49" s="248"/>
      <c r="H49" s="248"/>
      <c r="I49" s="249"/>
    </row>
    <row r="50" spans="1:9" ht="13.5">
      <c r="A50" s="247" t="s">
        <v>454</v>
      </c>
      <c r="B50" s="248"/>
      <c r="C50" s="248"/>
      <c r="D50" s="248"/>
      <c r="E50" s="248"/>
      <c r="F50" s="248"/>
      <c r="G50" s="248"/>
      <c r="H50" s="248"/>
      <c r="I50" s="249"/>
    </row>
    <row r="51" spans="1:9" ht="13.5">
      <c r="A51" s="244" t="s">
        <v>455</v>
      </c>
      <c r="B51" s="245"/>
      <c r="C51" s="245"/>
      <c r="D51" s="245"/>
      <c r="E51" s="245"/>
      <c r="F51" s="245"/>
      <c r="G51" s="245"/>
      <c r="H51" s="245"/>
      <c r="I51" s="246"/>
    </row>
    <row r="52" spans="1:9" ht="13.5">
      <c r="A52" s="244" t="s">
        <v>456</v>
      </c>
      <c r="B52" s="245"/>
      <c r="C52" s="245"/>
      <c r="D52" s="245"/>
      <c r="E52" s="245"/>
      <c r="F52" s="245"/>
      <c r="G52" s="245"/>
      <c r="H52" s="245"/>
      <c r="I52" s="246"/>
    </row>
    <row r="53" spans="1:9" ht="13.5">
      <c r="A53" s="247"/>
      <c r="B53" s="248"/>
      <c r="C53" s="248"/>
      <c r="D53" s="248"/>
      <c r="E53" s="248"/>
      <c r="F53" s="248"/>
      <c r="G53" s="248"/>
      <c r="H53" s="248"/>
      <c r="I53" s="249"/>
    </row>
    <row r="54" spans="1:9" ht="13.5">
      <c r="A54" s="244" t="s">
        <v>459</v>
      </c>
      <c r="B54" s="245"/>
      <c r="C54" s="245"/>
      <c r="D54" s="245"/>
      <c r="E54" s="245"/>
      <c r="F54" s="245"/>
      <c r="G54" s="245"/>
      <c r="H54" s="245"/>
      <c r="I54" s="246"/>
    </row>
    <row r="55" spans="1:9" ht="13.5">
      <c r="A55" s="244" t="s">
        <v>457</v>
      </c>
      <c r="B55" s="245"/>
      <c r="C55" s="245"/>
      <c r="D55" s="245"/>
      <c r="E55" s="245"/>
      <c r="F55" s="245"/>
      <c r="G55" s="245"/>
      <c r="H55" s="245"/>
      <c r="I55" s="246"/>
    </row>
    <row r="56" spans="1:9" ht="13.5">
      <c r="A56" s="244" t="s">
        <v>458</v>
      </c>
      <c r="B56" s="245"/>
      <c r="C56" s="245"/>
      <c r="D56" s="245"/>
      <c r="E56" s="245"/>
      <c r="F56" s="245"/>
      <c r="G56" s="245"/>
      <c r="H56" s="245"/>
      <c r="I56" s="246"/>
    </row>
    <row r="57" spans="1:9" ht="13.5">
      <c r="A57" s="244" t="s">
        <v>460</v>
      </c>
      <c r="B57" s="245"/>
      <c r="C57" s="245"/>
      <c r="D57" s="245"/>
      <c r="E57" s="245"/>
      <c r="F57" s="245"/>
      <c r="G57" s="245"/>
      <c r="H57" s="245"/>
      <c r="I57" s="246"/>
    </row>
    <row r="58" spans="1:9" ht="13.5">
      <c r="A58" s="244" t="s">
        <v>462</v>
      </c>
      <c r="B58" s="245"/>
      <c r="C58" s="245"/>
      <c r="D58" s="245"/>
      <c r="E58" s="245"/>
      <c r="F58" s="245"/>
      <c r="G58" s="245"/>
      <c r="H58" s="245"/>
      <c r="I58" s="246"/>
    </row>
    <row r="59" spans="1:9" s="234" customFormat="1" ht="13.5">
      <c r="A59" s="247"/>
      <c r="B59" s="248"/>
      <c r="C59" s="248"/>
      <c r="D59" s="248"/>
      <c r="E59" s="248"/>
      <c r="F59" s="248"/>
      <c r="G59" s="248"/>
      <c r="H59" s="248"/>
      <c r="I59" s="249"/>
    </row>
    <row r="60" spans="1:9" s="234" customFormat="1" ht="13.5">
      <c r="A60" s="244" t="s">
        <v>559</v>
      </c>
      <c r="B60" s="245"/>
      <c r="C60" s="245"/>
      <c r="D60" s="245"/>
      <c r="E60" s="245"/>
      <c r="F60" s="245"/>
      <c r="G60" s="245"/>
      <c r="H60" s="245"/>
      <c r="I60" s="246"/>
    </row>
    <row r="61" spans="1:9" s="234" customFormat="1" ht="13.5">
      <c r="A61" s="244" t="s">
        <v>495</v>
      </c>
      <c r="B61" s="245"/>
      <c r="C61" s="245"/>
      <c r="D61" s="245"/>
      <c r="E61" s="245"/>
      <c r="F61" s="245"/>
      <c r="G61" s="245"/>
      <c r="H61" s="245"/>
      <c r="I61" s="246"/>
    </row>
    <row r="62" spans="1:9" ht="7.5" customHeight="1" thickBot="1">
      <c r="A62" s="257"/>
      <c r="B62" s="258"/>
      <c r="C62" s="258"/>
      <c r="D62" s="258"/>
      <c r="E62" s="258"/>
      <c r="F62" s="258"/>
      <c r="G62" s="258"/>
      <c r="H62" s="258"/>
      <c r="I62" s="259"/>
    </row>
  </sheetData>
  <sheetProtection/>
  <mergeCells count="62">
    <mergeCell ref="A57:I57"/>
    <mergeCell ref="A58:I58"/>
    <mergeCell ref="A62:I62"/>
    <mergeCell ref="A53:I53"/>
    <mergeCell ref="A54:I54"/>
    <mergeCell ref="A55:I55"/>
    <mergeCell ref="A56:I56"/>
    <mergeCell ref="A59:I59"/>
    <mergeCell ref="A60:I60"/>
    <mergeCell ref="A61:I61"/>
    <mergeCell ref="A51:I51"/>
    <mergeCell ref="A52:I52"/>
    <mergeCell ref="A35:I35"/>
    <mergeCell ref="A36:I36"/>
    <mergeCell ref="A37:I37"/>
    <mergeCell ref="A45:I45"/>
    <mergeCell ref="A46:I46"/>
    <mergeCell ref="A42:I42"/>
    <mergeCell ref="A43:I43"/>
    <mergeCell ref="A47:I47"/>
    <mergeCell ref="A1:I1"/>
    <mergeCell ref="A2:I2"/>
    <mergeCell ref="A3:I3"/>
    <mergeCell ref="A4:I4"/>
    <mergeCell ref="A5:I5"/>
    <mergeCell ref="A50:I50"/>
    <mergeCell ref="A48:I48"/>
    <mergeCell ref="A49:I49"/>
    <mergeCell ref="A31:I31"/>
    <mergeCell ref="A15:I15"/>
    <mergeCell ref="A44:I44"/>
    <mergeCell ref="A38:I38"/>
    <mergeCell ref="A39:I39"/>
    <mergeCell ref="A40:I40"/>
    <mergeCell ref="A41:I41"/>
    <mergeCell ref="A30:I30"/>
    <mergeCell ref="A32:I32"/>
    <mergeCell ref="A33:I33"/>
    <mergeCell ref="A34:I34"/>
    <mergeCell ref="A6:I6"/>
    <mergeCell ref="A10:I10"/>
    <mergeCell ref="A11:I11"/>
    <mergeCell ref="A27:I27"/>
    <mergeCell ref="A25:I25"/>
    <mergeCell ref="A14:I14"/>
    <mergeCell ref="A16:I16"/>
    <mergeCell ref="A17:I17"/>
    <mergeCell ref="A24:I24"/>
    <mergeCell ref="A22:I22"/>
    <mergeCell ref="A29:I29"/>
    <mergeCell ref="A28:I28"/>
    <mergeCell ref="A26:I26"/>
    <mergeCell ref="A12:I12"/>
    <mergeCell ref="A13:I13"/>
    <mergeCell ref="A20:I20"/>
    <mergeCell ref="A7:I7"/>
    <mergeCell ref="A21:I21"/>
    <mergeCell ref="A8:I8"/>
    <mergeCell ref="A23:I23"/>
    <mergeCell ref="A19:I19"/>
    <mergeCell ref="A18:I18"/>
    <mergeCell ref="A9:I9"/>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8000"/>
  </sheetPr>
  <dimension ref="A1:M57"/>
  <sheetViews>
    <sheetView zoomScalePageLayoutView="0" workbookViewId="0" topLeftCell="A1">
      <selection activeCell="A1" sqref="A1"/>
    </sheetView>
  </sheetViews>
  <sheetFormatPr defaultColWidth="9.140625" defaultRowHeight="15"/>
  <cols>
    <col min="1" max="1" width="7.8515625" style="148" customWidth="1"/>
    <col min="2" max="2" width="8.421875" style="148" customWidth="1"/>
    <col min="3" max="3" width="6.57421875" style="148" customWidth="1"/>
    <col min="4" max="4" width="15.7109375" style="148" customWidth="1"/>
    <col min="5" max="6" width="15.7109375" style="93" customWidth="1"/>
    <col min="7" max="7" width="18.28125" style="93" customWidth="1"/>
    <col min="8" max="8" width="17.421875" style="93" customWidth="1"/>
    <col min="9" max="9" width="14.57421875" style="93" customWidth="1"/>
    <col min="10" max="10" width="8.421875" style="93" customWidth="1"/>
    <col min="11" max="11" width="7.421875" style="93" customWidth="1"/>
    <col min="12" max="12" width="7.8515625" style="148" customWidth="1"/>
    <col min="13" max="13" width="9.28125" style="148" customWidth="1"/>
    <col min="14" max="14" width="12.421875" style="148" customWidth="1"/>
    <col min="15" max="16384" width="9.00390625" style="148" customWidth="1"/>
  </cols>
  <sheetData>
    <row r="1" spans="1:8" ht="21">
      <c r="A1" s="98"/>
      <c r="B1" s="310" t="s">
        <v>214</v>
      </c>
      <c r="C1" s="311"/>
      <c r="D1" s="100" t="s">
        <v>40</v>
      </c>
      <c r="E1" s="99" t="s">
        <v>41</v>
      </c>
      <c r="F1" s="227" t="s">
        <v>434</v>
      </c>
      <c r="G1" s="228" t="s">
        <v>435</v>
      </c>
      <c r="H1" s="102" t="s">
        <v>55</v>
      </c>
    </row>
    <row r="2" spans="1:8" ht="24.75" customHeight="1">
      <c r="A2" s="100" t="s">
        <v>0</v>
      </c>
      <c r="B2" s="314" t="s">
        <v>328</v>
      </c>
      <c r="C2" s="314"/>
      <c r="D2" s="314"/>
      <c r="E2" s="314"/>
      <c r="F2" s="314"/>
      <c r="G2" s="314"/>
      <c r="H2" s="102" t="s">
        <v>56</v>
      </c>
    </row>
    <row r="3" spans="1:9" ht="19.5" customHeight="1">
      <c r="A3" s="109" t="s">
        <v>48</v>
      </c>
      <c r="B3" s="93"/>
      <c r="C3" s="93"/>
      <c r="D3" s="93"/>
      <c r="I3" s="102"/>
    </row>
    <row r="4" spans="1:7" ht="13.5">
      <c r="A4" s="79" t="s">
        <v>46</v>
      </c>
      <c r="B4" s="304" t="s">
        <v>215</v>
      </c>
      <c r="C4" s="305"/>
      <c r="D4" s="305"/>
      <c r="E4" s="305"/>
      <c r="F4" s="305"/>
      <c r="G4" s="306"/>
    </row>
    <row r="5" spans="1:7" ht="13.5">
      <c r="A5" s="80" t="s">
        <v>39</v>
      </c>
      <c r="B5" s="304" t="s">
        <v>217</v>
      </c>
      <c r="C5" s="305"/>
      <c r="D5" s="305"/>
      <c r="E5" s="305"/>
      <c r="F5" s="305"/>
      <c r="G5" s="306"/>
    </row>
    <row r="6" spans="1:10" ht="13.5">
      <c r="A6" s="80" t="s">
        <v>7</v>
      </c>
      <c r="B6" s="304" t="s">
        <v>139</v>
      </c>
      <c r="C6" s="305"/>
      <c r="D6" s="306"/>
      <c r="E6" s="213" t="s">
        <v>43</v>
      </c>
      <c r="F6" s="211" t="str">
        <f>IF($I$6=0,"",$I$6)</f>
        <v>遠隔</v>
      </c>
      <c r="G6" s="136">
        <f>IF($J$6=0,"",$J$6)</f>
        <v>5</v>
      </c>
      <c r="H6" s="213" t="s">
        <v>43</v>
      </c>
      <c r="I6" s="216" t="s">
        <v>71</v>
      </c>
      <c r="J6" s="205">
        <v>5</v>
      </c>
    </row>
    <row r="7" spans="1:10" ht="13.5">
      <c r="A7" s="81" t="s">
        <v>6</v>
      </c>
      <c r="B7" s="304"/>
      <c r="C7" s="305"/>
      <c r="D7" s="306"/>
      <c r="E7" s="213" t="s">
        <v>66</v>
      </c>
      <c r="F7" s="212">
        <f>IF($I$7=0,"",$I$7)</f>
      </c>
      <c r="G7" s="45">
        <f>IF($J$7=0,"",$J$7)</f>
      </c>
      <c r="H7" s="213" t="s">
        <v>66</v>
      </c>
      <c r="I7" s="214"/>
      <c r="J7" s="214"/>
    </row>
    <row r="8" spans="1:10" ht="13.5">
      <c r="A8" s="82" t="s">
        <v>61</v>
      </c>
      <c r="B8" s="330" t="s">
        <v>220</v>
      </c>
      <c r="C8" s="331"/>
      <c r="D8" s="331"/>
      <c r="E8" s="331"/>
      <c r="F8" s="331"/>
      <c r="G8" s="332"/>
      <c r="H8" s="213" t="s">
        <v>85</v>
      </c>
      <c r="I8" s="214" t="s">
        <v>101</v>
      </c>
      <c r="J8" s="102" t="s">
        <v>62</v>
      </c>
    </row>
    <row r="9" spans="1:11" ht="13.5">
      <c r="A9" s="83"/>
      <c r="B9" s="274" t="s">
        <v>221</v>
      </c>
      <c r="C9" s="275"/>
      <c r="D9" s="275"/>
      <c r="E9" s="275"/>
      <c r="F9" s="275"/>
      <c r="G9" s="276"/>
      <c r="H9" s="213" t="s">
        <v>51</v>
      </c>
      <c r="I9" s="214" t="s">
        <v>15</v>
      </c>
      <c r="J9" s="212">
        <v>5</v>
      </c>
      <c r="K9" s="214" t="s">
        <v>128</v>
      </c>
    </row>
    <row r="10" spans="1:12" ht="13.5">
      <c r="A10" s="157"/>
      <c r="B10" s="420" t="s">
        <v>222</v>
      </c>
      <c r="C10" s="272"/>
      <c r="D10" s="272"/>
      <c r="E10" s="272"/>
      <c r="F10" s="272"/>
      <c r="G10" s="273"/>
      <c r="H10" s="213" t="s">
        <v>58</v>
      </c>
      <c r="I10" s="214">
        <v>0</v>
      </c>
      <c r="J10" s="268" t="s">
        <v>53</v>
      </c>
      <c r="K10" s="269"/>
      <c r="L10" s="212">
        <v>8</v>
      </c>
    </row>
    <row r="11" spans="1:12" ht="13.5">
      <c r="A11" s="83"/>
      <c r="B11" s="421" t="s">
        <v>223</v>
      </c>
      <c r="C11" s="275"/>
      <c r="D11" s="275"/>
      <c r="E11" s="275"/>
      <c r="F11" s="275"/>
      <c r="G11" s="276"/>
      <c r="H11" s="107" t="s">
        <v>52</v>
      </c>
      <c r="I11" s="214" t="s">
        <v>15</v>
      </c>
      <c r="J11" s="106">
        <v>5</v>
      </c>
      <c r="L11" s="93"/>
    </row>
    <row r="12" spans="1:12" ht="13.5">
      <c r="A12" s="83"/>
      <c r="B12" s="298" t="s">
        <v>224</v>
      </c>
      <c r="C12" s="275"/>
      <c r="D12" s="275"/>
      <c r="E12" s="275"/>
      <c r="F12" s="275"/>
      <c r="G12" s="276"/>
      <c r="H12" s="213" t="s">
        <v>59</v>
      </c>
      <c r="I12" s="214">
        <v>0</v>
      </c>
      <c r="J12" s="268" t="s">
        <v>54</v>
      </c>
      <c r="K12" s="269"/>
      <c r="L12" s="212">
        <v>2</v>
      </c>
    </row>
    <row r="13" spans="1:13" ht="13.5">
      <c r="A13" s="83"/>
      <c r="B13" s="271" t="s">
        <v>225</v>
      </c>
      <c r="C13" s="272"/>
      <c r="D13" s="272"/>
      <c r="E13" s="272"/>
      <c r="F13" s="272"/>
      <c r="G13" s="273"/>
      <c r="H13" s="108" t="s">
        <v>329</v>
      </c>
      <c r="I13" s="214">
        <v>1</v>
      </c>
      <c r="J13" s="213" t="s">
        <v>44</v>
      </c>
      <c r="K13" s="214">
        <v>6</v>
      </c>
      <c r="L13" s="114"/>
      <c r="M13" s="114"/>
    </row>
    <row r="14" spans="1:13" ht="13.5">
      <c r="A14" s="83"/>
      <c r="B14" s="274" t="s">
        <v>408</v>
      </c>
      <c r="C14" s="275"/>
      <c r="D14" s="275"/>
      <c r="E14" s="275"/>
      <c r="F14" s="275"/>
      <c r="G14" s="276"/>
      <c r="H14" s="213" t="s">
        <v>50</v>
      </c>
      <c r="I14" s="214">
        <v>2</v>
      </c>
      <c r="J14" s="213" t="s">
        <v>44</v>
      </c>
      <c r="K14" s="214">
        <v>8</v>
      </c>
      <c r="L14" s="114"/>
      <c r="M14" s="114"/>
    </row>
    <row r="15" spans="1:11" ht="13.5">
      <c r="A15" s="83"/>
      <c r="B15" s="274" t="s">
        <v>226</v>
      </c>
      <c r="C15" s="275"/>
      <c r="D15" s="275"/>
      <c r="E15" s="275"/>
      <c r="F15" s="275"/>
      <c r="G15" s="276"/>
      <c r="H15" s="213" t="s">
        <v>60</v>
      </c>
      <c r="I15" s="214" t="s">
        <v>76</v>
      </c>
      <c r="J15" s="148"/>
      <c r="K15" s="148"/>
    </row>
    <row r="16" spans="1:11" ht="13.5">
      <c r="A16" s="83"/>
      <c r="B16" s="274" t="s">
        <v>227</v>
      </c>
      <c r="C16" s="275"/>
      <c r="D16" s="275"/>
      <c r="E16" s="275"/>
      <c r="F16" s="275"/>
      <c r="G16" s="276"/>
      <c r="H16" s="148"/>
      <c r="I16" s="148"/>
      <c r="J16" s="148"/>
      <c r="K16" s="148"/>
    </row>
    <row r="17" spans="1:11" ht="13.5">
      <c r="A17" s="83"/>
      <c r="B17" s="274" t="s">
        <v>228</v>
      </c>
      <c r="C17" s="275"/>
      <c r="D17" s="275"/>
      <c r="E17" s="275"/>
      <c r="F17" s="275"/>
      <c r="G17" s="276"/>
      <c r="H17" s="148"/>
      <c r="I17" s="148"/>
      <c r="J17" s="148"/>
      <c r="K17" s="148"/>
    </row>
    <row r="18" spans="1:11" ht="13.5">
      <c r="A18" s="83"/>
      <c r="B18" s="420" t="s">
        <v>229</v>
      </c>
      <c r="C18" s="272"/>
      <c r="D18" s="272"/>
      <c r="E18" s="272"/>
      <c r="F18" s="272"/>
      <c r="G18" s="273"/>
      <c r="J18" s="148"/>
      <c r="K18" s="148"/>
    </row>
    <row r="19" spans="1:11" ht="13.5">
      <c r="A19" s="83"/>
      <c r="B19" s="274"/>
      <c r="C19" s="275"/>
      <c r="D19" s="275"/>
      <c r="E19" s="275"/>
      <c r="F19" s="275"/>
      <c r="G19" s="276"/>
      <c r="J19" s="148"/>
      <c r="K19" s="148"/>
    </row>
    <row r="20" spans="1:11" ht="13.5">
      <c r="A20" s="83"/>
      <c r="B20" s="274"/>
      <c r="C20" s="275"/>
      <c r="D20" s="275"/>
      <c r="E20" s="275"/>
      <c r="F20" s="275"/>
      <c r="G20" s="276"/>
      <c r="J20" s="148"/>
      <c r="K20" s="148"/>
    </row>
    <row r="21" spans="1:11" ht="13.5">
      <c r="A21" s="84"/>
      <c r="B21" s="423"/>
      <c r="C21" s="422"/>
      <c r="D21" s="422"/>
      <c r="E21" s="422"/>
      <c r="F21" s="422"/>
      <c r="G21" s="424"/>
      <c r="J21" s="148"/>
      <c r="K21" s="148"/>
    </row>
    <row r="22" spans="1:8" s="174" customFormat="1" ht="17.25" customHeight="1">
      <c r="A22" s="281" t="s">
        <v>230</v>
      </c>
      <c r="B22" s="281"/>
      <c r="C22" s="281"/>
      <c r="D22" s="281"/>
      <c r="E22" s="281"/>
      <c r="F22" s="281"/>
      <c r="G22" s="281"/>
      <c r="H22" s="93"/>
    </row>
    <row r="23" spans="1:11" ht="13.5" customHeight="1">
      <c r="A23" s="361" t="s">
        <v>231</v>
      </c>
      <c r="B23" s="361"/>
      <c r="C23" s="361"/>
      <c r="D23" s="361"/>
      <c r="E23" s="361"/>
      <c r="F23" s="361"/>
      <c r="G23" s="361"/>
      <c r="I23" s="148"/>
      <c r="J23" s="148"/>
      <c r="K23" s="148"/>
    </row>
    <row r="24" spans="1:7" ht="13.5" customHeight="1">
      <c r="A24" s="425" t="s">
        <v>232</v>
      </c>
      <c r="B24" s="425"/>
      <c r="C24" s="425"/>
      <c r="D24" s="425"/>
      <c r="E24" s="425"/>
      <c r="F24" s="425"/>
      <c r="G24" s="425"/>
    </row>
    <row r="25" spans="1:7" ht="13.5">
      <c r="A25" s="422"/>
      <c r="B25" s="422"/>
      <c r="C25" s="422"/>
      <c r="D25" s="422"/>
      <c r="E25" s="422"/>
      <c r="F25" s="422"/>
      <c r="G25" s="422"/>
    </row>
    <row r="26" spans="1:7" ht="13.5" customHeight="1">
      <c r="A26" s="286" t="s">
        <v>49</v>
      </c>
      <c r="B26" s="287"/>
      <c r="C26" s="287"/>
      <c r="D26" s="287"/>
      <c r="E26" s="287"/>
      <c r="F26" s="287"/>
      <c r="G26" s="288"/>
    </row>
    <row r="27" spans="1:7" ht="13.5" customHeight="1">
      <c r="A27" s="271"/>
      <c r="B27" s="272"/>
      <c r="C27" s="272"/>
      <c r="D27" s="272"/>
      <c r="E27" s="272"/>
      <c r="F27" s="272"/>
      <c r="G27" s="273"/>
    </row>
    <row r="28" spans="1:12" s="93" customFormat="1" ht="18.75" customHeight="1">
      <c r="A28" s="353" t="s">
        <v>335</v>
      </c>
      <c r="B28" s="354"/>
      <c r="C28" s="354"/>
      <c r="D28" s="354"/>
      <c r="E28" s="354"/>
      <c r="F28" s="354"/>
      <c r="G28" s="355"/>
      <c r="L28" s="148"/>
    </row>
    <row r="29" spans="1:12" s="93" customFormat="1" ht="18.75" customHeight="1">
      <c r="A29" s="353" t="s">
        <v>548</v>
      </c>
      <c r="B29" s="354"/>
      <c r="C29" s="354"/>
      <c r="D29" s="354"/>
      <c r="E29" s="354"/>
      <c r="F29" s="354"/>
      <c r="G29" s="355"/>
      <c r="L29" s="235"/>
    </row>
    <row r="30" spans="1:12" s="93" customFormat="1" ht="18.75" customHeight="1">
      <c r="A30" s="353" t="s">
        <v>549</v>
      </c>
      <c r="B30" s="354"/>
      <c r="C30" s="354"/>
      <c r="D30" s="354"/>
      <c r="E30" s="354"/>
      <c r="F30" s="354"/>
      <c r="G30" s="355"/>
      <c r="L30" s="235"/>
    </row>
    <row r="31" spans="1:12" s="93" customFormat="1" ht="18.75" customHeight="1">
      <c r="A31" s="353" t="s">
        <v>550</v>
      </c>
      <c r="B31" s="354"/>
      <c r="C31" s="354"/>
      <c r="D31" s="354"/>
      <c r="E31" s="354"/>
      <c r="F31" s="354"/>
      <c r="G31" s="355"/>
      <c r="L31" s="235"/>
    </row>
    <row r="32" spans="1:12" s="93" customFormat="1" ht="18.75" customHeight="1">
      <c r="A32" s="353" t="s">
        <v>551</v>
      </c>
      <c r="B32" s="354"/>
      <c r="C32" s="354"/>
      <c r="D32" s="354"/>
      <c r="E32" s="354"/>
      <c r="F32" s="354"/>
      <c r="G32" s="355"/>
      <c r="L32" s="235"/>
    </row>
    <row r="33" spans="1:12" s="93" customFormat="1" ht="13.5" customHeight="1">
      <c r="A33" s="271"/>
      <c r="B33" s="272"/>
      <c r="C33" s="272"/>
      <c r="D33" s="272"/>
      <c r="E33" s="272"/>
      <c r="F33" s="272"/>
      <c r="G33" s="273"/>
      <c r="L33" s="148"/>
    </row>
    <row r="34" spans="1:12" s="93" customFormat="1" ht="13.5" customHeight="1">
      <c r="A34" s="298" t="s">
        <v>326</v>
      </c>
      <c r="B34" s="299"/>
      <c r="C34" s="299"/>
      <c r="D34" s="299"/>
      <c r="E34" s="299"/>
      <c r="F34" s="299"/>
      <c r="G34" s="300"/>
      <c r="L34" s="148"/>
    </row>
    <row r="35" spans="1:12" s="93" customFormat="1" ht="13.5" customHeight="1">
      <c r="A35" s="298" t="s">
        <v>233</v>
      </c>
      <c r="B35" s="299"/>
      <c r="C35" s="299"/>
      <c r="D35" s="299"/>
      <c r="E35" s="299"/>
      <c r="F35" s="299"/>
      <c r="G35" s="300"/>
      <c r="L35" s="148"/>
    </row>
    <row r="36" spans="1:12" s="93" customFormat="1" ht="13.5" customHeight="1">
      <c r="A36" s="298" t="s">
        <v>330</v>
      </c>
      <c r="B36" s="299"/>
      <c r="C36" s="299"/>
      <c r="D36" s="299"/>
      <c r="E36" s="299"/>
      <c r="F36" s="299"/>
      <c r="G36" s="300"/>
      <c r="L36" s="148"/>
    </row>
    <row r="37" spans="1:12" s="93" customFormat="1" ht="13.5" customHeight="1">
      <c r="A37" s="298" t="s">
        <v>234</v>
      </c>
      <c r="B37" s="299"/>
      <c r="C37" s="299"/>
      <c r="D37" s="299"/>
      <c r="E37" s="299"/>
      <c r="F37" s="299"/>
      <c r="G37" s="300"/>
      <c r="L37" s="148"/>
    </row>
    <row r="38" spans="1:12" s="93" customFormat="1" ht="13.5" customHeight="1">
      <c r="A38" s="298" t="s">
        <v>235</v>
      </c>
      <c r="B38" s="299"/>
      <c r="C38" s="299"/>
      <c r="D38" s="299"/>
      <c r="E38" s="299"/>
      <c r="F38" s="299"/>
      <c r="G38" s="300"/>
      <c r="L38" s="148"/>
    </row>
    <row r="39" spans="1:12" s="93" customFormat="1" ht="13.5" customHeight="1">
      <c r="A39" s="298" t="s">
        <v>236</v>
      </c>
      <c r="B39" s="299"/>
      <c r="C39" s="299"/>
      <c r="D39" s="299"/>
      <c r="E39" s="299"/>
      <c r="F39" s="299"/>
      <c r="G39" s="300"/>
      <c r="L39" s="148"/>
    </row>
    <row r="40" spans="1:12" s="93" customFormat="1" ht="13.5" customHeight="1">
      <c r="A40" s="298" t="s">
        <v>237</v>
      </c>
      <c r="B40" s="299"/>
      <c r="C40" s="299"/>
      <c r="D40" s="299"/>
      <c r="E40" s="299"/>
      <c r="F40" s="299"/>
      <c r="G40" s="300"/>
      <c r="L40" s="148"/>
    </row>
    <row r="41" spans="1:12" s="93" customFormat="1" ht="13.5" customHeight="1">
      <c r="A41" s="274" t="s">
        <v>552</v>
      </c>
      <c r="B41" s="299"/>
      <c r="C41" s="299"/>
      <c r="D41" s="299"/>
      <c r="E41" s="299"/>
      <c r="F41" s="299"/>
      <c r="G41" s="300"/>
      <c r="L41" s="235"/>
    </row>
    <row r="42" spans="1:12" s="93" customFormat="1" ht="13.5" customHeight="1">
      <c r="A42" s="298" t="s">
        <v>238</v>
      </c>
      <c r="B42" s="299"/>
      <c r="C42" s="299"/>
      <c r="D42" s="299"/>
      <c r="E42" s="299"/>
      <c r="F42" s="299"/>
      <c r="G42" s="300"/>
      <c r="L42" s="148"/>
    </row>
    <row r="43" spans="1:12" s="93" customFormat="1" ht="13.5" customHeight="1">
      <c r="A43" s="274" t="s">
        <v>557</v>
      </c>
      <c r="B43" s="299"/>
      <c r="C43" s="299"/>
      <c r="D43" s="299"/>
      <c r="E43" s="299"/>
      <c r="F43" s="299"/>
      <c r="G43" s="300"/>
      <c r="L43" s="148"/>
    </row>
    <row r="44" spans="1:12" s="93" customFormat="1" ht="13.5" customHeight="1">
      <c r="A44" s="274" t="s">
        <v>553</v>
      </c>
      <c r="B44" s="299"/>
      <c r="C44" s="299"/>
      <c r="D44" s="299"/>
      <c r="E44" s="299"/>
      <c r="F44" s="299"/>
      <c r="G44" s="300"/>
      <c r="L44" s="148"/>
    </row>
    <row r="45" spans="1:12" s="93" customFormat="1" ht="13.5" customHeight="1">
      <c r="A45" s="274" t="s">
        <v>556</v>
      </c>
      <c r="B45" s="299"/>
      <c r="C45" s="299"/>
      <c r="D45" s="299"/>
      <c r="E45" s="299"/>
      <c r="F45" s="299"/>
      <c r="G45" s="300"/>
      <c r="L45" s="148"/>
    </row>
    <row r="46" spans="1:12" s="93" customFormat="1" ht="13.5" customHeight="1">
      <c r="A46" s="274" t="s">
        <v>554</v>
      </c>
      <c r="B46" s="299"/>
      <c r="C46" s="299"/>
      <c r="D46" s="299"/>
      <c r="E46" s="299"/>
      <c r="F46" s="299"/>
      <c r="G46" s="300"/>
      <c r="L46" s="148"/>
    </row>
    <row r="47" spans="1:12" s="93" customFormat="1" ht="13.5" customHeight="1">
      <c r="A47" s="238" t="s">
        <v>555</v>
      </c>
      <c r="B47" s="236"/>
      <c r="C47" s="236"/>
      <c r="D47" s="236"/>
      <c r="E47" s="236"/>
      <c r="F47" s="236"/>
      <c r="G47" s="237"/>
      <c r="L47" s="148"/>
    </row>
    <row r="48" spans="1:12" s="93" customFormat="1" ht="13.5" customHeight="1">
      <c r="A48" s="298"/>
      <c r="B48" s="299"/>
      <c r="C48" s="299"/>
      <c r="D48" s="299"/>
      <c r="E48" s="299"/>
      <c r="F48" s="299"/>
      <c r="G48" s="300"/>
      <c r="L48" s="148"/>
    </row>
    <row r="49" spans="1:12" s="93" customFormat="1" ht="13.5" customHeight="1">
      <c r="A49" s="298" t="s">
        <v>327</v>
      </c>
      <c r="B49" s="299"/>
      <c r="C49" s="299"/>
      <c r="D49" s="299"/>
      <c r="E49" s="299"/>
      <c r="F49" s="299"/>
      <c r="G49" s="300"/>
      <c r="L49" s="148"/>
    </row>
    <row r="50" spans="1:12" s="93" customFormat="1" ht="13.5" customHeight="1">
      <c r="A50" s="298" t="s">
        <v>239</v>
      </c>
      <c r="B50" s="299"/>
      <c r="C50" s="299"/>
      <c r="D50" s="299"/>
      <c r="E50" s="299"/>
      <c r="F50" s="299"/>
      <c r="G50" s="300"/>
      <c r="L50" s="148"/>
    </row>
    <row r="51" spans="1:12" s="93" customFormat="1" ht="13.5" customHeight="1">
      <c r="A51" s="298"/>
      <c r="B51" s="299"/>
      <c r="C51" s="299"/>
      <c r="D51" s="299"/>
      <c r="E51" s="299"/>
      <c r="F51" s="299"/>
      <c r="G51" s="300"/>
      <c r="L51" s="148"/>
    </row>
    <row r="52" spans="1:12" s="93" customFormat="1" ht="13.5" customHeight="1">
      <c r="A52" s="298"/>
      <c r="B52" s="299"/>
      <c r="C52" s="299"/>
      <c r="D52" s="299"/>
      <c r="E52" s="299"/>
      <c r="F52" s="299"/>
      <c r="G52" s="300"/>
      <c r="L52" s="148"/>
    </row>
    <row r="53" spans="1:12" s="93" customFormat="1" ht="13.5" customHeight="1">
      <c r="A53" s="298"/>
      <c r="B53" s="299"/>
      <c r="C53" s="299"/>
      <c r="D53" s="299"/>
      <c r="E53" s="299"/>
      <c r="F53" s="299"/>
      <c r="G53" s="300"/>
      <c r="L53" s="148"/>
    </row>
    <row r="54" spans="1:12" s="93" customFormat="1" ht="13.5" customHeight="1">
      <c r="A54" s="298"/>
      <c r="B54" s="299"/>
      <c r="C54" s="299"/>
      <c r="D54" s="299"/>
      <c r="E54" s="299"/>
      <c r="F54" s="299"/>
      <c r="G54" s="300"/>
      <c r="L54" s="148"/>
    </row>
    <row r="55" spans="1:12" s="93" customFormat="1" ht="13.5" customHeight="1">
      <c r="A55" s="298"/>
      <c r="B55" s="299"/>
      <c r="C55" s="299"/>
      <c r="D55" s="299"/>
      <c r="E55" s="299"/>
      <c r="F55" s="299"/>
      <c r="G55" s="300"/>
      <c r="L55" s="148"/>
    </row>
    <row r="56" spans="1:12" s="93" customFormat="1" ht="13.5">
      <c r="A56" s="423"/>
      <c r="B56" s="422"/>
      <c r="C56" s="422"/>
      <c r="D56" s="422"/>
      <c r="E56" s="422"/>
      <c r="F56" s="422"/>
      <c r="G56" s="424"/>
      <c r="L56" s="148"/>
    </row>
    <row r="57" spans="1:12" s="93" customFormat="1" ht="21">
      <c r="A57" s="103"/>
      <c r="B57" s="215" t="str">
        <f>$B$1</f>
        <v>初期呪文</v>
      </c>
      <c r="C57" s="104" t="s">
        <v>40</v>
      </c>
      <c r="D57" s="105" t="str">
        <f>$E$1</f>
        <v>無限回</v>
      </c>
      <c r="E57" s="283" t="str">
        <f>$B$2</f>
        <v>メイジ・ハンド</v>
      </c>
      <c r="F57" s="284"/>
      <c r="G57" s="285"/>
      <c r="L57" s="148"/>
    </row>
  </sheetData>
  <sheetProtection/>
  <mergeCells count="57">
    <mergeCell ref="A41:G41"/>
    <mergeCell ref="A54:G54"/>
    <mergeCell ref="A35:G35"/>
    <mergeCell ref="A36:G36"/>
    <mergeCell ref="A37:G37"/>
    <mergeCell ref="A38:G38"/>
    <mergeCell ref="A55:G55"/>
    <mergeCell ref="A46:G46"/>
    <mergeCell ref="A48:G48"/>
    <mergeCell ref="A52:G52"/>
    <mergeCell ref="A53:G53"/>
    <mergeCell ref="B21:G21"/>
    <mergeCell ref="A39:G39"/>
    <mergeCell ref="A22:G22"/>
    <mergeCell ref="A23:G23"/>
    <mergeCell ref="A24:G24"/>
    <mergeCell ref="A56:G56"/>
    <mergeCell ref="E57:G57"/>
    <mergeCell ref="A40:G40"/>
    <mergeCell ref="A42:G42"/>
    <mergeCell ref="A43:G43"/>
    <mergeCell ref="A44:G44"/>
    <mergeCell ref="A49:G49"/>
    <mergeCell ref="A50:G50"/>
    <mergeCell ref="A51:G51"/>
    <mergeCell ref="A45:G45"/>
    <mergeCell ref="A25:G25"/>
    <mergeCell ref="A26:G26"/>
    <mergeCell ref="A27:G27"/>
    <mergeCell ref="A28:G28"/>
    <mergeCell ref="A33:G33"/>
    <mergeCell ref="A34:G34"/>
    <mergeCell ref="A29:G29"/>
    <mergeCell ref="A30:G30"/>
    <mergeCell ref="A31:G31"/>
    <mergeCell ref="A32:G32"/>
    <mergeCell ref="J12:K12"/>
    <mergeCell ref="B13:G13"/>
    <mergeCell ref="B14:G14"/>
    <mergeCell ref="B15:G15"/>
    <mergeCell ref="B20:G20"/>
    <mergeCell ref="B12:G12"/>
    <mergeCell ref="B17:G17"/>
    <mergeCell ref="B18:G18"/>
    <mergeCell ref="B19:G19"/>
    <mergeCell ref="B11:G11"/>
    <mergeCell ref="B1:C1"/>
    <mergeCell ref="B2:G2"/>
    <mergeCell ref="B4:G4"/>
    <mergeCell ref="B5:G5"/>
    <mergeCell ref="B16:G16"/>
    <mergeCell ref="J10:K10"/>
    <mergeCell ref="B6:D6"/>
    <mergeCell ref="B7:D7"/>
    <mergeCell ref="B8:G8"/>
    <mergeCell ref="B9:G9"/>
    <mergeCell ref="B10:G10"/>
  </mergeCells>
  <printOptions/>
  <pageMargins left="0.7086614173228347" right="0.7086614173228347" top="0.7480314960629921" bottom="0.1968503937007874" header="0.31496062992125984" footer="0.31496062992125984"/>
  <pageSetup horizontalDpi="300" verticalDpi="300" orientation="portrait" paperSize="9" r:id="rId1"/>
  <headerFooter>
    <oddHeader>&amp;Cタンナイズ&amp;R&amp;D</oddHeader>
  </headerFooter>
</worksheet>
</file>

<file path=xl/worksheets/sheet11.xml><?xml version="1.0" encoding="utf-8"?>
<worksheet xmlns="http://schemas.openxmlformats.org/spreadsheetml/2006/main" xmlns:r="http://schemas.openxmlformats.org/officeDocument/2006/relationships">
  <sheetPr>
    <tabColor theme="1" tint="0.34999001026153564"/>
  </sheetPr>
  <dimension ref="A1:M51"/>
  <sheetViews>
    <sheetView zoomScalePageLayoutView="0" workbookViewId="0" topLeftCell="A1">
      <selection activeCell="A1" sqref="A1"/>
    </sheetView>
  </sheetViews>
  <sheetFormatPr defaultColWidth="9.140625" defaultRowHeight="15"/>
  <cols>
    <col min="1" max="1" width="7.8515625" style="148" customWidth="1"/>
    <col min="2" max="2" width="8.421875" style="148" customWidth="1"/>
    <col min="3" max="3" width="6.57421875" style="148" customWidth="1"/>
    <col min="4" max="4" width="15.7109375" style="148" customWidth="1"/>
    <col min="5" max="6" width="15.7109375" style="93" customWidth="1"/>
    <col min="7" max="7" width="18.28125" style="93" customWidth="1"/>
    <col min="8" max="8" width="17.421875" style="93" customWidth="1"/>
    <col min="9" max="9" width="14.57421875" style="93" customWidth="1"/>
    <col min="10" max="10" width="8.421875" style="93" customWidth="1"/>
    <col min="11" max="11" width="7.421875" style="93" customWidth="1"/>
    <col min="12" max="12" width="7.8515625" style="148" customWidth="1"/>
    <col min="13" max="13" width="9.28125" style="148" customWidth="1"/>
    <col min="14" max="14" width="12.421875" style="148" customWidth="1"/>
    <col min="15" max="16384" width="9.00390625" style="148" customWidth="1"/>
  </cols>
  <sheetData>
    <row r="1" spans="1:8" ht="21">
      <c r="A1" s="150" t="s">
        <v>240</v>
      </c>
      <c r="B1" s="440">
        <v>1</v>
      </c>
      <c r="C1" s="441"/>
      <c r="D1" s="151" t="s">
        <v>40</v>
      </c>
      <c r="E1" s="152" t="s">
        <v>241</v>
      </c>
      <c r="F1" s="175" t="s">
        <v>242</v>
      </c>
      <c r="G1" s="176" t="s">
        <v>251</v>
      </c>
      <c r="H1" s="102" t="s">
        <v>55</v>
      </c>
    </row>
    <row r="2" spans="1:8" ht="24.75" customHeight="1">
      <c r="A2" s="151" t="s">
        <v>0</v>
      </c>
      <c r="B2" s="442" t="s">
        <v>524</v>
      </c>
      <c r="C2" s="443"/>
      <c r="D2" s="443"/>
      <c r="E2" s="443"/>
      <c r="F2" s="443"/>
      <c r="G2" s="444"/>
      <c r="H2" s="102" t="s">
        <v>56</v>
      </c>
    </row>
    <row r="3" spans="1:9" ht="19.5" customHeight="1">
      <c r="A3" s="109" t="s">
        <v>48</v>
      </c>
      <c r="B3" s="93"/>
      <c r="C3" s="93"/>
      <c r="D3" s="93"/>
      <c r="I3" s="102"/>
    </row>
    <row r="4" spans="1:7" ht="13.5">
      <c r="A4" s="79" t="s">
        <v>46</v>
      </c>
      <c r="B4" s="304" t="s">
        <v>253</v>
      </c>
      <c r="C4" s="305"/>
      <c r="D4" s="305"/>
      <c r="E4" s="305"/>
      <c r="F4" s="305"/>
      <c r="G4" s="306"/>
    </row>
    <row r="5" spans="1:7" ht="13.5">
      <c r="A5" s="80" t="s">
        <v>216</v>
      </c>
      <c r="B5" s="304" t="s">
        <v>254</v>
      </c>
      <c r="C5" s="305"/>
      <c r="D5" s="305"/>
      <c r="E5" s="305"/>
      <c r="F5" s="305"/>
      <c r="G5" s="306"/>
    </row>
    <row r="6" spans="1:10" ht="13.5">
      <c r="A6" s="80" t="s">
        <v>218</v>
      </c>
      <c r="B6" s="304" t="s">
        <v>219</v>
      </c>
      <c r="C6" s="305"/>
      <c r="D6" s="306"/>
      <c r="E6" s="160" t="s">
        <v>43</v>
      </c>
      <c r="F6" s="211" t="str">
        <f>IF($I$6=0,"",$I$6)</f>
        <v>遠隔</v>
      </c>
      <c r="G6" s="136">
        <f>IF($J$6=0,"",$J$6)</f>
        <v>5</v>
      </c>
      <c r="H6" s="160" t="s">
        <v>43</v>
      </c>
      <c r="I6" s="161" t="s">
        <v>71</v>
      </c>
      <c r="J6" s="205">
        <v>5</v>
      </c>
    </row>
    <row r="7" spans="1:10" ht="13.5">
      <c r="A7" s="81" t="s">
        <v>6</v>
      </c>
      <c r="B7" s="304"/>
      <c r="C7" s="305"/>
      <c r="D7" s="306"/>
      <c r="E7" s="160" t="s">
        <v>66</v>
      </c>
      <c r="F7" s="159">
        <f>IF($I$7=0,"",$I$7)</f>
      </c>
      <c r="G7" s="159">
        <f>IF($J$7=0,"",$J$7)</f>
      </c>
      <c r="H7" s="160" t="s">
        <v>66</v>
      </c>
      <c r="I7" s="161"/>
      <c r="J7" s="161"/>
    </row>
    <row r="8" spans="1:10" ht="13.5">
      <c r="A8" s="82" t="s">
        <v>61</v>
      </c>
      <c r="B8" s="330" t="s">
        <v>243</v>
      </c>
      <c r="C8" s="331"/>
      <c r="D8" s="331"/>
      <c r="E8" s="331"/>
      <c r="F8" s="331"/>
      <c r="G8" s="332"/>
      <c r="H8" s="160" t="s">
        <v>85</v>
      </c>
      <c r="I8" s="161" t="s">
        <v>292</v>
      </c>
      <c r="J8" s="102" t="s">
        <v>62</v>
      </c>
    </row>
    <row r="9" spans="1:11" ht="13.5" customHeight="1">
      <c r="A9" s="83"/>
      <c r="B9" s="274" t="s">
        <v>255</v>
      </c>
      <c r="C9" s="275"/>
      <c r="D9" s="275"/>
      <c r="E9" s="275"/>
      <c r="F9" s="275"/>
      <c r="G9" s="276"/>
      <c r="H9" s="160" t="s">
        <v>51</v>
      </c>
      <c r="I9" s="161" t="s">
        <v>15</v>
      </c>
      <c r="J9" s="159">
        <f>IF($I$9="筋力",'基本'!$C$5,IF($I$9="耐久力",'基本'!$C$6,IF($I$9="敏捷力",'基本'!$C$7,IF($I$9="知力",'基本'!$C$8,IF($I$9="判断力",'基本'!$C$9,IF($I$9="魅力",'基本'!$C$10,""))))))</f>
        <v>5</v>
      </c>
      <c r="K9" s="161" t="s">
        <v>128</v>
      </c>
    </row>
    <row r="10" spans="1:12" ht="13.5">
      <c r="A10" s="157"/>
      <c r="B10" s="274" t="s">
        <v>270</v>
      </c>
      <c r="C10" s="275"/>
      <c r="D10" s="275"/>
      <c r="E10" s="275"/>
      <c r="F10" s="275"/>
      <c r="G10" s="276"/>
      <c r="H10" s="160" t="s">
        <v>58</v>
      </c>
      <c r="I10" s="161">
        <v>2</v>
      </c>
      <c r="J10" s="268" t="s">
        <v>53</v>
      </c>
      <c r="K10" s="269"/>
      <c r="L10" s="159">
        <f>IF($I$8='基本'!$F$4,'基本'!$P$7,IF($I$8='基本'!$F$13,'基本'!$P$16,IF($I$8='基本'!$F$22,'基本'!$P$25,IF($I$8='基本'!$F$31,'基本'!$P$34,IF($I$8='基本'!$F$40,'基本'!$P$43,0)))))</f>
        <v>7</v>
      </c>
    </row>
    <row r="11" spans="1:12" ht="13.5">
      <c r="A11" s="83"/>
      <c r="B11" s="274" t="s">
        <v>430</v>
      </c>
      <c r="C11" s="275"/>
      <c r="D11" s="275"/>
      <c r="E11" s="275"/>
      <c r="F11" s="275"/>
      <c r="G11" s="276"/>
      <c r="H11" s="107" t="s">
        <v>52</v>
      </c>
      <c r="I11" s="161" t="s">
        <v>15</v>
      </c>
      <c r="J11" s="106">
        <f>IF($I$11="筋力",'基本'!$C$5,IF($I$11="耐久力",'基本'!$C$6,IF($I$11="敏捷力",'基本'!$C$7,IF($I$11="知力",'基本'!$C$8,IF($I$11="判断力",'基本'!$C$9,IF($I$11="魅力",'基本'!$C$10,""))))))</f>
        <v>5</v>
      </c>
      <c r="L11" s="93"/>
    </row>
    <row r="12" spans="1:12" ht="13.5">
      <c r="A12" s="83"/>
      <c r="B12" s="298" t="s">
        <v>431</v>
      </c>
      <c r="C12" s="299"/>
      <c r="D12" s="299"/>
      <c r="E12" s="299"/>
      <c r="F12" s="299"/>
      <c r="G12" s="300"/>
      <c r="H12" s="160" t="s">
        <v>59</v>
      </c>
      <c r="I12" s="161">
        <v>0</v>
      </c>
      <c r="J12" s="268" t="s">
        <v>54</v>
      </c>
      <c r="K12" s="269"/>
      <c r="L12" s="159">
        <f>IF($I$8='基本'!$F$4,'基本'!$P$9,IF($I$8='基本'!$F$13,'基本'!$P$18,IF($I$8='基本'!$F$22,'基本'!$P$27,IF($I$8='基本'!$F$31,'基本'!$P$36,IF($I$8='基本'!$F$40,'基本'!$P$45,0)))))</f>
        <v>2</v>
      </c>
    </row>
    <row r="13" spans="1:13" ht="13.5">
      <c r="A13" s="83"/>
      <c r="B13" s="274"/>
      <c r="C13" s="275"/>
      <c r="D13" s="275"/>
      <c r="E13" s="275"/>
      <c r="F13" s="275"/>
      <c r="G13" s="276"/>
      <c r="H13" s="108" t="s">
        <v>86</v>
      </c>
      <c r="I13" s="161">
        <v>1</v>
      </c>
      <c r="J13" s="160" t="s">
        <v>44</v>
      </c>
      <c r="K13" s="161">
        <v>10</v>
      </c>
      <c r="L13" s="114"/>
      <c r="M13" s="114"/>
    </row>
    <row r="14" spans="1:13" ht="13.5">
      <c r="A14" s="83"/>
      <c r="B14" s="274" t="s">
        <v>256</v>
      </c>
      <c r="C14" s="275"/>
      <c r="D14" s="275"/>
      <c r="E14" s="275"/>
      <c r="F14" s="275"/>
      <c r="G14" s="276"/>
      <c r="H14" s="160" t="s">
        <v>50</v>
      </c>
      <c r="I14" s="161">
        <v>2</v>
      </c>
      <c r="J14" s="160" t="s">
        <v>44</v>
      </c>
      <c r="K14" s="161">
        <v>6</v>
      </c>
      <c r="L14" s="114"/>
      <c r="M14" s="114"/>
    </row>
    <row r="15" spans="1:11" ht="13.5">
      <c r="A15" s="83"/>
      <c r="B15" s="274" t="s">
        <v>475</v>
      </c>
      <c r="C15" s="275"/>
      <c r="D15" s="275"/>
      <c r="E15" s="275"/>
      <c r="F15" s="275"/>
      <c r="G15" s="276"/>
      <c r="H15" s="160" t="s">
        <v>60</v>
      </c>
      <c r="I15" s="161"/>
      <c r="J15" s="148"/>
      <c r="K15" s="148"/>
    </row>
    <row r="16" spans="1:11" ht="13.5">
      <c r="A16" s="83"/>
      <c r="B16" s="274" t="s">
        <v>257</v>
      </c>
      <c r="C16" s="275"/>
      <c r="D16" s="275"/>
      <c r="E16" s="275"/>
      <c r="F16" s="275"/>
      <c r="G16" s="276"/>
      <c r="H16" s="148"/>
      <c r="I16" s="148"/>
      <c r="J16" s="148"/>
      <c r="K16" s="148"/>
    </row>
    <row r="17" spans="1:11" ht="13.5">
      <c r="A17" s="83"/>
      <c r="B17" s="274"/>
      <c r="C17" s="275"/>
      <c r="D17" s="275"/>
      <c r="E17" s="275"/>
      <c r="F17" s="275"/>
      <c r="G17" s="276"/>
      <c r="H17" s="148"/>
      <c r="I17" s="148"/>
      <c r="J17" s="148"/>
      <c r="K17" s="148"/>
    </row>
    <row r="18" spans="1:11" ht="17.25">
      <c r="A18" s="83"/>
      <c r="B18" s="342" t="s">
        <v>407</v>
      </c>
      <c r="C18" s="343"/>
      <c r="D18" s="343"/>
      <c r="E18" s="343"/>
      <c r="F18" s="343"/>
      <c r="G18" s="344"/>
      <c r="H18" s="148"/>
      <c r="I18" s="148"/>
      <c r="J18" s="148"/>
      <c r="K18" s="148"/>
    </row>
    <row r="19" spans="1:11" ht="17.25">
      <c r="A19" s="83"/>
      <c r="B19" s="353" t="str">
        <f>"　　　　　　　　　　　　　　　　　　その敵のターン開始時に確定　"&amp;'基本'!$C$9&amp;" ダメージ"</f>
        <v>　　　　　　　　　　　　　　　　　　その敵のターン開始時に確定　5 ダメージ</v>
      </c>
      <c r="C19" s="354"/>
      <c r="D19" s="354"/>
      <c r="E19" s="354"/>
      <c r="F19" s="354"/>
      <c r="G19" s="355"/>
      <c r="H19" s="148"/>
      <c r="I19" s="148"/>
      <c r="J19" s="148"/>
      <c r="K19" s="148"/>
    </row>
    <row r="20" spans="1:11" ht="13.5">
      <c r="A20" s="84"/>
      <c r="B20" s="423"/>
      <c r="C20" s="422"/>
      <c r="D20" s="422"/>
      <c r="E20" s="422"/>
      <c r="F20" s="422"/>
      <c r="G20" s="424"/>
      <c r="H20" s="148"/>
      <c r="I20" s="148"/>
      <c r="J20" s="148"/>
      <c r="K20" s="148"/>
    </row>
    <row r="21" spans="1:11" ht="14.25" thickBot="1">
      <c r="A21" s="149" t="s">
        <v>244</v>
      </c>
      <c r="B21" s="162"/>
      <c r="C21" s="162"/>
      <c r="D21" s="162"/>
      <c r="E21" s="162"/>
      <c r="F21" s="162"/>
      <c r="G21" s="162"/>
      <c r="H21" s="148"/>
      <c r="I21" s="148"/>
      <c r="J21" s="148"/>
      <c r="K21" s="148"/>
    </row>
    <row r="22" spans="1:11" ht="21.75" thickBot="1">
      <c r="A22" s="177" t="s">
        <v>197</v>
      </c>
      <c r="B22" s="432" t="s">
        <v>252</v>
      </c>
      <c r="C22" s="433"/>
      <c r="D22" s="433"/>
      <c r="E22" s="433"/>
      <c r="F22" s="433"/>
      <c r="G22" s="434"/>
      <c r="H22" s="148"/>
      <c r="I22" s="148"/>
      <c r="J22" s="148"/>
      <c r="K22" s="148"/>
    </row>
    <row r="23" spans="1:12" ht="21" customHeight="1">
      <c r="A23" s="429" t="s">
        <v>245</v>
      </c>
      <c r="B23" s="430"/>
      <c r="C23" s="431"/>
      <c r="D23" s="198" t="s">
        <v>246</v>
      </c>
      <c r="E23" s="179" t="s">
        <v>19</v>
      </c>
      <c r="F23" s="179" t="s">
        <v>20</v>
      </c>
      <c r="G23" s="180" t="s">
        <v>21</v>
      </c>
      <c r="H23" s="178" t="s">
        <v>247</v>
      </c>
      <c r="I23" s="181" t="s">
        <v>248</v>
      </c>
      <c r="J23" s="181" t="s">
        <v>19</v>
      </c>
      <c r="K23" s="181" t="s">
        <v>20</v>
      </c>
      <c r="L23" s="181" t="s">
        <v>21</v>
      </c>
    </row>
    <row r="24" spans="1:12" ht="30" customHeight="1" thickBot="1">
      <c r="A24" s="445">
        <f>INT('基本'!$A$13/2)+$H$24</f>
        <v>30</v>
      </c>
      <c r="B24" s="446"/>
      <c r="C24" s="447"/>
      <c r="D24" s="182">
        <f>'基本'!$B$16+$I$24</f>
        <v>24</v>
      </c>
      <c r="E24" s="183">
        <f>'基本'!$B$17+$J$24</f>
        <v>18</v>
      </c>
      <c r="F24" s="183">
        <f>'基本'!$B$18+$K$24</f>
        <v>21</v>
      </c>
      <c r="G24" s="184">
        <f>'基本'!$B$19+$L$24</f>
        <v>24</v>
      </c>
      <c r="H24" s="185">
        <v>0</v>
      </c>
      <c r="I24" s="161">
        <v>0</v>
      </c>
      <c r="J24" s="161">
        <v>0</v>
      </c>
      <c r="K24" s="161">
        <v>0</v>
      </c>
      <c r="L24" s="161">
        <v>0</v>
      </c>
    </row>
    <row r="25" spans="1:5" ht="14.25" thickBot="1">
      <c r="A25" s="149" t="s">
        <v>47</v>
      </c>
      <c r="E25" s="95"/>
    </row>
    <row r="26" spans="1:7" ht="14.25" thickBot="1">
      <c r="A26" s="449" t="str">
        <f>$B$2</f>
        <v>オウビーディエント･サーヴァント</v>
      </c>
      <c r="B26" s="450"/>
      <c r="C26" s="451"/>
      <c r="D26" s="435" t="s">
        <v>5</v>
      </c>
      <c r="E26" s="436"/>
      <c r="F26" s="435" t="s">
        <v>249</v>
      </c>
      <c r="G26" s="436"/>
    </row>
    <row r="27" spans="1:11" ht="18.75" customHeight="1" thickBot="1">
      <c r="A27" s="452"/>
      <c r="B27" s="453"/>
      <c r="C27" s="454"/>
      <c r="D27" s="186" t="s">
        <v>2</v>
      </c>
      <c r="E27" s="117" t="s">
        <v>1</v>
      </c>
      <c r="F27" s="186" t="s">
        <v>2</v>
      </c>
      <c r="G27" s="117" t="s">
        <v>1</v>
      </c>
      <c r="J27" s="148"/>
      <c r="K27" s="148"/>
    </row>
    <row r="28" spans="1:11" ht="30.75" customHeight="1">
      <c r="A28" s="437" t="s">
        <v>126</v>
      </c>
      <c r="B28" s="187" t="s">
        <v>42</v>
      </c>
      <c r="C28" s="188" t="str">
        <f>$K$9</f>
        <v>ＡＣ</v>
      </c>
      <c r="D28" s="189" t="str">
        <f>$J$9+$L$10+$I$10&amp;"+1d20"</f>
        <v>14+1d20</v>
      </c>
      <c r="E28" s="190" t="str">
        <f>$J$9+$L$10+2+$I$10&amp;"+1d20"</f>
        <v>16+1d20</v>
      </c>
      <c r="F28" s="189" t="str">
        <f>$J$9+$L$10+$I$10&amp;"+1d20"</f>
        <v>14+1d20</v>
      </c>
      <c r="G28" s="190" t="str">
        <f>$J$9+$L$10+2+$I$10&amp;"+1d20"</f>
        <v>16+1d20</v>
      </c>
      <c r="J28" s="148"/>
      <c r="K28" s="148"/>
    </row>
    <row r="29" spans="1:11" ht="30.75" customHeight="1">
      <c r="A29" s="438"/>
      <c r="B29" s="191" t="s">
        <v>4</v>
      </c>
      <c r="C29" s="192">
        <f>IF($I$15=0,"",$I$15)</f>
      </c>
      <c r="D29" s="193" t="str">
        <f>$J$11+$L$12+$I$12&amp;"+"&amp;$I$13&amp;"d"&amp;$K$13</f>
        <v>7+1d10</v>
      </c>
      <c r="E29" s="194" t="str">
        <f>$J$11+$L$12+$I$12&amp;"+"&amp;$I$13&amp;"d"&amp;$K$13</f>
        <v>7+1d10</v>
      </c>
      <c r="F29" s="193" t="str">
        <f>$J$11+$L$12+$I$12&amp;"+"&amp;$I$13&amp;"d"&amp;$K$13</f>
        <v>7+1d10</v>
      </c>
      <c r="G29" s="194" t="str">
        <f>$J$11+$L$12+$I$12&amp;"+"&amp;$I$13&amp;"d"&amp;$K$13</f>
        <v>7+1d10</v>
      </c>
      <c r="H29" s="148"/>
      <c r="I29" s="148"/>
      <c r="J29" s="148"/>
      <c r="K29" s="148"/>
    </row>
    <row r="30" spans="1:7" ht="30.75" customHeight="1" thickBot="1">
      <c r="A30" s="439"/>
      <c r="B30" s="195" t="s">
        <v>3</v>
      </c>
      <c r="C30" s="153">
        <f>IF($I$15=0,"",$I$15)</f>
      </c>
      <c r="D30" s="196" t="str">
        <f>$J$11+$L$12+$I$12+($I$13*$K$13)&amp;IF($I$14=0,"","+"&amp;$I$14&amp;"d"&amp;$K$14)</f>
        <v>17+2d6</v>
      </c>
      <c r="E30" s="197" t="str">
        <f>$J$11+$L$12+$I$12+($I$13*$K$13)&amp;IF($I$14=0,"","+"&amp;$I$14&amp;"d"&amp;$K$14)</f>
        <v>17+2d6</v>
      </c>
      <c r="F30" s="196" t="str">
        <f>$J$11+$L$12+$I$12+($I$13*$K$13)&amp;IF($I$14=0,"","+"&amp;$I$14&amp;"d"&amp;$K$14)</f>
        <v>17+2d6</v>
      </c>
      <c r="G30" s="197" t="str">
        <f>$J$11+$L$12+$I$12+($I$13*$K$13)&amp;IF($I$14=0,"","+"&amp;$I$14&amp;"d"&amp;$K$14)</f>
        <v>17+2d6</v>
      </c>
    </row>
    <row r="31" spans="1:8" s="174" customFormat="1" ht="15.75" customHeight="1">
      <c r="A31" s="448" t="s">
        <v>230</v>
      </c>
      <c r="B31" s="448"/>
      <c r="C31" s="448"/>
      <c r="D31" s="448"/>
      <c r="E31" s="448"/>
      <c r="F31" s="448"/>
      <c r="G31" s="448"/>
      <c r="H31" s="93"/>
    </row>
    <row r="32" spans="1:11" ht="13.5" customHeight="1">
      <c r="A32" s="361" t="s">
        <v>231</v>
      </c>
      <c r="B32" s="361"/>
      <c r="C32" s="361"/>
      <c r="D32" s="361"/>
      <c r="E32" s="361"/>
      <c r="F32" s="361"/>
      <c r="G32" s="361"/>
      <c r="I32" s="148"/>
      <c r="J32" s="148"/>
      <c r="K32" s="148"/>
    </row>
    <row r="33" spans="1:7" ht="13.5" customHeight="1">
      <c r="A33" s="425" t="s">
        <v>232</v>
      </c>
      <c r="B33" s="425"/>
      <c r="C33" s="425"/>
      <c r="D33" s="425"/>
      <c r="E33" s="425"/>
      <c r="F33" s="425"/>
      <c r="G33" s="425"/>
    </row>
    <row r="34" spans="1:7" ht="13.5" customHeight="1">
      <c r="A34" s="286" t="s">
        <v>49</v>
      </c>
      <c r="B34" s="287"/>
      <c r="C34" s="287"/>
      <c r="D34" s="287"/>
      <c r="E34" s="287"/>
      <c r="F34" s="287"/>
      <c r="G34" s="288"/>
    </row>
    <row r="35" spans="1:11" ht="13.5" customHeight="1">
      <c r="A35" s="271"/>
      <c r="B35" s="272"/>
      <c r="C35" s="272"/>
      <c r="D35" s="272"/>
      <c r="E35" s="272"/>
      <c r="F35" s="272"/>
      <c r="G35" s="273"/>
      <c r="H35" s="148"/>
      <c r="I35" s="148"/>
      <c r="J35" s="148"/>
      <c r="K35" s="148"/>
    </row>
    <row r="36" spans="1:11" ht="13.5" customHeight="1">
      <c r="A36" s="271" t="s">
        <v>415</v>
      </c>
      <c r="B36" s="272"/>
      <c r="C36" s="272"/>
      <c r="D36" s="272"/>
      <c r="E36" s="272"/>
      <c r="F36" s="272"/>
      <c r="G36" s="273"/>
      <c r="H36" s="148"/>
      <c r="I36" s="148"/>
      <c r="J36" s="148"/>
      <c r="K36" s="148"/>
    </row>
    <row r="37" spans="1:12" s="93" customFormat="1" ht="13.5" customHeight="1">
      <c r="A37" s="271" t="s">
        <v>409</v>
      </c>
      <c r="B37" s="272"/>
      <c r="C37" s="272"/>
      <c r="D37" s="272"/>
      <c r="E37" s="272"/>
      <c r="F37" s="272"/>
      <c r="G37" s="273"/>
      <c r="H37" s="148"/>
      <c r="I37" s="148"/>
      <c r="J37" s="148"/>
      <c r="K37" s="148"/>
      <c r="L37" s="148"/>
    </row>
    <row r="38" spans="1:12" s="93" customFormat="1" ht="13.5" customHeight="1">
      <c r="A38" s="271" t="s">
        <v>410</v>
      </c>
      <c r="B38" s="272"/>
      <c r="C38" s="272"/>
      <c r="D38" s="272"/>
      <c r="E38" s="272"/>
      <c r="F38" s="272"/>
      <c r="G38" s="273"/>
      <c r="H38" s="148"/>
      <c r="I38" s="148"/>
      <c r="J38" s="148"/>
      <c r="K38" s="148"/>
      <c r="L38" s="148"/>
    </row>
    <row r="39" spans="1:12" s="93" customFormat="1" ht="13.5" customHeight="1">
      <c r="A39" s="271" t="s">
        <v>411</v>
      </c>
      <c r="B39" s="272"/>
      <c r="C39" s="272"/>
      <c r="D39" s="272"/>
      <c r="E39" s="272"/>
      <c r="F39" s="272"/>
      <c r="G39" s="273"/>
      <c r="H39" s="148"/>
      <c r="I39" s="148"/>
      <c r="J39" s="148"/>
      <c r="K39" s="148"/>
      <c r="L39" s="148"/>
    </row>
    <row r="40" spans="1:11" ht="13.5" customHeight="1">
      <c r="A40" s="271" t="s">
        <v>465</v>
      </c>
      <c r="B40" s="272"/>
      <c r="C40" s="272"/>
      <c r="D40" s="272"/>
      <c r="E40" s="272"/>
      <c r="F40" s="272"/>
      <c r="G40" s="273"/>
      <c r="H40" s="148"/>
      <c r="I40" s="148"/>
      <c r="J40" s="148"/>
      <c r="K40" s="148"/>
    </row>
    <row r="41" spans="1:11" ht="13.5" customHeight="1">
      <c r="A41" s="271" t="s">
        <v>412</v>
      </c>
      <c r="B41" s="272"/>
      <c r="C41" s="272"/>
      <c r="D41" s="272"/>
      <c r="E41" s="272"/>
      <c r="F41" s="272"/>
      <c r="G41" s="273"/>
      <c r="H41" s="148"/>
      <c r="I41" s="148"/>
      <c r="J41" s="148"/>
      <c r="K41" s="148"/>
    </row>
    <row r="42" spans="1:12" s="93" customFormat="1" ht="13.5" customHeight="1">
      <c r="A42" s="271"/>
      <c r="B42" s="272"/>
      <c r="C42" s="272"/>
      <c r="D42" s="272"/>
      <c r="E42" s="272"/>
      <c r="F42" s="272"/>
      <c r="G42" s="273"/>
      <c r="H42" s="148"/>
      <c r="I42" s="148"/>
      <c r="J42" s="148"/>
      <c r="K42" s="148"/>
      <c r="L42" s="148"/>
    </row>
    <row r="43" spans="1:11" ht="13.5" customHeight="1">
      <c r="A43" s="271" t="s">
        <v>413</v>
      </c>
      <c r="B43" s="272"/>
      <c r="C43" s="272"/>
      <c r="D43" s="272"/>
      <c r="E43" s="272"/>
      <c r="F43" s="272"/>
      <c r="G43" s="273"/>
      <c r="H43" s="148"/>
      <c r="I43" s="148"/>
      <c r="J43" s="148"/>
      <c r="K43" s="148"/>
    </row>
    <row r="44" spans="1:12" s="93" customFormat="1" ht="13.5" customHeight="1">
      <c r="A44" s="271" t="s">
        <v>414</v>
      </c>
      <c r="B44" s="272"/>
      <c r="C44" s="272"/>
      <c r="D44" s="272"/>
      <c r="E44" s="272"/>
      <c r="F44" s="272"/>
      <c r="G44" s="273"/>
      <c r="H44" s="148"/>
      <c r="I44" s="148"/>
      <c r="J44" s="148"/>
      <c r="K44" s="148"/>
      <c r="L44" s="148"/>
    </row>
    <row r="45" spans="1:12" s="93" customFormat="1" ht="13.5" customHeight="1">
      <c r="A45" s="271" t="s">
        <v>416</v>
      </c>
      <c r="B45" s="272"/>
      <c r="C45" s="272"/>
      <c r="D45" s="272"/>
      <c r="E45" s="272"/>
      <c r="F45" s="272"/>
      <c r="G45" s="273"/>
      <c r="H45" s="148"/>
      <c r="I45" s="148"/>
      <c r="J45" s="148"/>
      <c r="K45" s="148"/>
      <c r="L45" s="148"/>
    </row>
    <row r="46" spans="1:12" s="93" customFormat="1" ht="13.5" customHeight="1">
      <c r="A46" s="271"/>
      <c r="B46" s="272"/>
      <c r="C46" s="272"/>
      <c r="D46" s="272"/>
      <c r="E46" s="272"/>
      <c r="F46" s="272"/>
      <c r="G46" s="273"/>
      <c r="H46" s="148"/>
      <c r="I46" s="148"/>
      <c r="J46" s="148"/>
      <c r="K46" s="148"/>
      <c r="L46" s="148"/>
    </row>
    <row r="47" spans="1:11" ht="13.5" customHeight="1">
      <c r="A47" s="271"/>
      <c r="B47" s="272"/>
      <c r="C47" s="272"/>
      <c r="D47" s="272"/>
      <c r="E47" s="272"/>
      <c r="F47" s="272"/>
      <c r="G47" s="273"/>
      <c r="H47" s="148"/>
      <c r="I47" s="148"/>
      <c r="J47" s="148"/>
      <c r="K47" s="148"/>
    </row>
    <row r="48" spans="1:12" s="93" customFormat="1" ht="13.5" customHeight="1">
      <c r="A48" s="271"/>
      <c r="B48" s="272"/>
      <c r="C48" s="272"/>
      <c r="D48" s="272"/>
      <c r="E48" s="272"/>
      <c r="F48" s="272"/>
      <c r="G48" s="273"/>
      <c r="H48" s="148"/>
      <c r="I48" s="148"/>
      <c r="J48" s="148"/>
      <c r="K48" s="148"/>
      <c r="L48" s="148"/>
    </row>
    <row r="49" spans="1:12" s="93" customFormat="1" ht="13.5" customHeight="1">
      <c r="A49" s="271"/>
      <c r="B49" s="272"/>
      <c r="C49" s="272"/>
      <c r="D49" s="272"/>
      <c r="E49" s="272"/>
      <c r="F49" s="272"/>
      <c r="G49" s="273"/>
      <c r="H49" s="148"/>
      <c r="I49" s="148"/>
      <c r="J49" s="148"/>
      <c r="K49" s="148"/>
      <c r="L49" s="148"/>
    </row>
    <row r="50" spans="1:12" s="93" customFormat="1" ht="13.5" customHeight="1">
      <c r="A50" s="333"/>
      <c r="B50" s="334"/>
      <c r="C50" s="334"/>
      <c r="D50" s="334"/>
      <c r="E50" s="334"/>
      <c r="F50" s="334"/>
      <c r="G50" s="335"/>
      <c r="H50" s="148"/>
      <c r="I50" s="148"/>
      <c r="J50" s="148"/>
      <c r="K50" s="148"/>
      <c r="L50" s="148"/>
    </row>
    <row r="51" spans="1:12" s="93" customFormat="1" ht="21">
      <c r="A51" s="154" t="s">
        <v>240</v>
      </c>
      <c r="B51" s="224">
        <f>$B$1</f>
        <v>1</v>
      </c>
      <c r="C51" s="155" t="s">
        <v>40</v>
      </c>
      <c r="D51" s="156" t="str">
        <f>$E$1</f>
        <v>一日毎</v>
      </c>
      <c r="E51" s="426" t="str">
        <f>$B$2</f>
        <v>オウビーディエント･サーヴァント</v>
      </c>
      <c r="F51" s="427"/>
      <c r="G51" s="428"/>
      <c r="L51" s="148"/>
    </row>
  </sheetData>
  <sheetProtection/>
  <mergeCells count="49">
    <mergeCell ref="B17:G17"/>
    <mergeCell ref="B19:G19"/>
    <mergeCell ref="A24:C24"/>
    <mergeCell ref="A34:G34"/>
    <mergeCell ref="A35:G35"/>
    <mergeCell ref="A31:G31"/>
    <mergeCell ref="A32:G32"/>
    <mergeCell ref="A33:G33"/>
    <mergeCell ref="A26:C27"/>
    <mergeCell ref="D26:E26"/>
    <mergeCell ref="F26:G26"/>
    <mergeCell ref="A28:A30"/>
    <mergeCell ref="B1:C1"/>
    <mergeCell ref="B2:G2"/>
    <mergeCell ref="B4:G4"/>
    <mergeCell ref="B5:G5"/>
    <mergeCell ref="B6:D6"/>
    <mergeCell ref="B7:D7"/>
    <mergeCell ref="B16:G16"/>
    <mergeCell ref="J10:K10"/>
    <mergeCell ref="B11:G11"/>
    <mergeCell ref="B13:G13"/>
    <mergeCell ref="A37:G37"/>
    <mergeCell ref="A36:G36"/>
    <mergeCell ref="B12:G12"/>
    <mergeCell ref="J12:K12"/>
    <mergeCell ref="B14:G14"/>
    <mergeCell ref="B15:G15"/>
    <mergeCell ref="B22:G22"/>
    <mergeCell ref="A47:G47"/>
    <mergeCell ref="A41:G41"/>
    <mergeCell ref="A42:G42"/>
    <mergeCell ref="A48:G48"/>
    <mergeCell ref="B8:G8"/>
    <mergeCell ref="B9:G9"/>
    <mergeCell ref="B10:G10"/>
    <mergeCell ref="A23:C23"/>
    <mergeCell ref="B18:G18"/>
    <mergeCell ref="B20:G20"/>
    <mergeCell ref="A49:G49"/>
    <mergeCell ref="A45:G45"/>
    <mergeCell ref="A50:G50"/>
    <mergeCell ref="A39:G39"/>
    <mergeCell ref="A38:G38"/>
    <mergeCell ref="E51:G51"/>
    <mergeCell ref="A40:G40"/>
    <mergeCell ref="A43:G43"/>
    <mergeCell ref="A44:G44"/>
    <mergeCell ref="A46:G46"/>
  </mergeCells>
  <printOptions/>
  <pageMargins left="0.7086614173228347" right="0.7086614173228347" top="0.7480314960629921" bottom="0.1968503937007874" header="0.31496062992125984" footer="0.31496062992125984"/>
  <pageSetup horizontalDpi="300" verticalDpi="300" orientation="portrait" paperSize="9" r:id="rId1"/>
  <headerFooter>
    <oddHeader>&amp;Cタンナイズ&amp;R&amp;D</oddHeader>
  </headerFooter>
</worksheet>
</file>

<file path=xl/worksheets/sheet12.xml><?xml version="1.0" encoding="utf-8"?>
<worksheet xmlns="http://schemas.openxmlformats.org/spreadsheetml/2006/main" xmlns:r="http://schemas.openxmlformats.org/officeDocument/2006/relationships">
  <sheetPr>
    <tabColor theme="1" tint="0.34999001026153564"/>
  </sheetPr>
  <dimension ref="A1:M53"/>
  <sheetViews>
    <sheetView zoomScalePageLayoutView="0" workbookViewId="0" topLeftCell="A1">
      <selection activeCell="A1" sqref="A1"/>
    </sheetView>
  </sheetViews>
  <sheetFormatPr defaultColWidth="9.140625" defaultRowHeight="15"/>
  <cols>
    <col min="1" max="1" width="7.8515625" style="148" customWidth="1"/>
    <col min="2" max="2" width="8.421875" style="148" customWidth="1"/>
    <col min="3" max="3" width="6.57421875" style="148" customWidth="1"/>
    <col min="4" max="4" width="15.7109375" style="148" customWidth="1"/>
    <col min="5" max="6" width="15.7109375" style="93" customWidth="1"/>
    <col min="7" max="7" width="18.28125" style="93" customWidth="1"/>
    <col min="8" max="8" width="17.421875" style="93" customWidth="1"/>
    <col min="9" max="9" width="14.57421875" style="93" customWidth="1"/>
    <col min="10" max="10" width="8.421875" style="93" customWidth="1"/>
    <col min="11" max="11" width="7.421875" style="93" customWidth="1"/>
    <col min="12" max="12" width="7.8515625" style="148" customWidth="1"/>
    <col min="13" max="13" width="9.28125" style="148" customWidth="1"/>
    <col min="14" max="14" width="12.421875" style="148" customWidth="1"/>
    <col min="15" max="16384" width="9.00390625" style="148" customWidth="1"/>
  </cols>
  <sheetData>
    <row r="1" spans="1:8" ht="21">
      <c r="A1" s="150" t="s">
        <v>32</v>
      </c>
      <c r="B1" s="440">
        <v>5</v>
      </c>
      <c r="C1" s="441"/>
      <c r="D1" s="151" t="s">
        <v>40</v>
      </c>
      <c r="E1" s="152" t="s">
        <v>241</v>
      </c>
      <c r="F1" s="175" t="s">
        <v>242</v>
      </c>
      <c r="G1" s="176" t="s">
        <v>298</v>
      </c>
      <c r="H1" s="102" t="s">
        <v>55</v>
      </c>
    </row>
    <row r="2" spans="1:8" ht="24.75" customHeight="1">
      <c r="A2" s="151" t="s">
        <v>0</v>
      </c>
      <c r="B2" s="442" t="s">
        <v>510</v>
      </c>
      <c r="C2" s="443"/>
      <c r="D2" s="443"/>
      <c r="E2" s="443"/>
      <c r="F2" s="443"/>
      <c r="G2" s="444"/>
      <c r="H2" s="102" t="s">
        <v>56</v>
      </c>
    </row>
    <row r="3" spans="1:9" ht="19.5" customHeight="1">
      <c r="A3" s="109" t="s">
        <v>48</v>
      </c>
      <c r="B3" s="93"/>
      <c r="C3" s="93"/>
      <c r="D3" s="93"/>
      <c r="I3" s="102"/>
    </row>
    <row r="4" spans="1:7" ht="13.5">
      <c r="A4" s="79" t="s">
        <v>46</v>
      </c>
      <c r="B4" s="304" t="s">
        <v>259</v>
      </c>
      <c r="C4" s="305"/>
      <c r="D4" s="305"/>
      <c r="E4" s="305"/>
      <c r="F4" s="305"/>
      <c r="G4" s="306"/>
    </row>
    <row r="5" spans="1:7" ht="13.5">
      <c r="A5" s="80" t="s">
        <v>39</v>
      </c>
      <c r="B5" s="304" t="s">
        <v>260</v>
      </c>
      <c r="C5" s="305"/>
      <c r="D5" s="305"/>
      <c r="E5" s="305"/>
      <c r="F5" s="305"/>
      <c r="G5" s="306"/>
    </row>
    <row r="6" spans="1:10" ht="13.5">
      <c r="A6" s="80" t="s">
        <v>7</v>
      </c>
      <c r="B6" s="304" t="s">
        <v>139</v>
      </c>
      <c r="C6" s="305"/>
      <c r="D6" s="306"/>
      <c r="E6" s="200" t="s">
        <v>43</v>
      </c>
      <c r="F6" s="211" t="str">
        <f>IF($I$6=0,"",$I$6)</f>
        <v>遠隔</v>
      </c>
      <c r="G6" s="136">
        <f>IF($J$6=0,"",$J$6)</f>
        <v>5</v>
      </c>
      <c r="H6" s="200" t="s">
        <v>43</v>
      </c>
      <c r="I6" s="225" t="s">
        <v>71</v>
      </c>
      <c r="J6" s="205">
        <v>5</v>
      </c>
    </row>
    <row r="7" spans="1:10" ht="13.5">
      <c r="A7" s="81" t="s">
        <v>6</v>
      </c>
      <c r="B7" s="304"/>
      <c r="C7" s="305"/>
      <c r="D7" s="306"/>
      <c r="E7" s="200" t="s">
        <v>66</v>
      </c>
      <c r="F7" s="199">
        <f>IF($I$7=0,"",$I$7)</f>
      </c>
      <c r="G7" s="199">
        <f>IF($J$7=0,"",$J$7)</f>
      </c>
      <c r="H7" s="200" t="s">
        <v>66</v>
      </c>
      <c r="I7" s="201"/>
      <c r="J7" s="201"/>
    </row>
    <row r="8" spans="1:10" ht="13.5">
      <c r="A8" s="82" t="s">
        <v>261</v>
      </c>
      <c r="B8" s="330" t="s">
        <v>262</v>
      </c>
      <c r="C8" s="331"/>
      <c r="D8" s="331"/>
      <c r="E8" s="331"/>
      <c r="F8" s="331"/>
      <c r="G8" s="332"/>
      <c r="H8" s="200" t="s">
        <v>85</v>
      </c>
      <c r="I8" s="201" t="s">
        <v>294</v>
      </c>
      <c r="J8" s="102" t="s">
        <v>62</v>
      </c>
    </row>
    <row r="9" spans="1:11" ht="13.5" customHeight="1">
      <c r="A9" s="82" t="s">
        <v>61</v>
      </c>
      <c r="B9" s="330" t="s">
        <v>263</v>
      </c>
      <c r="C9" s="331"/>
      <c r="D9" s="331"/>
      <c r="E9" s="331"/>
      <c r="F9" s="331"/>
      <c r="G9" s="332"/>
      <c r="H9" s="200" t="s">
        <v>51</v>
      </c>
      <c r="I9" s="201" t="s">
        <v>15</v>
      </c>
      <c r="J9" s="199">
        <f>IF($I$9="筋力",'基本'!$C$5,IF($I$9="耐久力",'基本'!$C$6,IF($I$9="敏捷力",'基本'!$C$7,IF($I$9="知力",'基本'!$C$8,IF($I$9="判断力",'基本'!$C$9,IF($I$9="魅力",'基本'!$C$10,""))))))</f>
        <v>5</v>
      </c>
      <c r="K9" s="201" t="s">
        <v>128</v>
      </c>
    </row>
    <row r="10" spans="1:12" ht="13.5">
      <c r="A10" s="157"/>
      <c r="B10" s="274" t="s">
        <v>269</v>
      </c>
      <c r="C10" s="275"/>
      <c r="D10" s="275"/>
      <c r="E10" s="275"/>
      <c r="F10" s="275"/>
      <c r="G10" s="276"/>
      <c r="H10" s="200" t="s">
        <v>58</v>
      </c>
      <c r="I10" s="201">
        <v>0</v>
      </c>
      <c r="J10" s="268" t="s">
        <v>53</v>
      </c>
      <c r="K10" s="269"/>
      <c r="L10" s="199">
        <f>IF($I$8='基本'!$F$4,'基本'!$P$7,IF($I$8='基本'!$F$13,'基本'!$P$16,IF($I$8='基本'!$F$22,'基本'!$P$25,IF($I$8='基本'!$F$31,'基本'!$P$34,IF($I$8='基本'!$F$40,'基本'!$P$43,0)))))</f>
        <v>8</v>
      </c>
    </row>
    <row r="11" spans="1:12" ht="13.5">
      <c r="A11" s="83"/>
      <c r="B11" s="274" t="s">
        <v>264</v>
      </c>
      <c r="C11" s="275"/>
      <c r="D11" s="275"/>
      <c r="E11" s="275"/>
      <c r="F11" s="275"/>
      <c r="G11" s="276"/>
      <c r="H11" s="107" t="s">
        <v>52</v>
      </c>
      <c r="I11" s="201" t="s">
        <v>15</v>
      </c>
      <c r="J11" s="106">
        <f>IF($I$11="筋力",'基本'!$C$5,IF($I$11="耐久力",'基本'!$C$6,IF($I$11="敏捷力",'基本'!$C$7,IF($I$11="知力",'基本'!$C$8,IF($I$11="判断力",'基本'!$C$9,IF($I$11="魅力",'基本'!$C$10,""))))))</f>
        <v>5</v>
      </c>
      <c r="L11" s="93"/>
    </row>
    <row r="12" spans="1:12" ht="13.5">
      <c r="A12" s="83"/>
      <c r="B12" s="274" t="s">
        <v>265</v>
      </c>
      <c r="C12" s="275"/>
      <c r="D12" s="275"/>
      <c r="E12" s="275"/>
      <c r="F12" s="275"/>
      <c r="G12" s="276"/>
      <c r="H12" s="200" t="s">
        <v>59</v>
      </c>
      <c r="I12" s="201">
        <v>0</v>
      </c>
      <c r="J12" s="268" t="s">
        <v>54</v>
      </c>
      <c r="K12" s="269"/>
      <c r="L12" s="199">
        <f>IF($I$8='基本'!$F$4,'基本'!$P$9,IF($I$8='基本'!$F$13,'基本'!$P$18,IF($I$8='基本'!$F$22,'基本'!$P$27,IF($I$8='基本'!$F$31,'基本'!$P$36,IF($I$8='基本'!$F$40,'基本'!$P$45,0)))))</f>
        <v>2</v>
      </c>
    </row>
    <row r="13" spans="1:13" ht="13.5">
      <c r="A13" s="83"/>
      <c r="B13" s="298" t="s">
        <v>266</v>
      </c>
      <c r="C13" s="299"/>
      <c r="D13" s="299"/>
      <c r="E13" s="299"/>
      <c r="F13" s="299"/>
      <c r="G13" s="300"/>
      <c r="H13" s="108" t="s">
        <v>86</v>
      </c>
      <c r="I13" s="201">
        <v>1</v>
      </c>
      <c r="J13" s="200" t="s">
        <v>44</v>
      </c>
      <c r="K13" s="201">
        <v>6</v>
      </c>
      <c r="L13" s="114"/>
      <c r="M13" s="114"/>
    </row>
    <row r="14" spans="1:13" ht="13.5">
      <c r="A14" s="83"/>
      <c r="B14" s="274" t="s">
        <v>267</v>
      </c>
      <c r="C14" s="275"/>
      <c r="D14" s="275"/>
      <c r="E14" s="275"/>
      <c r="F14" s="275"/>
      <c r="G14" s="276"/>
      <c r="H14" s="200" t="s">
        <v>50</v>
      </c>
      <c r="I14" s="201">
        <v>2</v>
      </c>
      <c r="J14" s="200" t="s">
        <v>44</v>
      </c>
      <c r="K14" s="201">
        <v>8</v>
      </c>
      <c r="L14" s="114"/>
      <c r="M14" s="114"/>
    </row>
    <row r="15" spans="1:11" ht="13.5">
      <c r="A15" s="83"/>
      <c r="B15" s="274"/>
      <c r="C15" s="275"/>
      <c r="D15" s="275"/>
      <c r="E15" s="275"/>
      <c r="F15" s="275"/>
      <c r="G15" s="276"/>
      <c r="H15" s="200" t="s">
        <v>60</v>
      </c>
      <c r="I15" s="201"/>
      <c r="J15" s="148"/>
      <c r="K15" s="148"/>
    </row>
    <row r="16" spans="1:11" ht="13.5">
      <c r="A16" s="83"/>
      <c r="B16" s="274" t="s">
        <v>268</v>
      </c>
      <c r="C16" s="275"/>
      <c r="D16" s="275"/>
      <c r="E16" s="275"/>
      <c r="F16" s="275"/>
      <c r="G16" s="276"/>
      <c r="H16" s="148"/>
      <c r="I16" s="148"/>
      <c r="J16" s="148"/>
      <c r="K16" s="148"/>
    </row>
    <row r="17" spans="1:11" ht="13.5">
      <c r="A17" s="83"/>
      <c r="B17" s="274" t="s">
        <v>518</v>
      </c>
      <c r="C17" s="275"/>
      <c r="D17" s="275"/>
      <c r="E17" s="275"/>
      <c r="F17" s="275"/>
      <c r="G17" s="276"/>
      <c r="H17" s="148"/>
      <c r="I17" s="148"/>
      <c r="J17" s="148"/>
      <c r="K17" s="148"/>
    </row>
    <row r="18" spans="1:11" ht="13.5">
      <c r="A18" s="83"/>
      <c r="B18" s="274" t="s">
        <v>376</v>
      </c>
      <c r="C18" s="275"/>
      <c r="D18" s="275"/>
      <c r="E18" s="275"/>
      <c r="F18" s="275"/>
      <c r="G18" s="276"/>
      <c r="H18" s="148"/>
      <c r="I18" s="148"/>
      <c r="J18" s="148"/>
      <c r="K18" s="148"/>
    </row>
    <row r="19" spans="1:11" ht="13.5">
      <c r="A19" s="83"/>
      <c r="B19" s="274"/>
      <c r="C19" s="275"/>
      <c r="D19" s="275"/>
      <c r="E19" s="275"/>
      <c r="F19" s="275"/>
      <c r="G19" s="276"/>
      <c r="H19" s="148"/>
      <c r="I19" s="148"/>
      <c r="J19" s="148"/>
      <c r="K19" s="148"/>
    </row>
    <row r="20" spans="1:11" ht="13.5">
      <c r="A20" s="84"/>
      <c r="B20" s="423"/>
      <c r="C20" s="422"/>
      <c r="D20" s="422"/>
      <c r="E20" s="422"/>
      <c r="F20" s="422"/>
      <c r="G20" s="424"/>
      <c r="H20" s="148"/>
      <c r="I20" s="148"/>
      <c r="J20" s="148"/>
      <c r="K20" s="148"/>
    </row>
    <row r="21" spans="1:11" ht="14.25" thickBot="1">
      <c r="A21" s="149" t="s">
        <v>244</v>
      </c>
      <c r="B21" s="202"/>
      <c r="C21" s="202"/>
      <c r="D21" s="202"/>
      <c r="E21" s="202"/>
      <c r="F21" s="202"/>
      <c r="G21" s="202"/>
      <c r="H21" s="148"/>
      <c r="I21" s="148"/>
      <c r="J21" s="148"/>
      <c r="K21" s="148"/>
    </row>
    <row r="22" spans="1:11" ht="21.75" thickBot="1">
      <c r="A22" s="177" t="s">
        <v>197</v>
      </c>
      <c r="B22" s="432" t="s">
        <v>258</v>
      </c>
      <c r="C22" s="433"/>
      <c r="D22" s="433"/>
      <c r="E22" s="433"/>
      <c r="F22" s="433"/>
      <c r="G22" s="434"/>
      <c r="H22" s="148"/>
      <c r="I22" s="148"/>
      <c r="J22" s="148"/>
      <c r="K22" s="148"/>
    </row>
    <row r="23" spans="1:12" ht="21" customHeight="1">
      <c r="A23" s="429" t="s">
        <v>87</v>
      </c>
      <c r="B23" s="430"/>
      <c r="C23" s="431"/>
      <c r="D23" s="198" t="s">
        <v>18</v>
      </c>
      <c r="E23" s="179" t="s">
        <v>19</v>
      </c>
      <c r="F23" s="179" t="s">
        <v>20</v>
      </c>
      <c r="G23" s="180" t="s">
        <v>21</v>
      </c>
      <c r="H23" s="178" t="s">
        <v>87</v>
      </c>
      <c r="I23" s="181" t="s">
        <v>18</v>
      </c>
      <c r="J23" s="181" t="s">
        <v>19</v>
      </c>
      <c r="K23" s="181" t="s">
        <v>20</v>
      </c>
      <c r="L23" s="181" t="s">
        <v>21</v>
      </c>
    </row>
    <row r="24" spans="1:12" ht="30" customHeight="1" thickBot="1">
      <c r="A24" s="445">
        <f>INT('基本'!$A$13/2)+$H$24</f>
        <v>30</v>
      </c>
      <c r="B24" s="446"/>
      <c r="C24" s="447"/>
      <c r="D24" s="182">
        <f>'基本'!$B$16+$I$24</f>
        <v>24</v>
      </c>
      <c r="E24" s="183">
        <f>'基本'!$B$17+$J$24</f>
        <v>18</v>
      </c>
      <c r="F24" s="183">
        <f>'基本'!$B$18+$K$24</f>
        <v>21</v>
      </c>
      <c r="G24" s="184">
        <f>'基本'!$B$19+$L$24</f>
        <v>24</v>
      </c>
      <c r="H24" s="185">
        <v>0</v>
      </c>
      <c r="I24" s="201">
        <v>0</v>
      </c>
      <c r="J24" s="201">
        <v>0</v>
      </c>
      <c r="K24" s="201">
        <v>0</v>
      </c>
      <c r="L24" s="201">
        <v>0</v>
      </c>
    </row>
    <row r="25" spans="1:5" ht="14.25" thickBot="1">
      <c r="A25" s="149" t="s">
        <v>47</v>
      </c>
      <c r="E25" s="95"/>
    </row>
    <row r="26" spans="1:7" ht="14.25" thickBot="1">
      <c r="A26" s="449" t="str">
        <f>$B$2</f>
        <v>ダンシング・ウェポン</v>
      </c>
      <c r="B26" s="450"/>
      <c r="C26" s="451"/>
      <c r="D26" s="435" t="s">
        <v>5</v>
      </c>
      <c r="E26" s="436"/>
      <c r="F26" s="435" t="s">
        <v>249</v>
      </c>
      <c r="G26" s="436"/>
    </row>
    <row r="27" spans="1:11" ht="18.75" customHeight="1" thickBot="1">
      <c r="A27" s="452"/>
      <c r="B27" s="453"/>
      <c r="C27" s="454"/>
      <c r="D27" s="186" t="s">
        <v>2</v>
      </c>
      <c r="E27" s="117" t="s">
        <v>1</v>
      </c>
      <c r="F27" s="186" t="s">
        <v>2</v>
      </c>
      <c r="G27" s="117" t="s">
        <v>1</v>
      </c>
      <c r="J27" s="148"/>
      <c r="K27" s="148"/>
    </row>
    <row r="28" spans="1:11" ht="30.75" customHeight="1">
      <c r="A28" s="437" t="s">
        <v>126</v>
      </c>
      <c r="B28" s="187" t="s">
        <v>42</v>
      </c>
      <c r="C28" s="188" t="str">
        <f>$K$9</f>
        <v>ＡＣ</v>
      </c>
      <c r="D28" s="189" t="str">
        <f>$J$9+$L$10+$I$10&amp;"+1d20"</f>
        <v>13+1d20</v>
      </c>
      <c r="E28" s="190" t="str">
        <f>$J$9+$L$10+2+$I$10&amp;"+1d20"</f>
        <v>15+1d20</v>
      </c>
      <c r="F28" s="189" t="str">
        <f>$J$9+$L$10+$I$10&amp;"+1d20"</f>
        <v>13+1d20</v>
      </c>
      <c r="G28" s="190" t="str">
        <f>$J$9+$L$10+2+$I$10&amp;"+1d20"</f>
        <v>15+1d20</v>
      </c>
      <c r="J28" s="148"/>
      <c r="K28" s="148"/>
    </row>
    <row r="29" spans="1:11" ht="30.75" customHeight="1">
      <c r="A29" s="438"/>
      <c r="B29" s="191" t="s">
        <v>4</v>
      </c>
      <c r="C29" s="192">
        <f>IF($I$15=0,"",$I$15)</f>
      </c>
      <c r="D29" s="193" t="str">
        <f>$J$11+$L$12+$I$12&amp;"+"&amp;$I$13&amp;"d"&amp;$K$13</f>
        <v>7+1d6</v>
      </c>
      <c r="E29" s="194" t="str">
        <f>$J$11+$L$12+$I$12&amp;"+"&amp;$I$13&amp;"d"&amp;$K$13</f>
        <v>7+1d6</v>
      </c>
      <c r="F29" s="193" t="str">
        <f>$J$11+$L$12+$I$12&amp;"+"&amp;$I$13&amp;"d"&amp;$K$13</f>
        <v>7+1d6</v>
      </c>
      <c r="G29" s="194" t="str">
        <f>$J$11+$L$12+$I$12&amp;"+"&amp;$I$13&amp;"d"&amp;$K$13</f>
        <v>7+1d6</v>
      </c>
      <c r="H29" s="148"/>
      <c r="I29" s="148"/>
      <c r="J29" s="148"/>
      <c r="K29" s="148"/>
    </row>
    <row r="30" spans="1:7" ht="30.75" customHeight="1" thickBot="1">
      <c r="A30" s="439"/>
      <c r="B30" s="195" t="s">
        <v>3</v>
      </c>
      <c r="C30" s="153">
        <f>IF($I$15=0,"",$I$15)</f>
      </c>
      <c r="D30" s="196" t="str">
        <f>$J$11+$L$12+$I$12+($I$13*$K$13)&amp;IF($I$14=0,"","+"&amp;$I$14&amp;"d"&amp;$K$14)</f>
        <v>13+2d8</v>
      </c>
      <c r="E30" s="197" t="str">
        <f>$J$11+$L$12+$I$12+($I$13*$K$13)&amp;IF($I$14=0,"","+"&amp;$I$14&amp;"d"&amp;$K$14)</f>
        <v>13+2d8</v>
      </c>
      <c r="F30" s="196" t="str">
        <f>$J$11+$L$12+$I$12+($I$13*$K$13)&amp;IF($I$14=0,"","+"&amp;$I$14&amp;"d"&amp;$K$14)</f>
        <v>13+2d8</v>
      </c>
      <c r="G30" s="197" t="str">
        <f>$J$11+$L$12+$I$12+($I$13*$K$13)&amp;IF($I$14=0,"","+"&amp;$I$14&amp;"d"&amp;$K$14)</f>
        <v>13+2d8</v>
      </c>
    </row>
    <row r="31" spans="1:8" s="174" customFormat="1" ht="15.75" customHeight="1">
      <c r="A31" s="448" t="s">
        <v>230</v>
      </c>
      <c r="B31" s="448"/>
      <c r="C31" s="448"/>
      <c r="D31" s="448"/>
      <c r="E31" s="448"/>
      <c r="F31" s="448"/>
      <c r="G31" s="448"/>
      <c r="H31" s="93"/>
    </row>
    <row r="32" spans="1:11" ht="13.5" customHeight="1">
      <c r="A32" s="361" t="s">
        <v>231</v>
      </c>
      <c r="B32" s="361"/>
      <c r="C32" s="361"/>
      <c r="D32" s="361"/>
      <c r="E32" s="361"/>
      <c r="F32" s="361"/>
      <c r="G32" s="361"/>
      <c r="I32" s="148"/>
      <c r="J32" s="148"/>
      <c r="K32" s="148"/>
    </row>
    <row r="33" spans="1:7" ht="13.5" customHeight="1">
      <c r="A33" s="425" t="s">
        <v>232</v>
      </c>
      <c r="B33" s="425"/>
      <c r="C33" s="425"/>
      <c r="D33" s="425"/>
      <c r="E33" s="425"/>
      <c r="F33" s="425"/>
      <c r="G33" s="425"/>
    </row>
    <row r="34" spans="1:7" ht="13.5" customHeight="1">
      <c r="A34" s="286" t="s">
        <v>49</v>
      </c>
      <c r="B34" s="287"/>
      <c r="C34" s="287"/>
      <c r="D34" s="287"/>
      <c r="E34" s="287"/>
      <c r="F34" s="287"/>
      <c r="G34" s="288"/>
    </row>
    <row r="35" spans="1:11" ht="4.5" customHeight="1">
      <c r="A35" s="271"/>
      <c r="B35" s="272"/>
      <c r="C35" s="272"/>
      <c r="D35" s="272"/>
      <c r="E35" s="272"/>
      <c r="F35" s="272"/>
      <c r="G35" s="273"/>
      <c r="H35" s="148"/>
      <c r="I35" s="148"/>
      <c r="J35" s="148"/>
      <c r="K35" s="148"/>
    </row>
    <row r="36" spans="1:11" ht="18.75" customHeight="1">
      <c r="A36" s="353" t="s">
        <v>402</v>
      </c>
      <c r="B36" s="354"/>
      <c r="C36" s="354"/>
      <c r="D36" s="354"/>
      <c r="E36" s="354"/>
      <c r="F36" s="354"/>
      <c r="G36" s="355"/>
      <c r="H36" s="148"/>
      <c r="I36" s="148"/>
      <c r="J36" s="148"/>
      <c r="K36" s="148"/>
    </row>
    <row r="37" spans="1:12" s="93" customFormat="1" ht="3.75" customHeight="1">
      <c r="A37" s="271"/>
      <c r="B37" s="272"/>
      <c r="C37" s="272"/>
      <c r="D37" s="272"/>
      <c r="E37" s="272"/>
      <c r="F37" s="272"/>
      <c r="G37" s="273"/>
      <c r="H37" s="148"/>
      <c r="I37" s="148"/>
      <c r="J37" s="148"/>
      <c r="K37" s="148"/>
      <c r="L37" s="148"/>
    </row>
    <row r="38" spans="1:11" ht="13.5" customHeight="1">
      <c r="A38" s="271" t="s">
        <v>380</v>
      </c>
      <c r="B38" s="272"/>
      <c r="C38" s="272"/>
      <c r="D38" s="272"/>
      <c r="E38" s="272"/>
      <c r="F38" s="272"/>
      <c r="G38" s="273"/>
      <c r="H38" s="148"/>
      <c r="I38" s="148"/>
      <c r="J38" s="148"/>
      <c r="K38" s="148"/>
    </row>
    <row r="39" spans="1:12" s="93" customFormat="1" ht="13.5" customHeight="1">
      <c r="A39" s="271" t="s">
        <v>519</v>
      </c>
      <c r="B39" s="272"/>
      <c r="C39" s="272"/>
      <c r="D39" s="272"/>
      <c r="E39" s="272"/>
      <c r="F39" s="272"/>
      <c r="G39" s="273"/>
      <c r="H39" s="148"/>
      <c r="I39" s="148"/>
      <c r="J39" s="148"/>
      <c r="K39" s="148"/>
      <c r="L39" s="148"/>
    </row>
    <row r="40" spans="1:12" s="93" customFormat="1" ht="13.5" customHeight="1">
      <c r="A40" s="271" t="s">
        <v>520</v>
      </c>
      <c r="B40" s="272"/>
      <c r="C40" s="272"/>
      <c r="D40" s="272"/>
      <c r="E40" s="272"/>
      <c r="F40" s="272"/>
      <c r="G40" s="273"/>
      <c r="H40" s="148"/>
      <c r="I40" s="148"/>
      <c r="J40" s="148"/>
      <c r="K40" s="148"/>
      <c r="L40" s="148"/>
    </row>
    <row r="41" spans="1:12" s="93" customFormat="1" ht="13.5" customHeight="1">
      <c r="A41" s="271" t="s">
        <v>522</v>
      </c>
      <c r="B41" s="272"/>
      <c r="C41" s="272"/>
      <c r="D41" s="272"/>
      <c r="E41" s="272"/>
      <c r="F41" s="272"/>
      <c r="G41" s="273"/>
      <c r="H41" s="234"/>
      <c r="I41" s="234"/>
      <c r="J41" s="234"/>
      <c r="K41" s="234"/>
      <c r="L41" s="234"/>
    </row>
    <row r="42" spans="1:11" ht="13.5" customHeight="1">
      <c r="A42" s="271" t="s">
        <v>398</v>
      </c>
      <c r="B42" s="272"/>
      <c r="C42" s="272"/>
      <c r="D42" s="272"/>
      <c r="E42" s="272"/>
      <c r="F42" s="272"/>
      <c r="G42" s="273"/>
      <c r="H42" s="148"/>
      <c r="I42" s="148"/>
      <c r="J42" s="148"/>
      <c r="K42" s="148"/>
    </row>
    <row r="43" spans="1:11" ht="13.5" customHeight="1">
      <c r="A43" s="271" t="s">
        <v>399</v>
      </c>
      <c r="B43" s="272"/>
      <c r="C43" s="272"/>
      <c r="D43" s="272"/>
      <c r="E43" s="272"/>
      <c r="F43" s="272"/>
      <c r="G43" s="273"/>
      <c r="H43" s="148"/>
      <c r="I43" s="148"/>
      <c r="J43" s="148"/>
      <c r="K43" s="148"/>
    </row>
    <row r="44" spans="1:12" s="93" customFormat="1" ht="13.5" customHeight="1">
      <c r="A44" s="271" t="s">
        <v>400</v>
      </c>
      <c r="B44" s="272"/>
      <c r="C44" s="272"/>
      <c r="D44" s="272"/>
      <c r="E44" s="272"/>
      <c r="F44" s="272"/>
      <c r="G44" s="273"/>
      <c r="H44" s="148"/>
      <c r="I44" s="148"/>
      <c r="J44" s="148"/>
      <c r="K44" s="148"/>
      <c r="L44" s="148"/>
    </row>
    <row r="45" spans="1:12" s="93" customFormat="1" ht="13.5" customHeight="1">
      <c r="A45" s="271" t="s">
        <v>521</v>
      </c>
      <c r="B45" s="272"/>
      <c r="C45" s="272"/>
      <c r="D45" s="272"/>
      <c r="E45" s="272"/>
      <c r="F45" s="272"/>
      <c r="G45" s="273"/>
      <c r="H45" s="148"/>
      <c r="I45" s="148"/>
      <c r="J45" s="148"/>
      <c r="K45" s="148"/>
      <c r="L45" s="148"/>
    </row>
    <row r="46" spans="1:12" s="93" customFormat="1" ht="13.5" customHeight="1">
      <c r="A46" s="271" t="s">
        <v>401</v>
      </c>
      <c r="B46" s="272"/>
      <c r="C46" s="272"/>
      <c r="D46" s="272"/>
      <c r="E46" s="272"/>
      <c r="F46" s="272"/>
      <c r="G46" s="273"/>
      <c r="H46" s="148"/>
      <c r="I46" s="148"/>
      <c r="J46" s="148"/>
      <c r="K46" s="148"/>
      <c r="L46" s="148"/>
    </row>
    <row r="47" spans="1:11" ht="13.5" customHeight="1">
      <c r="A47" s="271" t="s">
        <v>404</v>
      </c>
      <c r="B47" s="272"/>
      <c r="C47" s="272"/>
      <c r="D47" s="272"/>
      <c r="E47" s="272"/>
      <c r="F47" s="272"/>
      <c r="G47" s="273"/>
      <c r="H47" s="148"/>
      <c r="I47" s="148"/>
      <c r="J47" s="148"/>
      <c r="K47" s="148"/>
    </row>
    <row r="48" spans="1:12" s="93" customFormat="1" ht="13.5" customHeight="1">
      <c r="A48" s="271"/>
      <c r="B48" s="272"/>
      <c r="C48" s="272"/>
      <c r="D48" s="272"/>
      <c r="E48" s="272"/>
      <c r="F48" s="272"/>
      <c r="G48" s="273"/>
      <c r="H48" s="148"/>
      <c r="I48" s="148"/>
      <c r="J48" s="148"/>
      <c r="K48" s="148"/>
      <c r="L48" s="148"/>
    </row>
    <row r="49" spans="1:11" ht="13.5" customHeight="1">
      <c r="A49" s="271" t="s">
        <v>403</v>
      </c>
      <c r="B49" s="272"/>
      <c r="C49" s="272"/>
      <c r="D49" s="272"/>
      <c r="E49" s="272"/>
      <c r="F49" s="272"/>
      <c r="G49" s="273"/>
      <c r="H49" s="148"/>
      <c r="I49" s="148"/>
      <c r="J49" s="148"/>
      <c r="K49" s="148"/>
    </row>
    <row r="50" spans="1:12" s="93" customFormat="1" ht="13.5" customHeight="1">
      <c r="A50" s="271" t="s">
        <v>405</v>
      </c>
      <c r="B50" s="272"/>
      <c r="C50" s="272"/>
      <c r="D50" s="272"/>
      <c r="E50" s="272"/>
      <c r="F50" s="272"/>
      <c r="G50" s="273"/>
      <c r="H50" s="148"/>
      <c r="I50" s="148"/>
      <c r="J50" s="148"/>
      <c r="K50" s="148"/>
      <c r="L50" s="148"/>
    </row>
    <row r="51" spans="1:12" s="93" customFormat="1" ht="13.5" customHeight="1">
      <c r="A51" s="271" t="s">
        <v>406</v>
      </c>
      <c r="B51" s="272"/>
      <c r="C51" s="272"/>
      <c r="D51" s="272"/>
      <c r="E51" s="272"/>
      <c r="F51" s="272"/>
      <c r="G51" s="273"/>
      <c r="H51" s="148"/>
      <c r="I51" s="148"/>
      <c r="J51" s="148"/>
      <c r="K51" s="148"/>
      <c r="L51" s="148"/>
    </row>
    <row r="52" spans="1:12" s="93" customFormat="1" ht="13.5" customHeight="1">
      <c r="A52" s="271"/>
      <c r="B52" s="272"/>
      <c r="C52" s="272"/>
      <c r="D52" s="272"/>
      <c r="E52" s="272"/>
      <c r="F52" s="272"/>
      <c r="G52" s="273"/>
      <c r="H52" s="148"/>
      <c r="I52" s="148"/>
      <c r="J52" s="148"/>
      <c r="K52" s="148"/>
      <c r="L52" s="148"/>
    </row>
    <row r="53" spans="1:12" s="93" customFormat="1" ht="21">
      <c r="A53" s="154" t="s">
        <v>32</v>
      </c>
      <c r="B53" s="204">
        <f>$B$1</f>
        <v>5</v>
      </c>
      <c r="C53" s="155" t="s">
        <v>40</v>
      </c>
      <c r="D53" s="156" t="str">
        <f>$E$1</f>
        <v>一日毎</v>
      </c>
      <c r="E53" s="426" t="str">
        <f>$B$2</f>
        <v>ダンシング・ウェポン</v>
      </c>
      <c r="F53" s="427"/>
      <c r="G53" s="428"/>
      <c r="L53" s="148"/>
    </row>
  </sheetData>
  <sheetProtection/>
  <mergeCells count="51">
    <mergeCell ref="B19:G19"/>
    <mergeCell ref="A38:G38"/>
    <mergeCell ref="A37:G37"/>
    <mergeCell ref="A39:G39"/>
    <mergeCell ref="A40:G40"/>
    <mergeCell ref="B20:G20"/>
    <mergeCell ref="B22:G22"/>
    <mergeCell ref="A23:C23"/>
    <mergeCell ref="A24:C24"/>
    <mergeCell ref="A26:C27"/>
    <mergeCell ref="A48:G48"/>
    <mergeCell ref="A47:G47"/>
    <mergeCell ref="A52:G52"/>
    <mergeCell ref="A51:G51"/>
    <mergeCell ref="A43:G43"/>
    <mergeCell ref="A44:G44"/>
    <mergeCell ref="A45:G45"/>
    <mergeCell ref="A46:G46"/>
    <mergeCell ref="A49:G49"/>
    <mergeCell ref="E53:G53"/>
    <mergeCell ref="A28:A30"/>
    <mergeCell ref="A31:G31"/>
    <mergeCell ref="A32:G32"/>
    <mergeCell ref="A33:G33"/>
    <mergeCell ref="A34:G34"/>
    <mergeCell ref="A35:G35"/>
    <mergeCell ref="A36:G36"/>
    <mergeCell ref="A42:G42"/>
    <mergeCell ref="A50:G50"/>
    <mergeCell ref="B8:G8"/>
    <mergeCell ref="B9:G9"/>
    <mergeCell ref="B10:G10"/>
    <mergeCell ref="B14:G14"/>
    <mergeCell ref="B16:G16"/>
    <mergeCell ref="B17:G17"/>
    <mergeCell ref="A41:G41"/>
    <mergeCell ref="D26:E26"/>
    <mergeCell ref="J10:K10"/>
    <mergeCell ref="B11:G11"/>
    <mergeCell ref="B12:G12"/>
    <mergeCell ref="J12:K12"/>
    <mergeCell ref="B13:G13"/>
    <mergeCell ref="B15:G15"/>
    <mergeCell ref="B18:G18"/>
    <mergeCell ref="F26:G26"/>
    <mergeCell ref="B1:C1"/>
    <mergeCell ref="B2:G2"/>
    <mergeCell ref="B4:G4"/>
    <mergeCell ref="B5:G5"/>
    <mergeCell ref="B6:D6"/>
    <mergeCell ref="B7:D7"/>
  </mergeCells>
  <printOptions/>
  <pageMargins left="0.7086614173228347" right="0.7086614173228347" top="0.7480314960629921" bottom="0.1968503937007874" header="0.31496062992125984" footer="0.31496062992125984"/>
  <pageSetup horizontalDpi="300" verticalDpi="300" orientation="portrait" paperSize="9" r:id="rId1"/>
  <headerFooter>
    <oddHeader>&amp;Cタンナイズ&amp;R&amp;D</oddHeader>
  </headerFooter>
</worksheet>
</file>

<file path=xl/worksheets/sheet13.xml><?xml version="1.0" encoding="utf-8"?>
<worksheet xmlns="http://schemas.openxmlformats.org/spreadsheetml/2006/main" xmlns:r="http://schemas.openxmlformats.org/officeDocument/2006/relationships">
  <sheetPr>
    <tabColor rgb="FFA61D02"/>
  </sheetPr>
  <dimension ref="A1:L55"/>
  <sheetViews>
    <sheetView zoomScalePageLayoutView="0" workbookViewId="0" topLeftCell="A1">
      <selection activeCell="A1" sqref="A1"/>
    </sheetView>
  </sheetViews>
  <sheetFormatPr defaultColWidth="9.140625" defaultRowHeight="15"/>
  <cols>
    <col min="1" max="1" width="7.8515625" style="140" customWidth="1"/>
    <col min="2" max="2" width="8.421875" style="140" customWidth="1"/>
    <col min="3" max="3" width="6.57421875" style="140" customWidth="1"/>
    <col min="4" max="4" width="15.7109375" style="140" customWidth="1"/>
    <col min="5" max="6" width="15.7109375" style="93" customWidth="1"/>
    <col min="7" max="7" width="18.28125" style="93" customWidth="1"/>
    <col min="8" max="8" width="17.421875" style="93" customWidth="1"/>
    <col min="9" max="9" width="14.57421875" style="93" customWidth="1"/>
    <col min="10" max="10" width="8.421875" style="93" customWidth="1"/>
    <col min="11" max="11" width="7.421875" style="93" customWidth="1"/>
    <col min="12" max="12" width="7.8515625" style="140" customWidth="1"/>
    <col min="13" max="13" width="9.28125" style="140" customWidth="1"/>
    <col min="14" max="14" width="12.421875" style="140" customWidth="1"/>
    <col min="15" max="16384" width="9.00390625" style="140" customWidth="1"/>
  </cols>
  <sheetData>
    <row r="1" spans="1:8" ht="21">
      <c r="A1" s="42"/>
      <c r="B1" s="461" t="s">
        <v>136</v>
      </c>
      <c r="C1" s="462"/>
      <c r="D1" s="43" t="s">
        <v>40</v>
      </c>
      <c r="E1" s="44" t="s">
        <v>57</v>
      </c>
      <c r="F1" s="350"/>
      <c r="G1" s="351"/>
      <c r="H1" s="102" t="s">
        <v>55</v>
      </c>
    </row>
    <row r="2" spans="1:8" ht="24.75" customHeight="1">
      <c r="A2" s="43" t="s">
        <v>0</v>
      </c>
      <c r="B2" s="463" t="s">
        <v>274</v>
      </c>
      <c r="C2" s="464"/>
      <c r="D2" s="464"/>
      <c r="E2" s="464"/>
      <c r="F2" s="464"/>
      <c r="G2" s="465"/>
      <c r="H2" s="102" t="s">
        <v>56</v>
      </c>
    </row>
    <row r="3" spans="1:9" ht="19.5" customHeight="1">
      <c r="A3" s="109" t="s">
        <v>48</v>
      </c>
      <c r="B3" s="93"/>
      <c r="C3" s="93"/>
      <c r="D3" s="93"/>
      <c r="I3" s="102"/>
    </row>
    <row r="4" spans="1:7" ht="13.5">
      <c r="A4" s="79" t="s">
        <v>46</v>
      </c>
      <c r="B4" s="304" t="s">
        <v>275</v>
      </c>
      <c r="C4" s="305"/>
      <c r="D4" s="305"/>
      <c r="E4" s="305"/>
      <c r="F4" s="305"/>
      <c r="G4" s="306"/>
    </row>
    <row r="5" spans="1:7" ht="13.5">
      <c r="A5" s="80" t="s">
        <v>137</v>
      </c>
      <c r="B5" s="304" t="s">
        <v>153</v>
      </c>
      <c r="C5" s="305"/>
      <c r="D5" s="305"/>
      <c r="E5" s="305"/>
      <c r="F5" s="305"/>
      <c r="G5" s="306"/>
    </row>
    <row r="6" spans="1:10" ht="13.5">
      <c r="A6" s="80" t="s">
        <v>138</v>
      </c>
      <c r="B6" s="304" t="s">
        <v>139</v>
      </c>
      <c r="C6" s="305"/>
      <c r="D6" s="306"/>
      <c r="E6" s="137" t="s">
        <v>43</v>
      </c>
      <c r="F6" s="138" t="str">
        <f>IF($I$6=0,"",$I$6)</f>
        <v>近接範囲</v>
      </c>
      <c r="G6" s="138">
        <f>IF($J$6=0,"",$J$6)</f>
      </c>
      <c r="H6" s="137" t="s">
        <v>43</v>
      </c>
      <c r="I6" s="139" t="s">
        <v>70</v>
      </c>
      <c r="J6" s="139"/>
    </row>
    <row r="7" spans="1:10" ht="13.5">
      <c r="A7" s="81" t="s">
        <v>6</v>
      </c>
      <c r="B7" s="304" t="s">
        <v>140</v>
      </c>
      <c r="C7" s="305"/>
      <c r="D7" s="306"/>
      <c r="E7" s="137" t="s">
        <v>66</v>
      </c>
      <c r="F7" s="136" t="str">
        <f>IF($I$7=0,"",$I$7)</f>
        <v>爆発</v>
      </c>
      <c r="G7" s="136">
        <f>IF($J$7=0,"",$J$7)</f>
        <v>5</v>
      </c>
      <c r="H7" s="137" t="s">
        <v>66</v>
      </c>
      <c r="I7" s="139" t="s">
        <v>67</v>
      </c>
      <c r="J7" s="139">
        <v>5</v>
      </c>
    </row>
    <row r="8" spans="1:10" ht="13.5">
      <c r="A8" s="82" t="s">
        <v>61</v>
      </c>
      <c r="B8" s="330" t="s">
        <v>271</v>
      </c>
      <c r="C8" s="331"/>
      <c r="D8" s="331"/>
      <c r="E8" s="331"/>
      <c r="F8" s="331"/>
      <c r="G8" s="332"/>
      <c r="H8" s="137" t="s">
        <v>85</v>
      </c>
      <c r="I8" s="139" t="s">
        <v>292</v>
      </c>
      <c r="J8" s="102" t="s">
        <v>62</v>
      </c>
    </row>
    <row r="9" spans="1:11" ht="13.5">
      <c r="A9" s="83"/>
      <c r="B9" s="274" t="s">
        <v>272</v>
      </c>
      <c r="C9" s="275"/>
      <c r="D9" s="275"/>
      <c r="E9" s="275"/>
      <c r="F9" s="275"/>
      <c r="G9" s="276"/>
      <c r="H9" s="137" t="s">
        <v>51</v>
      </c>
      <c r="I9" s="139" t="s">
        <v>16</v>
      </c>
      <c r="J9" s="138">
        <f>IF($I$9="筋力",'基本'!$C$5,IF($I$9="耐久力",'基本'!$C$6,IF($I$9="敏捷力",'基本'!$C$7,IF($I$9="知力",'基本'!$C$8,IF($I$9="判断力",'基本'!$C$9,IF($I$9="魅力",'基本'!$C$10,""))))))</f>
        <v>5</v>
      </c>
      <c r="K9" s="139" t="s">
        <v>128</v>
      </c>
    </row>
    <row r="10" spans="1:12" ht="13.5" customHeight="1">
      <c r="A10" s="157"/>
      <c r="B10" s="274" t="s">
        <v>273</v>
      </c>
      <c r="C10" s="275"/>
      <c r="D10" s="275"/>
      <c r="E10" s="275"/>
      <c r="F10" s="275"/>
      <c r="G10" s="276"/>
      <c r="H10" s="137" t="s">
        <v>58</v>
      </c>
      <c r="I10" s="139">
        <v>0</v>
      </c>
      <c r="J10" s="268" t="s">
        <v>53</v>
      </c>
      <c r="K10" s="269"/>
      <c r="L10" s="138">
        <f>IF($I$8='基本'!$F$4,'基本'!$P$7,IF($I$8='基本'!$F$13,'基本'!$P$16,IF($I$8='基本'!$F$22,'基本'!$P$25,IF($I$8='基本'!$F$31,'基本'!$P$34,IF($I$8='基本'!$F$40,'基本'!$P$43,0)))))</f>
        <v>7</v>
      </c>
    </row>
    <row r="11" spans="1:12" ht="13.5" customHeight="1">
      <c r="A11" s="158"/>
      <c r="B11" s="423"/>
      <c r="C11" s="422"/>
      <c r="D11" s="422"/>
      <c r="E11" s="422"/>
      <c r="F11" s="422"/>
      <c r="G11" s="424"/>
      <c r="H11" s="107" t="s">
        <v>52</v>
      </c>
      <c r="I11" s="139" t="s">
        <v>16</v>
      </c>
      <c r="J11" s="106">
        <f>IF($I$11="筋力",'基本'!$C$5,IF($I$11="耐久力",'基本'!$C$6,IF($I$11="敏捷力",'基本'!$C$7,IF($I$11="知力",'基本'!$C$8,IF($I$11="判断力",'基本'!$C$9,IF($I$11="魅力",'基本'!$C$10,""))))))</f>
        <v>5</v>
      </c>
      <c r="L11" s="93"/>
    </row>
    <row r="12" spans="1:12" ht="13.5">
      <c r="A12" s="83" t="s">
        <v>129</v>
      </c>
      <c r="B12" s="274" t="s">
        <v>141</v>
      </c>
      <c r="C12" s="275"/>
      <c r="D12" s="275"/>
      <c r="E12" s="275"/>
      <c r="F12" s="275"/>
      <c r="G12" s="276"/>
      <c r="H12" s="137" t="s">
        <v>59</v>
      </c>
      <c r="I12" s="139">
        <v>2</v>
      </c>
      <c r="J12" s="268" t="s">
        <v>54</v>
      </c>
      <c r="K12" s="269"/>
      <c r="L12" s="138">
        <f>IF($I$8='基本'!$F$4,'基本'!$P$9,IF($I$8='基本'!$F$13,'基本'!$P$18,IF($I$8='基本'!$F$22,'基本'!$P$27,IF($I$8='基本'!$F$31,'基本'!$P$36,IF($I$8='基本'!$F$40,'基本'!$P$45,0)))))</f>
        <v>2</v>
      </c>
    </row>
    <row r="13" spans="1:12" ht="13.5">
      <c r="A13" s="83"/>
      <c r="B13" s="274" t="s">
        <v>142</v>
      </c>
      <c r="C13" s="275"/>
      <c r="D13" s="275"/>
      <c r="E13" s="275"/>
      <c r="F13" s="275"/>
      <c r="G13" s="276"/>
      <c r="H13" s="108" t="s">
        <v>86</v>
      </c>
      <c r="I13" s="139">
        <v>1</v>
      </c>
      <c r="J13" s="137" t="s">
        <v>44</v>
      </c>
      <c r="K13" s="139">
        <v>10</v>
      </c>
      <c r="L13" s="114"/>
    </row>
    <row r="14" spans="1:12" ht="13.5">
      <c r="A14" s="83"/>
      <c r="B14" s="274"/>
      <c r="C14" s="275"/>
      <c r="D14" s="275"/>
      <c r="E14" s="275"/>
      <c r="F14" s="275"/>
      <c r="G14" s="276"/>
      <c r="H14" s="137" t="s">
        <v>50</v>
      </c>
      <c r="I14" s="139">
        <v>2</v>
      </c>
      <c r="J14" s="137" t="s">
        <v>44</v>
      </c>
      <c r="K14" s="139">
        <v>6</v>
      </c>
      <c r="L14" s="114"/>
    </row>
    <row r="15" spans="1:11" ht="17.25">
      <c r="A15" s="83"/>
      <c r="B15" s="353" t="s">
        <v>281</v>
      </c>
      <c r="C15" s="354"/>
      <c r="D15" s="354"/>
      <c r="E15" s="354"/>
      <c r="F15" s="354"/>
      <c r="G15" s="355"/>
      <c r="H15" s="137" t="s">
        <v>60</v>
      </c>
      <c r="I15" s="139"/>
      <c r="J15" s="140"/>
      <c r="K15" s="140"/>
    </row>
    <row r="16" spans="1:7" ht="13.5">
      <c r="A16" s="84"/>
      <c r="B16" s="423"/>
      <c r="C16" s="422"/>
      <c r="D16" s="422"/>
      <c r="E16" s="422"/>
      <c r="F16" s="422"/>
      <c r="G16" s="424"/>
    </row>
    <row r="17" spans="1:7" ht="13.5">
      <c r="A17" s="83"/>
      <c r="B17" s="271"/>
      <c r="C17" s="272"/>
      <c r="D17" s="272"/>
      <c r="E17" s="272"/>
      <c r="F17" s="272"/>
      <c r="G17" s="273"/>
    </row>
    <row r="18" spans="1:7" ht="21">
      <c r="A18" s="83"/>
      <c r="B18" s="460" t="str">
        <f>"　　　　　　　　　　　　　　　回復力値 ＋ "&amp;$I$12+$J$11+5&amp;" HP回復"</f>
        <v>　　　　　　　　　　　　　　　回復力値 ＋ 12 HP回復</v>
      </c>
      <c r="C18" s="458"/>
      <c r="D18" s="458"/>
      <c r="E18" s="458"/>
      <c r="F18" s="458"/>
      <c r="G18" s="459"/>
    </row>
    <row r="19" spans="1:9" s="148" customFormat="1" ht="21">
      <c r="A19" s="83"/>
      <c r="B19" s="342" t="s">
        <v>517</v>
      </c>
      <c r="C19" s="456"/>
      <c r="D19" s="456"/>
      <c r="E19" s="456"/>
      <c r="F19" s="456"/>
      <c r="G19" s="457"/>
      <c r="H19" s="93"/>
      <c r="I19" s="93"/>
    </row>
    <row r="20" spans="1:11" ht="21">
      <c r="A20" s="83"/>
      <c r="B20" s="353"/>
      <c r="C20" s="458"/>
      <c r="D20" s="458"/>
      <c r="E20" s="458"/>
      <c r="F20" s="458"/>
      <c r="G20" s="459"/>
      <c r="J20" s="140"/>
      <c r="K20" s="140"/>
    </row>
    <row r="21" spans="1:11" ht="13.5">
      <c r="A21" s="84"/>
      <c r="B21" s="423"/>
      <c r="C21" s="422"/>
      <c r="D21" s="422"/>
      <c r="E21" s="422"/>
      <c r="F21" s="422"/>
      <c r="G21" s="424"/>
      <c r="J21" s="140"/>
      <c r="K21" s="140"/>
    </row>
    <row r="22" spans="1:8" s="148" customFormat="1" ht="18.75" customHeight="1">
      <c r="A22" s="281" t="s">
        <v>191</v>
      </c>
      <c r="B22" s="281"/>
      <c r="C22" s="281"/>
      <c r="D22" s="281"/>
      <c r="E22" s="281"/>
      <c r="F22" s="281"/>
      <c r="G22" s="281"/>
      <c r="H22" s="93"/>
    </row>
    <row r="23" spans="1:11" s="148" customFormat="1" ht="13.5" customHeight="1">
      <c r="A23" s="361" t="s">
        <v>192</v>
      </c>
      <c r="B23" s="361"/>
      <c r="C23" s="361"/>
      <c r="D23" s="361"/>
      <c r="E23" s="361"/>
      <c r="F23" s="361"/>
      <c r="G23" s="361"/>
      <c r="H23" s="93"/>
      <c r="I23" s="93"/>
      <c r="J23" s="93"/>
      <c r="K23" s="93"/>
    </row>
    <row r="24" spans="1:11" s="148" customFormat="1" ht="13.5" customHeight="1">
      <c r="A24" s="361" t="s">
        <v>193</v>
      </c>
      <c r="B24" s="361"/>
      <c r="C24" s="361"/>
      <c r="D24" s="361"/>
      <c r="E24" s="361"/>
      <c r="F24" s="361"/>
      <c r="G24" s="361"/>
      <c r="H24" s="93"/>
      <c r="I24" s="93"/>
      <c r="J24" s="93"/>
      <c r="K24" s="93"/>
    </row>
    <row r="25" spans="1:8" s="148" customFormat="1" ht="18.75" customHeight="1">
      <c r="A25" s="281" t="s">
        <v>194</v>
      </c>
      <c r="B25" s="281"/>
      <c r="C25" s="281"/>
      <c r="D25" s="281"/>
      <c r="E25" s="281"/>
      <c r="F25" s="281"/>
      <c r="G25" s="281"/>
      <c r="H25" s="93"/>
    </row>
    <row r="26" spans="1:11" s="148" customFormat="1" ht="13.5" customHeight="1">
      <c r="A26" s="361" t="s">
        <v>195</v>
      </c>
      <c r="B26" s="361"/>
      <c r="C26" s="361"/>
      <c r="D26" s="361"/>
      <c r="E26" s="361"/>
      <c r="F26" s="361"/>
      <c r="G26" s="361"/>
      <c r="H26" s="93"/>
      <c r="I26" s="93"/>
      <c r="J26" s="93"/>
      <c r="K26" s="93"/>
    </row>
    <row r="27" spans="1:11" s="148" customFormat="1" ht="13.5" customHeight="1">
      <c r="A27" s="361" t="s">
        <v>196</v>
      </c>
      <c r="B27" s="361"/>
      <c r="C27" s="361"/>
      <c r="D27" s="361"/>
      <c r="E27" s="361"/>
      <c r="F27" s="361"/>
      <c r="G27" s="361"/>
      <c r="H27" s="93"/>
      <c r="I27" s="93"/>
      <c r="J27" s="93"/>
      <c r="K27" s="93"/>
    </row>
    <row r="28" spans="1:11" s="234" customFormat="1" ht="18.75" customHeight="1">
      <c r="A28" s="281" t="s">
        <v>515</v>
      </c>
      <c r="B28" s="281"/>
      <c r="C28" s="281"/>
      <c r="D28" s="281"/>
      <c r="E28" s="281"/>
      <c r="F28" s="281"/>
      <c r="G28" s="281"/>
      <c r="H28" s="93"/>
      <c r="I28" s="93"/>
      <c r="J28" s="93"/>
      <c r="K28" s="93"/>
    </row>
    <row r="29" spans="1:11" s="234" customFormat="1" ht="13.5">
      <c r="A29" s="361" t="s">
        <v>516</v>
      </c>
      <c r="B29" s="361"/>
      <c r="C29" s="361"/>
      <c r="D29" s="361"/>
      <c r="E29" s="361"/>
      <c r="F29" s="361"/>
      <c r="G29" s="361"/>
      <c r="H29" s="93"/>
      <c r="I29" s="93"/>
      <c r="J29" s="93"/>
      <c r="K29" s="93"/>
    </row>
    <row r="30" spans="1:7" ht="13.5">
      <c r="A30" s="422"/>
      <c r="B30" s="422"/>
      <c r="C30" s="422"/>
      <c r="D30" s="422"/>
      <c r="E30" s="422"/>
      <c r="F30" s="422"/>
      <c r="G30" s="422"/>
    </row>
    <row r="31" spans="1:7" ht="13.5">
      <c r="A31" s="286" t="s">
        <v>49</v>
      </c>
      <c r="B31" s="287"/>
      <c r="C31" s="287"/>
      <c r="D31" s="287"/>
      <c r="E31" s="287"/>
      <c r="F31" s="287"/>
      <c r="G31" s="288"/>
    </row>
    <row r="32" spans="1:12" s="93" customFormat="1" ht="13.5">
      <c r="A32" s="274"/>
      <c r="B32" s="275"/>
      <c r="C32" s="275"/>
      <c r="D32" s="275"/>
      <c r="E32" s="275"/>
      <c r="F32" s="275"/>
      <c r="G32" s="276"/>
      <c r="L32" s="140"/>
    </row>
    <row r="33" spans="1:12" s="93" customFormat="1" ht="13.5">
      <c r="A33" s="271" t="s">
        <v>514</v>
      </c>
      <c r="B33" s="272"/>
      <c r="C33" s="272"/>
      <c r="D33" s="272"/>
      <c r="E33" s="272"/>
      <c r="F33" s="272"/>
      <c r="G33" s="273"/>
      <c r="L33" s="148"/>
    </row>
    <row r="34" spans="1:12" s="93" customFormat="1" ht="13.5">
      <c r="A34" s="274" t="s">
        <v>361</v>
      </c>
      <c r="B34" s="275"/>
      <c r="C34" s="275"/>
      <c r="D34" s="275"/>
      <c r="E34" s="275"/>
      <c r="F34" s="275"/>
      <c r="G34" s="276"/>
      <c r="L34" s="148"/>
    </row>
    <row r="35" spans="1:12" s="93" customFormat="1" ht="13.5">
      <c r="A35" s="274" t="s">
        <v>362</v>
      </c>
      <c r="B35" s="275"/>
      <c r="C35" s="275"/>
      <c r="D35" s="275"/>
      <c r="E35" s="275"/>
      <c r="F35" s="275"/>
      <c r="G35" s="276"/>
      <c r="L35" s="148"/>
    </row>
    <row r="36" spans="1:12" s="93" customFormat="1" ht="13.5">
      <c r="A36" s="274"/>
      <c r="B36" s="275"/>
      <c r="C36" s="275"/>
      <c r="D36" s="275"/>
      <c r="E36" s="275"/>
      <c r="F36" s="275"/>
      <c r="G36" s="276"/>
      <c r="L36" s="148"/>
    </row>
    <row r="37" spans="1:11" s="148" customFormat="1" ht="13.5">
      <c r="A37" s="274"/>
      <c r="B37" s="275"/>
      <c r="C37" s="275"/>
      <c r="D37" s="275"/>
      <c r="E37" s="275"/>
      <c r="F37" s="275"/>
      <c r="G37" s="276"/>
      <c r="H37" s="93"/>
      <c r="I37" s="93"/>
      <c r="J37" s="93"/>
      <c r="K37" s="93"/>
    </row>
    <row r="38" spans="1:12" s="93" customFormat="1" ht="13.5">
      <c r="A38" s="274"/>
      <c r="B38" s="275"/>
      <c r="C38" s="275"/>
      <c r="D38" s="275"/>
      <c r="E38" s="275"/>
      <c r="F38" s="275"/>
      <c r="G38" s="276"/>
      <c r="L38" s="148"/>
    </row>
    <row r="39" spans="1:12" s="93" customFormat="1" ht="13.5">
      <c r="A39" s="274"/>
      <c r="B39" s="275"/>
      <c r="C39" s="275"/>
      <c r="D39" s="275"/>
      <c r="E39" s="275"/>
      <c r="F39" s="275"/>
      <c r="G39" s="276"/>
      <c r="L39" s="148"/>
    </row>
    <row r="40" spans="1:12" s="93" customFormat="1" ht="13.5">
      <c r="A40" s="274"/>
      <c r="B40" s="275"/>
      <c r="C40" s="275"/>
      <c r="D40" s="275"/>
      <c r="E40" s="275"/>
      <c r="F40" s="275"/>
      <c r="G40" s="276"/>
      <c r="L40" s="148"/>
    </row>
    <row r="41" spans="1:12" s="93" customFormat="1" ht="13.5">
      <c r="A41" s="455"/>
      <c r="B41" s="299"/>
      <c r="C41" s="299"/>
      <c r="D41" s="299"/>
      <c r="E41" s="299"/>
      <c r="F41" s="299"/>
      <c r="G41" s="300"/>
      <c r="L41" s="148"/>
    </row>
    <row r="42" spans="1:12" s="93" customFormat="1" ht="13.5">
      <c r="A42" s="274"/>
      <c r="B42" s="275"/>
      <c r="C42" s="275"/>
      <c r="D42" s="275"/>
      <c r="E42" s="275"/>
      <c r="F42" s="275"/>
      <c r="G42" s="276"/>
      <c r="L42" s="148"/>
    </row>
    <row r="43" spans="1:11" s="148" customFormat="1" ht="13.5">
      <c r="A43" s="274"/>
      <c r="B43" s="275"/>
      <c r="C43" s="275"/>
      <c r="D43" s="275"/>
      <c r="E43" s="275"/>
      <c r="F43" s="275"/>
      <c r="G43" s="276"/>
      <c r="H43" s="93"/>
      <c r="I43" s="93"/>
      <c r="J43" s="93"/>
      <c r="K43" s="93"/>
    </row>
    <row r="44" spans="1:12" s="93" customFormat="1" ht="13.5">
      <c r="A44" s="274"/>
      <c r="B44" s="275"/>
      <c r="C44" s="275"/>
      <c r="D44" s="275"/>
      <c r="E44" s="275"/>
      <c r="F44" s="275"/>
      <c r="G44" s="276"/>
      <c r="L44" s="148"/>
    </row>
    <row r="45" spans="1:12" s="93" customFormat="1" ht="13.5">
      <c r="A45" s="274"/>
      <c r="B45" s="275"/>
      <c r="C45" s="275"/>
      <c r="D45" s="275"/>
      <c r="E45" s="275"/>
      <c r="F45" s="275"/>
      <c r="G45" s="276"/>
      <c r="L45" s="148"/>
    </row>
    <row r="46" spans="1:12" s="93" customFormat="1" ht="13.5">
      <c r="A46" s="274"/>
      <c r="B46" s="275"/>
      <c r="C46" s="275"/>
      <c r="D46" s="275"/>
      <c r="E46" s="275"/>
      <c r="F46" s="275"/>
      <c r="G46" s="276"/>
      <c r="L46" s="148"/>
    </row>
    <row r="47" spans="1:12" s="93" customFormat="1" ht="13.5">
      <c r="A47" s="274"/>
      <c r="B47" s="275"/>
      <c r="C47" s="275"/>
      <c r="D47" s="275"/>
      <c r="E47" s="275"/>
      <c r="F47" s="275"/>
      <c r="G47" s="276"/>
      <c r="L47" s="140"/>
    </row>
    <row r="48" spans="1:12" s="93" customFormat="1" ht="13.5">
      <c r="A48" s="274"/>
      <c r="B48" s="275"/>
      <c r="C48" s="275"/>
      <c r="D48" s="275"/>
      <c r="E48" s="275"/>
      <c r="F48" s="275"/>
      <c r="G48" s="276"/>
      <c r="L48" s="140"/>
    </row>
    <row r="49" spans="1:12" s="93" customFormat="1" ht="13.5">
      <c r="A49" s="274"/>
      <c r="B49" s="275"/>
      <c r="C49" s="275"/>
      <c r="D49" s="275"/>
      <c r="E49" s="275"/>
      <c r="F49" s="275"/>
      <c r="G49" s="276"/>
      <c r="L49" s="140"/>
    </row>
    <row r="50" spans="1:12" s="93" customFormat="1" ht="13.5">
      <c r="A50" s="274"/>
      <c r="B50" s="275"/>
      <c r="C50" s="275"/>
      <c r="D50" s="275"/>
      <c r="E50" s="275"/>
      <c r="F50" s="275"/>
      <c r="G50" s="276"/>
      <c r="L50" s="140"/>
    </row>
    <row r="51" spans="1:12" s="93" customFormat="1" ht="13.5">
      <c r="A51" s="274"/>
      <c r="B51" s="275"/>
      <c r="C51" s="275"/>
      <c r="D51" s="275"/>
      <c r="E51" s="275"/>
      <c r="F51" s="275"/>
      <c r="G51" s="276"/>
      <c r="L51" s="140"/>
    </row>
    <row r="52" spans="1:12" s="93" customFormat="1" ht="13.5">
      <c r="A52" s="274"/>
      <c r="B52" s="275"/>
      <c r="C52" s="275"/>
      <c r="D52" s="275"/>
      <c r="E52" s="275"/>
      <c r="F52" s="275"/>
      <c r="G52" s="276"/>
      <c r="L52" s="140"/>
    </row>
    <row r="53" spans="1:12" s="93" customFormat="1" ht="13.5">
      <c r="A53" s="274"/>
      <c r="B53" s="275"/>
      <c r="C53" s="275"/>
      <c r="D53" s="275"/>
      <c r="E53" s="275"/>
      <c r="F53" s="275"/>
      <c r="G53" s="276"/>
      <c r="L53" s="140"/>
    </row>
    <row r="54" spans="1:12" s="93" customFormat="1" ht="13.5">
      <c r="A54" s="423"/>
      <c r="B54" s="422"/>
      <c r="C54" s="422"/>
      <c r="D54" s="422"/>
      <c r="E54" s="422"/>
      <c r="F54" s="422"/>
      <c r="G54" s="424"/>
      <c r="L54" s="140"/>
    </row>
    <row r="55" spans="1:12" s="93" customFormat="1" ht="21">
      <c r="A55" s="39"/>
      <c r="B55" s="141"/>
      <c r="C55" s="40" t="s">
        <v>40</v>
      </c>
      <c r="D55" s="41" t="str">
        <f>$E$1</f>
        <v>遭遇毎</v>
      </c>
      <c r="E55" s="358" t="str">
        <f>$B$2</f>
        <v>ヒーリング・インフュージョン：キュアラティヴ・アドミクスチャー</v>
      </c>
      <c r="F55" s="359"/>
      <c r="G55" s="360"/>
      <c r="L55" s="140"/>
    </row>
  </sheetData>
  <sheetProtection/>
  <mergeCells count="57">
    <mergeCell ref="B6:D6"/>
    <mergeCell ref="B7:D7"/>
    <mergeCell ref="B8:G8"/>
    <mergeCell ref="B9:G9"/>
    <mergeCell ref="B10:G10"/>
    <mergeCell ref="B1:C1"/>
    <mergeCell ref="F1:G1"/>
    <mergeCell ref="B2:G2"/>
    <mergeCell ref="B4:G4"/>
    <mergeCell ref="B5:G5"/>
    <mergeCell ref="J10:K10"/>
    <mergeCell ref="B21:G21"/>
    <mergeCell ref="B12:G12"/>
    <mergeCell ref="J12:K12"/>
    <mergeCell ref="B13:G13"/>
    <mergeCell ref="B14:G14"/>
    <mergeCell ref="B15:G15"/>
    <mergeCell ref="B16:G16"/>
    <mergeCell ref="B17:G17"/>
    <mergeCell ref="B18:G18"/>
    <mergeCell ref="B19:G19"/>
    <mergeCell ref="B20:G20"/>
    <mergeCell ref="B11:G11"/>
    <mergeCell ref="A31:G31"/>
    <mergeCell ref="A32:G32"/>
    <mergeCell ref="A47:G47"/>
    <mergeCell ref="A38:G38"/>
    <mergeCell ref="A22:G22"/>
    <mergeCell ref="A23:G23"/>
    <mergeCell ref="A25:G25"/>
    <mergeCell ref="A26:G26"/>
    <mergeCell ref="A52:G52"/>
    <mergeCell ref="A37:G37"/>
    <mergeCell ref="A30:G30"/>
    <mergeCell ref="A27:G27"/>
    <mergeCell ref="A48:G48"/>
    <mergeCell ref="A36:G36"/>
    <mergeCell ref="A24:G24"/>
    <mergeCell ref="A33:G33"/>
    <mergeCell ref="A43:G43"/>
    <mergeCell ref="A44:G44"/>
    <mergeCell ref="A53:G53"/>
    <mergeCell ref="E55:G55"/>
    <mergeCell ref="A40:G40"/>
    <mergeCell ref="A41:G41"/>
    <mergeCell ref="A39:G39"/>
    <mergeCell ref="A42:G42"/>
    <mergeCell ref="A54:G54"/>
    <mergeCell ref="A50:G50"/>
    <mergeCell ref="A51:G51"/>
    <mergeCell ref="A34:G34"/>
    <mergeCell ref="A35:G35"/>
    <mergeCell ref="A28:G28"/>
    <mergeCell ref="A29:G29"/>
    <mergeCell ref="A49:G49"/>
    <mergeCell ref="A45:G45"/>
    <mergeCell ref="A46:G46"/>
  </mergeCells>
  <printOptions/>
  <pageMargins left="0.7086614173228347" right="0.7086614173228347" top="0.7480314960629921" bottom="0.1968503937007874" header="0.31496062992125984" footer="0.31496062992125984"/>
  <pageSetup horizontalDpi="300" verticalDpi="300" orientation="portrait" paperSize="9" r:id="rId1"/>
  <headerFooter>
    <oddHeader>&amp;Cタンナイズ&amp;R&amp;D</oddHeader>
  </headerFooter>
</worksheet>
</file>

<file path=xl/worksheets/sheet14.xml><?xml version="1.0" encoding="utf-8"?>
<worksheet xmlns="http://schemas.openxmlformats.org/spreadsheetml/2006/main" xmlns:r="http://schemas.openxmlformats.org/officeDocument/2006/relationships">
  <sheetPr>
    <tabColor rgb="FFA61D02"/>
  </sheetPr>
  <dimension ref="A1:L53"/>
  <sheetViews>
    <sheetView zoomScalePageLayoutView="0" workbookViewId="0" topLeftCell="A1">
      <selection activeCell="A1" sqref="A1"/>
    </sheetView>
  </sheetViews>
  <sheetFormatPr defaultColWidth="9.140625" defaultRowHeight="15"/>
  <cols>
    <col min="1" max="1" width="7.8515625" style="148" customWidth="1"/>
    <col min="2" max="2" width="8.421875" style="148" customWidth="1"/>
    <col min="3" max="3" width="6.57421875" style="148" customWidth="1"/>
    <col min="4" max="4" width="15.7109375" style="148" customWidth="1"/>
    <col min="5" max="6" width="15.7109375" style="93" customWidth="1"/>
    <col min="7" max="7" width="18.28125" style="93" customWidth="1"/>
    <col min="8" max="8" width="17.421875" style="93" customWidth="1"/>
    <col min="9" max="9" width="14.57421875" style="93" customWidth="1"/>
    <col min="10" max="10" width="8.421875" style="93" customWidth="1"/>
    <col min="11" max="11" width="7.421875" style="93" customWidth="1"/>
    <col min="12" max="12" width="7.8515625" style="148" customWidth="1"/>
    <col min="13" max="13" width="9.28125" style="148" customWidth="1"/>
    <col min="14" max="14" width="12.421875" style="148" customWidth="1"/>
    <col min="15" max="16384" width="9.00390625" style="148" customWidth="1"/>
  </cols>
  <sheetData>
    <row r="1" spans="1:8" ht="21">
      <c r="A1" s="42"/>
      <c r="B1" s="461" t="s">
        <v>136</v>
      </c>
      <c r="C1" s="462"/>
      <c r="D1" s="43" t="s">
        <v>40</v>
      </c>
      <c r="E1" s="44" t="s">
        <v>57</v>
      </c>
      <c r="F1" s="350"/>
      <c r="G1" s="351"/>
      <c r="H1" s="102" t="s">
        <v>55</v>
      </c>
    </row>
    <row r="2" spans="1:8" ht="24.75" customHeight="1">
      <c r="A2" s="43" t="s">
        <v>0</v>
      </c>
      <c r="B2" s="463" t="s">
        <v>488</v>
      </c>
      <c r="C2" s="464"/>
      <c r="D2" s="464"/>
      <c r="E2" s="464"/>
      <c r="F2" s="464"/>
      <c r="G2" s="465"/>
      <c r="H2" s="102" t="s">
        <v>56</v>
      </c>
    </row>
    <row r="3" spans="1:9" ht="19.5" customHeight="1">
      <c r="A3" s="109" t="s">
        <v>48</v>
      </c>
      <c r="B3" s="93"/>
      <c r="C3" s="93"/>
      <c r="D3" s="93"/>
      <c r="I3" s="102"/>
    </row>
    <row r="4" spans="1:7" ht="13.5">
      <c r="A4" s="79" t="s">
        <v>46</v>
      </c>
      <c r="B4" s="304" t="s">
        <v>275</v>
      </c>
      <c r="C4" s="305"/>
      <c r="D4" s="305"/>
      <c r="E4" s="305"/>
      <c r="F4" s="305"/>
      <c r="G4" s="306"/>
    </row>
    <row r="5" spans="1:7" ht="13.5">
      <c r="A5" s="80" t="s">
        <v>39</v>
      </c>
      <c r="B5" s="304" t="s">
        <v>276</v>
      </c>
      <c r="C5" s="305"/>
      <c r="D5" s="305"/>
      <c r="E5" s="305"/>
      <c r="F5" s="305"/>
      <c r="G5" s="306"/>
    </row>
    <row r="6" spans="1:10" ht="13.5">
      <c r="A6" s="80" t="s">
        <v>7</v>
      </c>
      <c r="B6" s="304" t="s">
        <v>139</v>
      </c>
      <c r="C6" s="305"/>
      <c r="D6" s="306"/>
      <c r="E6" s="200" t="s">
        <v>43</v>
      </c>
      <c r="F6" s="199" t="str">
        <f>IF($I$6=0,"",$I$6)</f>
        <v>近接範囲</v>
      </c>
      <c r="G6" s="199">
        <f>IF($J$6=0,"",$J$6)</f>
      </c>
      <c r="H6" s="200" t="s">
        <v>43</v>
      </c>
      <c r="I6" s="201" t="s">
        <v>70</v>
      </c>
      <c r="J6" s="201"/>
    </row>
    <row r="7" spans="1:10" ht="13.5">
      <c r="A7" s="81" t="s">
        <v>6</v>
      </c>
      <c r="B7" s="304" t="s">
        <v>140</v>
      </c>
      <c r="C7" s="305"/>
      <c r="D7" s="306"/>
      <c r="E7" s="200" t="s">
        <v>66</v>
      </c>
      <c r="F7" s="136" t="str">
        <f>IF($I$7=0,"",$I$7)</f>
        <v>爆発</v>
      </c>
      <c r="G7" s="136">
        <f>IF($J$7=0,"",$J$7)</f>
        <v>5</v>
      </c>
      <c r="H7" s="200" t="s">
        <v>66</v>
      </c>
      <c r="I7" s="201" t="s">
        <v>67</v>
      </c>
      <c r="J7" s="201">
        <v>5</v>
      </c>
    </row>
    <row r="8" spans="1:10" ht="13.5">
      <c r="A8" s="82" t="s">
        <v>61</v>
      </c>
      <c r="B8" s="330" t="s">
        <v>277</v>
      </c>
      <c r="C8" s="331"/>
      <c r="D8" s="331"/>
      <c r="E8" s="331"/>
      <c r="F8" s="331"/>
      <c r="G8" s="332"/>
      <c r="H8" s="200" t="s">
        <v>85</v>
      </c>
      <c r="I8" s="201" t="s">
        <v>124</v>
      </c>
      <c r="J8" s="102" t="s">
        <v>62</v>
      </c>
    </row>
    <row r="9" spans="1:11" ht="13.5">
      <c r="A9" s="83"/>
      <c r="B9" s="274" t="s">
        <v>272</v>
      </c>
      <c r="C9" s="275"/>
      <c r="D9" s="275"/>
      <c r="E9" s="275"/>
      <c r="F9" s="275"/>
      <c r="G9" s="276"/>
      <c r="H9" s="200" t="s">
        <v>51</v>
      </c>
      <c r="I9" s="201" t="s">
        <v>13</v>
      </c>
      <c r="J9" s="199">
        <f>IF($I$9="筋力",'基本'!$C$5,IF($I$9="耐久力",'基本'!$C$6,IF($I$9="敏捷力",'基本'!$C$7,IF($I$9="知力",'基本'!$C$8,IF($I$9="判断力",'基本'!$C$9,IF($I$9="魅力",'基本'!$C$10,""))))))</f>
        <v>1</v>
      </c>
      <c r="K9" s="201" t="s">
        <v>128</v>
      </c>
    </row>
    <row r="10" spans="1:12" ht="13.5" customHeight="1">
      <c r="A10" s="157"/>
      <c r="B10" s="274" t="s">
        <v>278</v>
      </c>
      <c r="C10" s="275"/>
      <c r="D10" s="275"/>
      <c r="E10" s="275"/>
      <c r="F10" s="275"/>
      <c r="G10" s="276"/>
      <c r="H10" s="200" t="s">
        <v>58</v>
      </c>
      <c r="I10" s="201">
        <v>0</v>
      </c>
      <c r="J10" s="268" t="s">
        <v>53</v>
      </c>
      <c r="K10" s="269"/>
      <c r="L10" s="199">
        <f>IF($I$8='基本'!$F$4,'基本'!$P$7,IF($I$8='基本'!$F$13,'基本'!$P$16,IF($I$8='基本'!$F$22,'基本'!$P$25,IF($I$8='基本'!$F$31,'基本'!$P$34,IF($I$8='基本'!$F$40,'基本'!$P$43,0)))))</f>
        <v>0</v>
      </c>
    </row>
    <row r="11" spans="1:12" ht="13.5" customHeight="1">
      <c r="A11" s="157"/>
      <c r="B11" s="274" t="s">
        <v>279</v>
      </c>
      <c r="C11" s="275"/>
      <c r="D11" s="275"/>
      <c r="E11" s="275"/>
      <c r="F11" s="275"/>
      <c r="G11" s="276"/>
      <c r="H11" s="107" t="s">
        <v>52</v>
      </c>
      <c r="I11" s="201" t="s">
        <v>13</v>
      </c>
      <c r="J11" s="106">
        <f>IF($I$11="筋力",'基本'!$C$5,IF($I$11="耐久力",'基本'!$C$6,IF($I$11="敏捷力",'基本'!$C$7,IF($I$11="知力",'基本'!$C$8,IF($I$11="判断力",'基本'!$C$9,IF($I$11="魅力",'基本'!$C$10,""))))))</f>
        <v>1</v>
      </c>
      <c r="L11" s="93"/>
    </row>
    <row r="12" spans="1:12" ht="13.5">
      <c r="A12" s="158"/>
      <c r="B12" s="423" t="s">
        <v>280</v>
      </c>
      <c r="C12" s="422"/>
      <c r="D12" s="422"/>
      <c r="E12" s="422"/>
      <c r="F12" s="422"/>
      <c r="G12" s="424"/>
      <c r="H12" s="200" t="s">
        <v>59</v>
      </c>
      <c r="I12" s="201">
        <v>0</v>
      </c>
      <c r="J12" s="268" t="s">
        <v>54</v>
      </c>
      <c r="K12" s="269"/>
      <c r="L12" s="199">
        <f>IF($I$8='基本'!$F$4,'基本'!$P$9,IF($I$8='基本'!$F$13,'基本'!$P$18,IF($I$8='基本'!$F$22,'基本'!$P$27,IF($I$8='基本'!$F$31,'基本'!$P$36,IF($I$8='基本'!$F$40,'基本'!$P$45,0)))))</f>
        <v>0</v>
      </c>
    </row>
    <row r="13" spans="1:12" ht="13.5">
      <c r="A13" s="83" t="s">
        <v>129</v>
      </c>
      <c r="B13" s="274" t="s">
        <v>141</v>
      </c>
      <c r="C13" s="275"/>
      <c r="D13" s="275"/>
      <c r="E13" s="275"/>
      <c r="F13" s="275"/>
      <c r="G13" s="276"/>
      <c r="H13" s="108" t="s">
        <v>86</v>
      </c>
      <c r="I13" s="201">
        <v>1</v>
      </c>
      <c r="J13" s="200" t="s">
        <v>44</v>
      </c>
      <c r="K13" s="201">
        <v>10</v>
      </c>
      <c r="L13" s="114"/>
    </row>
    <row r="14" spans="1:12" ht="13.5">
      <c r="A14" s="83"/>
      <c r="B14" s="274" t="s">
        <v>142</v>
      </c>
      <c r="C14" s="275"/>
      <c r="D14" s="275"/>
      <c r="E14" s="275"/>
      <c r="F14" s="275"/>
      <c r="G14" s="276"/>
      <c r="H14" s="200" t="s">
        <v>50</v>
      </c>
      <c r="I14" s="201">
        <v>2</v>
      </c>
      <c r="J14" s="200" t="s">
        <v>44</v>
      </c>
      <c r="K14" s="201">
        <v>6</v>
      </c>
      <c r="L14" s="114"/>
    </row>
    <row r="15" spans="1:11" ht="13.5">
      <c r="A15" s="83"/>
      <c r="B15" s="274"/>
      <c r="C15" s="275"/>
      <c r="D15" s="275"/>
      <c r="E15" s="275"/>
      <c r="F15" s="275"/>
      <c r="G15" s="276"/>
      <c r="H15" s="200" t="s">
        <v>60</v>
      </c>
      <c r="I15" s="201"/>
      <c r="J15" s="148"/>
      <c r="K15" s="148"/>
    </row>
    <row r="16" spans="1:7" ht="17.25">
      <c r="A16" s="83"/>
      <c r="B16" s="353" t="s">
        <v>281</v>
      </c>
      <c r="C16" s="354"/>
      <c r="D16" s="354"/>
      <c r="E16" s="354"/>
      <c r="F16" s="354"/>
      <c r="G16" s="355"/>
    </row>
    <row r="17" spans="1:7" ht="13.5">
      <c r="A17" s="84"/>
      <c r="B17" s="423"/>
      <c r="C17" s="422"/>
      <c r="D17" s="422"/>
      <c r="E17" s="422"/>
      <c r="F17" s="422"/>
      <c r="G17" s="424"/>
    </row>
    <row r="18" spans="1:7" ht="13.5">
      <c r="A18" s="83"/>
      <c r="B18" s="271"/>
      <c r="C18" s="272"/>
      <c r="D18" s="272"/>
      <c r="E18" s="272"/>
      <c r="F18" s="272"/>
      <c r="G18" s="273"/>
    </row>
    <row r="19" spans="1:11" ht="21">
      <c r="A19" s="83"/>
      <c r="B19" s="460" t="str">
        <f>"　　　　　　　　AC＋１(遭遇終)　回復力値 ＋ "&amp;$I$13*$J$11&amp;" 一時的HP"</f>
        <v>　　　　　　　　AC＋１(遭遇終)　回復力値 ＋ 1 一時的HP</v>
      </c>
      <c r="C19" s="458"/>
      <c r="D19" s="458"/>
      <c r="E19" s="458"/>
      <c r="F19" s="458"/>
      <c r="G19" s="459"/>
      <c r="J19" s="148"/>
      <c r="K19" s="148"/>
    </row>
    <row r="20" spans="1:11" ht="21">
      <c r="A20" s="83"/>
      <c r="B20" s="342" t="s">
        <v>513</v>
      </c>
      <c r="C20" s="456"/>
      <c r="D20" s="456"/>
      <c r="E20" s="456"/>
      <c r="F20" s="456"/>
      <c r="G20" s="457"/>
      <c r="J20" s="148"/>
      <c r="K20" s="148"/>
    </row>
    <row r="21" spans="1:11" ht="13.5">
      <c r="A21" s="84"/>
      <c r="B21" s="423"/>
      <c r="C21" s="422"/>
      <c r="D21" s="422"/>
      <c r="E21" s="422"/>
      <c r="F21" s="422"/>
      <c r="G21" s="424"/>
      <c r="J21" s="148"/>
      <c r="K21" s="148"/>
    </row>
    <row r="22" spans="1:11" s="234" customFormat="1" ht="18.75" customHeight="1">
      <c r="A22" s="281" t="s">
        <v>515</v>
      </c>
      <c r="B22" s="281"/>
      <c r="C22" s="281"/>
      <c r="D22" s="281"/>
      <c r="E22" s="281"/>
      <c r="F22" s="281"/>
      <c r="G22" s="281"/>
      <c r="H22" s="93"/>
      <c r="I22" s="93"/>
      <c r="J22" s="93"/>
      <c r="K22" s="93"/>
    </row>
    <row r="23" spans="1:11" s="234" customFormat="1" ht="13.5">
      <c r="A23" s="361" t="s">
        <v>516</v>
      </c>
      <c r="B23" s="361"/>
      <c r="C23" s="361"/>
      <c r="D23" s="361"/>
      <c r="E23" s="361"/>
      <c r="F23" s="361"/>
      <c r="G23" s="361"/>
      <c r="H23" s="93"/>
      <c r="I23" s="93"/>
      <c r="J23" s="93"/>
      <c r="K23" s="93"/>
    </row>
    <row r="24" spans="1:7" ht="13.5">
      <c r="A24" s="422"/>
      <c r="B24" s="422"/>
      <c r="C24" s="422"/>
      <c r="D24" s="422"/>
      <c r="E24" s="422"/>
      <c r="F24" s="422"/>
      <c r="G24" s="422"/>
    </row>
    <row r="25" spans="1:7" ht="13.5">
      <c r="A25" s="286" t="s">
        <v>49</v>
      </c>
      <c r="B25" s="287"/>
      <c r="C25" s="287"/>
      <c r="D25" s="287"/>
      <c r="E25" s="287"/>
      <c r="F25" s="287"/>
      <c r="G25" s="288"/>
    </row>
    <row r="26" spans="1:12" s="93" customFormat="1" ht="13.5">
      <c r="A26" s="274"/>
      <c r="B26" s="275"/>
      <c r="C26" s="275"/>
      <c r="D26" s="275"/>
      <c r="E26" s="275"/>
      <c r="F26" s="275"/>
      <c r="G26" s="276"/>
      <c r="L26" s="148"/>
    </row>
    <row r="27" spans="1:12" s="93" customFormat="1" ht="26.25" customHeight="1">
      <c r="A27" s="277" t="s">
        <v>490</v>
      </c>
      <c r="B27" s="278"/>
      <c r="C27" s="278"/>
      <c r="D27" s="278"/>
      <c r="E27" s="278"/>
      <c r="F27" s="278"/>
      <c r="G27" s="279"/>
      <c r="L27" s="148"/>
    </row>
    <row r="28" spans="1:12" s="93" customFormat="1" ht="13.5">
      <c r="A28" s="274"/>
      <c r="B28" s="275"/>
      <c r="C28" s="275"/>
      <c r="D28" s="275"/>
      <c r="E28" s="275"/>
      <c r="F28" s="275"/>
      <c r="G28" s="276"/>
      <c r="L28" s="148"/>
    </row>
    <row r="29" spans="1:12" s="93" customFormat="1" ht="13.5">
      <c r="A29" s="274" t="s">
        <v>476</v>
      </c>
      <c r="B29" s="275"/>
      <c r="C29" s="275"/>
      <c r="D29" s="275"/>
      <c r="E29" s="275"/>
      <c r="F29" s="275"/>
      <c r="G29" s="276"/>
      <c r="L29" s="148"/>
    </row>
    <row r="30" spans="1:12" s="93" customFormat="1" ht="13.5">
      <c r="A30" s="274" t="s">
        <v>486</v>
      </c>
      <c r="B30" s="275"/>
      <c r="C30" s="275"/>
      <c r="D30" s="275"/>
      <c r="E30" s="275"/>
      <c r="F30" s="275"/>
      <c r="G30" s="276"/>
      <c r="L30" s="148"/>
    </row>
    <row r="31" spans="1:12" s="93" customFormat="1" ht="13.5">
      <c r="A31" s="274" t="s">
        <v>487</v>
      </c>
      <c r="B31" s="275"/>
      <c r="C31" s="275"/>
      <c r="D31" s="275"/>
      <c r="E31" s="275"/>
      <c r="F31" s="275"/>
      <c r="G31" s="276"/>
      <c r="L31" s="233"/>
    </row>
    <row r="32" spans="1:12" s="93" customFormat="1" ht="13.5">
      <c r="A32" s="274" t="s">
        <v>477</v>
      </c>
      <c r="B32" s="275"/>
      <c r="C32" s="275"/>
      <c r="D32" s="275"/>
      <c r="E32" s="275"/>
      <c r="F32" s="275"/>
      <c r="G32" s="276"/>
      <c r="L32" s="148"/>
    </row>
    <row r="33" spans="1:7" ht="13.5">
      <c r="A33" s="274" t="s">
        <v>479</v>
      </c>
      <c r="B33" s="275"/>
      <c r="C33" s="275"/>
      <c r="D33" s="275"/>
      <c r="E33" s="275"/>
      <c r="F33" s="275"/>
      <c r="G33" s="276"/>
    </row>
    <row r="34" spans="1:12" s="93" customFormat="1" ht="13.5">
      <c r="A34" s="274"/>
      <c r="B34" s="275"/>
      <c r="C34" s="275"/>
      <c r="D34" s="275"/>
      <c r="E34" s="275"/>
      <c r="F34" s="275"/>
      <c r="G34" s="276"/>
      <c r="L34" s="148"/>
    </row>
    <row r="35" spans="1:12" s="93" customFormat="1" ht="13.5">
      <c r="A35" s="274" t="s">
        <v>482</v>
      </c>
      <c r="B35" s="275"/>
      <c r="C35" s="275"/>
      <c r="D35" s="275"/>
      <c r="E35" s="275"/>
      <c r="F35" s="275"/>
      <c r="G35" s="276"/>
      <c r="L35" s="148"/>
    </row>
    <row r="36" spans="1:12" s="93" customFormat="1" ht="13.5">
      <c r="A36" s="274" t="s">
        <v>483</v>
      </c>
      <c r="B36" s="275"/>
      <c r="C36" s="275"/>
      <c r="D36" s="275"/>
      <c r="E36" s="275"/>
      <c r="F36" s="275"/>
      <c r="G36" s="276"/>
      <c r="L36" s="148"/>
    </row>
    <row r="37" spans="1:12" s="93" customFormat="1" ht="13.5">
      <c r="A37" s="274" t="s">
        <v>478</v>
      </c>
      <c r="B37" s="275"/>
      <c r="C37" s="275"/>
      <c r="D37" s="275"/>
      <c r="E37" s="275"/>
      <c r="F37" s="275"/>
      <c r="G37" s="276"/>
      <c r="L37" s="148"/>
    </row>
    <row r="38" spans="1:12" s="93" customFormat="1" ht="13.5">
      <c r="A38" s="274" t="s">
        <v>480</v>
      </c>
      <c r="B38" s="275"/>
      <c r="C38" s="275"/>
      <c r="D38" s="275"/>
      <c r="E38" s="275"/>
      <c r="F38" s="275"/>
      <c r="G38" s="276"/>
      <c r="L38" s="148"/>
    </row>
    <row r="39" spans="1:7" ht="13.5">
      <c r="A39" s="271" t="s">
        <v>481</v>
      </c>
      <c r="B39" s="272"/>
      <c r="C39" s="272"/>
      <c r="D39" s="272"/>
      <c r="E39" s="272"/>
      <c r="F39" s="272"/>
      <c r="G39" s="273"/>
    </row>
    <row r="40" spans="1:12" s="93" customFormat="1" ht="13.5">
      <c r="A40" s="274"/>
      <c r="B40" s="275"/>
      <c r="C40" s="275"/>
      <c r="D40" s="275"/>
      <c r="E40" s="275"/>
      <c r="F40" s="275"/>
      <c r="G40" s="276"/>
      <c r="L40" s="148"/>
    </row>
    <row r="41" spans="1:12" s="93" customFormat="1" ht="13.5">
      <c r="A41" s="274" t="s">
        <v>484</v>
      </c>
      <c r="B41" s="275"/>
      <c r="C41" s="275"/>
      <c r="D41" s="275"/>
      <c r="E41" s="275"/>
      <c r="F41" s="275"/>
      <c r="G41" s="276"/>
      <c r="L41" s="148"/>
    </row>
    <row r="42" spans="1:12" s="93" customFormat="1" ht="13.5">
      <c r="A42" s="274" t="s">
        <v>485</v>
      </c>
      <c r="B42" s="275"/>
      <c r="C42" s="275"/>
      <c r="D42" s="275"/>
      <c r="E42" s="275"/>
      <c r="F42" s="275"/>
      <c r="G42" s="276"/>
      <c r="L42" s="148"/>
    </row>
    <row r="43" spans="1:12" s="93" customFormat="1" ht="13.5">
      <c r="A43" s="274"/>
      <c r="B43" s="275"/>
      <c r="C43" s="275"/>
      <c r="D43" s="275"/>
      <c r="E43" s="275"/>
      <c r="F43" s="275"/>
      <c r="G43" s="276"/>
      <c r="L43" s="148"/>
    </row>
    <row r="44" spans="1:12" s="93" customFormat="1" ht="13.5">
      <c r="A44" s="274" t="s">
        <v>561</v>
      </c>
      <c r="B44" s="275"/>
      <c r="C44" s="275"/>
      <c r="D44" s="275"/>
      <c r="E44" s="275"/>
      <c r="F44" s="275"/>
      <c r="G44" s="276"/>
      <c r="L44" s="148"/>
    </row>
    <row r="45" spans="1:12" s="93" customFormat="1" ht="13.5">
      <c r="A45" s="490" t="s">
        <v>562</v>
      </c>
      <c r="B45" s="275"/>
      <c r="C45" s="275"/>
      <c r="D45" s="275"/>
      <c r="E45" s="275"/>
      <c r="F45" s="275"/>
      <c r="G45" s="276"/>
      <c r="L45" s="148"/>
    </row>
    <row r="46" spans="1:12" s="93" customFormat="1" ht="13.5">
      <c r="A46" s="274" t="s">
        <v>563</v>
      </c>
      <c r="B46" s="275"/>
      <c r="C46" s="275"/>
      <c r="D46" s="275"/>
      <c r="E46" s="275"/>
      <c r="F46" s="275"/>
      <c r="G46" s="276"/>
      <c r="L46" s="148"/>
    </row>
    <row r="47" spans="1:7" ht="13.5">
      <c r="A47" s="274"/>
      <c r="B47" s="275"/>
      <c r="C47" s="275"/>
      <c r="D47" s="275"/>
      <c r="E47" s="275"/>
      <c r="F47" s="275"/>
      <c r="G47" s="276"/>
    </row>
    <row r="48" spans="1:12" s="93" customFormat="1" ht="13.5">
      <c r="A48" s="274" t="s">
        <v>564</v>
      </c>
      <c r="B48" s="275"/>
      <c r="C48" s="275"/>
      <c r="D48" s="275"/>
      <c r="E48" s="275"/>
      <c r="F48" s="275"/>
      <c r="G48" s="276"/>
      <c r="L48" s="148"/>
    </row>
    <row r="49" spans="1:12" s="93" customFormat="1" ht="13.5">
      <c r="A49" s="274" t="s">
        <v>565</v>
      </c>
      <c r="B49" s="275"/>
      <c r="C49" s="275"/>
      <c r="D49" s="275"/>
      <c r="E49" s="275"/>
      <c r="F49" s="275"/>
      <c r="G49" s="276"/>
      <c r="L49" s="148"/>
    </row>
    <row r="50" spans="1:12" s="93" customFormat="1" ht="13.5">
      <c r="A50" s="274"/>
      <c r="B50" s="275"/>
      <c r="C50" s="275"/>
      <c r="D50" s="275"/>
      <c r="E50" s="275"/>
      <c r="F50" s="275"/>
      <c r="G50" s="276"/>
      <c r="L50" s="148"/>
    </row>
    <row r="51" spans="1:12" s="93" customFormat="1" ht="13.5">
      <c r="A51" s="274"/>
      <c r="B51" s="275"/>
      <c r="C51" s="275"/>
      <c r="D51" s="275"/>
      <c r="E51" s="275"/>
      <c r="F51" s="275"/>
      <c r="G51" s="276"/>
      <c r="L51" s="148"/>
    </row>
    <row r="52" spans="1:12" s="93" customFormat="1" ht="13.5">
      <c r="A52" s="423"/>
      <c r="B52" s="422"/>
      <c r="C52" s="422"/>
      <c r="D52" s="422"/>
      <c r="E52" s="422"/>
      <c r="F52" s="422"/>
      <c r="G52" s="424"/>
      <c r="L52" s="148"/>
    </row>
    <row r="53" spans="1:12" s="93" customFormat="1" ht="21">
      <c r="A53" s="39"/>
      <c r="B53" s="203"/>
      <c r="C53" s="40" t="s">
        <v>40</v>
      </c>
      <c r="D53" s="41" t="str">
        <f>$E$1</f>
        <v>遭遇毎</v>
      </c>
      <c r="E53" s="358" t="str">
        <f>$B$2</f>
        <v>ヒーリング・インフュージョン：レジスティヴ・フォーミュラ</v>
      </c>
      <c r="F53" s="359"/>
      <c r="G53" s="360"/>
      <c r="L53" s="148"/>
    </row>
  </sheetData>
  <sheetProtection/>
  <mergeCells count="55">
    <mergeCell ref="A51:G51"/>
    <mergeCell ref="A52:G52"/>
    <mergeCell ref="E53:G53"/>
    <mergeCell ref="A45:G45"/>
    <mergeCell ref="A46:G46"/>
    <mergeCell ref="A47:G47"/>
    <mergeCell ref="A48:G48"/>
    <mergeCell ref="A49:G49"/>
    <mergeCell ref="A37:G37"/>
    <mergeCell ref="A38:G38"/>
    <mergeCell ref="A39:G39"/>
    <mergeCell ref="A40:G40"/>
    <mergeCell ref="A41:G41"/>
    <mergeCell ref="A50:G50"/>
    <mergeCell ref="A42:G42"/>
    <mergeCell ref="A43:G43"/>
    <mergeCell ref="A32:G32"/>
    <mergeCell ref="A24:G24"/>
    <mergeCell ref="A25:G25"/>
    <mergeCell ref="A44:G44"/>
    <mergeCell ref="A33:G33"/>
    <mergeCell ref="A34:G34"/>
    <mergeCell ref="A35:G35"/>
    <mergeCell ref="A36:G36"/>
    <mergeCell ref="A30:G30"/>
    <mergeCell ref="A27:G27"/>
    <mergeCell ref="J10:K10"/>
    <mergeCell ref="B12:G12"/>
    <mergeCell ref="J12:K12"/>
    <mergeCell ref="B13:G13"/>
    <mergeCell ref="B7:D7"/>
    <mergeCell ref="B14:G14"/>
    <mergeCell ref="B15:G15"/>
    <mergeCell ref="B16:G16"/>
    <mergeCell ref="B17:G17"/>
    <mergeCell ref="B18:G18"/>
    <mergeCell ref="B8:G8"/>
    <mergeCell ref="B9:G9"/>
    <mergeCell ref="B10:G10"/>
    <mergeCell ref="B1:C1"/>
    <mergeCell ref="F1:G1"/>
    <mergeCell ref="B2:G2"/>
    <mergeCell ref="B4:G4"/>
    <mergeCell ref="B5:G5"/>
    <mergeCell ref="B6:D6"/>
    <mergeCell ref="A31:G31"/>
    <mergeCell ref="B20:G20"/>
    <mergeCell ref="B21:G21"/>
    <mergeCell ref="B11:G11"/>
    <mergeCell ref="B19:G19"/>
    <mergeCell ref="A26:G26"/>
    <mergeCell ref="A28:G28"/>
    <mergeCell ref="A23:G23"/>
    <mergeCell ref="A22:G22"/>
    <mergeCell ref="A29:G29"/>
  </mergeCells>
  <printOptions/>
  <pageMargins left="0.7086614173228347" right="0.7086614173228347" top="0.7480314960629921" bottom="0.1968503937007874" header="0.31496062992125984" footer="0.31496062992125984"/>
  <pageSetup horizontalDpi="300" verticalDpi="300" orientation="portrait" paperSize="9" r:id="rId1"/>
  <headerFooter>
    <oddHeader>&amp;Cタンナイズ&amp;R&amp;D</oddHeader>
  </headerFooter>
</worksheet>
</file>

<file path=xl/worksheets/sheet15.xml><?xml version="1.0" encoding="utf-8"?>
<worksheet xmlns="http://schemas.openxmlformats.org/spreadsheetml/2006/main" xmlns:r="http://schemas.openxmlformats.org/officeDocument/2006/relationships">
  <sheetPr>
    <tabColor rgb="FFA61D02"/>
  </sheetPr>
  <dimension ref="A1:L60"/>
  <sheetViews>
    <sheetView zoomScalePageLayoutView="0" workbookViewId="0" topLeftCell="A1">
      <selection activeCell="A1" sqref="A1"/>
    </sheetView>
  </sheetViews>
  <sheetFormatPr defaultColWidth="9.140625" defaultRowHeight="15"/>
  <cols>
    <col min="1" max="1" width="7.8515625" style="50" customWidth="1"/>
    <col min="2" max="2" width="8.421875" style="50" customWidth="1"/>
    <col min="3" max="3" width="6.57421875" style="50" customWidth="1"/>
    <col min="4" max="4" width="15.7109375" style="50" customWidth="1"/>
    <col min="5" max="6" width="15.7109375" style="30" customWidth="1"/>
    <col min="7" max="7" width="18.28125" style="30" customWidth="1"/>
    <col min="8" max="8" width="17.421875" style="30" customWidth="1"/>
    <col min="9" max="9" width="14.57421875" style="30" customWidth="1"/>
    <col min="10" max="10" width="8.421875" style="30" customWidth="1"/>
    <col min="11" max="11" width="7.421875" style="30" customWidth="1"/>
    <col min="12" max="12" width="7.8515625" style="50" customWidth="1"/>
    <col min="13" max="13" width="9.28125" style="50" customWidth="1"/>
    <col min="14" max="14" width="12.421875" style="50" customWidth="1"/>
    <col min="15" max="16384" width="9.00390625" style="50" customWidth="1"/>
  </cols>
  <sheetData>
    <row r="1" spans="1:8" ht="21">
      <c r="A1" s="42"/>
      <c r="B1" s="348" t="s">
        <v>121</v>
      </c>
      <c r="C1" s="349"/>
      <c r="D1" s="43" t="s">
        <v>40</v>
      </c>
      <c r="E1" s="44" t="s">
        <v>57</v>
      </c>
      <c r="F1" s="350"/>
      <c r="G1" s="351"/>
      <c r="H1" s="34" t="s">
        <v>55</v>
      </c>
    </row>
    <row r="2" spans="1:8" ht="24.75" customHeight="1">
      <c r="A2" s="43" t="s">
        <v>0</v>
      </c>
      <c r="B2" s="352" t="s">
        <v>442</v>
      </c>
      <c r="C2" s="352"/>
      <c r="D2" s="352"/>
      <c r="E2" s="352"/>
      <c r="F2" s="352"/>
      <c r="G2" s="352"/>
      <c r="H2" s="34" t="s">
        <v>56</v>
      </c>
    </row>
    <row r="3" spans="1:9" ht="19.5" customHeight="1">
      <c r="A3" s="33" t="s">
        <v>48</v>
      </c>
      <c r="B3" s="30"/>
      <c r="C3" s="30"/>
      <c r="D3" s="30"/>
      <c r="I3" s="34"/>
    </row>
    <row r="4" spans="1:7" ht="13.5">
      <c r="A4" s="79" t="s">
        <v>46</v>
      </c>
      <c r="B4" s="304" t="s">
        <v>282</v>
      </c>
      <c r="C4" s="305"/>
      <c r="D4" s="305"/>
      <c r="E4" s="305"/>
      <c r="F4" s="305"/>
      <c r="G4" s="306"/>
    </row>
    <row r="5" spans="1:7" ht="13.5">
      <c r="A5" s="80" t="s">
        <v>39</v>
      </c>
      <c r="B5" s="304" t="s">
        <v>283</v>
      </c>
      <c r="C5" s="305"/>
      <c r="D5" s="305"/>
      <c r="E5" s="305"/>
      <c r="F5" s="305"/>
      <c r="G5" s="306"/>
    </row>
    <row r="6" spans="1:10" ht="13.5">
      <c r="A6" s="80" t="s">
        <v>7</v>
      </c>
      <c r="B6" s="466" t="s">
        <v>284</v>
      </c>
      <c r="C6" s="467"/>
      <c r="D6" s="468"/>
      <c r="E6" s="55" t="s">
        <v>43</v>
      </c>
      <c r="F6" s="48" t="str">
        <f>$I$6</f>
        <v>使用者</v>
      </c>
      <c r="G6" s="56">
        <f>IF($J$6=0,"",$J$6)</f>
      </c>
      <c r="H6" s="55" t="s">
        <v>43</v>
      </c>
      <c r="I6" s="57" t="s">
        <v>88</v>
      </c>
      <c r="J6" s="57"/>
    </row>
    <row r="7" spans="1:10" ht="13.5">
      <c r="A7" s="81" t="s">
        <v>6</v>
      </c>
      <c r="B7" s="469"/>
      <c r="C7" s="470"/>
      <c r="D7" s="471"/>
      <c r="E7" s="55" t="s">
        <v>66</v>
      </c>
      <c r="F7" s="56">
        <f>IF($I$7=0,"",$I$7)</f>
      </c>
      <c r="G7" s="56">
        <f>IF($J$7=0,"",$J$7)</f>
      </c>
      <c r="H7" s="55" t="s">
        <v>66</v>
      </c>
      <c r="I7" s="57"/>
      <c r="J7" s="57"/>
    </row>
    <row r="8" spans="1:10" ht="13.5">
      <c r="A8" s="82" t="s">
        <v>261</v>
      </c>
      <c r="B8" s="330" t="s">
        <v>285</v>
      </c>
      <c r="C8" s="331"/>
      <c r="D8" s="331"/>
      <c r="E8" s="331"/>
      <c r="F8" s="331"/>
      <c r="G8" s="332"/>
      <c r="H8" s="55" t="s">
        <v>85</v>
      </c>
      <c r="I8" s="57" t="s">
        <v>294</v>
      </c>
      <c r="J8" s="34" t="s">
        <v>62</v>
      </c>
    </row>
    <row r="9" spans="1:11" ht="13.5" customHeight="1">
      <c r="A9" s="82" t="s">
        <v>133</v>
      </c>
      <c r="B9" s="330" t="s">
        <v>286</v>
      </c>
      <c r="C9" s="331"/>
      <c r="D9" s="331"/>
      <c r="E9" s="331"/>
      <c r="F9" s="331"/>
      <c r="G9" s="332"/>
      <c r="H9" s="55" t="s">
        <v>51</v>
      </c>
      <c r="I9" s="57" t="s">
        <v>12</v>
      </c>
      <c r="J9" s="56">
        <f>IF($I$9="筋力",'基本'!$C$5,IF($I$9="耐久力",'基本'!$C$6,IF($I$9="敏捷力",'基本'!$C$7,IF($I$9="知力",'基本'!$C$8,IF($I$9="判断力",'基本'!$C$9,IF($I$9="魅力",'基本'!$C$10,""))))))</f>
        <v>0</v>
      </c>
      <c r="K9" s="57" t="s">
        <v>90</v>
      </c>
    </row>
    <row r="10" spans="1:12" ht="13.5" customHeight="1">
      <c r="A10" s="83"/>
      <c r="B10" s="274" t="s">
        <v>287</v>
      </c>
      <c r="C10" s="275"/>
      <c r="D10" s="275"/>
      <c r="E10" s="275"/>
      <c r="F10" s="275"/>
      <c r="G10" s="276"/>
      <c r="H10" s="55" t="s">
        <v>58</v>
      </c>
      <c r="I10" s="57">
        <v>0</v>
      </c>
      <c r="J10" s="268" t="s">
        <v>53</v>
      </c>
      <c r="K10" s="269"/>
      <c r="L10" s="56">
        <f>IF($I$8='基本'!$F$4,'基本'!$P$7,IF($I$8='基本'!$F$13,'基本'!$P$16,IF($I$8='基本'!$F$22,'基本'!$P$25,IF($I$8='基本'!$F$31,'基本'!$P$34,IF($I$8='基本'!$F$40,'基本'!$P$43,0)))))</f>
        <v>8</v>
      </c>
    </row>
    <row r="11" spans="1:12" ht="13.5" customHeight="1">
      <c r="A11" s="83"/>
      <c r="B11" s="271" t="s">
        <v>288</v>
      </c>
      <c r="C11" s="272"/>
      <c r="D11" s="272"/>
      <c r="E11" s="272"/>
      <c r="F11" s="272"/>
      <c r="G11" s="273"/>
      <c r="H11" s="36" t="s">
        <v>52</v>
      </c>
      <c r="I11" s="57" t="s">
        <v>12</v>
      </c>
      <c r="J11" s="38">
        <f>IF($I$11="筋力",'基本'!$C$5,IF($I$11="耐久力",'基本'!$C$6,IF($I$11="敏捷力",'基本'!$C$7,IF($I$11="知力",'基本'!$C$8,IF($I$11="判断力",'基本'!$C$9,IF($I$11="魅力",'基本'!$C$10,""))))))</f>
        <v>0</v>
      </c>
      <c r="L11" s="30"/>
    </row>
    <row r="12" spans="1:12" ht="13.5" customHeight="1">
      <c r="A12" s="83" t="s">
        <v>134</v>
      </c>
      <c r="B12" s="274" t="s">
        <v>289</v>
      </c>
      <c r="C12" s="275"/>
      <c r="D12" s="275"/>
      <c r="E12" s="275"/>
      <c r="F12" s="275"/>
      <c r="G12" s="276"/>
      <c r="H12" s="55" t="s">
        <v>59</v>
      </c>
      <c r="I12" s="57">
        <v>0</v>
      </c>
      <c r="J12" s="268" t="s">
        <v>54</v>
      </c>
      <c r="K12" s="269"/>
      <c r="L12" s="56">
        <f>IF($I$8='基本'!$F$4,'基本'!$P$9,IF($I$8='基本'!$F$13,'基本'!$P$18,IF($I$8='基本'!$F$22,'基本'!$P$27,IF($I$8='基本'!$F$31,'基本'!$P$36,IF($I$8='基本'!$F$40,'基本'!$P$45,0)))))</f>
        <v>2</v>
      </c>
    </row>
    <row r="13" spans="1:11" ht="13.5" customHeight="1">
      <c r="A13" s="83"/>
      <c r="B13" s="271" t="s">
        <v>290</v>
      </c>
      <c r="C13" s="272"/>
      <c r="D13" s="272"/>
      <c r="E13" s="272"/>
      <c r="F13" s="272"/>
      <c r="G13" s="273"/>
      <c r="H13" s="37" t="s">
        <v>86</v>
      </c>
      <c r="I13" s="70">
        <v>1</v>
      </c>
      <c r="J13" s="69" t="s">
        <v>44</v>
      </c>
      <c r="K13" s="70">
        <v>10</v>
      </c>
    </row>
    <row r="14" spans="1:11" ht="13.5" customHeight="1">
      <c r="A14" s="83"/>
      <c r="B14" s="271" t="s">
        <v>291</v>
      </c>
      <c r="C14" s="272"/>
      <c r="D14" s="272"/>
      <c r="E14" s="272"/>
      <c r="F14" s="272"/>
      <c r="G14" s="273"/>
      <c r="H14" s="55" t="s">
        <v>50</v>
      </c>
      <c r="I14" s="70">
        <v>2</v>
      </c>
      <c r="J14" s="69" t="s">
        <v>44</v>
      </c>
      <c r="K14" s="70">
        <v>6</v>
      </c>
    </row>
    <row r="15" spans="1:9" ht="13.5" customHeight="1">
      <c r="A15" s="84"/>
      <c r="B15" s="333"/>
      <c r="C15" s="334"/>
      <c r="D15" s="334"/>
      <c r="E15" s="334"/>
      <c r="F15" s="334"/>
      <c r="G15" s="335"/>
      <c r="H15" s="55" t="s">
        <v>60</v>
      </c>
      <c r="I15" s="57"/>
    </row>
    <row r="16" spans="1:11" ht="6.75" customHeight="1">
      <c r="A16" s="13"/>
      <c r="E16" s="3"/>
      <c r="H16" s="50"/>
      <c r="I16" s="50"/>
      <c r="J16" s="50"/>
      <c r="K16" s="50"/>
    </row>
    <row r="17" spans="1:7" ht="6.75" customHeight="1">
      <c r="A17" s="58"/>
      <c r="B17" s="58"/>
      <c r="C17" s="58"/>
      <c r="D17" s="58"/>
      <c r="E17" s="58"/>
      <c r="F17" s="58"/>
      <c r="G17" s="58"/>
    </row>
    <row r="18" spans="1:7" ht="13.5" customHeight="1">
      <c r="A18" s="286" t="s">
        <v>49</v>
      </c>
      <c r="B18" s="287"/>
      <c r="C18" s="287"/>
      <c r="D18" s="287"/>
      <c r="E18" s="287"/>
      <c r="F18" s="287"/>
      <c r="G18" s="288"/>
    </row>
    <row r="19" spans="1:11" s="148" customFormat="1" ht="13.5" customHeight="1">
      <c r="A19" s="271"/>
      <c r="B19" s="272"/>
      <c r="C19" s="272"/>
      <c r="D19" s="272"/>
      <c r="E19" s="272"/>
      <c r="F19" s="272"/>
      <c r="G19" s="273"/>
      <c r="H19" s="93"/>
      <c r="I19" s="93"/>
      <c r="J19" s="93"/>
      <c r="K19" s="93"/>
    </row>
    <row r="20" spans="1:12" s="93" customFormat="1" ht="18.75" customHeight="1">
      <c r="A20" s="353" t="s">
        <v>338</v>
      </c>
      <c r="B20" s="354"/>
      <c r="C20" s="354"/>
      <c r="D20" s="354"/>
      <c r="E20" s="354"/>
      <c r="F20" s="354"/>
      <c r="G20" s="355"/>
      <c r="L20" s="148"/>
    </row>
    <row r="21" spans="1:12" s="93" customFormat="1" ht="13.5" customHeight="1">
      <c r="A21" s="271"/>
      <c r="B21" s="272"/>
      <c r="C21" s="272"/>
      <c r="D21" s="272"/>
      <c r="E21" s="272"/>
      <c r="F21" s="272"/>
      <c r="G21" s="273"/>
      <c r="L21" s="148"/>
    </row>
    <row r="22" spans="1:12" s="30" customFormat="1" ht="13.5" customHeight="1">
      <c r="A22" s="271" t="s">
        <v>343</v>
      </c>
      <c r="B22" s="272"/>
      <c r="C22" s="272"/>
      <c r="D22" s="272"/>
      <c r="E22" s="272"/>
      <c r="F22" s="272"/>
      <c r="G22" s="273"/>
      <c r="L22" s="50"/>
    </row>
    <row r="23" spans="1:12" s="30" customFormat="1" ht="13.5" customHeight="1">
      <c r="A23" s="271" t="s">
        <v>348</v>
      </c>
      <c r="B23" s="272"/>
      <c r="C23" s="272"/>
      <c r="D23" s="272"/>
      <c r="E23" s="272"/>
      <c r="F23" s="272"/>
      <c r="G23" s="273"/>
      <c r="L23" s="50"/>
    </row>
    <row r="24" spans="1:12" s="30" customFormat="1" ht="13.5" customHeight="1">
      <c r="A24" s="271" t="s">
        <v>344</v>
      </c>
      <c r="B24" s="272"/>
      <c r="C24" s="272"/>
      <c r="D24" s="272"/>
      <c r="E24" s="272"/>
      <c r="F24" s="272"/>
      <c r="G24" s="273"/>
      <c r="L24" s="50"/>
    </row>
    <row r="25" spans="1:12" s="30" customFormat="1" ht="13.5" customHeight="1">
      <c r="A25" s="271"/>
      <c r="B25" s="272"/>
      <c r="C25" s="272"/>
      <c r="D25" s="272"/>
      <c r="E25" s="272"/>
      <c r="F25" s="272"/>
      <c r="G25" s="273"/>
      <c r="L25" s="50"/>
    </row>
    <row r="26" spans="1:12" s="30" customFormat="1" ht="13.5" customHeight="1">
      <c r="A26" s="271" t="s">
        <v>345</v>
      </c>
      <c r="B26" s="272"/>
      <c r="C26" s="272"/>
      <c r="D26" s="272"/>
      <c r="E26" s="272"/>
      <c r="F26" s="272"/>
      <c r="G26" s="273"/>
      <c r="L26" s="50"/>
    </row>
    <row r="27" spans="1:12" s="30" customFormat="1" ht="13.5" customHeight="1">
      <c r="A27" s="271" t="s">
        <v>346</v>
      </c>
      <c r="B27" s="272"/>
      <c r="C27" s="272"/>
      <c r="D27" s="272"/>
      <c r="E27" s="272"/>
      <c r="F27" s="272"/>
      <c r="G27" s="273"/>
      <c r="L27" s="50"/>
    </row>
    <row r="28" spans="1:12" s="30" customFormat="1" ht="13.5" customHeight="1">
      <c r="A28" s="271" t="s">
        <v>349</v>
      </c>
      <c r="B28" s="272"/>
      <c r="C28" s="272"/>
      <c r="D28" s="272"/>
      <c r="E28" s="272"/>
      <c r="F28" s="272"/>
      <c r="G28" s="273"/>
      <c r="L28" s="50"/>
    </row>
    <row r="29" spans="1:12" s="30" customFormat="1" ht="13.5" customHeight="1">
      <c r="A29" s="271" t="s">
        <v>347</v>
      </c>
      <c r="B29" s="272"/>
      <c r="C29" s="272"/>
      <c r="D29" s="272"/>
      <c r="E29" s="272"/>
      <c r="F29" s="272"/>
      <c r="G29" s="273"/>
      <c r="L29" s="50"/>
    </row>
    <row r="30" spans="1:12" s="30" customFormat="1" ht="13.5" customHeight="1">
      <c r="A30" s="271"/>
      <c r="B30" s="272"/>
      <c r="C30" s="272"/>
      <c r="D30" s="272"/>
      <c r="E30" s="272"/>
      <c r="F30" s="272"/>
      <c r="G30" s="273"/>
      <c r="L30" s="50"/>
    </row>
    <row r="31" spans="1:12" s="93" customFormat="1" ht="13.5" customHeight="1">
      <c r="A31" s="271"/>
      <c r="B31" s="272"/>
      <c r="C31" s="272"/>
      <c r="D31" s="272"/>
      <c r="E31" s="272"/>
      <c r="F31" s="272"/>
      <c r="G31" s="273"/>
      <c r="L31" s="135"/>
    </row>
    <row r="32" spans="1:12" s="93" customFormat="1" ht="13.5" customHeight="1">
      <c r="A32" s="271"/>
      <c r="B32" s="272"/>
      <c r="C32" s="272"/>
      <c r="D32" s="272"/>
      <c r="E32" s="272"/>
      <c r="F32" s="272"/>
      <c r="G32" s="273"/>
      <c r="L32" s="135"/>
    </row>
    <row r="33" spans="1:12" s="93" customFormat="1" ht="13.5" customHeight="1">
      <c r="A33" s="271"/>
      <c r="B33" s="272"/>
      <c r="C33" s="272"/>
      <c r="D33" s="272"/>
      <c r="E33" s="272"/>
      <c r="F33" s="272"/>
      <c r="G33" s="273"/>
      <c r="L33" s="135"/>
    </row>
    <row r="34" spans="1:12" s="93" customFormat="1" ht="13.5" customHeight="1">
      <c r="A34" s="271"/>
      <c r="B34" s="272"/>
      <c r="C34" s="272"/>
      <c r="D34" s="272"/>
      <c r="E34" s="272"/>
      <c r="F34" s="272"/>
      <c r="G34" s="273"/>
      <c r="L34" s="135"/>
    </row>
    <row r="35" spans="1:12" s="93" customFormat="1" ht="13.5" customHeight="1">
      <c r="A35" s="271"/>
      <c r="B35" s="272"/>
      <c r="C35" s="272"/>
      <c r="D35" s="272"/>
      <c r="E35" s="272"/>
      <c r="F35" s="272"/>
      <c r="G35" s="273"/>
      <c r="L35" s="135"/>
    </row>
    <row r="36" spans="1:12" s="93" customFormat="1" ht="13.5" customHeight="1">
      <c r="A36" s="271"/>
      <c r="B36" s="272"/>
      <c r="C36" s="272"/>
      <c r="D36" s="272"/>
      <c r="E36" s="272"/>
      <c r="F36" s="272"/>
      <c r="G36" s="273"/>
      <c r="L36" s="135"/>
    </row>
    <row r="37" spans="1:12" s="93" customFormat="1" ht="13.5" customHeight="1">
      <c r="A37" s="271"/>
      <c r="B37" s="272"/>
      <c r="C37" s="272"/>
      <c r="D37" s="272"/>
      <c r="E37" s="272"/>
      <c r="F37" s="272"/>
      <c r="G37" s="273"/>
      <c r="L37" s="135"/>
    </row>
    <row r="38" spans="1:12" s="93" customFormat="1" ht="13.5" customHeight="1">
      <c r="A38" s="271"/>
      <c r="B38" s="272"/>
      <c r="C38" s="272"/>
      <c r="D38" s="272"/>
      <c r="E38" s="272"/>
      <c r="F38" s="272"/>
      <c r="G38" s="273"/>
      <c r="L38" s="135"/>
    </row>
    <row r="39" spans="1:12" s="93" customFormat="1" ht="13.5" customHeight="1">
      <c r="A39" s="271"/>
      <c r="B39" s="272"/>
      <c r="C39" s="272"/>
      <c r="D39" s="272"/>
      <c r="E39" s="272"/>
      <c r="F39" s="272"/>
      <c r="G39" s="273"/>
      <c r="L39" s="135"/>
    </row>
    <row r="40" spans="1:12" s="30" customFormat="1" ht="13.5" customHeight="1">
      <c r="A40" s="271"/>
      <c r="B40" s="272"/>
      <c r="C40" s="272"/>
      <c r="D40" s="272"/>
      <c r="E40" s="272"/>
      <c r="F40" s="272"/>
      <c r="G40" s="273"/>
      <c r="L40" s="50"/>
    </row>
    <row r="41" spans="1:12" s="30" customFormat="1" ht="13.5" customHeight="1">
      <c r="A41" s="271"/>
      <c r="B41" s="272"/>
      <c r="C41" s="272"/>
      <c r="D41" s="272"/>
      <c r="E41" s="272"/>
      <c r="F41" s="272"/>
      <c r="G41" s="273"/>
      <c r="L41" s="50"/>
    </row>
    <row r="42" spans="1:12" s="30" customFormat="1" ht="13.5" customHeight="1">
      <c r="A42" s="271"/>
      <c r="B42" s="272"/>
      <c r="C42" s="272"/>
      <c r="D42" s="272"/>
      <c r="E42" s="272"/>
      <c r="F42" s="272"/>
      <c r="G42" s="273"/>
      <c r="L42" s="50"/>
    </row>
    <row r="43" spans="1:12" s="30" customFormat="1" ht="13.5" customHeight="1">
      <c r="A43" s="271"/>
      <c r="B43" s="272"/>
      <c r="C43" s="272"/>
      <c r="D43" s="272"/>
      <c r="E43" s="272"/>
      <c r="F43" s="272"/>
      <c r="G43" s="273"/>
      <c r="L43" s="50"/>
    </row>
    <row r="44" spans="1:12" s="30" customFormat="1" ht="13.5" customHeight="1">
      <c r="A44" s="271"/>
      <c r="B44" s="272"/>
      <c r="C44" s="272"/>
      <c r="D44" s="272"/>
      <c r="E44" s="272"/>
      <c r="F44" s="272"/>
      <c r="G44" s="273"/>
      <c r="L44" s="50"/>
    </row>
    <row r="45" spans="1:12" s="30" customFormat="1" ht="13.5" customHeight="1">
      <c r="A45" s="271"/>
      <c r="B45" s="272"/>
      <c r="C45" s="272"/>
      <c r="D45" s="272"/>
      <c r="E45" s="272"/>
      <c r="F45" s="272"/>
      <c r="G45" s="273"/>
      <c r="L45" s="50"/>
    </row>
    <row r="46" spans="1:12" s="30" customFormat="1" ht="13.5" customHeight="1">
      <c r="A46" s="271"/>
      <c r="B46" s="272"/>
      <c r="C46" s="272"/>
      <c r="D46" s="272"/>
      <c r="E46" s="272"/>
      <c r="F46" s="272"/>
      <c r="G46" s="273"/>
      <c r="L46" s="50"/>
    </row>
    <row r="47" spans="1:12" s="30" customFormat="1" ht="13.5" customHeight="1">
      <c r="A47" s="271"/>
      <c r="B47" s="272"/>
      <c r="C47" s="272"/>
      <c r="D47" s="272"/>
      <c r="E47" s="272"/>
      <c r="F47" s="272"/>
      <c r="G47" s="273"/>
      <c r="L47" s="50"/>
    </row>
    <row r="48" spans="1:12" s="30" customFormat="1" ht="13.5" customHeight="1">
      <c r="A48" s="271"/>
      <c r="B48" s="272"/>
      <c r="C48" s="272"/>
      <c r="D48" s="272"/>
      <c r="E48" s="272"/>
      <c r="F48" s="272"/>
      <c r="G48" s="273"/>
      <c r="L48" s="50"/>
    </row>
    <row r="49" spans="1:12" s="30" customFormat="1" ht="13.5" customHeight="1">
      <c r="A49" s="271"/>
      <c r="B49" s="272"/>
      <c r="C49" s="272"/>
      <c r="D49" s="272"/>
      <c r="E49" s="272"/>
      <c r="F49" s="272"/>
      <c r="G49" s="273"/>
      <c r="L49" s="50"/>
    </row>
    <row r="50" spans="1:12" s="30" customFormat="1" ht="13.5" customHeight="1">
      <c r="A50" s="271"/>
      <c r="B50" s="272"/>
      <c r="C50" s="272"/>
      <c r="D50" s="272"/>
      <c r="E50" s="272"/>
      <c r="F50" s="272"/>
      <c r="G50" s="273"/>
      <c r="L50" s="50"/>
    </row>
    <row r="51" spans="1:12" s="30" customFormat="1" ht="13.5" customHeight="1">
      <c r="A51" s="271"/>
      <c r="B51" s="272"/>
      <c r="C51" s="272"/>
      <c r="D51" s="272"/>
      <c r="E51" s="272"/>
      <c r="F51" s="272"/>
      <c r="G51" s="273"/>
      <c r="L51" s="50"/>
    </row>
    <row r="52" spans="1:12" s="93" customFormat="1" ht="13.5" customHeight="1">
      <c r="A52" s="271"/>
      <c r="B52" s="272"/>
      <c r="C52" s="272"/>
      <c r="D52" s="272"/>
      <c r="E52" s="272"/>
      <c r="F52" s="272"/>
      <c r="G52" s="273"/>
      <c r="L52" s="135"/>
    </row>
    <row r="53" spans="1:12" s="93" customFormat="1" ht="13.5" customHeight="1">
      <c r="A53" s="271"/>
      <c r="B53" s="272"/>
      <c r="C53" s="272"/>
      <c r="D53" s="272"/>
      <c r="E53" s="272"/>
      <c r="F53" s="272"/>
      <c r="G53" s="273"/>
      <c r="L53" s="135"/>
    </row>
    <row r="54" spans="1:12" s="93" customFormat="1" ht="13.5" customHeight="1">
      <c r="A54" s="271"/>
      <c r="B54" s="272"/>
      <c r="C54" s="272"/>
      <c r="D54" s="272"/>
      <c r="E54" s="272"/>
      <c r="F54" s="272"/>
      <c r="G54" s="273"/>
      <c r="L54" s="135"/>
    </row>
    <row r="55" spans="1:12" s="93" customFormat="1" ht="13.5" customHeight="1">
      <c r="A55" s="271"/>
      <c r="B55" s="272"/>
      <c r="C55" s="272"/>
      <c r="D55" s="272"/>
      <c r="E55" s="272"/>
      <c r="F55" s="272"/>
      <c r="G55" s="273"/>
      <c r="L55" s="135"/>
    </row>
    <row r="56" spans="1:12" s="93" customFormat="1" ht="13.5" customHeight="1">
      <c r="A56" s="271"/>
      <c r="B56" s="272"/>
      <c r="C56" s="272"/>
      <c r="D56" s="272"/>
      <c r="E56" s="272"/>
      <c r="F56" s="272"/>
      <c r="G56" s="273"/>
      <c r="L56" s="135"/>
    </row>
    <row r="57" spans="1:12" s="30" customFormat="1" ht="13.5" customHeight="1">
      <c r="A57" s="271"/>
      <c r="B57" s="272"/>
      <c r="C57" s="272"/>
      <c r="D57" s="272"/>
      <c r="E57" s="272"/>
      <c r="F57" s="272"/>
      <c r="G57" s="273"/>
      <c r="L57" s="50"/>
    </row>
    <row r="58" spans="1:12" s="30" customFormat="1" ht="13.5" customHeight="1">
      <c r="A58" s="271"/>
      <c r="B58" s="272"/>
      <c r="C58" s="272"/>
      <c r="D58" s="272"/>
      <c r="E58" s="272"/>
      <c r="F58" s="272"/>
      <c r="G58" s="273"/>
      <c r="L58" s="50"/>
    </row>
    <row r="59" spans="1:12" s="30" customFormat="1" ht="13.5" customHeight="1">
      <c r="A59" s="333"/>
      <c r="B59" s="334"/>
      <c r="C59" s="334"/>
      <c r="D59" s="334"/>
      <c r="E59" s="334"/>
      <c r="F59" s="334"/>
      <c r="G59" s="335"/>
      <c r="L59" s="50"/>
    </row>
    <row r="60" spans="1:12" s="30" customFormat="1" ht="21">
      <c r="A60" s="39"/>
      <c r="B60" s="59" t="str">
        <f>$B$1</f>
        <v>テーマ</v>
      </c>
      <c r="C60" s="40" t="s">
        <v>40</v>
      </c>
      <c r="D60" s="41" t="str">
        <f>$E$1</f>
        <v>遭遇毎</v>
      </c>
      <c r="E60" s="358" t="str">
        <f>$B$2</f>
        <v>クリエイト･シャドウロート･ウェポン</v>
      </c>
      <c r="F60" s="359"/>
      <c r="G60" s="360"/>
      <c r="L60" s="50"/>
    </row>
  </sheetData>
  <sheetProtection/>
  <mergeCells count="60">
    <mergeCell ref="B1:C1"/>
    <mergeCell ref="F1:G1"/>
    <mergeCell ref="B2:G2"/>
    <mergeCell ref="B4:G4"/>
    <mergeCell ref="B5:G5"/>
    <mergeCell ref="B7:D7"/>
    <mergeCell ref="A56:G56"/>
    <mergeCell ref="A37:G37"/>
    <mergeCell ref="A38:G38"/>
    <mergeCell ref="A39:G39"/>
    <mergeCell ref="A52:G52"/>
    <mergeCell ref="A47:G47"/>
    <mergeCell ref="A53:G53"/>
    <mergeCell ref="A42:G42"/>
    <mergeCell ref="A48:G48"/>
    <mergeCell ref="A49:G49"/>
    <mergeCell ref="B8:G8"/>
    <mergeCell ref="B9:G9"/>
    <mergeCell ref="B10:G10"/>
    <mergeCell ref="B6:D6"/>
    <mergeCell ref="A41:G41"/>
    <mergeCell ref="E60:G60"/>
    <mergeCell ref="A18:G18"/>
    <mergeCell ref="A55:G55"/>
    <mergeCell ref="A22:G22"/>
    <mergeCell ref="A23:G23"/>
    <mergeCell ref="J10:K10"/>
    <mergeCell ref="B12:G12"/>
    <mergeCell ref="J12:K12"/>
    <mergeCell ref="B13:G13"/>
    <mergeCell ref="B14:G14"/>
    <mergeCell ref="B15:G15"/>
    <mergeCell ref="B11:G11"/>
    <mergeCell ref="A35:G35"/>
    <mergeCell ref="A36:G36"/>
    <mergeCell ref="A31:G31"/>
    <mergeCell ref="A32:G32"/>
    <mergeCell ref="A40:G40"/>
    <mergeCell ref="A29:G29"/>
    <mergeCell ref="A30:G30"/>
    <mergeCell ref="A59:G59"/>
    <mergeCell ref="A57:G57"/>
    <mergeCell ref="A50:G50"/>
    <mergeCell ref="A51:G51"/>
    <mergeCell ref="A43:G43"/>
    <mergeCell ref="A44:G44"/>
    <mergeCell ref="A45:G45"/>
    <mergeCell ref="A46:G46"/>
    <mergeCell ref="A54:G54"/>
    <mergeCell ref="A58:G58"/>
    <mergeCell ref="A19:G19"/>
    <mergeCell ref="A20:G20"/>
    <mergeCell ref="A21:G21"/>
    <mergeCell ref="A33:G33"/>
    <mergeCell ref="A34:G34"/>
    <mergeCell ref="A24:G24"/>
    <mergeCell ref="A25:G25"/>
    <mergeCell ref="A26:G26"/>
    <mergeCell ref="A27:G27"/>
    <mergeCell ref="A28:G28"/>
  </mergeCells>
  <printOptions/>
  <pageMargins left="0.7086614173228347" right="0.7086614173228347" top="0.7480314960629921" bottom="0.1968503937007874" header="0.31496062992125984" footer="0.31496062992125984"/>
  <pageSetup horizontalDpi="300" verticalDpi="300" orientation="portrait" paperSize="9" r:id="rId1"/>
  <headerFooter>
    <oddHeader>&amp;Cタンナイズ&amp;R&amp;D</oddHeader>
  </headerFooter>
</worksheet>
</file>

<file path=xl/worksheets/sheet16.xml><?xml version="1.0" encoding="utf-8"?>
<worksheet xmlns="http://schemas.openxmlformats.org/spreadsheetml/2006/main" xmlns:r="http://schemas.openxmlformats.org/officeDocument/2006/relationships">
  <sheetPr>
    <tabColor rgb="FFA61D02"/>
  </sheetPr>
  <dimension ref="A1:L58"/>
  <sheetViews>
    <sheetView zoomScalePageLayoutView="0" workbookViewId="0" topLeftCell="A1">
      <selection activeCell="A1" sqref="A1"/>
    </sheetView>
  </sheetViews>
  <sheetFormatPr defaultColWidth="9.140625" defaultRowHeight="15"/>
  <cols>
    <col min="1" max="1" width="7.8515625" style="121" customWidth="1"/>
    <col min="2" max="2" width="8.421875" style="121" customWidth="1"/>
    <col min="3" max="3" width="6.57421875" style="121" customWidth="1"/>
    <col min="4" max="4" width="15.7109375" style="121" customWidth="1"/>
    <col min="5" max="6" width="15.7109375" style="93" customWidth="1"/>
    <col min="7" max="7" width="18.28125" style="93" customWidth="1"/>
    <col min="8" max="8" width="17.421875" style="93" customWidth="1"/>
    <col min="9" max="9" width="14.57421875" style="93" customWidth="1"/>
    <col min="10" max="10" width="8.421875" style="93" customWidth="1"/>
    <col min="11" max="11" width="7.421875" style="93" customWidth="1"/>
    <col min="12" max="12" width="7.8515625" style="121" customWidth="1"/>
    <col min="13" max="13" width="9.28125" style="121" customWidth="1"/>
    <col min="14" max="14" width="12.421875" style="121" customWidth="1"/>
    <col min="15" max="16384" width="9.00390625" style="121" customWidth="1"/>
  </cols>
  <sheetData>
    <row r="1" spans="1:8" ht="21">
      <c r="A1" s="42"/>
      <c r="B1" s="461" t="s">
        <v>143</v>
      </c>
      <c r="C1" s="462"/>
      <c r="D1" s="43" t="s">
        <v>40</v>
      </c>
      <c r="E1" s="44" t="s">
        <v>122</v>
      </c>
      <c r="F1" s="350"/>
      <c r="G1" s="351"/>
      <c r="H1" s="102" t="s">
        <v>55</v>
      </c>
    </row>
    <row r="2" spans="1:8" ht="24.75" customHeight="1">
      <c r="A2" s="43" t="s">
        <v>0</v>
      </c>
      <c r="B2" s="352" t="s">
        <v>299</v>
      </c>
      <c r="C2" s="352"/>
      <c r="D2" s="352"/>
      <c r="E2" s="352"/>
      <c r="F2" s="352"/>
      <c r="G2" s="352"/>
      <c r="H2" s="102" t="s">
        <v>56</v>
      </c>
    </row>
    <row r="3" spans="1:9" ht="19.5" customHeight="1">
      <c r="A3" s="109" t="s">
        <v>48</v>
      </c>
      <c r="B3" s="93"/>
      <c r="C3" s="93"/>
      <c r="D3" s="93"/>
      <c r="I3" s="102"/>
    </row>
    <row r="4" spans="1:7" ht="13.5">
      <c r="A4" s="79" t="s">
        <v>46</v>
      </c>
      <c r="B4" s="304" t="s">
        <v>300</v>
      </c>
      <c r="C4" s="305"/>
      <c r="D4" s="305"/>
      <c r="E4" s="305"/>
      <c r="F4" s="305"/>
      <c r="G4" s="306"/>
    </row>
    <row r="5" spans="1:7" ht="13.5">
      <c r="A5" s="80" t="s">
        <v>130</v>
      </c>
      <c r="B5" s="304" t="s">
        <v>301</v>
      </c>
      <c r="C5" s="305"/>
      <c r="D5" s="305"/>
      <c r="E5" s="305"/>
      <c r="F5" s="305"/>
      <c r="G5" s="306"/>
    </row>
    <row r="6" spans="1:12" ht="13.5">
      <c r="A6" s="80" t="s">
        <v>131</v>
      </c>
      <c r="B6" s="304" t="s">
        <v>284</v>
      </c>
      <c r="C6" s="305"/>
      <c r="D6" s="306"/>
      <c r="E6" s="119" t="s">
        <v>43</v>
      </c>
      <c r="F6" s="48" t="str">
        <f>$I$6</f>
        <v>使用者</v>
      </c>
      <c r="G6" s="210">
        <f>IF($J$6=0,"",$J$6)</f>
      </c>
      <c r="H6" s="145" t="s">
        <v>43</v>
      </c>
      <c r="I6" s="146" t="s">
        <v>88</v>
      </c>
      <c r="J6" s="146"/>
      <c r="L6" s="147"/>
    </row>
    <row r="7" spans="1:12" ht="13.5">
      <c r="A7" s="81" t="s">
        <v>6</v>
      </c>
      <c r="B7" s="466" t="s">
        <v>132</v>
      </c>
      <c r="C7" s="467"/>
      <c r="D7" s="468"/>
      <c r="E7" s="119" t="s">
        <v>66</v>
      </c>
      <c r="F7" s="120">
        <f>IF($I$7=0,"",$I$7)</f>
      </c>
      <c r="G7" s="120">
        <f>IF($J$7=0,"",$J$7)</f>
      </c>
      <c r="H7" s="145" t="s">
        <v>66</v>
      </c>
      <c r="I7" s="146"/>
      <c r="J7" s="146"/>
      <c r="L7" s="147"/>
    </row>
    <row r="8" spans="1:12" ht="13.5">
      <c r="A8" s="82" t="s">
        <v>61</v>
      </c>
      <c r="B8" s="330" t="s">
        <v>302</v>
      </c>
      <c r="C8" s="331"/>
      <c r="D8" s="331"/>
      <c r="E8" s="331"/>
      <c r="F8" s="331"/>
      <c r="G8" s="332"/>
      <c r="H8" s="145" t="s">
        <v>85</v>
      </c>
      <c r="I8" s="146" t="s">
        <v>124</v>
      </c>
      <c r="J8" s="102" t="s">
        <v>62</v>
      </c>
      <c r="L8" s="147"/>
    </row>
    <row r="9" spans="1:12" ht="13.5">
      <c r="A9" s="83"/>
      <c r="B9" s="271" t="s">
        <v>303</v>
      </c>
      <c r="C9" s="272"/>
      <c r="D9" s="272"/>
      <c r="E9" s="272"/>
      <c r="F9" s="272"/>
      <c r="G9" s="273"/>
      <c r="H9" s="145" t="s">
        <v>51</v>
      </c>
      <c r="I9" s="146" t="s">
        <v>17</v>
      </c>
      <c r="J9" s="144">
        <f>IF($I$9="筋力",'基本'!$C$5,IF($I$9="耐久力",'基本'!$C$6,IF($I$9="敏捷力",'基本'!$C$7,IF($I$9="知力",'基本'!$C$8,IF($I$9="判断力",'基本'!$C$9,IF($I$9="魅力",'基本'!$C$10,""))))))</f>
        <v>0</v>
      </c>
      <c r="K9" s="146" t="s">
        <v>128</v>
      </c>
      <c r="L9" s="147"/>
    </row>
    <row r="10" spans="1:12" ht="13.5" customHeight="1">
      <c r="A10" s="83"/>
      <c r="B10" s="274"/>
      <c r="C10" s="275"/>
      <c r="D10" s="275"/>
      <c r="E10" s="275"/>
      <c r="F10" s="275"/>
      <c r="G10" s="276"/>
      <c r="H10" s="145" t="s">
        <v>58</v>
      </c>
      <c r="I10" s="146">
        <v>0</v>
      </c>
      <c r="J10" s="268" t="s">
        <v>53</v>
      </c>
      <c r="K10" s="269"/>
      <c r="L10" s="144">
        <f>IF($I$8='基本'!$F$4,'基本'!$P$7,IF($I$8='基本'!$F$13,'基本'!$P$16,IF($I$8='基本'!$F$22,'基本'!$P$25,IF($I$8='基本'!$F$31,'基本'!$P$34,IF($I$8='基本'!$F$40,'基本'!$P$43,0)))))</f>
        <v>0</v>
      </c>
    </row>
    <row r="11" spans="1:12" ht="13.5" customHeight="1">
      <c r="A11" s="83"/>
      <c r="B11" s="298" t="s">
        <v>304</v>
      </c>
      <c r="C11" s="299"/>
      <c r="D11" s="299"/>
      <c r="E11" s="299"/>
      <c r="F11" s="299"/>
      <c r="G11" s="300"/>
      <c r="H11" s="107" t="s">
        <v>52</v>
      </c>
      <c r="I11" s="146" t="s">
        <v>17</v>
      </c>
      <c r="J11" s="106">
        <f>IF($I$11="筋力",'基本'!$C$5,IF($I$11="耐久力",'基本'!$C$6,IF($I$11="敏捷力",'基本'!$C$7,IF($I$11="知力",'基本'!$C$8,IF($I$11="判断力",'基本'!$C$9,IF($I$11="魅力",'基本'!$C$10,""))))))</f>
        <v>0</v>
      </c>
      <c r="L11" s="93"/>
    </row>
    <row r="12" spans="1:12" ht="13.5" customHeight="1">
      <c r="A12" s="83"/>
      <c r="B12" s="298" t="s">
        <v>305</v>
      </c>
      <c r="C12" s="299"/>
      <c r="D12" s="299"/>
      <c r="E12" s="299"/>
      <c r="F12" s="299"/>
      <c r="G12" s="300"/>
      <c r="H12" s="145" t="s">
        <v>59</v>
      </c>
      <c r="I12" s="146">
        <v>0</v>
      </c>
      <c r="J12" s="268" t="s">
        <v>54</v>
      </c>
      <c r="K12" s="269"/>
      <c r="L12" s="144">
        <f>IF($I$8='基本'!$F$4,'基本'!$P$9,IF($I$8='基本'!$F$13,'基本'!$P$18,IF($I$8='基本'!$F$22,'基本'!$P$27,IF($I$8='基本'!$F$31,'基本'!$P$36,IF($I$8='基本'!$F$40,'基本'!$P$45,0)))))</f>
        <v>0</v>
      </c>
    </row>
    <row r="13" spans="1:12" ht="13.5" customHeight="1">
      <c r="A13" s="83"/>
      <c r="B13" s="298" t="s">
        <v>306</v>
      </c>
      <c r="C13" s="299"/>
      <c r="D13" s="299"/>
      <c r="E13" s="299"/>
      <c r="F13" s="299"/>
      <c r="G13" s="300"/>
      <c r="H13" s="108" t="s">
        <v>86</v>
      </c>
      <c r="I13" s="146">
        <v>1</v>
      </c>
      <c r="J13" s="145" t="s">
        <v>44</v>
      </c>
      <c r="K13" s="146">
        <v>10</v>
      </c>
      <c r="L13" s="114"/>
    </row>
    <row r="14" spans="1:12" ht="13.5" customHeight="1">
      <c r="A14" s="83"/>
      <c r="B14" s="298" t="s">
        <v>307</v>
      </c>
      <c r="C14" s="299"/>
      <c r="D14" s="299"/>
      <c r="E14" s="299"/>
      <c r="F14" s="299"/>
      <c r="G14" s="300"/>
      <c r="H14" s="145" t="s">
        <v>50</v>
      </c>
      <c r="I14" s="146">
        <v>2</v>
      </c>
      <c r="J14" s="145" t="s">
        <v>44</v>
      </c>
      <c r="K14" s="146">
        <v>6</v>
      </c>
      <c r="L14" s="114"/>
    </row>
    <row r="15" spans="1:12" ht="13.5">
      <c r="A15" s="84"/>
      <c r="B15" s="289"/>
      <c r="C15" s="422"/>
      <c r="D15" s="422"/>
      <c r="E15" s="422"/>
      <c r="F15" s="422"/>
      <c r="G15" s="424"/>
      <c r="H15" s="145" t="s">
        <v>60</v>
      </c>
      <c r="I15" s="146"/>
      <c r="J15" s="147"/>
      <c r="K15" s="147"/>
      <c r="L15" s="147"/>
    </row>
    <row r="16" spans="1:7" ht="13.5">
      <c r="A16" s="110"/>
      <c r="B16" s="110"/>
      <c r="C16" s="110"/>
      <c r="D16" s="110"/>
      <c r="E16" s="110"/>
      <c r="F16" s="110"/>
      <c r="G16" s="110"/>
    </row>
    <row r="17" spans="1:7" ht="13.5" customHeight="1">
      <c r="A17" s="286" t="s">
        <v>49</v>
      </c>
      <c r="B17" s="287"/>
      <c r="C17" s="287"/>
      <c r="D17" s="287"/>
      <c r="E17" s="287"/>
      <c r="F17" s="287"/>
      <c r="G17" s="288"/>
    </row>
    <row r="18" spans="1:7" ht="13.5" customHeight="1">
      <c r="A18" s="271"/>
      <c r="B18" s="272"/>
      <c r="C18" s="272"/>
      <c r="D18" s="272"/>
      <c r="E18" s="272"/>
      <c r="F18" s="272"/>
      <c r="G18" s="273"/>
    </row>
    <row r="19" spans="1:12" s="93" customFormat="1" ht="18.75" customHeight="1">
      <c r="A19" s="353" t="s">
        <v>338</v>
      </c>
      <c r="B19" s="354"/>
      <c r="C19" s="354"/>
      <c r="D19" s="354"/>
      <c r="E19" s="354"/>
      <c r="F19" s="354"/>
      <c r="G19" s="355"/>
      <c r="L19" s="121"/>
    </row>
    <row r="20" spans="1:12" s="93" customFormat="1" ht="18.75" customHeight="1">
      <c r="A20" s="217"/>
      <c r="B20" s="218"/>
      <c r="C20" s="218"/>
      <c r="D20" s="218"/>
      <c r="E20" s="218"/>
      <c r="F20" s="218"/>
      <c r="G20" s="219"/>
      <c r="L20" s="148"/>
    </row>
    <row r="21" spans="1:12" s="93" customFormat="1" ht="13.5" customHeight="1">
      <c r="A21" s="271"/>
      <c r="B21" s="272"/>
      <c r="C21" s="272"/>
      <c r="D21" s="272"/>
      <c r="E21" s="272"/>
      <c r="F21" s="272"/>
      <c r="G21" s="273"/>
      <c r="L21" s="121"/>
    </row>
    <row r="22" spans="1:12" s="93" customFormat="1" ht="13.5" customHeight="1">
      <c r="A22" s="472" t="s">
        <v>336</v>
      </c>
      <c r="B22" s="473"/>
      <c r="C22" s="473"/>
      <c r="D22" s="473"/>
      <c r="E22" s="473"/>
      <c r="F22" s="473"/>
      <c r="G22" s="474"/>
      <c r="L22" s="121"/>
    </row>
    <row r="23" spans="1:12" s="93" customFormat="1" ht="13.5" customHeight="1">
      <c r="A23" s="221"/>
      <c r="B23" s="222"/>
      <c r="C23" s="222"/>
      <c r="D23" s="222"/>
      <c r="E23" s="222"/>
      <c r="F23" s="222"/>
      <c r="G23" s="223"/>
      <c r="L23" s="148"/>
    </row>
    <row r="24" spans="1:12" s="93" customFormat="1" ht="13.5" customHeight="1">
      <c r="A24" s="271" t="s">
        <v>337</v>
      </c>
      <c r="B24" s="272"/>
      <c r="C24" s="272"/>
      <c r="D24" s="272"/>
      <c r="E24" s="272"/>
      <c r="F24" s="272"/>
      <c r="G24" s="273"/>
      <c r="L24" s="121"/>
    </row>
    <row r="25" spans="1:12" s="93" customFormat="1" ht="13.5" customHeight="1">
      <c r="A25" s="271" t="s">
        <v>396</v>
      </c>
      <c r="B25" s="272"/>
      <c r="C25" s="272"/>
      <c r="D25" s="272"/>
      <c r="E25" s="272"/>
      <c r="F25" s="272"/>
      <c r="G25" s="273"/>
      <c r="L25" s="121"/>
    </row>
    <row r="26" spans="1:12" s="93" customFormat="1" ht="13.5" customHeight="1">
      <c r="A26" s="271" t="s">
        <v>350</v>
      </c>
      <c r="B26" s="272"/>
      <c r="C26" s="272"/>
      <c r="D26" s="272"/>
      <c r="E26" s="272"/>
      <c r="F26" s="272"/>
      <c r="G26" s="273"/>
      <c r="L26" s="121"/>
    </row>
    <row r="27" spans="1:12" s="93" customFormat="1" ht="13.5" customHeight="1">
      <c r="A27" s="271"/>
      <c r="B27" s="272"/>
      <c r="C27" s="272"/>
      <c r="D27" s="272"/>
      <c r="E27" s="272"/>
      <c r="F27" s="272"/>
      <c r="G27" s="273"/>
      <c r="L27" s="121"/>
    </row>
    <row r="28" spans="1:12" s="93" customFormat="1" ht="13.5" customHeight="1">
      <c r="A28" s="271" t="s">
        <v>351</v>
      </c>
      <c r="B28" s="272"/>
      <c r="C28" s="272"/>
      <c r="D28" s="272"/>
      <c r="E28" s="272"/>
      <c r="F28" s="272"/>
      <c r="G28" s="273"/>
      <c r="L28" s="121"/>
    </row>
    <row r="29" spans="1:12" s="93" customFormat="1" ht="13.5" customHeight="1">
      <c r="A29" s="271" t="s">
        <v>352</v>
      </c>
      <c r="B29" s="272"/>
      <c r="C29" s="272"/>
      <c r="D29" s="272"/>
      <c r="E29" s="272"/>
      <c r="F29" s="272"/>
      <c r="G29" s="273"/>
      <c r="L29" s="121"/>
    </row>
    <row r="30" spans="1:12" s="93" customFormat="1" ht="13.5" customHeight="1">
      <c r="A30" s="271" t="s">
        <v>397</v>
      </c>
      <c r="B30" s="272"/>
      <c r="C30" s="272"/>
      <c r="D30" s="272"/>
      <c r="E30" s="272"/>
      <c r="F30" s="272"/>
      <c r="G30" s="273"/>
      <c r="L30" s="121"/>
    </row>
    <row r="31" spans="1:12" s="93" customFormat="1" ht="13.5" customHeight="1">
      <c r="A31" s="271"/>
      <c r="B31" s="272"/>
      <c r="C31" s="272"/>
      <c r="D31" s="272"/>
      <c r="E31" s="272"/>
      <c r="F31" s="272"/>
      <c r="G31" s="273"/>
      <c r="L31" s="121"/>
    </row>
    <row r="32" spans="1:12" s="93" customFormat="1" ht="13.5" customHeight="1">
      <c r="A32" s="271"/>
      <c r="B32" s="272"/>
      <c r="C32" s="272"/>
      <c r="D32" s="272"/>
      <c r="E32" s="272"/>
      <c r="F32" s="272"/>
      <c r="G32" s="273"/>
      <c r="L32" s="148"/>
    </row>
    <row r="33" spans="1:12" s="93" customFormat="1" ht="13.5" customHeight="1">
      <c r="A33" s="472" t="s">
        <v>353</v>
      </c>
      <c r="B33" s="473"/>
      <c r="C33" s="473"/>
      <c r="D33" s="473"/>
      <c r="E33" s="473"/>
      <c r="F33" s="473"/>
      <c r="G33" s="474"/>
      <c r="L33" s="121"/>
    </row>
    <row r="34" spans="1:12" s="93" customFormat="1" ht="13.5" customHeight="1">
      <c r="A34" s="271"/>
      <c r="B34" s="272"/>
      <c r="C34" s="272"/>
      <c r="D34" s="272"/>
      <c r="E34" s="272"/>
      <c r="F34" s="272"/>
      <c r="G34" s="273"/>
      <c r="L34" s="121"/>
    </row>
    <row r="35" spans="1:12" s="93" customFormat="1" ht="13.5" customHeight="1">
      <c r="A35" s="271" t="s">
        <v>367</v>
      </c>
      <c r="B35" s="272"/>
      <c r="C35" s="272"/>
      <c r="D35" s="272"/>
      <c r="E35" s="272"/>
      <c r="F35" s="272"/>
      <c r="G35" s="273"/>
      <c r="L35" s="121"/>
    </row>
    <row r="36" spans="1:12" s="93" customFormat="1" ht="13.5" customHeight="1">
      <c r="A36" s="271" t="s">
        <v>395</v>
      </c>
      <c r="B36" s="272"/>
      <c r="C36" s="272"/>
      <c r="D36" s="272"/>
      <c r="E36" s="272"/>
      <c r="F36" s="272"/>
      <c r="G36" s="273"/>
      <c r="L36" s="121"/>
    </row>
    <row r="37" spans="1:12" s="93" customFormat="1" ht="13.5" customHeight="1">
      <c r="A37" s="271"/>
      <c r="B37" s="272"/>
      <c r="C37" s="272"/>
      <c r="D37" s="272"/>
      <c r="E37" s="272"/>
      <c r="F37" s="272"/>
      <c r="G37" s="273"/>
      <c r="L37" s="121"/>
    </row>
    <row r="38" spans="1:12" s="93" customFormat="1" ht="13.5" customHeight="1">
      <c r="A38" s="271" t="s">
        <v>368</v>
      </c>
      <c r="B38" s="272"/>
      <c r="C38" s="272"/>
      <c r="D38" s="272"/>
      <c r="E38" s="272"/>
      <c r="F38" s="272"/>
      <c r="G38" s="273"/>
      <c r="L38" s="121"/>
    </row>
    <row r="39" spans="1:12" s="93" customFormat="1" ht="13.5" customHeight="1">
      <c r="A39" s="271" t="s">
        <v>369</v>
      </c>
      <c r="B39" s="272"/>
      <c r="C39" s="272"/>
      <c r="D39" s="272"/>
      <c r="E39" s="272"/>
      <c r="F39" s="272"/>
      <c r="G39" s="273"/>
      <c r="L39" s="121"/>
    </row>
    <row r="40" spans="1:12" s="93" customFormat="1" ht="13.5" customHeight="1">
      <c r="A40" s="271"/>
      <c r="B40" s="272"/>
      <c r="C40" s="272"/>
      <c r="D40" s="272"/>
      <c r="E40" s="272"/>
      <c r="F40" s="272"/>
      <c r="G40" s="273"/>
      <c r="L40" s="121"/>
    </row>
    <row r="41" spans="1:12" s="93" customFormat="1" ht="13.5" customHeight="1">
      <c r="A41" s="271" t="s">
        <v>370</v>
      </c>
      <c r="B41" s="272"/>
      <c r="C41" s="272"/>
      <c r="D41" s="272"/>
      <c r="E41" s="272"/>
      <c r="F41" s="272"/>
      <c r="G41" s="273"/>
      <c r="L41" s="121"/>
    </row>
    <row r="42" spans="1:12" s="93" customFormat="1" ht="13.5" customHeight="1">
      <c r="A42" s="271" t="s">
        <v>371</v>
      </c>
      <c r="B42" s="272"/>
      <c r="C42" s="272"/>
      <c r="D42" s="272"/>
      <c r="E42" s="272"/>
      <c r="F42" s="272"/>
      <c r="G42" s="273"/>
      <c r="L42" s="121"/>
    </row>
    <row r="43" spans="1:12" s="93" customFormat="1" ht="13.5" customHeight="1">
      <c r="A43" s="271" t="s">
        <v>373</v>
      </c>
      <c r="B43" s="272"/>
      <c r="C43" s="272"/>
      <c r="D43" s="272"/>
      <c r="E43" s="272"/>
      <c r="F43" s="272"/>
      <c r="G43" s="273"/>
      <c r="L43" s="121"/>
    </row>
    <row r="44" spans="1:12" s="93" customFormat="1" ht="13.5" customHeight="1">
      <c r="A44" s="271" t="s">
        <v>372</v>
      </c>
      <c r="B44" s="272"/>
      <c r="C44" s="272"/>
      <c r="D44" s="272"/>
      <c r="E44" s="272"/>
      <c r="F44" s="272"/>
      <c r="G44" s="273"/>
      <c r="L44" s="121"/>
    </row>
    <row r="45" spans="1:12" s="93" customFormat="1" ht="13.5" customHeight="1">
      <c r="A45" s="271" t="s">
        <v>374</v>
      </c>
      <c r="B45" s="272"/>
      <c r="C45" s="272"/>
      <c r="D45" s="272"/>
      <c r="E45" s="272"/>
      <c r="F45" s="272"/>
      <c r="G45" s="273"/>
      <c r="L45" s="121"/>
    </row>
    <row r="46" spans="1:12" s="93" customFormat="1" ht="13.5" customHeight="1">
      <c r="A46" s="271"/>
      <c r="B46" s="272"/>
      <c r="C46" s="272"/>
      <c r="D46" s="272"/>
      <c r="E46" s="272"/>
      <c r="F46" s="272"/>
      <c r="G46" s="273"/>
      <c r="L46" s="135"/>
    </row>
    <row r="47" spans="1:12" s="93" customFormat="1" ht="13.5" customHeight="1">
      <c r="A47" s="271"/>
      <c r="B47" s="272"/>
      <c r="C47" s="272"/>
      <c r="D47" s="272"/>
      <c r="E47" s="272"/>
      <c r="F47" s="272"/>
      <c r="G47" s="273"/>
      <c r="L47" s="135"/>
    </row>
    <row r="48" spans="1:12" s="93" customFormat="1" ht="13.5" customHeight="1">
      <c r="A48" s="271"/>
      <c r="B48" s="272"/>
      <c r="C48" s="272"/>
      <c r="D48" s="272"/>
      <c r="E48" s="272"/>
      <c r="F48" s="272"/>
      <c r="G48" s="273"/>
      <c r="L48" s="121"/>
    </row>
    <row r="49" spans="1:12" s="93" customFormat="1" ht="13.5" customHeight="1">
      <c r="A49" s="271"/>
      <c r="B49" s="272"/>
      <c r="C49" s="272"/>
      <c r="D49" s="272"/>
      <c r="E49" s="272"/>
      <c r="F49" s="272"/>
      <c r="G49" s="273"/>
      <c r="L49" s="121"/>
    </row>
    <row r="50" spans="1:12" s="93" customFormat="1" ht="13.5" customHeight="1">
      <c r="A50" s="271"/>
      <c r="B50" s="272"/>
      <c r="C50" s="272"/>
      <c r="D50" s="272"/>
      <c r="E50" s="272"/>
      <c r="F50" s="272"/>
      <c r="G50" s="273"/>
      <c r="L50" s="121"/>
    </row>
    <row r="51" spans="1:12" s="93" customFormat="1" ht="13.5" customHeight="1">
      <c r="A51" s="271"/>
      <c r="B51" s="272"/>
      <c r="C51" s="272"/>
      <c r="D51" s="272"/>
      <c r="E51" s="272"/>
      <c r="F51" s="272"/>
      <c r="G51" s="273"/>
      <c r="L51" s="121"/>
    </row>
    <row r="52" spans="1:12" s="93" customFormat="1" ht="13.5" customHeight="1">
      <c r="A52" s="271"/>
      <c r="B52" s="272"/>
      <c r="C52" s="272"/>
      <c r="D52" s="272"/>
      <c r="E52" s="272"/>
      <c r="F52" s="272"/>
      <c r="G52" s="273"/>
      <c r="L52" s="121"/>
    </row>
    <row r="53" spans="1:12" s="93" customFormat="1" ht="13.5" customHeight="1">
      <c r="A53" s="271"/>
      <c r="B53" s="272"/>
      <c r="C53" s="272"/>
      <c r="D53" s="272"/>
      <c r="E53" s="272"/>
      <c r="F53" s="272"/>
      <c r="G53" s="273"/>
      <c r="L53" s="121"/>
    </row>
    <row r="54" spans="1:12" s="93" customFormat="1" ht="13.5" customHeight="1">
      <c r="A54" s="271"/>
      <c r="B54" s="272"/>
      <c r="C54" s="272"/>
      <c r="D54" s="272"/>
      <c r="E54" s="272"/>
      <c r="F54" s="272"/>
      <c r="G54" s="273"/>
      <c r="L54" s="121"/>
    </row>
    <row r="55" spans="1:12" s="93" customFormat="1" ht="13.5" customHeight="1">
      <c r="A55" s="271"/>
      <c r="B55" s="272"/>
      <c r="C55" s="272"/>
      <c r="D55" s="272"/>
      <c r="E55" s="272"/>
      <c r="F55" s="272"/>
      <c r="G55" s="273"/>
      <c r="L55" s="121"/>
    </row>
    <row r="56" spans="1:12" s="93" customFormat="1" ht="13.5" customHeight="1">
      <c r="A56" s="271"/>
      <c r="B56" s="272"/>
      <c r="C56" s="272"/>
      <c r="D56" s="272"/>
      <c r="E56" s="272"/>
      <c r="F56" s="272"/>
      <c r="G56" s="273"/>
      <c r="L56" s="121"/>
    </row>
    <row r="57" spans="1:12" s="93" customFormat="1" ht="13.5" customHeight="1">
      <c r="A57" s="271"/>
      <c r="B57" s="272"/>
      <c r="C57" s="272"/>
      <c r="D57" s="272"/>
      <c r="E57" s="272"/>
      <c r="F57" s="272"/>
      <c r="G57" s="273"/>
      <c r="L57" s="121"/>
    </row>
    <row r="58" spans="1:12" s="93" customFormat="1" ht="21">
      <c r="A58" s="39"/>
      <c r="B58" s="122"/>
      <c r="C58" s="40" t="s">
        <v>40</v>
      </c>
      <c r="D58" s="41" t="str">
        <f>$E$1</f>
        <v>遭遇毎</v>
      </c>
      <c r="E58" s="358" t="str">
        <f>$B$2</f>
        <v>ハマドライアド・アスペクツ</v>
      </c>
      <c r="F58" s="359"/>
      <c r="G58" s="360"/>
      <c r="L58" s="121"/>
    </row>
  </sheetData>
  <sheetProtection/>
  <mergeCells count="57">
    <mergeCell ref="A17:G17"/>
    <mergeCell ref="A18:G18"/>
    <mergeCell ref="A19:G19"/>
    <mergeCell ref="A21:G21"/>
    <mergeCell ref="A34:G34"/>
    <mergeCell ref="A22:G22"/>
    <mergeCell ref="A24:G24"/>
    <mergeCell ref="A25:G25"/>
    <mergeCell ref="A26:G26"/>
    <mergeCell ref="A27:G27"/>
    <mergeCell ref="B9:G9"/>
    <mergeCell ref="B10:G10"/>
    <mergeCell ref="A28:G28"/>
    <mergeCell ref="B1:C1"/>
    <mergeCell ref="F1:G1"/>
    <mergeCell ref="B2:G2"/>
    <mergeCell ref="B4:G4"/>
    <mergeCell ref="B5:G5"/>
    <mergeCell ref="B11:G11"/>
    <mergeCell ref="B12:G12"/>
    <mergeCell ref="A42:G42"/>
    <mergeCell ref="A45:G45"/>
    <mergeCell ref="J12:K12"/>
    <mergeCell ref="J10:K10"/>
    <mergeCell ref="B6:D6"/>
    <mergeCell ref="B13:G13"/>
    <mergeCell ref="B14:G14"/>
    <mergeCell ref="B15:G15"/>
    <mergeCell ref="B7:D7"/>
    <mergeCell ref="B8:G8"/>
    <mergeCell ref="A40:G40"/>
    <mergeCell ref="A41:G41"/>
    <mergeCell ref="A38:G38"/>
    <mergeCell ref="A29:G29"/>
    <mergeCell ref="A30:G30"/>
    <mergeCell ref="A31:G31"/>
    <mergeCell ref="A33:G33"/>
    <mergeCell ref="A35:G35"/>
    <mergeCell ref="A36:G36"/>
    <mergeCell ref="A37:G37"/>
    <mergeCell ref="A57:G57"/>
    <mergeCell ref="A46:G46"/>
    <mergeCell ref="A47:G47"/>
    <mergeCell ref="A32:G32"/>
    <mergeCell ref="E58:G58"/>
    <mergeCell ref="A49:G49"/>
    <mergeCell ref="A50:G50"/>
    <mergeCell ref="A51:G51"/>
    <mergeCell ref="A52:G52"/>
    <mergeCell ref="A39:G39"/>
    <mergeCell ref="A43:G43"/>
    <mergeCell ref="A44:G44"/>
    <mergeCell ref="A53:G53"/>
    <mergeCell ref="A54:G54"/>
    <mergeCell ref="A55:G55"/>
    <mergeCell ref="A56:G56"/>
    <mergeCell ref="A48:G48"/>
  </mergeCells>
  <printOptions/>
  <pageMargins left="0.7086614173228347" right="0.7086614173228347" top="0.7480314960629921" bottom="0.1968503937007874" header="0.31496062992125984" footer="0.31496062992125984"/>
  <pageSetup horizontalDpi="300" verticalDpi="300" orientation="portrait" paperSize="9" r:id="rId1"/>
  <headerFooter>
    <oddHeader>&amp;Cタンナイズ&amp;R&amp;D</oddHeader>
  </headerFooter>
</worksheet>
</file>

<file path=xl/worksheets/sheet17.xml><?xml version="1.0" encoding="utf-8"?>
<worksheet xmlns="http://schemas.openxmlformats.org/spreadsheetml/2006/main" xmlns:r="http://schemas.openxmlformats.org/officeDocument/2006/relationships">
  <sheetPr>
    <tabColor rgb="FFA61D02"/>
  </sheetPr>
  <dimension ref="A1:L58"/>
  <sheetViews>
    <sheetView zoomScalePageLayoutView="0" workbookViewId="0" topLeftCell="A1">
      <selection activeCell="A1" sqref="A1"/>
    </sheetView>
  </sheetViews>
  <sheetFormatPr defaultColWidth="9.140625" defaultRowHeight="15"/>
  <cols>
    <col min="1" max="1" width="7.8515625" style="148" customWidth="1"/>
    <col min="2" max="2" width="8.421875" style="148" customWidth="1"/>
    <col min="3" max="3" width="6.57421875" style="148" customWidth="1"/>
    <col min="4" max="4" width="15.7109375" style="148" customWidth="1"/>
    <col min="5" max="6" width="15.7109375" style="93" customWidth="1"/>
    <col min="7" max="7" width="18.28125" style="93" customWidth="1"/>
    <col min="8" max="8" width="17.421875" style="93" customWidth="1"/>
    <col min="9" max="9" width="14.57421875" style="93" customWidth="1"/>
    <col min="10" max="10" width="8.421875" style="93" customWidth="1"/>
    <col min="11" max="11" width="7.421875" style="93" customWidth="1"/>
    <col min="12" max="12" width="7.8515625" style="148" customWidth="1"/>
    <col min="13" max="13" width="9.28125" style="148" customWidth="1"/>
    <col min="14" max="14" width="12.421875" style="148" customWidth="1"/>
    <col min="15" max="16384" width="9.00390625" style="148" customWidth="1"/>
  </cols>
  <sheetData>
    <row r="1" spans="1:8" ht="21">
      <c r="A1" s="42" t="s">
        <v>32</v>
      </c>
      <c r="B1" s="348">
        <v>2</v>
      </c>
      <c r="C1" s="349"/>
      <c r="D1" s="43" t="s">
        <v>40</v>
      </c>
      <c r="E1" s="44" t="s">
        <v>57</v>
      </c>
      <c r="F1" s="350"/>
      <c r="G1" s="351"/>
      <c r="H1" s="102" t="s">
        <v>55</v>
      </c>
    </row>
    <row r="2" spans="1:8" ht="24.75" customHeight="1">
      <c r="A2" s="43" t="s">
        <v>0</v>
      </c>
      <c r="B2" s="352" t="s">
        <v>308</v>
      </c>
      <c r="C2" s="352"/>
      <c r="D2" s="352"/>
      <c r="E2" s="352"/>
      <c r="F2" s="352"/>
      <c r="G2" s="352"/>
      <c r="H2" s="102" t="s">
        <v>56</v>
      </c>
    </row>
    <row r="3" spans="1:9" ht="19.5" customHeight="1">
      <c r="A3" s="109" t="s">
        <v>48</v>
      </c>
      <c r="B3" s="93"/>
      <c r="C3" s="93"/>
      <c r="D3" s="93"/>
      <c r="I3" s="102"/>
    </row>
    <row r="4" spans="1:7" ht="13.5">
      <c r="A4" s="79" t="s">
        <v>46</v>
      </c>
      <c r="B4" s="304" t="s">
        <v>309</v>
      </c>
      <c r="C4" s="305"/>
      <c r="D4" s="305"/>
      <c r="E4" s="305"/>
      <c r="F4" s="305"/>
      <c r="G4" s="306"/>
    </row>
    <row r="5" spans="1:7" ht="13.5">
      <c r="A5" s="80" t="s">
        <v>39</v>
      </c>
      <c r="B5" s="304" t="s">
        <v>152</v>
      </c>
      <c r="C5" s="305"/>
      <c r="D5" s="305"/>
      <c r="E5" s="305"/>
      <c r="F5" s="305"/>
      <c r="G5" s="306"/>
    </row>
    <row r="6" spans="1:10" ht="13.5">
      <c r="A6" s="80" t="s">
        <v>7</v>
      </c>
      <c r="B6" s="466" t="s">
        <v>284</v>
      </c>
      <c r="C6" s="467"/>
      <c r="D6" s="468"/>
      <c r="E6" s="200" t="s">
        <v>43</v>
      </c>
      <c r="F6" s="211" t="str">
        <f>IF($I$6=0,"",$I$6)</f>
        <v>遠隔</v>
      </c>
      <c r="G6" s="199">
        <f>IF($J$6=0,"",$J$6)</f>
        <v>5</v>
      </c>
      <c r="H6" s="200" t="s">
        <v>43</v>
      </c>
      <c r="I6" s="201" t="s">
        <v>71</v>
      </c>
      <c r="J6" s="201">
        <v>5</v>
      </c>
    </row>
    <row r="7" spans="1:10" ht="13.5">
      <c r="A7" s="81" t="s">
        <v>6</v>
      </c>
      <c r="B7" s="304" t="s">
        <v>310</v>
      </c>
      <c r="C7" s="305"/>
      <c r="D7" s="306"/>
      <c r="E7" s="200" t="s">
        <v>66</v>
      </c>
      <c r="F7" s="199">
        <f>IF($I$7=0,"",$I$7)</f>
      </c>
      <c r="G7" s="199">
        <f>IF($J$7=0,"",$J$7)</f>
      </c>
      <c r="H7" s="200" t="s">
        <v>66</v>
      </c>
      <c r="I7" s="201"/>
      <c r="J7" s="201"/>
    </row>
    <row r="8" spans="1:10" ht="13.5" customHeight="1">
      <c r="A8" s="82" t="s">
        <v>61</v>
      </c>
      <c r="B8" s="307" t="s">
        <v>311</v>
      </c>
      <c r="C8" s="308"/>
      <c r="D8" s="308"/>
      <c r="E8" s="308"/>
      <c r="F8" s="308"/>
      <c r="G8" s="309"/>
      <c r="H8" s="200" t="s">
        <v>85</v>
      </c>
      <c r="I8" s="201" t="s">
        <v>292</v>
      </c>
      <c r="J8" s="102" t="s">
        <v>62</v>
      </c>
    </row>
    <row r="9" spans="1:11" ht="13.5" customHeight="1">
      <c r="A9" s="83"/>
      <c r="B9" s="274"/>
      <c r="C9" s="275"/>
      <c r="D9" s="275"/>
      <c r="E9" s="275"/>
      <c r="F9" s="275"/>
      <c r="G9" s="276"/>
      <c r="H9" s="200" t="s">
        <v>51</v>
      </c>
      <c r="I9" s="201" t="s">
        <v>15</v>
      </c>
      <c r="J9" s="199">
        <f>IF($I$9="筋力",'基本'!$C$5,IF($I$9="耐久力",'基本'!$C$6,IF($I$9="敏捷力",'基本'!$C$7,IF($I$9="知力",'基本'!$C$8,IF($I$9="判断力",'基本'!$C$9,IF($I$9="魅力",'基本'!$C$10,""))))))</f>
        <v>5</v>
      </c>
      <c r="K9" s="201" t="s">
        <v>90</v>
      </c>
    </row>
    <row r="10" spans="1:12" ht="13.5" customHeight="1">
      <c r="A10" s="83"/>
      <c r="B10" s="271"/>
      <c r="C10" s="272"/>
      <c r="D10" s="272"/>
      <c r="E10" s="272"/>
      <c r="F10" s="272"/>
      <c r="G10" s="273"/>
      <c r="H10" s="200" t="s">
        <v>58</v>
      </c>
      <c r="I10" s="201">
        <v>1</v>
      </c>
      <c r="J10" s="268" t="s">
        <v>53</v>
      </c>
      <c r="K10" s="269"/>
      <c r="L10" s="199">
        <f>IF($I$8='基本'!$F$4,'基本'!$P$7,IF($I$8='基本'!$F$13,'基本'!$P$16,IF($I$8='基本'!$F$22,'基本'!$P$25,IF($I$8='基本'!$F$31,'基本'!$P$34,IF($I$8='基本'!$F$40,'基本'!$P$43,0)))))</f>
        <v>7</v>
      </c>
    </row>
    <row r="11" spans="1:12" ht="13.5" customHeight="1">
      <c r="A11" s="83"/>
      <c r="B11" s="271"/>
      <c r="C11" s="272"/>
      <c r="D11" s="272"/>
      <c r="E11" s="272"/>
      <c r="F11" s="272"/>
      <c r="G11" s="273"/>
      <c r="H11" s="107" t="s">
        <v>52</v>
      </c>
      <c r="I11" s="201" t="s">
        <v>15</v>
      </c>
      <c r="J11" s="106">
        <f>IF($I$9="筋力",'基本'!$C$5,IF($I$11="耐久力",'基本'!$C$6,IF($I$11="敏捷力",'基本'!$C$7,IF($I$11="知力",'基本'!$C$8,IF($I$11="判断力",'基本'!$C$9,IF($I$11="魅力",'基本'!$C$10,""))))))</f>
        <v>5</v>
      </c>
      <c r="L11" s="93"/>
    </row>
    <row r="12" spans="1:12" ht="13.5" customHeight="1">
      <c r="A12" s="83"/>
      <c r="B12" s="475"/>
      <c r="C12" s="476"/>
      <c r="D12" s="476"/>
      <c r="E12" s="476"/>
      <c r="F12" s="476"/>
      <c r="G12" s="477"/>
      <c r="H12" s="200" t="s">
        <v>59</v>
      </c>
      <c r="I12" s="201">
        <v>0</v>
      </c>
      <c r="J12" s="268" t="s">
        <v>54</v>
      </c>
      <c r="K12" s="269"/>
      <c r="L12" s="199">
        <f>IF($I$8='基本'!$F$4,'基本'!$P$9,IF($I$8='基本'!$F$13,'基本'!$P$18,IF($I$8='基本'!$F$22,'基本'!$P$27,IF($I$8='基本'!$F$31,'基本'!$P$36,IF($I$8='基本'!$F$40,'基本'!$P$45,0)))))</f>
        <v>2</v>
      </c>
    </row>
    <row r="13" spans="1:11" ht="13.5" customHeight="1">
      <c r="A13" s="83"/>
      <c r="B13" s="472"/>
      <c r="C13" s="473"/>
      <c r="D13" s="473"/>
      <c r="E13" s="473"/>
      <c r="F13" s="473"/>
      <c r="G13" s="474"/>
      <c r="H13" s="108" t="s">
        <v>86</v>
      </c>
      <c r="I13" s="201">
        <v>1</v>
      </c>
      <c r="J13" s="200" t="s">
        <v>44</v>
      </c>
      <c r="K13" s="201">
        <v>10</v>
      </c>
    </row>
    <row r="14" spans="1:11" ht="13.5" customHeight="1">
      <c r="A14" s="83"/>
      <c r="B14" s="274"/>
      <c r="C14" s="275"/>
      <c r="D14" s="275"/>
      <c r="E14" s="275"/>
      <c r="F14" s="275"/>
      <c r="G14" s="276"/>
      <c r="H14" s="200" t="s">
        <v>50</v>
      </c>
      <c r="I14" s="201">
        <v>2</v>
      </c>
      <c r="J14" s="200" t="s">
        <v>44</v>
      </c>
      <c r="K14" s="201">
        <v>8</v>
      </c>
    </row>
    <row r="15" spans="1:9" ht="13.5" customHeight="1">
      <c r="A15" s="83"/>
      <c r="B15" s="274"/>
      <c r="C15" s="275"/>
      <c r="D15" s="275"/>
      <c r="E15" s="275"/>
      <c r="F15" s="275"/>
      <c r="G15" s="276"/>
      <c r="H15" s="200" t="s">
        <v>60</v>
      </c>
      <c r="I15" s="201"/>
    </row>
    <row r="16" spans="1:7" ht="13.5" customHeight="1">
      <c r="A16" s="83"/>
      <c r="B16" s="274"/>
      <c r="C16" s="275"/>
      <c r="D16" s="275"/>
      <c r="E16" s="275"/>
      <c r="F16" s="275"/>
      <c r="G16" s="276"/>
    </row>
    <row r="17" spans="1:11" ht="13.5" customHeight="1">
      <c r="A17" s="83"/>
      <c r="B17" s="274"/>
      <c r="C17" s="275"/>
      <c r="D17" s="275"/>
      <c r="E17" s="275"/>
      <c r="F17" s="275"/>
      <c r="G17" s="276"/>
      <c r="J17" s="148"/>
      <c r="K17" s="148"/>
    </row>
    <row r="18" spans="1:11" ht="13.5" customHeight="1">
      <c r="A18" s="84"/>
      <c r="B18" s="423"/>
      <c r="C18" s="422"/>
      <c r="D18" s="422"/>
      <c r="E18" s="422"/>
      <c r="F18" s="422"/>
      <c r="G18" s="424"/>
      <c r="J18" s="148"/>
      <c r="K18" s="148"/>
    </row>
    <row r="19" spans="1:7" ht="13.5">
      <c r="A19" s="422"/>
      <c r="B19" s="422"/>
      <c r="C19" s="422"/>
      <c r="D19" s="422"/>
      <c r="E19" s="422"/>
      <c r="F19" s="422"/>
      <c r="G19" s="422"/>
    </row>
    <row r="20" spans="1:7" ht="13.5" customHeight="1">
      <c r="A20" s="286" t="s">
        <v>49</v>
      </c>
      <c r="B20" s="287"/>
      <c r="C20" s="287"/>
      <c r="D20" s="287"/>
      <c r="E20" s="287"/>
      <c r="F20" s="287"/>
      <c r="G20" s="288"/>
    </row>
    <row r="21" spans="1:12" s="142" customFormat="1" ht="13.5" customHeight="1">
      <c r="A21" s="345"/>
      <c r="B21" s="346"/>
      <c r="C21" s="346"/>
      <c r="D21" s="346"/>
      <c r="E21" s="346"/>
      <c r="F21" s="346"/>
      <c r="G21" s="347"/>
      <c r="L21" s="143"/>
    </row>
    <row r="22" spans="1:12" s="93" customFormat="1" ht="18" customHeight="1">
      <c r="A22" s="321" t="s">
        <v>320</v>
      </c>
      <c r="B22" s="322"/>
      <c r="C22" s="322"/>
      <c r="D22" s="322"/>
      <c r="E22" s="322"/>
      <c r="F22" s="322"/>
      <c r="G22" s="323"/>
      <c r="L22" s="148"/>
    </row>
    <row r="23" spans="1:12" s="93" customFormat="1" ht="15.75" customHeight="1">
      <c r="A23" s="478" t="s">
        <v>321</v>
      </c>
      <c r="B23" s="479"/>
      <c r="C23" s="479"/>
      <c r="D23" s="479"/>
      <c r="E23" s="479"/>
      <c r="F23" s="479"/>
      <c r="G23" s="480"/>
      <c r="L23" s="148"/>
    </row>
    <row r="24" spans="1:7" ht="17.25" customHeight="1">
      <c r="A24" s="274"/>
      <c r="B24" s="275"/>
      <c r="C24" s="275"/>
      <c r="D24" s="275"/>
      <c r="E24" s="275"/>
      <c r="F24" s="275"/>
      <c r="G24" s="276"/>
    </row>
    <row r="25" spans="1:12" s="93" customFormat="1" ht="18.75" customHeight="1">
      <c r="A25" s="481" t="s">
        <v>322</v>
      </c>
      <c r="B25" s="482"/>
      <c r="C25" s="482"/>
      <c r="D25" s="482"/>
      <c r="E25" s="482"/>
      <c r="F25" s="482"/>
      <c r="G25" s="483"/>
      <c r="L25" s="148"/>
    </row>
    <row r="26" spans="1:12" s="142" customFormat="1" ht="13.5" customHeight="1">
      <c r="A26" s="271"/>
      <c r="B26" s="272"/>
      <c r="C26" s="272"/>
      <c r="D26" s="272"/>
      <c r="E26" s="272"/>
      <c r="F26" s="272"/>
      <c r="G26" s="273"/>
      <c r="L26" s="143"/>
    </row>
    <row r="27" spans="1:12" s="142" customFormat="1" ht="13.5" customHeight="1">
      <c r="A27" s="271"/>
      <c r="B27" s="272"/>
      <c r="C27" s="272"/>
      <c r="D27" s="272"/>
      <c r="E27" s="272"/>
      <c r="F27" s="272"/>
      <c r="G27" s="273"/>
      <c r="L27" s="143"/>
    </row>
    <row r="28" spans="1:12" s="142" customFormat="1" ht="13.5" customHeight="1">
      <c r="A28" s="271"/>
      <c r="B28" s="272"/>
      <c r="C28" s="272"/>
      <c r="D28" s="272"/>
      <c r="E28" s="272"/>
      <c r="F28" s="272"/>
      <c r="G28" s="273"/>
      <c r="L28" s="143"/>
    </row>
    <row r="29" spans="1:11" s="143" customFormat="1" ht="13.5" customHeight="1">
      <c r="A29" s="271"/>
      <c r="B29" s="272"/>
      <c r="C29" s="272"/>
      <c r="D29" s="272"/>
      <c r="E29" s="272"/>
      <c r="F29" s="272"/>
      <c r="G29" s="273"/>
      <c r="H29" s="142"/>
      <c r="I29" s="142"/>
      <c r="J29" s="142"/>
      <c r="K29" s="142"/>
    </row>
    <row r="30" spans="1:12" s="142" customFormat="1" ht="13.5" customHeight="1">
      <c r="A30" s="271"/>
      <c r="B30" s="272"/>
      <c r="C30" s="272"/>
      <c r="D30" s="272"/>
      <c r="E30" s="272"/>
      <c r="F30" s="272"/>
      <c r="G30" s="273"/>
      <c r="L30" s="143"/>
    </row>
    <row r="31" spans="1:12" s="142" customFormat="1" ht="13.5" customHeight="1">
      <c r="A31" s="271"/>
      <c r="B31" s="272"/>
      <c r="C31" s="272"/>
      <c r="D31" s="272"/>
      <c r="E31" s="272"/>
      <c r="F31" s="272"/>
      <c r="G31" s="273"/>
      <c r="L31" s="143"/>
    </row>
    <row r="32" spans="1:12" s="142" customFormat="1" ht="13.5" customHeight="1">
      <c r="A32" s="271"/>
      <c r="B32" s="272"/>
      <c r="C32" s="272"/>
      <c r="D32" s="272"/>
      <c r="E32" s="272"/>
      <c r="F32" s="272"/>
      <c r="G32" s="273"/>
      <c r="L32" s="143"/>
    </row>
    <row r="33" spans="1:12" s="142" customFormat="1" ht="13.5" customHeight="1">
      <c r="A33" s="271"/>
      <c r="B33" s="272"/>
      <c r="C33" s="272"/>
      <c r="D33" s="272"/>
      <c r="E33" s="272"/>
      <c r="F33" s="272"/>
      <c r="G33" s="273"/>
      <c r="L33" s="143"/>
    </row>
    <row r="34" spans="1:12" s="142" customFormat="1" ht="13.5" customHeight="1">
      <c r="A34" s="271"/>
      <c r="B34" s="272"/>
      <c r="C34" s="272"/>
      <c r="D34" s="272"/>
      <c r="E34" s="272"/>
      <c r="F34" s="272"/>
      <c r="G34" s="273"/>
      <c r="L34" s="143"/>
    </row>
    <row r="35" spans="1:12" s="142" customFormat="1" ht="13.5" customHeight="1">
      <c r="A35" s="271"/>
      <c r="B35" s="272"/>
      <c r="C35" s="272"/>
      <c r="D35" s="272"/>
      <c r="E35" s="272"/>
      <c r="F35" s="272"/>
      <c r="G35" s="273"/>
      <c r="L35" s="143"/>
    </row>
    <row r="36" spans="1:12" s="142" customFormat="1" ht="13.5" customHeight="1">
      <c r="A36" s="271"/>
      <c r="B36" s="272"/>
      <c r="C36" s="272"/>
      <c r="D36" s="272"/>
      <c r="E36" s="272"/>
      <c r="F36" s="272"/>
      <c r="G36" s="273"/>
      <c r="L36" s="143"/>
    </row>
    <row r="37" spans="1:12" s="142" customFormat="1" ht="13.5" customHeight="1">
      <c r="A37" s="271"/>
      <c r="B37" s="272"/>
      <c r="C37" s="272"/>
      <c r="D37" s="272"/>
      <c r="E37" s="272"/>
      <c r="F37" s="272"/>
      <c r="G37" s="273"/>
      <c r="L37" s="143"/>
    </row>
    <row r="38" spans="1:12" s="142" customFormat="1" ht="13.5" customHeight="1">
      <c r="A38" s="271"/>
      <c r="B38" s="272"/>
      <c r="C38" s="272"/>
      <c r="D38" s="272"/>
      <c r="E38" s="272"/>
      <c r="F38" s="272"/>
      <c r="G38" s="273"/>
      <c r="L38" s="143"/>
    </row>
    <row r="39" spans="1:12" s="142" customFormat="1" ht="13.5" customHeight="1">
      <c r="A39" s="271"/>
      <c r="B39" s="272"/>
      <c r="C39" s="272"/>
      <c r="D39" s="272"/>
      <c r="E39" s="272"/>
      <c r="F39" s="272"/>
      <c r="G39" s="273"/>
      <c r="L39" s="143"/>
    </row>
    <row r="40" spans="1:12" s="142" customFormat="1" ht="13.5" customHeight="1">
      <c r="A40" s="271"/>
      <c r="B40" s="272"/>
      <c r="C40" s="272"/>
      <c r="D40" s="272"/>
      <c r="E40" s="272"/>
      <c r="F40" s="272"/>
      <c r="G40" s="273"/>
      <c r="L40" s="143"/>
    </row>
    <row r="41" spans="1:12" s="142" customFormat="1" ht="13.5" customHeight="1">
      <c r="A41" s="271"/>
      <c r="B41" s="272"/>
      <c r="C41" s="272"/>
      <c r="D41" s="272"/>
      <c r="E41" s="272"/>
      <c r="F41" s="272"/>
      <c r="G41" s="273"/>
      <c r="L41" s="143"/>
    </row>
    <row r="42" spans="1:12" s="142" customFormat="1" ht="13.5" customHeight="1">
      <c r="A42" s="271"/>
      <c r="B42" s="272"/>
      <c r="C42" s="272"/>
      <c r="D42" s="272"/>
      <c r="E42" s="272"/>
      <c r="F42" s="272"/>
      <c r="G42" s="273"/>
      <c r="L42" s="143"/>
    </row>
    <row r="43" spans="1:12" s="142" customFormat="1" ht="13.5" customHeight="1">
      <c r="A43" s="271"/>
      <c r="B43" s="272"/>
      <c r="C43" s="272"/>
      <c r="D43" s="272"/>
      <c r="E43" s="272"/>
      <c r="F43" s="272"/>
      <c r="G43" s="273"/>
      <c r="L43" s="143"/>
    </row>
    <row r="44" spans="1:12" s="142" customFormat="1" ht="13.5" customHeight="1">
      <c r="A44" s="271"/>
      <c r="B44" s="272"/>
      <c r="C44" s="272"/>
      <c r="D44" s="272"/>
      <c r="E44" s="272"/>
      <c r="F44" s="272"/>
      <c r="G44" s="273"/>
      <c r="L44" s="143"/>
    </row>
    <row r="45" spans="1:12" s="142" customFormat="1" ht="13.5" customHeight="1">
      <c r="A45" s="271"/>
      <c r="B45" s="272"/>
      <c r="C45" s="272"/>
      <c r="D45" s="272"/>
      <c r="E45" s="272"/>
      <c r="F45" s="272"/>
      <c r="G45" s="273"/>
      <c r="L45" s="143"/>
    </row>
    <row r="46" spans="1:12" s="142" customFormat="1" ht="13.5" customHeight="1">
      <c r="A46" s="271"/>
      <c r="B46" s="272"/>
      <c r="C46" s="272"/>
      <c r="D46" s="272"/>
      <c r="E46" s="272"/>
      <c r="F46" s="272"/>
      <c r="G46" s="273"/>
      <c r="L46" s="143"/>
    </row>
    <row r="47" spans="1:12" s="142" customFormat="1" ht="13.5" customHeight="1">
      <c r="A47" s="271"/>
      <c r="B47" s="272"/>
      <c r="C47" s="272"/>
      <c r="D47" s="272"/>
      <c r="E47" s="272"/>
      <c r="F47" s="272"/>
      <c r="G47" s="273"/>
      <c r="L47" s="143"/>
    </row>
    <row r="48" spans="1:12" s="142" customFormat="1" ht="13.5" customHeight="1">
      <c r="A48" s="271"/>
      <c r="B48" s="272"/>
      <c r="C48" s="272"/>
      <c r="D48" s="272"/>
      <c r="E48" s="272"/>
      <c r="F48" s="272"/>
      <c r="G48" s="273"/>
      <c r="L48" s="143"/>
    </row>
    <row r="49" spans="1:12" s="142" customFormat="1" ht="13.5" customHeight="1">
      <c r="A49" s="271"/>
      <c r="B49" s="272"/>
      <c r="C49" s="272"/>
      <c r="D49" s="272"/>
      <c r="E49" s="272"/>
      <c r="F49" s="272"/>
      <c r="G49" s="273"/>
      <c r="L49" s="143"/>
    </row>
    <row r="50" spans="1:12" s="142" customFormat="1" ht="13.5" customHeight="1">
      <c r="A50" s="271"/>
      <c r="B50" s="272"/>
      <c r="C50" s="272"/>
      <c r="D50" s="272"/>
      <c r="E50" s="272"/>
      <c r="F50" s="272"/>
      <c r="G50" s="273"/>
      <c r="L50" s="143"/>
    </row>
    <row r="51" spans="1:12" s="142" customFormat="1" ht="13.5" customHeight="1">
      <c r="A51" s="271"/>
      <c r="B51" s="272"/>
      <c r="C51" s="272"/>
      <c r="D51" s="272"/>
      <c r="E51" s="272"/>
      <c r="F51" s="272"/>
      <c r="G51" s="273"/>
      <c r="L51" s="143"/>
    </row>
    <row r="52" spans="1:12" s="142" customFormat="1" ht="13.5" customHeight="1">
      <c r="A52" s="271"/>
      <c r="B52" s="272"/>
      <c r="C52" s="272"/>
      <c r="D52" s="272"/>
      <c r="E52" s="272"/>
      <c r="F52" s="272"/>
      <c r="G52" s="273"/>
      <c r="L52" s="143"/>
    </row>
    <row r="53" spans="1:12" s="142" customFormat="1" ht="13.5" customHeight="1">
      <c r="A53" s="271"/>
      <c r="B53" s="272"/>
      <c r="C53" s="272"/>
      <c r="D53" s="272"/>
      <c r="E53" s="272"/>
      <c r="F53" s="272"/>
      <c r="G53" s="273"/>
      <c r="L53" s="143"/>
    </row>
    <row r="54" spans="1:12" s="142" customFormat="1" ht="13.5" customHeight="1">
      <c r="A54" s="271"/>
      <c r="B54" s="272"/>
      <c r="C54" s="272"/>
      <c r="D54" s="272"/>
      <c r="E54" s="272"/>
      <c r="F54" s="272"/>
      <c r="G54" s="273"/>
      <c r="L54" s="143"/>
    </row>
    <row r="55" spans="1:12" s="142" customFormat="1" ht="13.5" customHeight="1">
      <c r="A55" s="271"/>
      <c r="B55" s="272"/>
      <c r="C55" s="272"/>
      <c r="D55" s="272"/>
      <c r="E55" s="272"/>
      <c r="F55" s="272"/>
      <c r="G55" s="273"/>
      <c r="L55" s="143"/>
    </row>
    <row r="56" spans="1:12" s="142" customFormat="1" ht="13.5" customHeight="1">
      <c r="A56" s="271"/>
      <c r="B56" s="272"/>
      <c r="C56" s="272"/>
      <c r="D56" s="272"/>
      <c r="E56" s="272"/>
      <c r="F56" s="272"/>
      <c r="G56" s="273"/>
      <c r="L56" s="143"/>
    </row>
    <row r="57" spans="1:11" s="143" customFormat="1" ht="13.5" customHeight="1">
      <c r="A57" s="271"/>
      <c r="B57" s="272"/>
      <c r="C57" s="272"/>
      <c r="D57" s="272"/>
      <c r="E57" s="272"/>
      <c r="F57" s="272"/>
      <c r="G57" s="273"/>
      <c r="H57" s="142"/>
      <c r="I57" s="142"/>
      <c r="J57" s="142"/>
      <c r="K57" s="142"/>
    </row>
    <row r="58" spans="1:12" s="93" customFormat="1" ht="21">
      <c r="A58" s="39" t="s">
        <v>32</v>
      </c>
      <c r="B58" s="203">
        <f>$B$1</f>
        <v>2</v>
      </c>
      <c r="C58" s="40" t="s">
        <v>40</v>
      </c>
      <c r="D58" s="41" t="str">
        <f>$E$1</f>
        <v>遭遇毎</v>
      </c>
      <c r="E58" s="358" t="str">
        <f>$B$2</f>
        <v>スウィフト・メンダー</v>
      </c>
      <c r="F58" s="359"/>
      <c r="G58" s="360"/>
      <c r="L58" s="148"/>
    </row>
  </sheetData>
  <sheetProtection/>
  <mergeCells count="60">
    <mergeCell ref="B16:G16"/>
    <mergeCell ref="A39:G39"/>
    <mergeCell ref="A28:G28"/>
    <mergeCell ref="A29:G29"/>
    <mergeCell ref="A30:G30"/>
    <mergeCell ref="A31:G31"/>
    <mergeCell ref="A32:G32"/>
    <mergeCell ref="A33:G33"/>
    <mergeCell ref="A34:G34"/>
    <mergeCell ref="A35:G35"/>
    <mergeCell ref="A36:G36"/>
    <mergeCell ref="A37:G37"/>
    <mergeCell ref="A38:G38"/>
    <mergeCell ref="A27:G27"/>
    <mergeCell ref="B17:G17"/>
    <mergeCell ref="B18:G18"/>
    <mergeCell ref="E58:G58"/>
    <mergeCell ref="A52:G52"/>
    <mergeCell ref="A53:G53"/>
    <mergeCell ref="A54:G54"/>
    <mergeCell ref="A55:G55"/>
    <mergeCell ref="A56:G56"/>
    <mergeCell ref="A57:G57"/>
    <mergeCell ref="A51:G51"/>
    <mergeCell ref="A40:G40"/>
    <mergeCell ref="A41:G41"/>
    <mergeCell ref="A42:G42"/>
    <mergeCell ref="A43:G43"/>
    <mergeCell ref="A45:G45"/>
    <mergeCell ref="A46:G46"/>
    <mergeCell ref="A47:G47"/>
    <mergeCell ref="A48:G48"/>
    <mergeCell ref="A49:G49"/>
    <mergeCell ref="A50:G50"/>
    <mergeCell ref="A44:G44"/>
    <mergeCell ref="A19:G19"/>
    <mergeCell ref="A20:G20"/>
    <mergeCell ref="A21:G21"/>
    <mergeCell ref="A26:G26"/>
    <mergeCell ref="A22:G22"/>
    <mergeCell ref="A23:G23"/>
    <mergeCell ref="A24:G24"/>
    <mergeCell ref="A25:G25"/>
    <mergeCell ref="B12:G12"/>
    <mergeCell ref="J12:K12"/>
    <mergeCell ref="B13:G13"/>
    <mergeCell ref="B14:G14"/>
    <mergeCell ref="B15:G15"/>
    <mergeCell ref="J10:K10"/>
    <mergeCell ref="B11:G11"/>
    <mergeCell ref="B7:D7"/>
    <mergeCell ref="B8:G8"/>
    <mergeCell ref="B9:G9"/>
    <mergeCell ref="B10:G10"/>
    <mergeCell ref="B1:C1"/>
    <mergeCell ref="F1:G1"/>
    <mergeCell ref="B2:G2"/>
    <mergeCell ref="B4:G4"/>
    <mergeCell ref="B5:G5"/>
    <mergeCell ref="B6:D6"/>
  </mergeCells>
  <printOptions/>
  <pageMargins left="0.7086614173228347" right="0.7086614173228347" top="0.7480314960629921" bottom="0.1968503937007874" header="0.31496062992125984" footer="0.31496062992125984"/>
  <pageSetup horizontalDpi="300" verticalDpi="300" orientation="portrait" paperSize="9" r:id="rId1"/>
  <headerFooter>
    <oddHeader>&amp;Cタンナイズ&amp;R&amp;D</oddHeader>
  </headerFooter>
</worksheet>
</file>

<file path=xl/worksheets/sheet18.xml><?xml version="1.0" encoding="utf-8"?>
<worksheet xmlns="http://schemas.openxmlformats.org/spreadsheetml/2006/main" xmlns:r="http://schemas.openxmlformats.org/officeDocument/2006/relationships">
  <sheetPr>
    <tabColor theme="1" tint="0.34999001026153564"/>
  </sheetPr>
  <dimension ref="A1:L57"/>
  <sheetViews>
    <sheetView zoomScalePageLayoutView="0" workbookViewId="0" topLeftCell="A1">
      <selection activeCell="A1" sqref="A1"/>
    </sheetView>
  </sheetViews>
  <sheetFormatPr defaultColWidth="9.140625" defaultRowHeight="15"/>
  <cols>
    <col min="1" max="1" width="7.8515625" style="135" customWidth="1"/>
    <col min="2" max="2" width="8.421875" style="135" customWidth="1"/>
    <col min="3" max="3" width="6.57421875" style="135" customWidth="1"/>
    <col min="4" max="4" width="15.7109375" style="135" customWidth="1"/>
    <col min="5" max="6" width="15.7109375" style="93" customWidth="1"/>
    <col min="7" max="7" width="18.28125" style="93" customWidth="1"/>
    <col min="8" max="8" width="17.421875" style="93" customWidth="1"/>
    <col min="9" max="9" width="14.57421875" style="93" customWidth="1"/>
    <col min="10" max="10" width="8.421875" style="93" customWidth="1"/>
    <col min="11" max="11" width="7.421875" style="93" customWidth="1"/>
    <col min="12" max="12" width="7.8515625" style="135" customWidth="1"/>
    <col min="13" max="13" width="9.28125" style="135" customWidth="1"/>
    <col min="14" max="14" width="12.421875" style="135" customWidth="1"/>
    <col min="15" max="16384" width="9.00390625" style="135" customWidth="1"/>
  </cols>
  <sheetData>
    <row r="1" spans="1:8" ht="21">
      <c r="A1" s="150" t="s">
        <v>32</v>
      </c>
      <c r="B1" s="440">
        <v>6</v>
      </c>
      <c r="C1" s="441"/>
      <c r="D1" s="151" t="s">
        <v>40</v>
      </c>
      <c r="E1" s="152" t="s">
        <v>241</v>
      </c>
      <c r="F1" s="484"/>
      <c r="G1" s="485"/>
      <c r="H1" s="102" t="s">
        <v>55</v>
      </c>
    </row>
    <row r="2" spans="1:8" ht="24.75" customHeight="1">
      <c r="A2" s="151" t="s">
        <v>0</v>
      </c>
      <c r="B2" s="486" t="s">
        <v>318</v>
      </c>
      <c r="C2" s="486"/>
      <c r="D2" s="486"/>
      <c r="E2" s="486"/>
      <c r="F2" s="486"/>
      <c r="G2" s="486"/>
      <c r="H2" s="102" t="s">
        <v>56</v>
      </c>
    </row>
    <row r="3" spans="1:9" ht="19.5" customHeight="1">
      <c r="A3" s="109" t="s">
        <v>48</v>
      </c>
      <c r="B3" s="93"/>
      <c r="C3" s="93"/>
      <c r="D3" s="93"/>
      <c r="I3" s="102"/>
    </row>
    <row r="4" spans="1:7" ht="13.5">
      <c r="A4" s="79" t="s">
        <v>46</v>
      </c>
      <c r="B4" s="304" t="s">
        <v>375</v>
      </c>
      <c r="C4" s="305"/>
      <c r="D4" s="305"/>
      <c r="E4" s="305"/>
      <c r="F4" s="305"/>
      <c r="G4" s="306"/>
    </row>
    <row r="5" spans="1:7" ht="13.5">
      <c r="A5" s="80" t="s">
        <v>39</v>
      </c>
      <c r="B5" s="304" t="s">
        <v>312</v>
      </c>
      <c r="C5" s="305"/>
      <c r="D5" s="305"/>
      <c r="E5" s="305"/>
      <c r="F5" s="305"/>
      <c r="G5" s="306"/>
    </row>
    <row r="6" spans="1:10" ht="13.5">
      <c r="A6" s="80" t="s">
        <v>7</v>
      </c>
      <c r="B6" s="466" t="s">
        <v>313</v>
      </c>
      <c r="C6" s="467"/>
      <c r="D6" s="468"/>
      <c r="E6" s="133" t="s">
        <v>43</v>
      </c>
      <c r="F6" s="211" t="str">
        <f>IF($I$6=0,"",$I$6)</f>
        <v>遠隔</v>
      </c>
      <c r="G6" s="136">
        <f>IF($J$6=0,"",$J$6)</f>
        <v>10</v>
      </c>
      <c r="H6" s="133" t="s">
        <v>43</v>
      </c>
      <c r="I6" s="134" t="s">
        <v>71</v>
      </c>
      <c r="J6" s="134">
        <v>10</v>
      </c>
    </row>
    <row r="7" spans="1:10" ht="13.5">
      <c r="A7" s="81" t="s">
        <v>135</v>
      </c>
      <c r="B7" s="304" t="s">
        <v>314</v>
      </c>
      <c r="C7" s="305"/>
      <c r="D7" s="306"/>
      <c r="E7" s="133" t="s">
        <v>66</v>
      </c>
      <c r="F7" s="132">
        <f>IF($I$7=0,"",$I$7)</f>
      </c>
      <c r="G7" s="132">
        <f>IF($J$7=0,"",$J$7)</f>
      </c>
      <c r="H7" s="133" t="s">
        <v>66</v>
      </c>
      <c r="I7" s="134"/>
      <c r="J7" s="134"/>
    </row>
    <row r="8" spans="1:10" ht="13.5" customHeight="1">
      <c r="A8" s="82" t="s">
        <v>99</v>
      </c>
      <c r="B8" s="307" t="s">
        <v>315</v>
      </c>
      <c r="C8" s="308"/>
      <c r="D8" s="308"/>
      <c r="E8" s="308"/>
      <c r="F8" s="308"/>
      <c r="G8" s="309"/>
      <c r="H8" s="200" t="s">
        <v>85</v>
      </c>
      <c r="I8" s="134" t="s">
        <v>124</v>
      </c>
      <c r="J8" s="102" t="s">
        <v>62</v>
      </c>
    </row>
    <row r="9" spans="1:11" ht="13.5" customHeight="1">
      <c r="A9" s="84"/>
      <c r="B9" s="423"/>
      <c r="C9" s="422"/>
      <c r="D9" s="422"/>
      <c r="E9" s="422"/>
      <c r="F9" s="422"/>
      <c r="G9" s="424"/>
      <c r="H9" s="200" t="s">
        <v>51</v>
      </c>
      <c r="I9" s="134" t="s">
        <v>17</v>
      </c>
      <c r="J9" s="132">
        <f>IF($I$9="筋力",'基本'!$C$5,IF($I$9="耐久力",'基本'!$C$6,IF($I$9="敏捷力",'基本'!$C$7,IF($I$9="知力",'基本'!$C$8,IF($I$9="判断力",'基本'!$C$9,IF($I$9="魅力",'基本'!$C$10,""))))))</f>
        <v>0</v>
      </c>
      <c r="K9" s="134" t="s">
        <v>90</v>
      </c>
    </row>
    <row r="10" spans="1:12" ht="13.5" customHeight="1">
      <c r="A10" s="83" t="s">
        <v>61</v>
      </c>
      <c r="B10" s="271" t="s">
        <v>316</v>
      </c>
      <c r="C10" s="272"/>
      <c r="D10" s="272"/>
      <c r="E10" s="272"/>
      <c r="F10" s="272"/>
      <c r="G10" s="273"/>
      <c r="H10" s="200" t="s">
        <v>58</v>
      </c>
      <c r="I10" s="134">
        <v>1</v>
      </c>
      <c r="J10" s="268" t="s">
        <v>53</v>
      </c>
      <c r="K10" s="269"/>
      <c r="L10" s="132">
        <f>IF($I$8='基本'!$F$4,'基本'!$P$7,IF($I$8='基本'!$F$13,'基本'!$P$16,IF($I$8='基本'!$F$22,'基本'!$P$25,IF($I$8='基本'!$F$31,'基本'!$P$34,IF($I$8='基本'!$F$40,'基本'!$P$43,0)))))</f>
        <v>0</v>
      </c>
    </row>
    <row r="11" spans="1:12" ht="13.5" customHeight="1">
      <c r="A11" s="83"/>
      <c r="B11" s="271" t="s">
        <v>317</v>
      </c>
      <c r="C11" s="272"/>
      <c r="D11" s="272"/>
      <c r="E11" s="272"/>
      <c r="F11" s="272"/>
      <c r="G11" s="273"/>
      <c r="H11" s="107" t="s">
        <v>52</v>
      </c>
      <c r="I11" s="134" t="s">
        <v>16</v>
      </c>
      <c r="J11" s="106">
        <f>IF($I$9="筋力",'基本'!$C$5,IF($I$11="耐久力",'基本'!$C$6,IF($I$11="敏捷力",'基本'!$C$7,IF($I$11="知力",'基本'!$C$8,IF($I$11="判断力",'基本'!$C$9,IF($I$11="魅力",'基本'!$C$10,""))))))</f>
        <v>5</v>
      </c>
      <c r="L11" s="93"/>
    </row>
    <row r="12" spans="1:12" ht="13.5">
      <c r="A12" s="83"/>
      <c r="B12" s="274"/>
      <c r="C12" s="275"/>
      <c r="D12" s="275"/>
      <c r="E12" s="275"/>
      <c r="F12" s="275"/>
      <c r="G12" s="276"/>
      <c r="H12" s="200" t="s">
        <v>59</v>
      </c>
      <c r="I12" s="134">
        <v>0</v>
      </c>
      <c r="J12" s="268" t="s">
        <v>54</v>
      </c>
      <c r="K12" s="269"/>
      <c r="L12" s="132">
        <f>IF($I$8='基本'!$F$4,'基本'!$P$9,IF($I$8='基本'!$F$13,'基本'!$P$18,IF($I$8='基本'!$F$22,'基本'!$P$27,IF($I$8='基本'!$F$31,'基本'!$P$36,IF($I$8='基本'!$F$40,'基本'!$P$45,0)))))</f>
        <v>0</v>
      </c>
    </row>
    <row r="13" spans="1:11" ht="17.25">
      <c r="A13" s="83"/>
      <c r="B13" s="353" t="str">
        <f>"　　　追加で回復力回数を消費せず　回復力 ＋ "&amp;$J$11+5</f>
        <v>　　　追加で回復力回数を消費せず　回復力 ＋ 10</v>
      </c>
      <c r="C13" s="354"/>
      <c r="D13" s="354"/>
      <c r="E13" s="354"/>
      <c r="F13" s="354"/>
      <c r="G13" s="355"/>
      <c r="H13" s="108" t="s">
        <v>86</v>
      </c>
      <c r="I13" s="134">
        <v>2</v>
      </c>
      <c r="J13" s="133" t="s">
        <v>44</v>
      </c>
      <c r="K13" s="134">
        <v>10</v>
      </c>
    </row>
    <row r="14" spans="1:11" ht="13.5" customHeight="1">
      <c r="A14" s="83"/>
      <c r="B14" s="274"/>
      <c r="C14" s="275"/>
      <c r="D14" s="275"/>
      <c r="E14" s="275"/>
      <c r="F14" s="275"/>
      <c r="G14" s="276"/>
      <c r="H14" s="133" t="s">
        <v>50</v>
      </c>
      <c r="I14" s="134">
        <v>2</v>
      </c>
      <c r="J14" s="133" t="s">
        <v>44</v>
      </c>
      <c r="K14" s="134">
        <v>6</v>
      </c>
    </row>
    <row r="15" spans="1:9" ht="13.5" customHeight="1">
      <c r="A15" s="83"/>
      <c r="B15" s="274"/>
      <c r="C15" s="275"/>
      <c r="D15" s="275"/>
      <c r="E15" s="275"/>
      <c r="F15" s="275"/>
      <c r="G15" s="276"/>
      <c r="H15" s="133" t="s">
        <v>60</v>
      </c>
      <c r="I15" s="134"/>
    </row>
    <row r="16" spans="1:7" ht="13.5" customHeight="1">
      <c r="A16" s="83"/>
      <c r="B16" s="274"/>
      <c r="C16" s="275"/>
      <c r="D16" s="275"/>
      <c r="E16" s="275"/>
      <c r="F16" s="275"/>
      <c r="G16" s="276"/>
    </row>
    <row r="17" spans="1:11" ht="13.5" customHeight="1">
      <c r="A17" s="83"/>
      <c r="B17" s="274"/>
      <c r="C17" s="275"/>
      <c r="D17" s="275"/>
      <c r="E17" s="275"/>
      <c r="F17" s="275"/>
      <c r="G17" s="276"/>
      <c r="J17" s="135"/>
      <c r="K17" s="135"/>
    </row>
    <row r="18" spans="1:11" ht="13.5" customHeight="1">
      <c r="A18" s="84"/>
      <c r="B18" s="423"/>
      <c r="C18" s="422"/>
      <c r="D18" s="422"/>
      <c r="E18" s="422"/>
      <c r="F18" s="422"/>
      <c r="G18" s="424"/>
      <c r="J18" s="135"/>
      <c r="K18" s="135"/>
    </row>
    <row r="19" spans="1:8" s="148" customFormat="1" ht="18.75" customHeight="1">
      <c r="A19" s="281" t="s">
        <v>191</v>
      </c>
      <c r="B19" s="281"/>
      <c r="C19" s="281"/>
      <c r="D19" s="281"/>
      <c r="E19" s="281"/>
      <c r="F19" s="281"/>
      <c r="G19" s="281"/>
      <c r="H19" s="93"/>
    </row>
    <row r="20" spans="1:11" s="148" customFormat="1" ht="13.5" customHeight="1">
      <c r="A20" s="361" t="s">
        <v>192</v>
      </c>
      <c r="B20" s="361"/>
      <c r="C20" s="361"/>
      <c r="D20" s="361"/>
      <c r="E20" s="361"/>
      <c r="F20" s="361"/>
      <c r="G20" s="361"/>
      <c r="H20" s="93"/>
      <c r="I20" s="93"/>
      <c r="J20" s="93"/>
      <c r="K20" s="93"/>
    </row>
    <row r="21" spans="1:11" s="148" customFormat="1" ht="13.5" customHeight="1">
      <c r="A21" s="361" t="s">
        <v>193</v>
      </c>
      <c r="B21" s="361"/>
      <c r="C21" s="361"/>
      <c r="D21" s="361"/>
      <c r="E21" s="361"/>
      <c r="F21" s="361"/>
      <c r="G21" s="361"/>
      <c r="H21" s="93"/>
      <c r="I21" s="93"/>
      <c r="J21" s="93"/>
      <c r="K21" s="93"/>
    </row>
    <row r="22" spans="1:8" s="148" customFormat="1" ht="18.75" customHeight="1">
      <c r="A22" s="281" t="s">
        <v>194</v>
      </c>
      <c r="B22" s="281"/>
      <c r="C22" s="281"/>
      <c r="D22" s="281"/>
      <c r="E22" s="281"/>
      <c r="F22" s="281"/>
      <c r="G22" s="281"/>
      <c r="H22" s="93"/>
    </row>
    <row r="23" spans="1:11" s="148" customFormat="1" ht="13.5" customHeight="1">
      <c r="A23" s="361" t="s">
        <v>195</v>
      </c>
      <c r="B23" s="361"/>
      <c r="C23" s="361"/>
      <c r="D23" s="361"/>
      <c r="E23" s="361"/>
      <c r="F23" s="361"/>
      <c r="G23" s="361"/>
      <c r="H23" s="93"/>
      <c r="I23" s="93"/>
      <c r="J23" s="93"/>
      <c r="K23" s="93"/>
    </row>
    <row r="24" spans="1:11" s="148" customFormat="1" ht="13.5" customHeight="1">
      <c r="A24" s="361" t="s">
        <v>196</v>
      </c>
      <c r="B24" s="361"/>
      <c r="C24" s="361"/>
      <c r="D24" s="361"/>
      <c r="E24" s="361"/>
      <c r="F24" s="361"/>
      <c r="G24" s="361"/>
      <c r="H24" s="93"/>
      <c r="I24" s="93"/>
      <c r="J24" s="93"/>
      <c r="K24" s="93"/>
    </row>
    <row r="25" spans="1:7" ht="13.5">
      <c r="A25" s="422"/>
      <c r="B25" s="422"/>
      <c r="C25" s="422"/>
      <c r="D25" s="422"/>
      <c r="E25" s="422"/>
      <c r="F25" s="422"/>
      <c r="G25" s="422"/>
    </row>
    <row r="26" spans="1:7" ht="13.5" customHeight="1">
      <c r="A26" s="286" t="s">
        <v>49</v>
      </c>
      <c r="B26" s="287"/>
      <c r="C26" s="287"/>
      <c r="D26" s="287"/>
      <c r="E26" s="287"/>
      <c r="F26" s="287"/>
      <c r="G26" s="288"/>
    </row>
    <row r="27" spans="1:12" s="142" customFormat="1" ht="13.5" customHeight="1">
      <c r="A27" s="345"/>
      <c r="B27" s="346"/>
      <c r="C27" s="346"/>
      <c r="D27" s="346"/>
      <c r="E27" s="346"/>
      <c r="F27" s="346"/>
      <c r="G27" s="347"/>
      <c r="L27" s="143"/>
    </row>
    <row r="28" spans="1:12" s="93" customFormat="1" ht="18" customHeight="1">
      <c r="A28" s="321" t="s">
        <v>323</v>
      </c>
      <c r="B28" s="322"/>
      <c r="C28" s="322"/>
      <c r="D28" s="322"/>
      <c r="E28" s="322"/>
      <c r="F28" s="322"/>
      <c r="G28" s="323"/>
      <c r="L28" s="148"/>
    </row>
    <row r="29" spans="1:12" s="93" customFormat="1" ht="15.75" customHeight="1">
      <c r="A29" s="478" t="s">
        <v>324</v>
      </c>
      <c r="B29" s="479"/>
      <c r="C29" s="479"/>
      <c r="D29" s="479"/>
      <c r="E29" s="479"/>
      <c r="F29" s="479"/>
      <c r="G29" s="480"/>
      <c r="L29" s="148"/>
    </row>
    <row r="30" spans="1:11" s="148" customFormat="1" ht="17.25" customHeight="1">
      <c r="A30" s="274"/>
      <c r="B30" s="275"/>
      <c r="C30" s="275"/>
      <c r="D30" s="275"/>
      <c r="E30" s="275"/>
      <c r="F30" s="275"/>
      <c r="G30" s="276"/>
      <c r="H30" s="93"/>
      <c r="I30" s="93"/>
      <c r="J30" s="93"/>
      <c r="K30" s="93"/>
    </row>
    <row r="31" spans="1:12" s="93" customFormat="1" ht="18.75" customHeight="1">
      <c r="A31" s="481" t="s">
        <v>325</v>
      </c>
      <c r="B31" s="482"/>
      <c r="C31" s="482"/>
      <c r="D31" s="482"/>
      <c r="E31" s="482"/>
      <c r="F31" s="482"/>
      <c r="G31" s="483"/>
      <c r="L31" s="148"/>
    </row>
    <row r="32" spans="1:12" s="142" customFormat="1" ht="13.5" customHeight="1">
      <c r="A32" s="271"/>
      <c r="B32" s="272"/>
      <c r="C32" s="272"/>
      <c r="D32" s="272"/>
      <c r="E32" s="272"/>
      <c r="F32" s="272"/>
      <c r="G32" s="273"/>
      <c r="L32" s="143"/>
    </row>
    <row r="33" spans="1:11" s="143" customFormat="1" ht="17.25" customHeight="1">
      <c r="A33" s="487" t="s">
        <v>333</v>
      </c>
      <c r="B33" s="488"/>
      <c r="C33" s="488"/>
      <c r="D33" s="488"/>
      <c r="E33" s="488"/>
      <c r="F33" s="488"/>
      <c r="G33" s="489"/>
      <c r="H33" s="142"/>
      <c r="I33" s="142"/>
      <c r="J33" s="142"/>
      <c r="K33" s="142"/>
    </row>
    <row r="34" spans="1:12" s="142" customFormat="1" ht="13.5" customHeight="1">
      <c r="A34" s="271"/>
      <c r="B34" s="272"/>
      <c r="C34" s="272"/>
      <c r="D34" s="272"/>
      <c r="E34" s="272"/>
      <c r="F34" s="272"/>
      <c r="G34" s="273"/>
      <c r="L34" s="143"/>
    </row>
    <row r="35" spans="1:12" s="142" customFormat="1" ht="13.5" customHeight="1">
      <c r="A35" s="472" t="s">
        <v>339</v>
      </c>
      <c r="B35" s="473"/>
      <c r="C35" s="473"/>
      <c r="D35" s="473"/>
      <c r="E35" s="473"/>
      <c r="F35" s="473"/>
      <c r="G35" s="474"/>
      <c r="L35" s="143"/>
    </row>
    <row r="36" spans="1:12" s="142" customFormat="1" ht="13.5" customHeight="1">
      <c r="A36" s="271"/>
      <c r="B36" s="272"/>
      <c r="C36" s="272"/>
      <c r="D36" s="272"/>
      <c r="E36" s="272"/>
      <c r="F36" s="272"/>
      <c r="G36" s="273"/>
      <c r="L36" s="143"/>
    </row>
    <row r="37" spans="1:12" s="142" customFormat="1" ht="13.5" customHeight="1">
      <c r="A37" s="271" t="s">
        <v>432</v>
      </c>
      <c r="B37" s="272"/>
      <c r="C37" s="272"/>
      <c r="D37" s="272"/>
      <c r="E37" s="272"/>
      <c r="F37" s="272"/>
      <c r="G37" s="273"/>
      <c r="L37" s="143"/>
    </row>
    <row r="38" spans="1:12" s="142" customFormat="1" ht="13.5" customHeight="1">
      <c r="A38" s="271" t="s">
        <v>466</v>
      </c>
      <c r="B38" s="272"/>
      <c r="C38" s="272"/>
      <c r="D38" s="272"/>
      <c r="E38" s="272"/>
      <c r="F38" s="272"/>
      <c r="G38" s="273"/>
      <c r="L38" s="143"/>
    </row>
    <row r="39" spans="1:12" s="142" customFormat="1" ht="13.5" customHeight="1">
      <c r="A39" s="271"/>
      <c r="B39" s="272"/>
      <c r="C39" s="272"/>
      <c r="D39" s="272"/>
      <c r="E39" s="272"/>
      <c r="F39" s="272"/>
      <c r="G39" s="273"/>
      <c r="L39" s="143"/>
    </row>
    <row r="40" spans="1:12" s="142" customFormat="1" ht="13.5" customHeight="1">
      <c r="A40" s="271" t="s">
        <v>467</v>
      </c>
      <c r="B40" s="272"/>
      <c r="C40" s="272"/>
      <c r="D40" s="272"/>
      <c r="E40" s="272"/>
      <c r="F40" s="272"/>
      <c r="G40" s="273"/>
      <c r="L40" s="143"/>
    </row>
    <row r="41" spans="1:12" s="142" customFormat="1" ht="13.5" customHeight="1">
      <c r="A41" s="271"/>
      <c r="B41" s="272"/>
      <c r="C41" s="272"/>
      <c r="D41" s="272"/>
      <c r="E41" s="272"/>
      <c r="F41" s="272"/>
      <c r="G41" s="273"/>
      <c r="L41" s="143"/>
    </row>
    <row r="42" spans="1:12" s="142" customFormat="1" ht="13.5" customHeight="1">
      <c r="A42" s="271"/>
      <c r="B42" s="272"/>
      <c r="C42" s="272"/>
      <c r="D42" s="272"/>
      <c r="E42" s="272"/>
      <c r="F42" s="272"/>
      <c r="G42" s="273"/>
      <c r="L42" s="143"/>
    </row>
    <row r="43" spans="1:12" s="142" customFormat="1" ht="13.5" customHeight="1">
      <c r="A43" s="472" t="s">
        <v>340</v>
      </c>
      <c r="B43" s="473"/>
      <c r="C43" s="473"/>
      <c r="D43" s="473"/>
      <c r="E43" s="473"/>
      <c r="F43" s="473"/>
      <c r="G43" s="474"/>
      <c r="L43" s="143"/>
    </row>
    <row r="44" spans="1:12" s="142" customFormat="1" ht="13.5" customHeight="1">
      <c r="A44" s="271"/>
      <c r="B44" s="272"/>
      <c r="C44" s="272"/>
      <c r="D44" s="272"/>
      <c r="E44" s="272"/>
      <c r="F44" s="272"/>
      <c r="G44" s="273"/>
      <c r="L44" s="143"/>
    </row>
    <row r="45" spans="1:12" s="142" customFormat="1" ht="13.5" customHeight="1">
      <c r="A45" s="271" t="s">
        <v>433</v>
      </c>
      <c r="B45" s="272"/>
      <c r="C45" s="272"/>
      <c r="D45" s="272"/>
      <c r="E45" s="272"/>
      <c r="F45" s="272"/>
      <c r="G45" s="273"/>
      <c r="L45" s="143"/>
    </row>
    <row r="46" spans="1:12" s="142" customFormat="1" ht="13.5" customHeight="1">
      <c r="A46" s="271"/>
      <c r="B46" s="272"/>
      <c r="C46" s="272"/>
      <c r="D46" s="272"/>
      <c r="E46" s="272"/>
      <c r="F46" s="272"/>
      <c r="G46" s="273"/>
      <c r="L46" s="143"/>
    </row>
    <row r="47" spans="1:12" s="142" customFormat="1" ht="13.5" customHeight="1">
      <c r="A47" s="271" t="s">
        <v>341</v>
      </c>
      <c r="B47" s="272"/>
      <c r="C47" s="272"/>
      <c r="D47" s="272"/>
      <c r="E47" s="272"/>
      <c r="F47" s="272"/>
      <c r="G47" s="273"/>
      <c r="L47" s="143"/>
    </row>
    <row r="48" spans="1:12" s="142" customFormat="1" ht="13.5" customHeight="1">
      <c r="A48" s="271"/>
      <c r="B48" s="272"/>
      <c r="C48" s="272"/>
      <c r="D48" s="272"/>
      <c r="E48" s="272"/>
      <c r="F48" s="272"/>
      <c r="G48" s="273"/>
      <c r="L48" s="143"/>
    </row>
    <row r="49" spans="1:12" s="142" customFormat="1" ht="13.5" customHeight="1">
      <c r="A49" s="271" t="s">
        <v>342</v>
      </c>
      <c r="B49" s="272"/>
      <c r="C49" s="272"/>
      <c r="D49" s="272"/>
      <c r="E49" s="272"/>
      <c r="F49" s="272"/>
      <c r="G49" s="273"/>
      <c r="L49" s="143"/>
    </row>
    <row r="50" spans="1:12" s="142" customFormat="1" ht="13.5" customHeight="1">
      <c r="A50" s="271"/>
      <c r="B50" s="272"/>
      <c r="C50" s="272"/>
      <c r="D50" s="272"/>
      <c r="E50" s="272"/>
      <c r="F50" s="272"/>
      <c r="G50" s="273"/>
      <c r="L50" s="143"/>
    </row>
    <row r="51" spans="1:12" s="142" customFormat="1" ht="13.5" customHeight="1">
      <c r="A51" s="271"/>
      <c r="B51" s="272"/>
      <c r="C51" s="272"/>
      <c r="D51" s="272"/>
      <c r="E51" s="272"/>
      <c r="F51" s="272"/>
      <c r="G51" s="273"/>
      <c r="L51" s="143"/>
    </row>
    <row r="52" spans="1:12" s="142" customFormat="1" ht="13.5" customHeight="1">
      <c r="A52" s="365"/>
      <c r="B52" s="366"/>
      <c r="C52" s="366"/>
      <c r="D52" s="366"/>
      <c r="E52" s="366"/>
      <c r="F52" s="366"/>
      <c r="G52" s="367"/>
      <c r="L52" s="143"/>
    </row>
    <row r="53" spans="1:12" s="142" customFormat="1" ht="13.5" customHeight="1">
      <c r="A53" s="271"/>
      <c r="B53" s="272"/>
      <c r="C53" s="272"/>
      <c r="D53" s="272"/>
      <c r="E53" s="272"/>
      <c r="F53" s="272"/>
      <c r="G53" s="273"/>
      <c r="L53" s="143"/>
    </row>
    <row r="54" spans="1:12" s="142" customFormat="1" ht="13.5" customHeight="1">
      <c r="A54" s="271"/>
      <c r="B54" s="272"/>
      <c r="C54" s="272"/>
      <c r="D54" s="272"/>
      <c r="E54" s="272"/>
      <c r="F54" s="272"/>
      <c r="G54" s="273"/>
      <c r="L54" s="143"/>
    </row>
    <row r="55" spans="1:12" s="142" customFormat="1" ht="13.5" customHeight="1">
      <c r="A55" s="271"/>
      <c r="B55" s="272"/>
      <c r="C55" s="272"/>
      <c r="D55" s="272"/>
      <c r="E55" s="272"/>
      <c r="F55" s="272"/>
      <c r="G55" s="273"/>
      <c r="L55" s="143"/>
    </row>
    <row r="56" spans="1:11" s="143" customFormat="1" ht="13.5" customHeight="1">
      <c r="A56" s="271"/>
      <c r="B56" s="272"/>
      <c r="C56" s="272"/>
      <c r="D56" s="272"/>
      <c r="E56" s="272"/>
      <c r="F56" s="272"/>
      <c r="G56" s="273"/>
      <c r="H56" s="142"/>
      <c r="I56" s="142"/>
      <c r="J56" s="142"/>
      <c r="K56" s="142"/>
    </row>
    <row r="57" spans="1:12" s="93" customFormat="1" ht="21">
      <c r="A57" s="154" t="s">
        <v>32</v>
      </c>
      <c r="B57" s="204">
        <f>$B$1</f>
        <v>6</v>
      </c>
      <c r="C57" s="155" t="s">
        <v>40</v>
      </c>
      <c r="D57" s="156" t="str">
        <f>$E$1</f>
        <v>一日毎</v>
      </c>
      <c r="E57" s="426" t="str">
        <f>$B$2</f>
        <v>ヒーリング・リザーブ</v>
      </c>
      <c r="F57" s="427"/>
      <c r="G57" s="428"/>
      <c r="L57" s="135"/>
    </row>
  </sheetData>
  <sheetProtection/>
  <mergeCells count="59">
    <mergeCell ref="A33:G33"/>
    <mergeCell ref="E57:G57"/>
    <mergeCell ref="A56:G56"/>
    <mergeCell ref="A45:G45"/>
    <mergeCell ref="A46:G46"/>
    <mergeCell ref="A47:G47"/>
    <mergeCell ref="A48:G48"/>
    <mergeCell ref="A49:G49"/>
    <mergeCell ref="A50:G50"/>
    <mergeCell ref="A53:G53"/>
    <mergeCell ref="A54:G54"/>
    <mergeCell ref="A55:G55"/>
    <mergeCell ref="A51:G51"/>
    <mergeCell ref="A52:G52"/>
    <mergeCell ref="A39:G39"/>
    <mergeCell ref="A31:G31"/>
    <mergeCell ref="A44:G44"/>
    <mergeCell ref="A34:G34"/>
    <mergeCell ref="A35:G35"/>
    <mergeCell ref="A36:G36"/>
    <mergeCell ref="A28:G28"/>
    <mergeCell ref="A29:G29"/>
    <mergeCell ref="A30:G30"/>
    <mergeCell ref="A32:G32"/>
    <mergeCell ref="B14:G14"/>
    <mergeCell ref="B15:G15"/>
    <mergeCell ref="A19:G19"/>
    <mergeCell ref="A20:G20"/>
    <mergeCell ref="A21:G21"/>
    <mergeCell ref="A24:G24"/>
    <mergeCell ref="A38:G38"/>
    <mergeCell ref="A37:G37"/>
    <mergeCell ref="A40:G40"/>
    <mergeCell ref="A41:G41"/>
    <mergeCell ref="A43:G43"/>
    <mergeCell ref="A42:G42"/>
    <mergeCell ref="B17:G17"/>
    <mergeCell ref="B18:G18"/>
    <mergeCell ref="A25:G25"/>
    <mergeCell ref="A26:G26"/>
    <mergeCell ref="A27:G27"/>
    <mergeCell ref="A22:G22"/>
    <mergeCell ref="A23:G23"/>
    <mergeCell ref="B16:G16"/>
    <mergeCell ref="J10:K10"/>
    <mergeCell ref="B11:G11"/>
    <mergeCell ref="B1:C1"/>
    <mergeCell ref="F1:G1"/>
    <mergeCell ref="B2:G2"/>
    <mergeCell ref="B4:G4"/>
    <mergeCell ref="B5:G5"/>
    <mergeCell ref="B6:D6"/>
    <mergeCell ref="B7:D7"/>
    <mergeCell ref="B8:G8"/>
    <mergeCell ref="B9:G9"/>
    <mergeCell ref="B10:G10"/>
    <mergeCell ref="B12:G12"/>
    <mergeCell ref="J12:K12"/>
    <mergeCell ref="B13:G13"/>
  </mergeCells>
  <printOptions/>
  <pageMargins left="0.7086614173228347" right="0.7086614173228347" top="0.7480314960629921" bottom="0.1968503937007874" header="0.31496062992125984" footer="0.31496062992125984"/>
  <pageSetup horizontalDpi="300" verticalDpi="300" orientation="portrait" paperSize="9" r:id="rId1"/>
  <headerFooter>
    <oddHeader>&amp;Cタンナイズ&amp;R&amp;D</oddHeader>
  </headerFooter>
</worksheet>
</file>

<file path=xl/worksheets/sheet2.xml><?xml version="1.0" encoding="utf-8"?>
<worksheet xmlns="http://schemas.openxmlformats.org/spreadsheetml/2006/main" xmlns:r="http://schemas.openxmlformats.org/officeDocument/2006/relationships">
  <dimension ref="A1:P47"/>
  <sheetViews>
    <sheetView zoomScalePageLayoutView="0" workbookViewId="0" topLeftCell="A1">
      <selection activeCell="A1" sqref="A1"/>
    </sheetView>
  </sheetViews>
  <sheetFormatPr defaultColWidth="9.140625" defaultRowHeight="15"/>
  <cols>
    <col min="1" max="1" width="8.00390625" style="0" customWidth="1"/>
    <col min="3" max="3" width="9.7109375" style="0" customWidth="1"/>
    <col min="5" max="5" width="9.421875" style="0" bestFit="1" customWidth="1"/>
    <col min="15" max="15" width="9.00390625" style="50" customWidth="1"/>
    <col min="16" max="16" width="7.421875" style="0" customWidth="1"/>
  </cols>
  <sheetData>
    <row r="1" spans="1:15" ht="13.5">
      <c r="A1" s="8" t="s">
        <v>30</v>
      </c>
      <c r="B1" s="262" t="s">
        <v>146</v>
      </c>
      <c r="C1" s="262"/>
      <c r="D1" s="262"/>
      <c r="E1" s="67" t="s">
        <v>107</v>
      </c>
      <c r="F1" s="67" t="s">
        <v>108</v>
      </c>
      <c r="G1" s="67" t="s">
        <v>110</v>
      </c>
      <c r="H1" s="67" t="s">
        <v>109</v>
      </c>
      <c r="I1" s="67" t="s">
        <v>111</v>
      </c>
      <c r="J1" s="85"/>
      <c r="M1" s="15" t="s">
        <v>63</v>
      </c>
      <c r="N1" s="16">
        <v>1.04</v>
      </c>
      <c r="O1" s="16"/>
    </row>
    <row r="2" spans="1:14" ht="13.5">
      <c r="A2" s="8" t="s">
        <v>31</v>
      </c>
      <c r="B2" s="262" t="s">
        <v>147</v>
      </c>
      <c r="C2" s="262"/>
      <c r="D2" s="262"/>
      <c r="E2" s="68">
        <v>12</v>
      </c>
      <c r="F2" s="68">
        <v>5</v>
      </c>
      <c r="G2" s="68">
        <v>0</v>
      </c>
      <c r="H2" s="68">
        <v>6</v>
      </c>
      <c r="I2" s="68">
        <v>0</v>
      </c>
      <c r="J2" s="85"/>
      <c r="N2" t="s">
        <v>89</v>
      </c>
    </row>
    <row r="3" spans="1:2" ht="14.25" thickBot="1">
      <c r="A3" s="9" t="s">
        <v>32</v>
      </c>
      <c r="B3" s="47">
        <v>8</v>
      </c>
    </row>
    <row r="4" spans="1:7" ht="14.25" thickBot="1">
      <c r="A4" s="7"/>
      <c r="B4" s="6" t="s">
        <v>10</v>
      </c>
      <c r="C4" s="6" t="s">
        <v>11</v>
      </c>
      <c r="D4" s="6"/>
      <c r="F4" s="263" t="s">
        <v>38</v>
      </c>
      <c r="G4" s="264"/>
    </row>
    <row r="5" spans="1:15" ht="13.5">
      <c r="A5" s="8" t="s">
        <v>12</v>
      </c>
      <c r="B5" s="5">
        <v>11</v>
      </c>
      <c r="C5" s="14">
        <f>INT(($B$5-10)/2)</f>
        <v>0</v>
      </c>
      <c r="D5" s="4">
        <f aca="true" t="shared" si="0" ref="D5:D10">INT($B$3/2)+$C5</f>
        <v>4</v>
      </c>
      <c r="F5" s="266" t="s">
        <v>296</v>
      </c>
      <c r="G5" s="266"/>
      <c r="H5" s="267"/>
      <c r="I5" s="267"/>
      <c r="J5" s="267"/>
      <c r="K5" s="267"/>
      <c r="L5" s="267"/>
      <c r="M5" s="267"/>
      <c r="N5" s="267"/>
      <c r="O5" s="71"/>
    </row>
    <row r="6" spans="1:16" ht="13.5">
      <c r="A6" s="8" t="s">
        <v>13</v>
      </c>
      <c r="B6" s="5">
        <v>13</v>
      </c>
      <c r="C6" s="14">
        <f>INT(($B$6-10)/2)</f>
        <v>1</v>
      </c>
      <c r="D6" s="24">
        <f t="shared" si="0"/>
        <v>5</v>
      </c>
      <c r="F6" s="49" t="s">
        <v>22</v>
      </c>
      <c r="G6" s="6" t="s">
        <v>23</v>
      </c>
      <c r="H6" s="6" t="s">
        <v>24</v>
      </c>
      <c r="I6" s="6" t="s">
        <v>25</v>
      </c>
      <c r="J6" s="6" t="s">
        <v>26</v>
      </c>
      <c r="K6" s="6" t="s">
        <v>27</v>
      </c>
      <c r="L6" s="6" t="s">
        <v>84</v>
      </c>
      <c r="M6" s="6" t="s">
        <v>28</v>
      </c>
      <c r="N6" s="6" t="s">
        <v>29</v>
      </c>
      <c r="O6" s="67" t="s">
        <v>113</v>
      </c>
      <c r="P6" s="18" t="s">
        <v>34</v>
      </c>
    </row>
    <row r="7" spans="1:16" ht="13.5">
      <c r="A7" s="8" t="s">
        <v>14</v>
      </c>
      <c r="B7" s="5">
        <v>8</v>
      </c>
      <c r="C7" s="14">
        <f>INT(($B$7-10)/2)</f>
        <v>-1</v>
      </c>
      <c r="D7" s="24">
        <f t="shared" si="0"/>
        <v>3</v>
      </c>
      <c r="F7" s="68" t="s">
        <v>123</v>
      </c>
      <c r="G7" s="2">
        <f>I7+P7</f>
        <v>8</v>
      </c>
      <c r="H7" s="19" t="s">
        <v>12</v>
      </c>
      <c r="I7" s="21">
        <f>IF($H7="筋力",'基本'!$C$5,IF($H7="耐久力",'基本'!$C$6,IF($H7="敏捷力",'基本'!$C$7,IF($H7="知力",'基本'!$C$8,IF($H7="判断力",'基本'!$C$9,IF($H7="魅力",'基本'!$C$10,""))))))</f>
        <v>0</v>
      </c>
      <c r="J7" s="24">
        <f>INT($B$3/2)</f>
        <v>4</v>
      </c>
      <c r="K7" s="5">
        <v>2</v>
      </c>
      <c r="L7" s="5">
        <v>0</v>
      </c>
      <c r="M7" s="5">
        <v>2</v>
      </c>
      <c r="N7" s="5">
        <v>0</v>
      </c>
      <c r="O7" s="68">
        <v>0</v>
      </c>
      <c r="P7" s="17">
        <f>SUM(J7:O7)</f>
        <v>8</v>
      </c>
    </row>
    <row r="8" spans="1:16" ht="13.5">
      <c r="A8" s="8" t="s">
        <v>15</v>
      </c>
      <c r="B8" s="5">
        <v>20</v>
      </c>
      <c r="C8" s="14">
        <f>INT(($B$8-10)/2)</f>
        <v>5</v>
      </c>
      <c r="D8" s="24">
        <f t="shared" si="0"/>
        <v>9</v>
      </c>
      <c r="F8" s="265" t="s">
        <v>33</v>
      </c>
      <c r="G8" s="265"/>
      <c r="H8" s="265" t="s">
        <v>34</v>
      </c>
      <c r="I8" s="265"/>
      <c r="J8" s="6" t="s">
        <v>24</v>
      </c>
      <c r="K8" s="6" t="s">
        <v>25</v>
      </c>
      <c r="L8" s="20" t="s">
        <v>84</v>
      </c>
      <c r="M8" s="6" t="s">
        <v>28</v>
      </c>
      <c r="N8" s="6" t="s">
        <v>29</v>
      </c>
      <c r="O8" s="67" t="s">
        <v>113</v>
      </c>
      <c r="P8" s="18" t="s">
        <v>34</v>
      </c>
    </row>
    <row r="9" spans="1:16" ht="13.5">
      <c r="A9" s="8" t="s">
        <v>16</v>
      </c>
      <c r="B9" s="5">
        <v>20</v>
      </c>
      <c r="C9" s="14">
        <f>INT(($B$9-10)/2)</f>
        <v>5</v>
      </c>
      <c r="D9" s="24">
        <f t="shared" si="0"/>
        <v>9</v>
      </c>
      <c r="F9" s="262" t="s">
        <v>150</v>
      </c>
      <c r="G9" s="262"/>
      <c r="H9" s="267">
        <f>K9+P9</f>
        <v>2</v>
      </c>
      <c r="I9" s="267"/>
      <c r="J9" s="46" t="s">
        <v>12</v>
      </c>
      <c r="K9" s="21">
        <f>IF($J9="筋力",'基本'!$C$5,IF($J9="耐久力",'基本'!$C$6,IF($J9="敏捷力",'基本'!$C$7,IF($J9="知力",'基本'!$C$8,IF($J9="判断力",'基本'!$C$9,IF($J9="魅力",'基本'!$C$10,""))))))</f>
        <v>0</v>
      </c>
      <c r="L9" s="5">
        <v>0</v>
      </c>
      <c r="M9" s="5">
        <v>2</v>
      </c>
      <c r="N9" s="5">
        <v>0</v>
      </c>
      <c r="O9" s="45"/>
      <c r="P9" s="17">
        <f>SUM(L9:O9)</f>
        <v>2</v>
      </c>
    </row>
    <row r="10" spans="1:15" ht="13.5">
      <c r="A10" s="8" t="s">
        <v>17</v>
      </c>
      <c r="B10" s="5">
        <v>10</v>
      </c>
      <c r="C10" s="14">
        <f>INT(($B$10-10)/2)</f>
        <v>0</v>
      </c>
      <c r="D10" s="24">
        <f t="shared" si="0"/>
        <v>4</v>
      </c>
      <c r="F10" s="265" t="s">
        <v>35</v>
      </c>
      <c r="G10" s="265"/>
      <c r="H10" s="265" t="s">
        <v>36</v>
      </c>
      <c r="I10" s="265"/>
      <c r="J10" s="265"/>
      <c r="K10" s="265"/>
      <c r="L10" s="265" t="s">
        <v>37</v>
      </c>
      <c r="M10" s="265"/>
      <c r="N10" s="265"/>
      <c r="O10"/>
    </row>
    <row r="11" spans="1:15" ht="13.5">
      <c r="A11" s="50"/>
      <c r="B11" s="50"/>
      <c r="C11" s="50"/>
      <c r="D11" s="50"/>
      <c r="F11" s="262" t="s">
        <v>18</v>
      </c>
      <c r="G11" s="262"/>
      <c r="H11" s="262" t="s">
        <v>189</v>
      </c>
      <c r="I11" s="262"/>
      <c r="J11" s="262"/>
      <c r="K11" s="262"/>
      <c r="L11" s="5">
        <v>2</v>
      </c>
      <c r="M11" s="4" t="s">
        <v>64</v>
      </c>
      <c r="N11" s="5">
        <v>8</v>
      </c>
      <c r="O11"/>
    </row>
    <row r="12" spans="1:15" ht="14.25" thickBot="1">
      <c r="A12" s="67" t="s">
        <v>87</v>
      </c>
      <c r="B12" s="32" t="s">
        <v>94</v>
      </c>
      <c r="C12" s="32" t="s">
        <v>95</v>
      </c>
      <c r="D12" s="67" t="s">
        <v>112</v>
      </c>
      <c r="F12" s="1"/>
      <c r="G12" s="1"/>
      <c r="H12" s="1"/>
      <c r="I12" s="1"/>
      <c r="J12" s="1"/>
      <c r="K12" s="1"/>
      <c r="L12" s="1"/>
      <c r="M12" s="1"/>
      <c r="N12" s="1"/>
      <c r="O12" s="30"/>
    </row>
    <row r="13" spans="1:15" ht="14.25" thickBot="1">
      <c r="A13" s="45">
        <f>$E$2+$B$6+($F$2*($B$3-1))</f>
        <v>60</v>
      </c>
      <c r="B13" s="35">
        <f>INT($A$13/2)</f>
        <v>30</v>
      </c>
      <c r="C13" s="35">
        <f>INT($A$13/4)</f>
        <v>15</v>
      </c>
      <c r="D13" s="35">
        <f>H2+C6</f>
        <v>7</v>
      </c>
      <c r="F13" s="263" t="s">
        <v>96</v>
      </c>
      <c r="G13" s="264"/>
      <c r="H13" s="1"/>
      <c r="I13" s="1"/>
      <c r="J13" s="1"/>
      <c r="K13" s="1"/>
      <c r="L13" s="1"/>
      <c r="M13" s="1"/>
      <c r="N13" s="1"/>
      <c r="O13" s="30"/>
    </row>
    <row r="14" spans="6:15" ht="13.5">
      <c r="F14" s="266" t="s">
        <v>148</v>
      </c>
      <c r="G14" s="266"/>
      <c r="H14" s="267"/>
      <c r="I14" s="267"/>
      <c r="J14" s="267"/>
      <c r="K14" s="267"/>
      <c r="L14" s="267"/>
      <c r="M14" s="267"/>
      <c r="N14" s="267"/>
      <c r="O14" s="71"/>
    </row>
    <row r="15" spans="1:16" ht="13.5">
      <c r="A15" s="67" t="s">
        <v>93</v>
      </c>
      <c r="B15" s="31">
        <v>6</v>
      </c>
      <c r="F15" s="6" t="s">
        <v>22</v>
      </c>
      <c r="G15" s="6" t="s">
        <v>23</v>
      </c>
      <c r="H15" s="6" t="s">
        <v>24</v>
      </c>
      <c r="I15" s="6" t="s">
        <v>25</v>
      </c>
      <c r="J15" s="6" t="s">
        <v>26</v>
      </c>
      <c r="K15" s="6" t="s">
        <v>27</v>
      </c>
      <c r="L15" s="20" t="s">
        <v>84</v>
      </c>
      <c r="M15" s="6" t="s">
        <v>28</v>
      </c>
      <c r="N15" s="6" t="s">
        <v>29</v>
      </c>
      <c r="O15" s="67" t="s">
        <v>113</v>
      </c>
      <c r="P15" s="18" t="s">
        <v>34</v>
      </c>
    </row>
    <row r="16" spans="1:16" ht="13.5">
      <c r="A16" s="67" t="s">
        <v>92</v>
      </c>
      <c r="B16" s="23">
        <v>24</v>
      </c>
      <c r="F16" s="68" t="s">
        <v>123</v>
      </c>
      <c r="G16" s="66">
        <f>I16+P16</f>
        <v>8</v>
      </c>
      <c r="H16" s="19" t="s">
        <v>12</v>
      </c>
      <c r="I16" s="21">
        <f>IF($H16="筋力",'基本'!$C$5,IF($H16="耐久力",'基本'!$C$6,IF($H16="敏捷力",'基本'!$C$7,IF($H16="知力",'基本'!$C$8,IF($H16="判断力",'基本'!$C$9,IF($H16="魅力",'基本'!$C$10,""))))))</f>
        <v>0</v>
      </c>
      <c r="J16" s="2">
        <f>INT($B$3/2)</f>
        <v>4</v>
      </c>
      <c r="K16" s="5">
        <v>2</v>
      </c>
      <c r="L16" s="5">
        <v>0</v>
      </c>
      <c r="M16" s="5">
        <v>2</v>
      </c>
      <c r="N16" s="5">
        <v>0</v>
      </c>
      <c r="O16" s="68">
        <v>0</v>
      </c>
      <c r="P16" s="17">
        <f>SUM(J16:O16)</f>
        <v>8</v>
      </c>
    </row>
    <row r="17" spans="1:16" ht="13.5">
      <c r="A17" s="67" t="s">
        <v>19</v>
      </c>
      <c r="B17" s="23">
        <v>18</v>
      </c>
      <c r="F17" s="265" t="s">
        <v>33</v>
      </c>
      <c r="G17" s="265"/>
      <c r="H17" s="265" t="s">
        <v>34</v>
      </c>
      <c r="I17" s="265"/>
      <c r="J17" s="6" t="s">
        <v>24</v>
      </c>
      <c r="K17" s="6" t="s">
        <v>25</v>
      </c>
      <c r="L17" s="20" t="s">
        <v>84</v>
      </c>
      <c r="M17" s="6" t="s">
        <v>28</v>
      </c>
      <c r="N17" s="6" t="s">
        <v>29</v>
      </c>
      <c r="O17" s="67" t="s">
        <v>113</v>
      </c>
      <c r="P17" s="18" t="s">
        <v>34</v>
      </c>
    </row>
    <row r="18" spans="1:16" ht="13.5">
      <c r="A18" s="67" t="s">
        <v>20</v>
      </c>
      <c r="B18" s="23">
        <v>21</v>
      </c>
      <c r="F18" s="262" t="s">
        <v>150</v>
      </c>
      <c r="G18" s="262"/>
      <c r="H18" s="267">
        <f>K18+P18</f>
        <v>2</v>
      </c>
      <c r="I18" s="267"/>
      <c r="J18" s="19" t="s">
        <v>12</v>
      </c>
      <c r="K18" s="21">
        <f>IF($J18="筋力",'基本'!$C$5,IF($J18="耐久力",'基本'!$C$6,IF($J18="敏捷力",'基本'!$C$7,IF($J18="知力",'基本'!$C$8,IF($J18="判断力",'基本'!$C$9,IF($J18="魅力",'基本'!$C$10,""))))))</f>
        <v>0</v>
      </c>
      <c r="L18" s="5">
        <v>0</v>
      </c>
      <c r="M18" s="5">
        <v>2</v>
      </c>
      <c r="N18" s="5">
        <v>0</v>
      </c>
      <c r="O18" s="45"/>
      <c r="P18" s="66">
        <f>SUM(L18:O18)</f>
        <v>2</v>
      </c>
    </row>
    <row r="19" spans="1:14" ht="13.5">
      <c r="A19" s="67" t="s">
        <v>21</v>
      </c>
      <c r="B19" s="23">
        <v>24</v>
      </c>
      <c r="F19" s="265" t="s">
        <v>35</v>
      </c>
      <c r="G19" s="265"/>
      <c r="H19" s="265" t="s">
        <v>36</v>
      </c>
      <c r="I19" s="265"/>
      <c r="J19" s="265"/>
      <c r="K19" s="265"/>
      <c r="L19" s="265" t="s">
        <v>37</v>
      </c>
      <c r="M19" s="265"/>
      <c r="N19" s="265"/>
    </row>
    <row r="20" spans="6:14" ht="13.5">
      <c r="F20" s="262" t="s">
        <v>18</v>
      </c>
      <c r="G20" s="262"/>
      <c r="H20" s="262" t="s">
        <v>189</v>
      </c>
      <c r="I20" s="262"/>
      <c r="J20" s="262"/>
      <c r="K20" s="262"/>
      <c r="L20" s="5">
        <v>2</v>
      </c>
      <c r="M20" s="4" t="s">
        <v>45</v>
      </c>
      <c r="N20" s="5">
        <v>8</v>
      </c>
    </row>
    <row r="21" spans="6:15" ht="14.25" thickBot="1">
      <c r="F21" s="1"/>
      <c r="G21" s="1"/>
      <c r="H21" s="1"/>
      <c r="I21" s="1"/>
      <c r="J21" s="1"/>
      <c r="K21" s="1"/>
      <c r="L21" s="1"/>
      <c r="M21" s="1"/>
      <c r="N21" s="1"/>
      <c r="O21" s="30"/>
    </row>
    <row r="22" spans="2:15" ht="14.25" thickBot="1">
      <c r="B22" s="50"/>
      <c r="C22" s="50"/>
      <c r="D22" s="50"/>
      <c r="F22" s="263" t="s">
        <v>293</v>
      </c>
      <c r="G22" s="264"/>
      <c r="H22" s="1"/>
      <c r="I22" s="1"/>
      <c r="J22" s="1"/>
      <c r="K22" s="1"/>
      <c r="L22" s="1"/>
      <c r="M22" s="1"/>
      <c r="N22" s="1"/>
      <c r="O22" s="30"/>
    </row>
    <row r="23" spans="2:15" ht="13.5">
      <c r="B23" s="50"/>
      <c r="C23" s="50"/>
      <c r="D23" s="50"/>
      <c r="F23" s="266" t="s">
        <v>149</v>
      </c>
      <c r="G23" s="266"/>
      <c r="H23" s="267"/>
      <c r="I23" s="267"/>
      <c r="J23" s="267"/>
      <c r="K23" s="267"/>
      <c r="L23" s="267"/>
      <c r="M23" s="267"/>
      <c r="N23" s="267"/>
      <c r="O23" s="71"/>
    </row>
    <row r="24" spans="2:16" ht="13.5">
      <c r="B24" s="50"/>
      <c r="C24" s="50"/>
      <c r="D24" s="50"/>
      <c r="F24" s="6" t="s">
        <v>22</v>
      </c>
      <c r="G24" s="6" t="s">
        <v>23</v>
      </c>
      <c r="H24" s="6" t="s">
        <v>24</v>
      </c>
      <c r="I24" s="6" t="s">
        <v>25</v>
      </c>
      <c r="J24" s="6" t="s">
        <v>26</v>
      </c>
      <c r="K24" s="6" t="s">
        <v>27</v>
      </c>
      <c r="L24" s="20" t="s">
        <v>84</v>
      </c>
      <c r="M24" s="6" t="s">
        <v>28</v>
      </c>
      <c r="N24" s="6" t="s">
        <v>29</v>
      </c>
      <c r="O24" s="67" t="s">
        <v>113</v>
      </c>
      <c r="P24" s="18" t="s">
        <v>34</v>
      </c>
    </row>
    <row r="25" spans="2:16" ht="13.5">
      <c r="B25" s="50"/>
      <c r="C25" s="50"/>
      <c r="D25" s="50"/>
      <c r="F25" s="201" t="s">
        <v>65</v>
      </c>
      <c r="G25" s="66">
        <f>I25+P25</f>
        <v>12</v>
      </c>
      <c r="H25" s="19" t="s">
        <v>15</v>
      </c>
      <c r="I25" s="21">
        <f>IF($H25="筋力",'基本'!$C$5,IF($H25="耐久力",'基本'!$C$6,IF($H25="敏捷力",'基本'!$C$7,IF($H25="知力",'基本'!$C$8,IF($H25="判断力",'基本'!$C$9,IF($H25="魅力",'基本'!$C$10,""))))))</f>
        <v>5</v>
      </c>
      <c r="J25" s="2">
        <f>INT($B$3/2)</f>
        <v>4</v>
      </c>
      <c r="K25" s="5">
        <v>0</v>
      </c>
      <c r="L25" s="5">
        <v>1</v>
      </c>
      <c r="M25" s="5">
        <v>2</v>
      </c>
      <c r="N25" s="5">
        <v>0</v>
      </c>
      <c r="O25" s="68">
        <v>0</v>
      </c>
      <c r="P25" s="66">
        <f>SUM(J25:O25)</f>
        <v>7</v>
      </c>
    </row>
    <row r="26" spans="6:16" ht="13.5">
      <c r="F26" s="265" t="s">
        <v>33</v>
      </c>
      <c r="G26" s="265"/>
      <c r="H26" s="265" t="s">
        <v>34</v>
      </c>
      <c r="I26" s="265"/>
      <c r="J26" s="6" t="s">
        <v>24</v>
      </c>
      <c r="K26" s="6" t="s">
        <v>25</v>
      </c>
      <c r="L26" s="20" t="s">
        <v>84</v>
      </c>
      <c r="M26" s="6" t="s">
        <v>28</v>
      </c>
      <c r="N26" s="6" t="s">
        <v>29</v>
      </c>
      <c r="O26" s="67" t="s">
        <v>113</v>
      </c>
      <c r="P26" s="18" t="s">
        <v>34</v>
      </c>
    </row>
    <row r="27" spans="1:16" ht="13.5">
      <c r="A27" s="22" t="s">
        <v>69</v>
      </c>
      <c r="B27" s="22" t="s">
        <v>67</v>
      </c>
      <c r="C27" s="22" t="s">
        <v>74</v>
      </c>
      <c r="D27" s="22" t="str">
        <f>IF($F$4="","",$F$4)</f>
        <v>近接基礎</v>
      </c>
      <c r="F27" s="262" t="s">
        <v>116</v>
      </c>
      <c r="G27" s="262"/>
      <c r="H27" s="267">
        <f>K27+P27</f>
        <v>7</v>
      </c>
      <c r="I27" s="267"/>
      <c r="J27" s="19" t="s">
        <v>15</v>
      </c>
      <c r="K27" s="21">
        <f>IF($J27="筋力",'基本'!$C$5,IF($J27="耐久力",'基本'!$C$6,IF($J27="敏捷力",'基本'!$C$7,IF($J27="知力",'基本'!$C$8,IF($J27="判断力",'基本'!$C$9,IF($J27="魅力",'基本'!$C$10,""))))))</f>
        <v>5</v>
      </c>
      <c r="L27" s="46">
        <v>0</v>
      </c>
      <c r="M27" s="46">
        <v>2</v>
      </c>
      <c r="N27" s="46">
        <v>0</v>
      </c>
      <c r="O27" s="45"/>
      <c r="P27" s="66">
        <f>SUM(L27:O27)</f>
        <v>2</v>
      </c>
    </row>
    <row r="28" spans="1:14" ht="13.5">
      <c r="A28" s="22" t="s">
        <v>70</v>
      </c>
      <c r="B28" s="22" t="s">
        <v>72</v>
      </c>
      <c r="C28" s="22" t="s">
        <v>75</v>
      </c>
      <c r="D28" s="22" t="str">
        <f>IF($F$13="","",$F$13)</f>
        <v>遠隔基礎</v>
      </c>
      <c r="F28" s="265" t="s">
        <v>35</v>
      </c>
      <c r="G28" s="265"/>
      <c r="H28" s="265" t="s">
        <v>36</v>
      </c>
      <c r="I28" s="265"/>
      <c r="J28" s="265"/>
      <c r="K28" s="265"/>
      <c r="L28" s="265" t="s">
        <v>37</v>
      </c>
      <c r="M28" s="265"/>
      <c r="N28" s="265"/>
    </row>
    <row r="29" spans="1:14" ht="13.5">
      <c r="A29" s="22" t="s">
        <v>71</v>
      </c>
      <c r="B29" s="22" t="s">
        <v>73</v>
      </c>
      <c r="C29" s="22" t="s">
        <v>76</v>
      </c>
      <c r="D29" s="22" t="str">
        <f>IF($F$22="","",$F$22)</f>
        <v>装具パワー</v>
      </c>
      <c r="F29" s="262" t="s">
        <v>18</v>
      </c>
      <c r="G29" s="262"/>
      <c r="H29" s="262" t="s">
        <v>118</v>
      </c>
      <c r="I29" s="262"/>
      <c r="J29" s="262"/>
      <c r="K29" s="262"/>
      <c r="L29" s="5">
        <v>2</v>
      </c>
      <c r="M29" s="4" t="s">
        <v>45</v>
      </c>
      <c r="N29" s="5">
        <v>6</v>
      </c>
    </row>
    <row r="30" spans="1:4" ht="14.25" thickBot="1">
      <c r="A30" s="22" t="s">
        <v>83</v>
      </c>
      <c r="B30" s="22" t="s">
        <v>98</v>
      </c>
      <c r="C30" s="22" t="s">
        <v>77</v>
      </c>
      <c r="D30" s="22" t="str">
        <f>IF($F$31="","",$F$31)</f>
        <v>武器パワー</v>
      </c>
    </row>
    <row r="31" spans="1:15" ht="14.25" thickBot="1">
      <c r="A31" s="22" t="s">
        <v>97</v>
      </c>
      <c r="B31" s="22"/>
      <c r="C31" s="22" t="s">
        <v>78</v>
      </c>
      <c r="D31" s="22" t="str">
        <f>IF($F$40="","",$F$40)</f>
        <v>　</v>
      </c>
      <c r="F31" s="263" t="s">
        <v>295</v>
      </c>
      <c r="G31" s="264"/>
      <c r="H31" s="1"/>
      <c r="I31" s="1"/>
      <c r="J31" s="1"/>
      <c r="K31" s="1"/>
      <c r="L31" s="1"/>
      <c r="M31" s="1"/>
      <c r="N31" s="1"/>
      <c r="O31" s="30"/>
    </row>
    <row r="32" spans="1:15" ht="13.5">
      <c r="A32" s="22" t="s">
        <v>102</v>
      </c>
      <c r="C32" s="22" t="s">
        <v>79</v>
      </c>
      <c r="F32" s="266" t="s">
        <v>297</v>
      </c>
      <c r="G32" s="266"/>
      <c r="H32" s="267"/>
      <c r="I32" s="267"/>
      <c r="J32" s="267"/>
      <c r="K32" s="267"/>
      <c r="L32" s="267"/>
      <c r="M32" s="267"/>
      <c r="N32" s="267"/>
      <c r="O32" s="71"/>
    </row>
    <row r="33" spans="1:16" ht="13.5">
      <c r="A33" s="22"/>
      <c r="C33" s="22" t="s">
        <v>68</v>
      </c>
      <c r="F33" s="6" t="s">
        <v>22</v>
      </c>
      <c r="G33" s="6" t="s">
        <v>23</v>
      </c>
      <c r="H33" s="6" t="s">
        <v>24</v>
      </c>
      <c r="I33" s="6" t="s">
        <v>25</v>
      </c>
      <c r="J33" s="6" t="s">
        <v>26</v>
      </c>
      <c r="K33" s="6" t="s">
        <v>27</v>
      </c>
      <c r="L33" s="20" t="s">
        <v>84</v>
      </c>
      <c r="M33" s="6" t="s">
        <v>28</v>
      </c>
      <c r="N33" s="6" t="s">
        <v>29</v>
      </c>
      <c r="O33" s="67" t="s">
        <v>113</v>
      </c>
      <c r="P33" s="18" t="s">
        <v>34</v>
      </c>
    </row>
    <row r="34" spans="3:16" ht="13.5">
      <c r="C34" s="22" t="s">
        <v>80</v>
      </c>
      <c r="F34" s="201" t="s">
        <v>123</v>
      </c>
      <c r="G34" s="66">
        <f>I34+P34</f>
        <v>13</v>
      </c>
      <c r="H34" s="19" t="s">
        <v>15</v>
      </c>
      <c r="I34" s="21">
        <f>IF($H34="筋力",'基本'!$C$5,IF($H34="耐久力",'基本'!$C$6,IF($H34="敏捷力",'基本'!$C$7,IF($H34="知力",'基本'!$C$8,IF($H34="判断力",'基本'!$C$9,IF($H34="魅力",'基本'!$C$10,""))))))</f>
        <v>5</v>
      </c>
      <c r="J34" s="4">
        <f>INT($B$3/2)</f>
        <v>4</v>
      </c>
      <c r="K34" s="5">
        <v>2</v>
      </c>
      <c r="L34" s="5">
        <v>0</v>
      </c>
      <c r="M34" s="5">
        <v>2</v>
      </c>
      <c r="N34" s="5">
        <v>0</v>
      </c>
      <c r="O34" s="68">
        <v>0</v>
      </c>
      <c r="P34" s="66">
        <f>SUM(J34:O34)</f>
        <v>8</v>
      </c>
    </row>
    <row r="35" spans="3:16" ht="13.5">
      <c r="C35" s="22" t="s">
        <v>81</v>
      </c>
      <c r="F35" s="265" t="s">
        <v>4</v>
      </c>
      <c r="G35" s="265"/>
      <c r="H35" s="265" t="s">
        <v>34</v>
      </c>
      <c r="I35" s="265"/>
      <c r="J35" s="6" t="s">
        <v>24</v>
      </c>
      <c r="K35" s="6" t="s">
        <v>25</v>
      </c>
      <c r="L35" s="20" t="s">
        <v>84</v>
      </c>
      <c r="M35" s="6" t="s">
        <v>28</v>
      </c>
      <c r="N35" s="6" t="s">
        <v>29</v>
      </c>
      <c r="O35" s="67" t="s">
        <v>113</v>
      </c>
      <c r="P35" s="18" t="s">
        <v>34</v>
      </c>
    </row>
    <row r="36" spans="3:16" ht="13.5">
      <c r="C36" s="22" t="s">
        <v>82</v>
      </c>
      <c r="F36" s="262" t="s">
        <v>117</v>
      </c>
      <c r="G36" s="262"/>
      <c r="H36" s="267">
        <f>K36+P36</f>
        <v>7</v>
      </c>
      <c r="I36" s="267"/>
      <c r="J36" s="19" t="s">
        <v>15</v>
      </c>
      <c r="K36" s="21">
        <f>IF($J36="筋力",'基本'!$C$5,IF($J36="耐久力",'基本'!$C$6,IF($J36="敏捷力",'基本'!$C$7,IF($J36="知力",'基本'!$C$8,IF($J36="判断力",'基本'!$C$9,IF($J36="魅力",'基本'!$C$10,""))))))</f>
        <v>5</v>
      </c>
      <c r="L36" s="5">
        <v>0</v>
      </c>
      <c r="M36" s="5">
        <v>2</v>
      </c>
      <c r="N36" s="5">
        <v>0</v>
      </c>
      <c r="O36" s="45"/>
      <c r="P36" s="66">
        <f>SUM(L36:O36)</f>
        <v>2</v>
      </c>
    </row>
    <row r="37" spans="3:14" ht="13.5">
      <c r="C37" s="22"/>
      <c r="F37" s="265" t="s">
        <v>35</v>
      </c>
      <c r="G37" s="265"/>
      <c r="H37" s="265" t="s">
        <v>36</v>
      </c>
      <c r="I37" s="265"/>
      <c r="J37" s="265"/>
      <c r="K37" s="265"/>
      <c r="L37" s="265" t="s">
        <v>3</v>
      </c>
      <c r="M37" s="265"/>
      <c r="N37" s="265"/>
    </row>
    <row r="38" spans="6:14" ht="13.5">
      <c r="F38" s="262" t="s">
        <v>18</v>
      </c>
      <c r="G38" s="262"/>
      <c r="H38" s="262" t="s">
        <v>119</v>
      </c>
      <c r="I38" s="262"/>
      <c r="J38" s="262"/>
      <c r="K38" s="262"/>
      <c r="L38" s="5">
        <v>2</v>
      </c>
      <c r="M38" s="4" t="s">
        <v>114</v>
      </c>
      <c r="N38" s="5">
        <v>8</v>
      </c>
    </row>
    <row r="39" ht="14.25" thickBot="1"/>
    <row r="40" spans="6:15" ht="14.25" thickBot="1">
      <c r="F40" s="263" t="s">
        <v>125</v>
      </c>
      <c r="G40" s="264"/>
      <c r="H40" s="1"/>
      <c r="I40" s="1"/>
      <c r="J40" s="1"/>
      <c r="K40" s="1"/>
      <c r="L40" s="1"/>
      <c r="M40" s="1"/>
      <c r="N40" s="1"/>
      <c r="O40" s="30"/>
    </row>
    <row r="41" spans="6:15" ht="13.5">
      <c r="F41" s="266"/>
      <c r="G41" s="266"/>
      <c r="H41" s="267"/>
      <c r="I41" s="267"/>
      <c r="J41" s="267"/>
      <c r="K41" s="267"/>
      <c r="L41" s="267"/>
      <c r="M41" s="267"/>
      <c r="N41" s="267"/>
      <c r="O41" s="71"/>
    </row>
    <row r="42" spans="6:16" ht="13.5">
      <c r="F42" s="20" t="s">
        <v>22</v>
      </c>
      <c r="G42" s="20" t="s">
        <v>23</v>
      </c>
      <c r="H42" s="20" t="s">
        <v>24</v>
      </c>
      <c r="I42" s="20" t="s">
        <v>25</v>
      </c>
      <c r="J42" s="20" t="s">
        <v>26</v>
      </c>
      <c r="K42" s="20" t="s">
        <v>27</v>
      </c>
      <c r="L42" s="20" t="s">
        <v>84</v>
      </c>
      <c r="M42" s="20" t="s">
        <v>28</v>
      </c>
      <c r="N42" s="20" t="s">
        <v>29</v>
      </c>
      <c r="O42" s="67" t="s">
        <v>113</v>
      </c>
      <c r="P42" s="20" t="s">
        <v>34</v>
      </c>
    </row>
    <row r="43" spans="6:16" ht="13.5">
      <c r="F43" s="68" t="s">
        <v>65</v>
      </c>
      <c r="G43" s="66">
        <f>I43+P43</f>
        <v>6</v>
      </c>
      <c r="H43" s="51" t="s">
        <v>12</v>
      </c>
      <c r="I43" s="21">
        <f>IF($H43="筋力",'基本'!$C$5,IF($H43="耐久力",'基本'!$C$6,IF($H43="敏捷力",'基本'!$C$7,IF($H43="知力",'基本'!$C$8,IF($H43="判断力",'基本'!$C$9,IF($H43="魅力",'基本'!$C$10,""))))))</f>
        <v>0</v>
      </c>
      <c r="J43" s="21">
        <f>INT($B$3/2)</f>
        <v>4</v>
      </c>
      <c r="K43" s="19">
        <v>2</v>
      </c>
      <c r="L43" s="19">
        <v>0</v>
      </c>
      <c r="M43" s="19">
        <v>0</v>
      </c>
      <c r="N43" s="19">
        <v>0</v>
      </c>
      <c r="O43" s="68">
        <v>0</v>
      </c>
      <c r="P43" s="66">
        <f>SUM(J43:O43)</f>
        <v>6</v>
      </c>
    </row>
    <row r="44" spans="6:16" ht="13.5">
      <c r="F44" s="268" t="s">
        <v>4</v>
      </c>
      <c r="G44" s="269"/>
      <c r="H44" s="268" t="s">
        <v>34</v>
      </c>
      <c r="I44" s="269"/>
      <c r="J44" s="20" t="s">
        <v>24</v>
      </c>
      <c r="K44" s="20" t="s">
        <v>25</v>
      </c>
      <c r="L44" s="20" t="s">
        <v>84</v>
      </c>
      <c r="M44" s="20" t="s">
        <v>28</v>
      </c>
      <c r="N44" s="20" t="s">
        <v>29</v>
      </c>
      <c r="O44" s="67" t="s">
        <v>113</v>
      </c>
      <c r="P44" s="20" t="s">
        <v>34</v>
      </c>
    </row>
    <row r="45" spans="6:16" ht="13.5">
      <c r="F45" s="262"/>
      <c r="G45" s="262"/>
      <c r="H45" s="267">
        <f>K45+P45</f>
        <v>-1</v>
      </c>
      <c r="I45" s="267"/>
      <c r="J45" s="51" t="s">
        <v>12</v>
      </c>
      <c r="K45" s="21">
        <f>IF($J45="筋力",'基本'!$C$5,IF($J45="耐久力",'基本'!$C$6,IF($J45="敏捷力",'基本'!$C$7,IF($J45="知力",'基本'!$C$8,IF($J45="判断力",'基本'!$C$9,IF($J45="魅力",'基本'!$C$10,""))))))</f>
        <v>0</v>
      </c>
      <c r="L45" s="19">
        <v>0</v>
      </c>
      <c r="M45" s="19">
        <v>0</v>
      </c>
      <c r="N45" s="19"/>
      <c r="O45" s="45">
        <f>$J$2+$C$7</f>
        <v>-1</v>
      </c>
      <c r="P45" s="66">
        <f>SUM(L45:O45)</f>
        <v>-1</v>
      </c>
    </row>
    <row r="46" spans="6:14" ht="13.5">
      <c r="F46" s="268" t="s">
        <v>35</v>
      </c>
      <c r="G46" s="269"/>
      <c r="H46" s="268" t="s">
        <v>36</v>
      </c>
      <c r="I46" s="270"/>
      <c r="J46" s="270"/>
      <c r="K46" s="269"/>
      <c r="L46" s="268" t="s">
        <v>3</v>
      </c>
      <c r="M46" s="270"/>
      <c r="N46" s="269"/>
    </row>
    <row r="47" spans="6:14" ht="13.5">
      <c r="F47" s="262"/>
      <c r="G47" s="262"/>
      <c r="H47" s="262"/>
      <c r="I47" s="262"/>
      <c r="J47" s="262"/>
      <c r="K47" s="262"/>
      <c r="L47" s="19">
        <v>2</v>
      </c>
      <c r="M47" s="21" t="s">
        <v>120</v>
      </c>
      <c r="N47" s="19">
        <v>6</v>
      </c>
    </row>
  </sheetData>
  <sheetProtection/>
  <mergeCells count="57">
    <mergeCell ref="F40:G40"/>
    <mergeCell ref="F5:N5"/>
    <mergeCell ref="F8:G8"/>
    <mergeCell ref="F9:G9"/>
    <mergeCell ref="H8:I8"/>
    <mergeCell ref="H9:I9"/>
    <mergeCell ref="L37:N37"/>
    <mergeCell ref="F38:G38"/>
    <mergeCell ref="H38:K38"/>
    <mergeCell ref="F32:N32"/>
    <mergeCell ref="F35:G35"/>
    <mergeCell ref="H35:I35"/>
    <mergeCell ref="F36:G36"/>
    <mergeCell ref="H36:I36"/>
    <mergeCell ref="F41:N41"/>
    <mergeCell ref="F46:G46"/>
    <mergeCell ref="H46:K46"/>
    <mergeCell ref="L46:N46"/>
    <mergeCell ref="F37:G37"/>
    <mergeCell ref="H37:K37"/>
    <mergeCell ref="F47:G47"/>
    <mergeCell ref="H47:K47"/>
    <mergeCell ref="H45:I45"/>
    <mergeCell ref="F45:G45"/>
    <mergeCell ref="H44:I44"/>
    <mergeCell ref="F44:G44"/>
    <mergeCell ref="F29:G29"/>
    <mergeCell ref="H29:K29"/>
    <mergeCell ref="F23:N23"/>
    <mergeCell ref="F26:G26"/>
    <mergeCell ref="H26:I26"/>
    <mergeCell ref="F27:G27"/>
    <mergeCell ref="F31:G31"/>
    <mergeCell ref="F4:G4"/>
    <mergeCell ref="H20:K20"/>
    <mergeCell ref="L10:N10"/>
    <mergeCell ref="F18:G18"/>
    <mergeCell ref="H18:I18"/>
    <mergeCell ref="H27:I27"/>
    <mergeCell ref="F28:G28"/>
    <mergeCell ref="H28:K28"/>
    <mergeCell ref="L28:N28"/>
    <mergeCell ref="B1:D1"/>
    <mergeCell ref="B2:D2"/>
    <mergeCell ref="L19:N19"/>
    <mergeCell ref="F14:N14"/>
    <mergeCell ref="F17:G17"/>
    <mergeCell ref="H17:I17"/>
    <mergeCell ref="F20:G20"/>
    <mergeCell ref="F22:G22"/>
    <mergeCell ref="F10:G10"/>
    <mergeCell ref="F11:G11"/>
    <mergeCell ref="H10:K10"/>
    <mergeCell ref="H11:K11"/>
    <mergeCell ref="F13:G13"/>
    <mergeCell ref="F19:G19"/>
    <mergeCell ref="H19:K19"/>
  </mergeCells>
  <dataValidations count="1">
    <dataValidation type="list" allowBlank="1" showInputMessage="1" showErrorMessage="1" sqref="H7 J9 J18 H16 H25 J27 J36 H34 H43 J45">
      <formula1>$A$5:$A$10</formula1>
    </dataValidation>
  </dataValidations>
  <printOptions/>
  <pageMargins left="0.25" right="0.25" top="0.75" bottom="0.75" header="0.3" footer="0.3"/>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tabColor rgb="FF008000"/>
  </sheetPr>
  <dimension ref="A1:M53"/>
  <sheetViews>
    <sheetView zoomScalePageLayoutView="0" workbookViewId="0" topLeftCell="A1">
      <selection activeCell="A1" sqref="A1"/>
    </sheetView>
  </sheetViews>
  <sheetFormatPr defaultColWidth="9.140625" defaultRowHeight="15"/>
  <cols>
    <col min="1" max="1" width="7.8515625" style="85" customWidth="1"/>
    <col min="2" max="2" width="8.421875" style="85" customWidth="1"/>
    <col min="3" max="3" width="6.57421875" style="85" customWidth="1"/>
    <col min="4" max="4" width="15.7109375" style="85" customWidth="1"/>
    <col min="5" max="6" width="15.7109375" style="30" customWidth="1"/>
    <col min="7" max="7" width="18.28125" style="30" customWidth="1"/>
    <col min="8" max="8" width="17.421875" style="30" customWidth="1"/>
    <col min="9" max="9" width="14.57421875" style="30" customWidth="1"/>
    <col min="10" max="10" width="8.421875" style="30" customWidth="1"/>
    <col min="11" max="11" width="7.421875" style="30" customWidth="1"/>
    <col min="12" max="12" width="7.8515625" style="85" customWidth="1"/>
    <col min="13" max="13" width="9.28125" style="85" customWidth="1"/>
    <col min="14" max="14" width="12.421875" style="85" customWidth="1"/>
    <col min="15" max="16384" width="9.00390625" style="85" customWidth="1"/>
  </cols>
  <sheetData>
    <row r="1" spans="1:8" ht="21">
      <c r="A1" s="10"/>
      <c r="B1" s="310"/>
      <c r="C1" s="311"/>
      <c r="D1" s="12" t="s">
        <v>40</v>
      </c>
      <c r="E1" s="11" t="s">
        <v>41</v>
      </c>
      <c r="F1" s="312"/>
      <c r="G1" s="313"/>
      <c r="H1" s="34" t="s">
        <v>55</v>
      </c>
    </row>
    <row r="2" spans="1:8" ht="24.75" customHeight="1">
      <c r="A2" s="12" t="s">
        <v>0</v>
      </c>
      <c r="B2" s="314" t="s">
        <v>103</v>
      </c>
      <c r="C2" s="314"/>
      <c r="D2" s="314"/>
      <c r="E2" s="314"/>
      <c r="F2" s="314"/>
      <c r="G2" s="314"/>
      <c r="H2" s="34" t="s">
        <v>56</v>
      </c>
    </row>
    <row r="3" spans="1:9" ht="19.5" customHeight="1">
      <c r="A3" s="33" t="s">
        <v>48</v>
      </c>
      <c r="B3" s="30"/>
      <c r="C3" s="30"/>
      <c r="D3" s="30"/>
      <c r="I3" s="34"/>
    </row>
    <row r="4" spans="1:7" ht="13.5">
      <c r="A4" s="79" t="s">
        <v>46</v>
      </c>
      <c r="B4" s="304"/>
      <c r="C4" s="305"/>
      <c r="D4" s="305"/>
      <c r="E4" s="305"/>
      <c r="F4" s="305"/>
      <c r="G4" s="306"/>
    </row>
    <row r="5" spans="1:7" ht="13.5">
      <c r="A5" s="80" t="s">
        <v>39</v>
      </c>
      <c r="B5" s="304"/>
      <c r="C5" s="305"/>
      <c r="D5" s="305"/>
      <c r="E5" s="305"/>
      <c r="F5" s="305"/>
      <c r="G5" s="306"/>
    </row>
    <row r="6" spans="1:10" ht="13.5">
      <c r="A6" s="80" t="s">
        <v>7</v>
      </c>
      <c r="B6" s="304" t="s">
        <v>5</v>
      </c>
      <c r="C6" s="305"/>
      <c r="D6" s="306"/>
      <c r="E6" s="87" t="s">
        <v>43</v>
      </c>
      <c r="F6" s="88" t="str">
        <f>$I$6</f>
        <v>近接</v>
      </c>
      <c r="G6" s="88" t="str">
        <f>IF($J$6=0,"",$J$6)</f>
        <v>武器</v>
      </c>
      <c r="H6" s="87" t="s">
        <v>43</v>
      </c>
      <c r="I6" s="89" t="s">
        <v>69</v>
      </c>
      <c r="J6" s="89" t="s">
        <v>100</v>
      </c>
    </row>
    <row r="7" spans="1:10" ht="13.5">
      <c r="A7" s="81" t="s">
        <v>6</v>
      </c>
      <c r="B7" s="304" t="s">
        <v>91</v>
      </c>
      <c r="C7" s="305"/>
      <c r="D7" s="306"/>
      <c r="E7" s="87" t="s">
        <v>66</v>
      </c>
      <c r="F7" s="88">
        <f>IF($I$7=0,"",$I$7)</f>
      </c>
      <c r="G7" s="88">
        <f>IF($J$7=0,"",$J$7)</f>
      </c>
      <c r="H7" s="87" t="s">
        <v>66</v>
      </c>
      <c r="I7" s="89"/>
      <c r="J7" s="89"/>
    </row>
    <row r="8" spans="1:10" ht="13.5">
      <c r="A8" s="81" t="s">
        <v>8</v>
      </c>
      <c r="B8" s="304" t="s">
        <v>105</v>
      </c>
      <c r="C8" s="305"/>
      <c r="D8" s="305"/>
      <c r="E8" s="305"/>
      <c r="F8" s="305"/>
      <c r="G8" s="306"/>
      <c r="H8" s="87" t="s">
        <v>85</v>
      </c>
      <c r="I8" s="89" t="s">
        <v>101</v>
      </c>
      <c r="J8" s="34" t="s">
        <v>62</v>
      </c>
    </row>
    <row r="9" spans="1:11" ht="14.25" customHeight="1">
      <c r="A9" s="82" t="s">
        <v>9</v>
      </c>
      <c r="B9" s="307" t="s">
        <v>104</v>
      </c>
      <c r="C9" s="308"/>
      <c r="D9" s="308"/>
      <c r="E9" s="308"/>
      <c r="F9" s="308"/>
      <c r="G9" s="309"/>
      <c r="H9" s="87" t="s">
        <v>51</v>
      </c>
      <c r="I9" s="89" t="s">
        <v>12</v>
      </c>
      <c r="J9" s="88">
        <f>IF($I$9="筋力",'基本'!$C$5,IF($I$9="耐久力",'基本'!$C$6,IF($I$9="敏捷力",'基本'!$C$7,IF($I$9="知力",'基本'!$C$8,IF($I$9="判断力",'基本'!$C$9,IF($I$9="魅力",'基本'!$C$10,""))))))</f>
        <v>0</v>
      </c>
      <c r="K9" s="89" t="s">
        <v>90</v>
      </c>
    </row>
    <row r="10" spans="1:12" ht="14.25" customHeight="1">
      <c r="A10" s="83"/>
      <c r="B10" s="301"/>
      <c r="C10" s="302"/>
      <c r="D10" s="302"/>
      <c r="E10" s="302"/>
      <c r="F10" s="302"/>
      <c r="G10" s="303"/>
      <c r="H10" s="87" t="s">
        <v>58</v>
      </c>
      <c r="I10" s="89">
        <v>0</v>
      </c>
      <c r="J10" s="268" t="s">
        <v>53</v>
      </c>
      <c r="K10" s="269"/>
      <c r="L10" s="88">
        <f>IF($I$8='基本'!$F$4,'基本'!$P$7,IF($I$8='基本'!$F$13,'基本'!$P$16,IF($I$8='基本'!$F$22,'基本'!$P$25,IF($I$8='基本'!$F$31,'基本'!$P$34,IF($I$8='基本'!$F$40,'基本'!$P$43,0)))))</f>
        <v>8</v>
      </c>
    </row>
    <row r="11" spans="1:12" ht="14.25" customHeight="1">
      <c r="A11" s="83"/>
      <c r="B11" s="298"/>
      <c r="C11" s="299"/>
      <c r="D11" s="299"/>
      <c r="E11" s="299"/>
      <c r="F11" s="299"/>
      <c r="G11" s="300"/>
      <c r="H11" s="36" t="s">
        <v>52</v>
      </c>
      <c r="I11" s="89" t="s">
        <v>12</v>
      </c>
      <c r="J11" s="38">
        <f>IF($I$11="筋力",'基本'!$C$5,IF($I$11="耐久力",'基本'!$C$6,IF($I$11="敏捷力",'基本'!$C$7,IF($I$11="知力",'基本'!$C$8,IF($I$11="判断力",'基本'!$C$9,IF($I$11="魅力",'基本'!$C$10,""))))))</f>
        <v>0</v>
      </c>
      <c r="L11" s="30"/>
    </row>
    <row r="12" spans="1:12" ht="14.25" customHeight="1">
      <c r="A12" s="83"/>
      <c r="B12" s="298"/>
      <c r="C12" s="299"/>
      <c r="D12" s="299"/>
      <c r="E12" s="299"/>
      <c r="F12" s="299"/>
      <c r="G12" s="300"/>
      <c r="H12" s="87" t="s">
        <v>59</v>
      </c>
      <c r="I12" s="89">
        <v>0</v>
      </c>
      <c r="J12" s="268" t="s">
        <v>54</v>
      </c>
      <c r="K12" s="269"/>
      <c r="L12" s="88">
        <f>IF($I$8='基本'!$F$4,'基本'!$P$9,IF($I$8='基本'!$F$13,'基本'!$P$18,IF($I$8='基本'!$F$22,'基本'!$P$27,IF($I$8='基本'!$F$31,'基本'!$P$36,IF($I$8='基本'!$F$40,'基本'!$P$45,0)))))</f>
        <v>2</v>
      </c>
    </row>
    <row r="13" spans="1:13" ht="14.25" customHeight="1">
      <c r="A13" s="83"/>
      <c r="B13" s="298"/>
      <c r="C13" s="299"/>
      <c r="D13" s="299"/>
      <c r="E13" s="299"/>
      <c r="F13" s="299"/>
      <c r="G13" s="300"/>
      <c r="H13" s="37" t="s">
        <v>86</v>
      </c>
      <c r="I13" s="89">
        <v>1</v>
      </c>
      <c r="J13" s="87" t="s">
        <v>44</v>
      </c>
      <c r="K13" s="89">
        <v>6</v>
      </c>
      <c r="L13" s="52"/>
      <c r="M13" s="52"/>
    </row>
    <row r="14" spans="1:13" ht="14.25" customHeight="1">
      <c r="A14" s="83"/>
      <c r="B14" s="301"/>
      <c r="C14" s="302"/>
      <c r="D14" s="302"/>
      <c r="E14" s="302"/>
      <c r="F14" s="302"/>
      <c r="G14" s="303"/>
      <c r="H14" s="87" t="s">
        <v>50</v>
      </c>
      <c r="I14" s="89">
        <v>2</v>
      </c>
      <c r="J14" s="87" t="s">
        <v>44</v>
      </c>
      <c r="K14" s="89">
        <v>8</v>
      </c>
      <c r="L14" s="52"/>
      <c r="M14" s="52"/>
    </row>
    <row r="15" spans="1:11" ht="14.25" customHeight="1">
      <c r="A15" s="84"/>
      <c r="B15" s="289"/>
      <c r="C15" s="290"/>
      <c r="D15" s="290"/>
      <c r="E15" s="290"/>
      <c r="F15" s="290"/>
      <c r="G15" s="291"/>
      <c r="H15" s="87" t="s">
        <v>60</v>
      </c>
      <c r="I15" s="89"/>
      <c r="J15" s="85"/>
      <c r="K15" s="85"/>
    </row>
    <row r="16" spans="1:11" ht="14.25" thickBot="1">
      <c r="A16" s="86" t="s">
        <v>47</v>
      </c>
      <c r="E16" s="3"/>
      <c r="H16" s="85"/>
      <c r="I16" s="85"/>
      <c r="J16" s="85"/>
      <c r="K16" s="85"/>
    </row>
    <row r="17" spans="1:11" ht="18.75" customHeight="1" thickBot="1">
      <c r="A17" s="292" t="str">
        <f>$B$2</f>
        <v>近接基礎攻撃</v>
      </c>
      <c r="B17" s="293"/>
      <c r="C17" s="293"/>
      <c r="D17" s="77" t="s">
        <v>2</v>
      </c>
      <c r="E17" s="53" t="s">
        <v>115</v>
      </c>
      <c r="F17" s="78" t="s">
        <v>106</v>
      </c>
      <c r="G17" s="61" t="s">
        <v>71</v>
      </c>
      <c r="J17" s="85"/>
      <c r="K17" s="85"/>
    </row>
    <row r="18" spans="1:11" ht="23.25" customHeight="1">
      <c r="A18" s="294" t="s">
        <v>42</v>
      </c>
      <c r="B18" s="74" t="s">
        <v>126</v>
      </c>
      <c r="C18" s="75" t="str">
        <f>$K$9</f>
        <v>AC</v>
      </c>
      <c r="D18" s="72" t="str">
        <f>$J$9+$L$10+$I$10&amp;"+1d20"</f>
        <v>8+1d20</v>
      </c>
      <c r="E18" s="72" t="str">
        <f>$J$9+$L$10+$I$10&amp;"+1d20"</f>
        <v>8+1d20</v>
      </c>
      <c r="F18" s="72" t="str">
        <f>$J$9+$L$10+$I$10+1&amp;"+1d20"</f>
        <v>9+1d20</v>
      </c>
      <c r="G18" s="73"/>
      <c r="H18" s="85"/>
      <c r="I18" s="85"/>
      <c r="J18" s="85"/>
      <c r="K18" s="85"/>
    </row>
    <row r="19" spans="1:11" ht="23.25" customHeight="1" thickBot="1">
      <c r="A19" s="295"/>
      <c r="B19" s="129" t="s">
        <v>1</v>
      </c>
      <c r="C19" s="76" t="str">
        <f>$K$9</f>
        <v>AC</v>
      </c>
      <c r="D19" s="130" t="str">
        <f>$J$9+$L$10+2+$I$10&amp;"+1d20"</f>
        <v>10+1d20</v>
      </c>
      <c r="E19" s="130" t="str">
        <f>$J$9+$L$10+2+$I$10&amp;"+1d20"</f>
        <v>10+1d20</v>
      </c>
      <c r="F19" s="130" t="str">
        <f>$J$9+$L$10+2+$I$10+1&amp;"+1d20"</f>
        <v>11+1d20</v>
      </c>
      <c r="G19" s="131"/>
      <c r="H19" s="85"/>
      <c r="I19" s="85"/>
      <c r="J19" s="85"/>
      <c r="K19" s="85"/>
    </row>
    <row r="20" spans="1:11" ht="23.25" customHeight="1">
      <c r="A20" s="296" t="s">
        <v>126</v>
      </c>
      <c r="B20" s="60" t="s">
        <v>4</v>
      </c>
      <c r="C20" s="63">
        <f>IF($I$15=0,"",$I$15)</f>
      </c>
      <c r="D20" s="64" t="str">
        <f>$J$11+$L$12+$I$12&amp;"+"&amp;$I$13&amp;"d"&amp;$K$13</f>
        <v>2+1d6</v>
      </c>
      <c r="E20" s="64" t="str">
        <f>$J$11+$L$12+$I$12&amp;"+"&amp;$I$13&amp;"d"&amp;$K$13</f>
        <v>2+1d6</v>
      </c>
      <c r="F20" s="64" t="str">
        <f>$J$11+$L$12+$I$12&amp;"+"&amp;$I$13&amp;"d"&amp;$K$13</f>
        <v>2+1d6</v>
      </c>
      <c r="G20" s="65"/>
      <c r="H20" s="85"/>
      <c r="I20" s="85"/>
      <c r="J20" s="85"/>
      <c r="K20" s="85"/>
    </row>
    <row r="21" spans="1:11" ht="23.25" customHeight="1" thickBot="1">
      <c r="A21" s="297"/>
      <c r="B21" s="29" t="s">
        <v>3</v>
      </c>
      <c r="C21" s="62">
        <f>IF($I$15=0,"",$I$15)</f>
      </c>
      <c r="D21" s="54" t="str">
        <f>$J$11+$L$12+$I$12+($I$13*$K$13)&amp;IF($I$14=0,"","+"&amp;$I$14&amp;"d"&amp;$K$14)</f>
        <v>8+2d8</v>
      </c>
      <c r="E21" s="54" t="str">
        <f>$J$11+$L$12+$I$12+($I$13*$K$13)&amp;IF($I$14=0,"","+"&amp;$I$14&amp;"d"&amp;$K$14)</f>
        <v>8+2d8</v>
      </c>
      <c r="F21" s="54" t="str">
        <f>$J$11+$L$12+$I$12+($I$13*$K$13)&amp;IF($I$14=0,"","+"&amp;($I$14&amp;"d"&amp;$K$14))</f>
        <v>8+2d8</v>
      </c>
      <c r="G21" s="28"/>
      <c r="H21" s="85"/>
      <c r="I21" s="85"/>
      <c r="J21" s="85"/>
      <c r="K21" s="85"/>
    </row>
    <row r="22" spans="1:7" ht="13.5">
      <c r="A22" s="91"/>
      <c r="B22" s="91"/>
      <c r="C22" s="91"/>
      <c r="D22" s="91"/>
      <c r="E22" s="91"/>
      <c r="F22" s="91"/>
      <c r="G22" s="91"/>
    </row>
    <row r="23" spans="1:7" ht="13.5">
      <c r="A23" s="286" t="s">
        <v>49</v>
      </c>
      <c r="B23" s="287"/>
      <c r="C23" s="287"/>
      <c r="D23" s="287"/>
      <c r="E23" s="287"/>
      <c r="F23" s="287"/>
      <c r="G23" s="288"/>
    </row>
    <row r="24" spans="1:12" s="30" customFormat="1" ht="13.5" customHeight="1">
      <c r="A24" s="280"/>
      <c r="B24" s="281"/>
      <c r="C24" s="281"/>
      <c r="D24" s="281"/>
      <c r="E24" s="281"/>
      <c r="F24" s="281"/>
      <c r="G24" s="282"/>
      <c r="L24" s="85"/>
    </row>
    <row r="25" spans="1:12" s="30" customFormat="1" ht="24.75" customHeight="1">
      <c r="A25" s="277" t="s">
        <v>319</v>
      </c>
      <c r="B25" s="278"/>
      <c r="C25" s="278"/>
      <c r="D25" s="278"/>
      <c r="E25" s="278"/>
      <c r="F25" s="278"/>
      <c r="G25" s="279"/>
      <c r="L25" s="85"/>
    </row>
    <row r="26" spans="1:12" s="30" customFormat="1" ht="13.5" customHeight="1">
      <c r="A26" s="274"/>
      <c r="B26" s="275"/>
      <c r="C26" s="275"/>
      <c r="D26" s="275"/>
      <c r="E26" s="275"/>
      <c r="F26" s="275"/>
      <c r="G26" s="276"/>
      <c r="L26" s="85"/>
    </row>
    <row r="27" spans="1:12" s="30" customFormat="1" ht="13.5" customHeight="1">
      <c r="A27" s="277"/>
      <c r="B27" s="278"/>
      <c r="C27" s="278"/>
      <c r="D27" s="278"/>
      <c r="E27" s="278"/>
      <c r="F27" s="278"/>
      <c r="G27" s="279"/>
      <c r="L27" s="85"/>
    </row>
    <row r="28" spans="1:12" s="30" customFormat="1" ht="13.5" customHeight="1">
      <c r="A28" s="274"/>
      <c r="B28" s="275"/>
      <c r="C28" s="275"/>
      <c r="D28" s="275"/>
      <c r="E28" s="275"/>
      <c r="F28" s="275"/>
      <c r="G28" s="276"/>
      <c r="L28" s="85"/>
    </row>
    <row r="29" spans="1:12" s="30" customFormat="1" ht="13.5" customHeight="1">
      <c r="A29" s="271"/>
      <c r="B29" s="272"/>
      <c r="C29" s="272"/>
      <c r="D29" s="272"/>
      <c r="E29" s="272"/>
      <c r="F29" s="272"/>
      <c r="G29" s="273"/>
      <c r="L29" s="85"/>
    </row>
    <row r="30" spans="1:12" s="30" customFormat="1" ht="13.5" customHeight="1">
      <c r="A30" s="274"/>
      <c r="B30" s="275"/>
      <c r="C30" s="275"/>
      <c r="D30" s="275"/>
      <c r="E30" s="275"/>
      <c r="F30" s="275"/>
      <c r="G30" s="276"/>
      <c r="L30" s="85"/>
    </row>
    <row r="31" spans="1:12" s="30" customFormat="1" ht="13.5" customHeight="1">
      <c r="A31" s="274"/>
      <c r="B31" s="275"/>
      <c r="C31" s="275"/>
      <c r="D31" s="275"/>
      <c r="E31" s="275"/>
      <c r="F31" s="275"/>
      <c r="G31" s="276"/>
      <c r="L31" s="85"/>
    </row>
    <row r="32" spans="1:12" s="30" customFormat="1" ht="13.5" customHeight="1">
      <c r="A32" s="280"/>
      <c r="B32" s="281"/>
      <c r="C32" s="281"/>
      <c r="D32" s="281"/>
      <c r="E32" s="281"/>
      <c r="F32" s="281"/>
      <c r="G32" s="282"/>
      <c r="L32" s="85"/>
    </row>
    <row r="33" spans="1:12" s="30" customFormat="1" ht="13.5" customHeight="1">
      <c r="A33" s="277"/>
      <c r="B33" s="278"/>
      <c r="C33" s="278"/>
      <c r="D33" s="278"/>
      <c r="E33" s="278"/>
      <c r="F33" s="278"/>
      <c r="G33" s="279"/>
      <c r="L33" s="85"/>
    </row>
    <row r="34" spans="1:12" s="30" customFormat="1" ht="13.5" customHeight="1">
      <c r="A34" s="274"/>
      <c r="B34" s="275"/>
      <c r="C34" s="275"/>
      <c r="D34" s="275"/>
      <c r="E34" s="275"/>
      <c r="F34" s="275"/>
      <c r="G34" s="276"/>
      <c r="L34" s="85"/>
    </row>
    <row r="35" spans="1:12" s="30" customFormat="1" ht="13.5" customHeight="1">
      <c r="A35" s="271"/>
      <c r="B35" s="272"/>
      <c r="C35" s="272"/>
      <c r="D35" s="272"/>
      <c r="E35" s="272"/>
      <c r="F35" s="272"/>
      <c r="G35" s="273"/>
      <c r="L35" s="85"/>
    </row>
    <row r="36" spans="1:12" s="30" customFormat="1" ht="13.5" customHeight="1">
      <c r="A36" s="274"/>
      <c r="B36" s="275"/>
      <c r="C36" s="275"/>
      <c r="D36" s="275"/>
      <c r="E36" s="275"/>
      <c r="F36" s="275"/>
      <c r="G36" s="276"/>
      <c r="L36" s="85"/>
    </row>
    <row r="37" spans="1:12" s="30" customFormat="1" ht="13.5" customHeight="1">
      <c r="A37" s="274"/>
      <c r="B37" s="275"/>
      <c r="C37" s="275"/>
      <c r="D37" s="275"/>
      <c r="E37" s="275"/>
      <c r="F37" s="275"/>
      <c r="G37" s="276"/>
      <c r="L37" s="85"/>
    </row>
    <row r="38" spans="1:12" s="30" customFormat="1" ht="13.5" customHeight="1">
      <c r="A38" s="280"/>
      <c r="B38" s="281"/>
      <c r="C38" s="281"/>
      <c r="D38" s="281"/>
      <c r="E38" s="281"/>
      <c r="F38" s="281"/>
      <c r="G38" s="282"/>
      <c r="L38" s="85"/>
    </row>
    <row r="39" spans="1:12" s="30" customFormat="1" ht="13.5" customHeight="1">
      <c r="A39" s="277"/>
      <c r="B39" s="278"/>
      <c r="C39" s="278"/>
      <c r="D39" s="278"/>
      <c r="E39" s="278"/>
      <c r="F39" s="278"/>
      <c r="G39" s="279"/>
      <c r="L39" s="85"/>
    </row>
    <row r="40" spans="1:12" s="30" customFormat="1" ht="13.5" customHeight="1">
      <c r="A40" s="277"/>
      <c r="B40" s="278"/>
      <c r="C40" s="278"/>
      <c r="D40" s="278"/>
      <c r="E40" s="278"/>
      <c r="F40" s="278"/>
      <c r="G40" s="279"/>
      <c r="L40" s="85"/>
    </row>
    <row r="41" spans="1:12" s="30" customFormat="1" ht="13.5" customHeight="1">
      <c r="A41" s="274"/>
      <c r="B41" s="275"/>
      <c r="C41" s="275"/>
      <c r="D41" s="275"/>
      <c r="E41" s="275"/>
      <c r="F41" s="275"/>
      <c r="G41" s="276"/>
      <c r="L41" s="85"/>
    </row>
    <row r="42" spans="1:12" s="93" customFormat="1" ht="13.5" customHeight="1">
      <c r="A42" s="274"/>
      <c r="B42" s="275"/>
      <c r="C42" s="275"/>
      <c r="D42" s="275"/>
      <c r="E42" s="275"/>
      <c r="F42" s="275"/>
      <c r="G42" s="276"/>
      <c r="L42" s="148"/>
    </row>
    <row r="43" spans="1:12" s="93" customFormat="1" ht="13.5" customHeight="1">
      <c r="A43" s="280"/>
      <c r="B43" s="281"/>
      <c r="C43" s="281"/>
      <c r="D43" s="281"/>
      <c r="E43" s="281"/>
      <c r="F43" s="281"/>
      <c r="G43" s="282"/>
      <c r="L43" s="148"/>
    </row>
    <row r="44" spans="1:12" s="93" customFormat="1" ht="13.5" customHeight="1">
      <c r="A44" s="277"/>
      <c r="B44" s="278"/>
      <c r="C44" s="278"/>
      <c r="D44" s="278"/>
      <c r="E44" s="278"/>
      <c r="F44" s="278"/>
      <c r="G44" s="279"/>
      <c r="L44" s="148"/>
    </row>
    <row r="45" spans="1:12" s="93" customFormat="1" ht="13.5" customHeight="1">
      <c r="A45" s="277"/>
      <c r="B45" s="278"/>
      <c r="C45" s="278"/>
      <c r="D45" s="278"/>
      <c r="E45" s="278"/>
      <c r="F45" s="278"/>
      <c r="G45" s="279"/>
      <c r="L45" s="148"/>
    </row>
    <row r="46" spans="1:12" s="93" customFormat="1" ht="13.5" customHeight="1">
      <c r="A46" s="274"/>
      <c r="B46" s="275"/>
      <c r="C46" s="275"/>
      <c r="D46" s="275"/>
      <c r="E46" s="275"/>
      <c r="F46" s="275"/>
      <c r="G46" s="276"/>
      <c r="L46" s="148"/>
    </row>
    <row r="47" spans="1:12" s="30" customFormat="1" ht="13.5" customHeight="1">
      <c r="A47" s="271"/>
      <c r="B47" s="272"/>
      <c r="C47" s="272"/>
      <c r="D47" s="272"/>
      <c r="E47" s="272"/>
      <c r="F47" s="272"/>
      <c r="G47" s="273"/>
      <c r="L47" s="85"/>
    </row>
    <row r="48" spans="1:12" s="30" customFormat="1" ht="13.5" customHeight="1">
      <c r="A48" s="274"/>
      <c r="B48" s="275"/>
      <c r="C48" s="275"/>
      <c r="D48" s="275"/>
      <c r="E48" s="275"/>
      <c r="F48" s="275"/>
      <c r="G48" s="276"/>
      <c r="L48" s="85"/>
    </row>
    <row r="49" spans="1:12" s="30" customFormat="1" ht="13.5" customHeight="1">
      <c r="A49" s="271"/>
      <c r="B49" s="272"/>
      <c r="C49" s="272"/>
      <c r="D49" s="272"/>
      <c r="E49" s="272"/>
      <c r="F49" s="272"/>
      <c r="G49" s="273"/>
      <c r="L49" s="85"/>
    </row>
    <row r="50" spans="1:12" s="30" customFormat="1" ht="13.5" customHeight="1">
      <c r="A50" s="274"/>
      <c r="B50" s="275"/>
      <c r="C50" s="275"/>
      <c r="D50" s="275"/>
      <c r="E50" s="275"/>
      <c r="F50" s="275"/>
      <c r="G50" s="276"/>
      <c r="L50" s="85"/>
    </row>
    <row r="51" spans="1:12" s="30" customFormat="1" ht="13.5" customHeight="1">
      <c r="A51" s="274"/>
      <c r="B51" s="275"/>
      <c r="C51" s="275"/>
      <c r="D51" s="275"/>
      <c r="E51" s="275"/>
      <c r="F51" s="275"/>
      <c r="G51" s="276"/>
      <c r="L51" s="85"/>
    </row>
    <row r="52" spans="1:12" s="30" customFormat="1" ht="13.5" customHeight="1">
      <c r="A52" s="274"/>
      <c r="B52" s="275"/>
      <c r="C52" s="275"/>
      <c r="D52" s="275"/>
      <c r="E52" s="275"/>
      <c r="F52" s="275"/>
      <c r="G52" s="276"/>
      <c r="L52" s="85"/>
    </row>
    <row r="53" spans="1:12" s="30" customFormat="1" ht="21">
      <c r="A53" s="25"/>
      <c r="B53" s="90"/>
      <c r="C53" s="26"/>
      <c r="D53" s="27"/>
      <c r="E53" s="283" t="str">
        <f>$B$2</f>
        <v>近接基礎攻撃</v>
      </c>
      <c r="F53" s="284"/>
      <c r="G53" s="285"/>
      <c r="L53" s="85"/>
    </row>
  </sheetData>
  <sheetProtection/>
  <mergeCells count="51">
    <mergeCell ref="B1:C1"/>
    <mergeCell ref="F1:G1"/>
    <mergeCell ref="B2:G2"/>
    <mergeCell ref="B4:G4"/>
    <mergeCell ref="B5:G5"/>
    <mergeCell ref="J10:K10"/>
    <mergeCell ref="J12:K12"/>
    <mergeCell ref="B13:G13"/>
    <mergeCell ref="B14:G14"/>
    <mergeCell ref="B6:D6"/>
    <mergeCell ref="B7:D7"/>
    <mergeCell ref="B8:G8"/>
    <mergeCell ref="B9:G9"/>
    <mergeCell ref="B10:G10"/>
    <mergeCell ref="A30:G30"/>
    <mergeCell ref="B15:G15"/>
    <mergeCell ref="A17:C17"/>
    <mergeCell ref="A18:A19"/>
    <mergeCell ref="A20:A21"/>
    <mergeCell ref="B11:G11"/>
    <mergeCell ref="B12:G12"/>
    <mergeCell ref="A39:G39"/>
    <mergeCell ref="A45:G45"/>
    <mergeCell ref="A31:G31"/>
    <mergeCell ref="A23:G23"/>
    <mergeCell ref="A24:G24"/>
    <mergeCell ref="A25:G25"/>
    <mergeCell ref="A26:G26"/>
    <mergeCell ref="A27:G27"/>
    <mergeCell ref="A28:G28"/>
    <mergeCell ref="A29:G29"/>
    <mergeCell ref="A46:G46"/>
    <mergeCell ref="E53:G53"/>
    <mergeCell ref="A48:G48"/>
    <mergeCell ref="A32:G32"/>
    <mergeCell ref="A33:G33"/>
    <mergeCell ref="A34:G34"/>
    <mergeCell ref="A35:G35"/>
    <mergeCell ref="A36:G36"/>
    <mergeCell ref="A37:G37"/>
    <mergeCell ref="A38:G38"/>
    <mergeCell ref="A49:G49"/>
    <mergeCell ref="A50:G50"/>
    <mergeCell ref="A51:G51"/>
    <mergeCell ref="A52:G52"/>
    <mergeCell ref="A40:G40"/>
    <mergeCell ref="A41:G41"/>
    <mergeCell ref="A47:G47"/>
    <mergeCell ref="A42:G42"/>
    <mergeCell ref="A43:G43"/>
    <mergeCell ref="A44:G44"/>
  </mergeCells>
  <printOptions/>
  <pageMargins left="0.7086614173228347" right="0.7086614173228347" top="0.7480314960629921" bottom="0.1968503937007874" header="0.31496062992125984" footer="0.31496062992125984"/>
  <pageSetup horizontalDpi="300" verticalDpi="300" orientation="portrait" paperSize="9" r:id="rId1"/>
  <headerFooter>
    <oddHeader>&amp;Cタンナイズ&amp;R&amp;D</oddHeader>
  </headerFooter>
</worksheet>
</file>

<file path=xl/worksheets/sheet4.xml><?xml version="1.0" encoding="utf-8"?>
<worksheet xmlns="http://schemas.openxmlformats.org/spreadsheetml/2006/main" xmlns:r="http://schemas.openxmlformats.org/officeDocument/2006/relationships">
  <sheetPr>
    <tabColor rgb="FF008000"/>
  </sheetPr>
  <dimension ref="A1:M53"/>
  <sheetViews>
    <sheetView zoomScalePageLayoutView="0" workbookViewId="0" topLeftCell="A1">
      <selection activeCell="A1" sqref="A1"/>
    </sheetView>
  </sheetViews>
  <sheetFormatPr defaultColWidth="9.140625" defaultRowHeight="15"/>
  <cols>
    <col min="1" max="1" width="7.8515625" style="92" customWidth="1"/>
    <col min="2" max="2" width="8.421875" style="92" customWidth="1"/>
    <col min="3" max="3" width="6.57421875" style="92" customWidth="1"/>
    <col min="4" max="4" width="15.7109375" style="92" customWidth="1"/>
    <col min="5" max="6" width="15.7109375" style="93" customWidth="1"/>
    <col min="7" max="7" width="18.28125" style="93" customWidth="1"/>
    <col min="8" max="8" width="17.421875" style="93" customWidth="1"/>
    <col min="9" max="9" width="14.57421875" style="93" customWidth="1"/>
    <col min="10" max="10" width="8.421875" style="93" customWidth="1"/>
    <col min="11" max="11" width="7.421875" style="93" customWidth="1"/>
    <col min="12" max="12" width="7.8515625" style="92" customWidth="1"/>
    <col min="13" max="13" width="9.28125" style="92" customWidth="1"/>
    <col min="14" max="14" width="12.421875" style="92" customWidth="1"/>
    <col min="15" max="16384" width="9.00390625" style="92" customWidth="1"/>
  </cols>
  <sheetData>
    <row r="1" spans="1:8" ht="21">
      <c r="A1" s="98" t="s">
        <v>127</v>
      </c>
      <c r="B1" s="310">
        <v>1</v>
      </c>
      <c r="C1" s="311"/>
      <c r="D1" s="100" t="s">
        <v>40</v>
      </c>
      <c r="E1" s="99" t="s">
        <v>41</v>
      </c>
      <c r="F1" s="312"/>
      <c r="G1" s="313"/>
      <c r="H1" s="102" t="s">
        <v>55</v>
      </c>
    </row>
    <row r="2" spans="1:8" ht="24.75" customHeight="1">
      <c r="A2" s="100" t="s">
        <v>0</v>
      </c>
      <c r="B2" s="314" t="s">
        <v>489</v>
      </c>
      <c r="C2" s="314"/>
      <c r="D2" s="314"/>
      <c r="E2" s="314"/>
      <c r="F2" s="314"/>
      <c r="G2" s="314"/>
      <c r="H2" s="102" t="s">
        <v>56</v>
      </c>
    </row>
    <row r="3" spans="1:9" ht="19.5" customHeight="1">
      <c r="A3" s="109" t="s">
        <v>48</v>
      </c>
      <c r="B3" s="93"/>
      <c r="C3" s="93"/>
      <c r="D3" s="93"/>
      <c r="I3" s="102"/>
    </row>
    <row r="4" spans="1:7" ht="13.5">
      <c r="A4" s="79" t="s">
        <v>46</v>
      </c>
      <c r="B4" s="304" t="s">
        <v>162</v>
      </c>
      <c r="C4" s="305"/>
      <c r="D4" s="305"/>
      <c r="E4" s="305"/>
      <c r="F4" s="305"/>
      <c r="G4" s="306"/>
    </row>
    <row r="5" spans="1:7" ht="13.5">
      <c r="A5" s="80" t="s">
        <v>39</v>
      </c>
      <c r="B5" s="304" t="s">
        <v>154</v>
      </c>
      <c r="C5" s="305"/>
      <c r="D5" s="305"/>
      <c r="E5" s="305"/>
      <c r="F5" s="305"/>
      <c r="G5" s="306"/>
    </row>
    <row r="6" spans="1:10" ht="13.5">
      <c r="A6" s="80" t="s">
        <v>7</v>
      </c>
      <c r="B6" s="304" t="s">
        <v>5</v>
      </c>
      <c r="C6" s="305"/>
      <c r="D6" s="306"/>
      <c r="E6" s="97" t="s">
        <v>43</v>
      </c>
      <c r="F6" s="220" t="str">
        <f>$I$6</f>
        <v>近接範囲</v>
      </c>
      <c r="G6" s="94">
        <f>IF($J$6=0,"",$J$6)</f>
      </c>
      <c r="H6" s="97" t="s">
        <v>43</v>
      </c>
      <c r="I6" s="96" t="s">
        <v>70</v>
      </c>
      <c r="J6" s="96"/>
    </row>
    <row r="7" spans="1:10" ht="13.5">
      <c r="A7" s="81" t="s">
        <v>158</v>
      </c>
      <c r="B7" s="304" t="s">
        <v>155</v>
      </c>
      <c r="C7" s="305"/>
      <c r="D7" s="306"/>
      <c r="E7" s="97" t="s">
        <v>66</v>
      </c>
      <c r="F7" s="220" t="str">
        <f>IF($I$7=0,"",$I$7)</f>
        <v>爆発</v>
      </c>
      <c r="G7" s="211">
        <f>IF($J$7=0,"",$J$7)</f>
        <v>10</v>
      </c>
      <c r="H7" s="97" t="s">
        <v>66</v>
      </c>
      <c r="I7" s="96" t="s">
        <v>67</v>
      </c>
      <c r="J7" s="96">
        <v>10</v>
      </c>
    </row>
    <row r="8" spans="1:10" ht="13.5">
      <c r="A8" s="82" t="s">
        <v>61</v>
      </c>
      <c r="B8" s="330" t="s">
        <v>166</v>
      </c>
      <c r="C8" s="331"/>
      <c r="D8" s="331"/>
      <c r="E8" s="331"/>
      <c r="F8" s="331"/>
      <c r="G8" s="332"/>
      <c r="H8" s="97" t="s">
        <v>85</v>
      </c>
      <c r="I8" s="96" t="s">
        <v>292</v>
      </c>
      <c r="J8" s="102" t="s">
        <v>62</v>
      </c>
    </row>
    <row r="9" spans="1:11" ht="14.25" customHeight="1">
      <c r="A9" s="84"/>
      <c r="B9" s="333" t="s">
        <v>156</v>
      </c>
      <c r="C9" s="334"/>
      <c r="D9" s="334"/>
      <c r="E9" s="334"/>
      <c r="F9" s="334"/>
      <c r="G9" s="335"/>
      <c r="H9" s="97" t="s">
        <v>51</v>
      </c>
      <c r="I9" s="96" t="s">
        <v>15</v>
      </c>
      <c r="J9" s="94">
        <f>IF($I$9="筋力",'基本'!$C$5,IF($I$9="耐久力",'基本'!$C$6,IF($I$9="敏捷力",'基本'!$C$7,IF($I$9="知力",'基本'!$C$8,IF($I$9="判断力",'基本'!$C$9,IF($I$9="魅力",'基本'!$C$10,""))))))</f>
        <v>5</v>
      </c>
      <c r="K9" s="96" t="s">
        <v>19</v>
      </c>
    </row>
    <row r="10" spans="1:12" ht="14.25" customHeight="1">
      <c r="A10" s="81" t="s">
        <v>157</v>
      </c>
      <c r="B10" s="336" t="s">
        <v>491</v>
      </c>
      <c r="C10" s="337"/>
      <c r="D10" s="337"/>
      <c r="E10" s="337"/>
      <c r="F10" s="337"/>
      <c r="G10" s="338"/>
      <c r="H10" s="97" t="s">
        <v>58</v>
      </c>
      <c r="I10" s="96">
        <v>0</v>
      </c>
      <c r="J10" s="268" t="s">
        <v>53</v>
      </c>
      <c r="K10" s="269"/>
      <c r="L10" s="94">
        <f>IF($I$8='基本'!$F$4,'基本'!$P$7,IF($I$8='基本'!$F$13,'基本'!$P$16,IF($I$8='基本'!$F$22,'基本'!$P$25,IF($I$8='基本'!$F$31,'基本'!$P$34,IF($I$8='基本'!$F$40,'基本'!$P$43,0)))))</f>
        <v>7</v>
      </c>
    </row>
    <row r="11" spans="1:12" ht="14.25" customHeight="1">
      <c r="A11" s="81" t="s">
        <v>159</v>
      </c>
      <c r="B11" s="327" t="s">
        <v>160</v>
      </c>
      <c r="C11" s="328"/>
      <c r="D11" s="328"/>
      <c r="E11" s="328"/>
      <c r="F11" s="328"/>
      <c r="G11" s="329"/>
      <c r="H11" s="107" t="s">
        <v>52</v>
      </c>
      <c r="I11" s="96" t="s">
        <v>15</v>
      </c>
      <c r="J11" s="106">
        <f>IF($I$11="筋力",'基本'!$C$5,IF($I$11="耐久力",'基本'!$C$6,IF($I$11="敏捷力",'基本'!$C$7,IF($I$11="知力",'基本'!$C$8,IF($I$11="判断力",'基本'!$C$9,IF($I$11="魅力",'基本'!$C$10,""))))))</f>
        <v>5</v>
      </c>
      <c r="L11" s="93"/>
    </row>
    <row r="12" spans="1:12" ht="14.25" customHeight="1">
      <c r="A12" s="82" t="s">
        <v>9</v>
      </c>
      <c r="B12" s="324" t="s">
        <v>161</v>
      </c>
      <c r="C12" s="325"/>
      <c r="D12" s="325"/>
      <c r="E12" s="325"/>
      <c r="F12" s="325"/>
      <c r="G12" s="326"/>
      <c r="H12" s="97" t="s">
        <v>59</v>
      </c>
      <c r="I12" s="96">
        <v>0</v>
      </c>
      <c r="J12" s="268" t="s">
        <v>54</v>
      </c>
      <c r="K12" s="269"/>
      <c r="L12" s="94">
        <f>IF($I$8='基本'!$F$4,'基本'!$P$9,IF($I$8='基本'!$F$13,'基本'!$P$18,IF($I$8='基本'!$F$22,'基本'!$P$27,IF($I$8='基本'!$F$31,'基本'!$P$36,IF($I$8='基本'!$F$40,'基本'!$P$45,0)))))</f>
        <v>2</v>
      </c>
    </row>
    <row r="13" spans="1:13" ht="14.25" customHeight="1">
      <c r="A13" s="83"/>
      <c r="B13" s="271" t="s">
        <v>167</v>
      </c>
      <c r="C13" s="272"/>
      <c r="D13" s="272"/>
      <c r="E13" s="272"/>
      <c r="F13" s="272"/>
      <c r="G13" s="273"/>
      <c r="H13" s="108" t="s">
        <v>86</v>
      </c>
      <c r="I13" s="96">
        <v>1</v>
      </c>
      <c r="J13" s="97" t="s">
        <v>44</v>
      </c>
      <c r="K13" s="96">
        <v>8</v>
      </c>
      <c r="L13" s="114"/>
      <c r="M13" s="114"/>
    </row>
    <row r="14" spans="1:13" ht="14.25" customHeight="1">
      <c r="A14" s="83"/>
      <c r="B14" s="301"/>
      <c r="C14" s="302"/>
      <c r="D14" s="302"/>
      <c r="E14" s="302"/>
      <c r="F14" s="302"/>
      <c r="G14" s="303"/>
      <c r="H14" s="97" t="s">
        <v>50</v>
      </c>
      <c r="I14" s="96">
        <v>2</v>
      </c>
      <c r="J14" s="97" t="s">
        <v>44</v>
      </c>
      <c r="K14" s="96">
        <v>6</v>
      </c>
      <c r="L14" s="114"/>
      <c r="M14" s="114"/>
    </row>
    <row r="15" spans="1:11" ht="14.25" customHeight="1">
      <c r="A15" s="83"/>
      <c r="B15" s="298"/>
      <c r="C15" s="299"/>
      <c r="D15" s="299"/>
      <c r="E15" s="299"/>
      <c r="F15" s="299"/>
      <c r="G15" s="300"/>
      <c r="H15" s="97" t="s">
        <v>60</v>
      </c>
      <c r="I15" s="96" t="s">
        <v>80</v>
      </c>
      <c r="J15" s="92"/>
      <c r="K15" s="92"/>
    </row>
    <row r="16" spans="1:11" ht="14.25" customHeight="1">
      <c r="A16" s="84"/>
      <c r="B16" s="289"/>
      <c r="C16" s="290"/>
      <c r="D16" s="290"/>
      <c r="E16" s="290"/>
      <c r="F16" s="290"/>
      <c r="G16" s="291"/>
      <c r="H16" s="92"/>
      <c r="I16" s="92"/>
      <c r="J16" s="92"/>
      <c r="K16" s="92"/>
    </row>
    <row r="17" spans="1:11" ht="14.25" thickBot="1">
      <c r="A17" s="101" t="s">
        <v>47</v>
      </c>
      <c r="E17" s="95"/>
      <c r="H17" s="92"/>
      <c r="I17" s="92"/>
      <c r="J17" s="92"/>
      <c r="K17" s="92"/>
    </row>
    <row r="18" spans="1:11" ht="18.75" customHeight="1" thickBot="1">
      <c r="A18" s="292" t="str">
        <f>$B$2</f>
        <v>サンダリング･アーマー</v>
      </c>
      <c r="B18" s="293"/>
      <c r="C18" s="293"/>
      <c r="D18" s="77" t="s">
        <v>2</v>
      </c>
      <c r="E18" s="117" t="s">
        <v>1</v>
      </c>
      <c r="H18" s="92"/>
      <c r="I18" s="92"/>
      <c r="J18" s="92"/>
      <c r="K18" s="92"/>
    </row>
    <row r="19" spans="1:11" ht="37.5" customHeight="1" thickBot="1">
      <c r="A19" s="315" t="s">
        <v>145</v>
      </c>
      <c r="B19" s="316"/>
      <c r="C19" s="126" t="str">
        <f>$K$9</f>
        <v>頑健</v>
      </c>
      <c r="D19" s="127" t="str">
        <f>$J$9+$L$10+$I$10&amp;"+1d20"</f>
        <v>12+1d20</v>
      </c>
      <c r="E19" s="128" t="str">
        <f>$J$9+$L$10+$I$10+2&amp;"+1d20"</f>
        <v>14+1d20</v>
      </c>
      <c r="F19" s="92"/>
      <c r="G19" s="92"/>
      <c r="H19" s="92"/>
      <c r="I19" s="92"/>
      <c r="J19" s="92"/>
      <c r="K19" s="92"/>
    </row>
    <row r="20" spans="1:11" ht="23.25" customHeight="1">
      <c r="A20" s="317" t="s">
        <v>126</v>
      </c>
      <c r="B20" s="116" t="s">
        <v>4</v>
      </c>
      <c r="C20" s="123" t="str">
        <f>IF($I$15=0,"",$I$15)</f>
        <v>雷鳴</v>
      </c>
      <c r="D20" s="124" t="str">
        <f>$J$11+$L$12+$I$12&amp;"+"&amp;$I$13&amp;"d"&amp;$K$13</f>
        <v>7+1d8</v>
      </c>
      <c r="E20" s="125" t="str">
        <f>$J$11+$L$12+$I$12&amp;"+"&amp;$I$13&amp;"d"&amp;$K$13</f>
        <v>7+1d8</v>
      </c>
      <c r="F20" s="92"/>
      <c r="G20" s="92"/>
      <c r="H20" s="92"/>
      <c r="I20" s="92"/>
      <c r="J20" s="92"/>
      <c r="K20" s="92"/>
    </row>
    <row r="21" spans="1:11" ht="23.25" customHeight="1" thickBot="1">
      <c r="A21" s="297"/>
      <c r="B21" s="113" t="s">
        <v>3</v>
      </c>
      <c r="C21" s="118" t="str">
        <f>IF($I$15=0,"",$I$15)</f>
        <v>雷鳴</v>
      </c>
      <c r="D21" s="115" t="str">
        <f>$J$11+$L$12+$I$12+($I$13*$K$13)&amp;IF($I$14=0,"","+"&amp;$I$14&amp;"d"&amp;$K$14)</f>
        <v>15+2d6</v>
      </c>
      <c r="E21" s="112" t="str">
        <f>$J$11+$L$12+$I$12+($I$13*$K$13)&amp;IF($I$14=0,"","+"&amp;$I$14&amp;"d"&amp;$K$14)</f>
        <v>15+2d6</v>
      </c>
      <c r="F21" s="92"/>
      <c r="G21" s="92"/>
      <c r="H21" s="92"/>
      <c r="I21" s="92"/>
      <c r="J21" s="92"/>
      <c r="K21" s="92"/>
    </row>
    <row r="22" spans="1:7" ht="13.5">
      <c r="A22" s="110"/>
      <c r="B22" s="110"/>
      <c r="C22" s="110"/>
      <c r="D22" s="110"/>
      <c r="E22" s="110"/>
      <c r="F22" s="110"/>
      <c r="G22" s="110"/>
    </row>
    <row r="23" spans="1:7" ht="13.5">
      <c r="A23" s="286" t="s">
        <v>49</v>
      </c>
      <c r="B23" s="287"/>
      <c r="C23" s="287"/>
      <c r="D23" s="287"/>
      <c r="E23" s="287"/>
      <c r="F23" s="287"/>
      <c r="G23" s="288"/>
    </row>
    <row r="24" spans="1:12" s="93" customFormat="1" ht="13.5" customHeight="1">
      <c r="A24" s="274"/>
      <c r="B24" s="275"/>
      <c r="C24" s="275"/>
      <c r="D24" s="275"/>
      <c r="E24" s="275"/>
      <c r="F24" s="275"/>
      <c r="G24" s="276"/>
      <c r="L24" s="148"/>
    </row>
    <row r="25" spans="1:12" s="93" customFormat="1" ht="21" customHeight="1">
      <c r="A25" s="318" t="s">
        <v>391</v>
      </c>
      <c r="B25" s="319"/>
      <c r="C25" s="319"/>
      <c r="D25" s="319"/>
      <c r="E25" s="319"/>
      <c r="F25" s="319"/>
      <c r="G25" s="320"/>
      <c r="L25" s="148"/>
    </row>
    <row r="26" spans="1:12" s="93" customFormat="1" ht="18" customHeight="1">
      <c r="A26" s="321" t="s">
        <v>334</v>
      </c>
      <c r="B26" s="322"/>
      <c r="C26" s="322"/>
      <c r="D26" s="322"/>
      <c r="E26" s="322"/>
      <c r="F26" s="322"/>
      <c r="G26" s="323"/>
      <c r="L26" s="148"/>
    </row>
    <row r="27" spans="1:12" s="93" customFormat="1" ht="21" customHeight="1">
      <c r="A27" s="318" t="s">
        <v>492</v>
      </c>
      <c r="B27" s="319"/>
      <c r="C27" s="319"/>
      <c r="D27" s="319"/>
      <c r="E27" s="319"/>
      <c r="F27" s="319"/>
      <c r="G27" s="320"/>
      <c r="L27" s="234"/>
    </row>
    <row r="28" spans="1:12" s="93" customFormat="1" ht="13.5" customHeight="1">
      <c r="A28" s="271"/>
      <c r="B28" s="272"/>
      <c r="C28" s="272"/>
      <c r="D28" s="272"/>
      <c r="E28" s="272"/>
      <c r="F28" s="272"/>
      <c r="G28" s="273"/>
      <c r="L28" s="148"/>
    </row>
    <row r="29" spans="1:12" s="93" customFormat="1" ht="13.5" customHeight="1">
      <c r="A29" s="274" t="s">
        <v>392</v>
      </c>
      <c r="B29" s="275"/>
      <c r="C29" s="275"/>
      <c r="D29" s="275"/>
      <c r="E29" s="275"/>
      <c r="F29" s="275"/>
      <c r="G29" s="276"/>
      <c r="L29" s="148"/>
    </row>
    <row r="30" spans="1:12" s="93" customFormat="1" ht="13.5" customHeight="1">
      <c r="A30" s="274" t="s">
        <v>493</v>
      </c>
      <c r="B30" s="275"/>
      <c r="C30" s="275"/>
      <c r="D30" s="275"/>
      <c r="E30" s="275"/>
      <c r="F30" s="275"/>
      <c r="G30" s="276"/>
      <c r="L30" s="148"/>
    </row>
    <row r="31" spans="1:12" s="93" customFormat="1" ht="13.5" customHeight="1">
      <c r="A31" s="274" t="s">
        <v>499</v>
      </c>
      <c r="B31" s="299"/>
      <c r="C31" s="299"/>
      <c r="D31" s="299"/>
      <c r="E31" s="299"/>
      <c r="F31" s="299"/>
      <c r="G31" s="300"/>
      <c r="L31" s="239"/>
    </row>
    <row r="32" spans="1:12" s="93" customFormat="1" ht="13.5" customHeight="1">
      <c r="A32" s="274" t="s">
        <v>558</v>
      </c>
      <c r="B32" s="299"/>
      <c r="C32" s="299"/>
      <c r="D32" s="299"/>
      <c r="E32" s="299"/>
      <c r="F32" s="299"/>
      <c r="G32" s="300"/>
      <c r="L32" s="234"/>
    </row>
    <row r="33" spans="1:12" s="93" customFormat="1" ht="13.5" customHeight="1">
      <c r="A33" s="274" t="s">
        <v>494</v>
      </c>
      <c r="B33" s="299"/>
      <c r="C33" s="299"/>
      <c r="D33" s="299"/>
      <c r="E33" s="299"/>
      <c r="F33" s="299"/>
      <c r="G33" s="300"/>
      <c r="L33" s="234"/>
    </row>
    <row r="34" spans="1:12" s="93" customFormat="1" ht="13.5" customHeight="1">
      <c r="A34" s="298"/>
      <c r="B34" s="299"/>
      <c r="C34" s="299"/>
      <c r="D34" s="299"/>
      <c r="E34" s="299"/>
      <c r="F34" s="299"/>
      <c r="G34" s="300"/>
      <c r="L34" s="234"/>
    </row>
    <row r="35" spans="1:12" s="93" customFormat="1" ht="13.5" customHeight="1">
      <c r="A35" s="274" t="s">
        <v>363</v>
      </c>
      <c r="B35" s="275"/>
      <c r="C35" s="275"/>
      <c r="D35" s="275"/>
      <c r="E35" s="275"/>
      <c r="F35" s="275"/>
      <c r="G35" s="276"/>
      <c r="L35" s="148"/>
    </row>
    <row r="36" spans="1:12" s="93" customFormat="1" ht="13.5" customHeight="1">
      <c r="A36" s="274" t="s">
        <v>378</v>
      </c>
      <c r="B36" s="275"/>
      <c r="C36" s="275"/>
      <c r="D36" s="275"/>
      <c r="E36" s="275"/>
      <c r="F36" s="275"/>
      <c r="G36" s="276"/>
      <c r="L36" s="148"/>
    </row>
    <row r="37" spans="1:12" s="93" customFormat="1" ht="13.5" customHeight="1">
      <c r="A37" s="298"/>
      <c r="B37" s="299"/>
      <c r="C37" s="299"/>
      <c r="D37" s="299"/>
      <c r="E37" s="299"/>
      <c r="F37" s="299"/>
      <c r="G37" s="300"/>
      <c r="L37" s="148"/>
    </row>
    <row r="38" spans="1:12" s="93" customFormat="1" ht="13.5" customHeight="1">
      <c r="A38" s="274" t="s">
        <v>502</v>
      </c>
      <c r="B38" s="299"/>
      <c r="C38" s="299"/>
      <c r="D38" s="299"/>
      <c r="E38" s="299"/>
      <c r="F38" s="299"/>
      <c r="G38" s="300"/>
      <c r="L38" s="148"/>
    </row>
    <row r="39" spans="1:12" s="93" customFormat="1" ht="13.5" customHeight="1">
      <c r="A39" s="298" t="s">
        <v>436</v>
      </c>
      <c r="B39" s="299"/>
      <c r="C39" s="299"/>
      <c r="D39" s="299"/>
      <c r="E39" s="299"/>
      <c r="F39" s="299"/>
      <c r="G39" s="300"/>
      <c r="L39" s="148"/>
    </row>
    <row r="40" spans="1:12" s="93" customFormat="1" ht="13.5" customHeight="1">
      <c r="A40" s="274" t="s">
        <v>500</v>
      </c>
      <c r="B40" s="299"/>
      <c r="C40" s="299"/>
      <c r="D40" s="299"/>
      <c r="E40" s="299"/>
      <c r="F40" s="299"/>
      <c r="G40" s="300"/>
      <c r="L40" s="148"/>
    </row>
    <row r="41" spans="1:12" s="93" customFormat="1" ht="13.5" customHeight="1">
      <c r="A41" s="274" t="s">
        <v>501</v>
      </c>
      <c r="B41" s="299"/>
      <c r="C41" s="299"/>
      <c r="D41" s="299"/>
      <c r="E41" s="299"/>
      <c r="F41" s="299"/>
      <c r="G41" s="300"/>
      <c r="L41" s="148"/>
    </row>
    <row r="42" spans="1:12" s="93" customFormat="1" ht="13.5" customHeight="1">
      <c r="A42" s="274" t="s">
        <v>503</v>
      </c>
      <c r="B42" s="299"/>
      <c r="C42" s="299"/>
      <c r="D42" s="299"/>
      <c r="E42" s="299"/>
      <c r="F42" s="299"/>
      <c r="G42" s="300"/>
      <c r="L42" s="148"/>
    </row>
    <row r="43" spans="1:12" s="93" customFormat="1" ht="13.5" customHeight="1">
      <c r="A43" s="298"/>
      <c r="B43" s="299"/>
      <c r="C43" s="299"/>
      <c r="D43" s="299"/>
      <c r="E43" s="299"/>
      <c r="F43" s="299"/>
      <c r="G43" s="300"/>
      <c r="L43" s="148"/>
    </row>
    <row r="44" spans="1:12" s="93" customFormat="1" ht="13.5" customHeight="1">
      <c r="A44" s="274" t="s">
        <v>504</v>
      </c>
      <c r="B44" s="299"/>
      <c r="C44" s="299"/>
      <c r="D44" s="299"/>
      <c r="E44" s="299"/>
      <c r="F44" s="299"/>
      <c r="G44" s="300"/>
      <c r="L44" s="148"/>
    </row>
    <row r="45" spans="1:12" s="93" customFormat="1" ht="13.5" customHeight="1">
      <c r="A45" s="274" t="s">
        <v>508</v>
      </c>
      <c r="B45" s="299"/>
      <c r="C45" s="299"/>
      <c r="D45" s="299"/>
      <c r="E45" s="299"/>
      <c r="F45" s="299"/>
      <c r="G45" s="300"/>
      <c r="L45" s="148"/>
    </row>
    <row r="46" spans="1:12" s="93" customFormat="1" ht="13.5" customHeight="1">
      <c r="A46" s="274" t="s">
        <v>505</v>
      </c>
      <c r="B46" s="299"/>
      <c r="C46" s="299"/>
      <c r="D46" s="299"/>
      <c r="E46" s="299"/>
      <c r="F46" s="299"/>
      <c r="G46" s="300"/>
      <c r="L46" s="148"/>
    </row>
    <row r="47" spans="1:12" s="93" customFormat="1" ht="13.5" customHeight="1">
      <c r="A47" s="274" t="s">
        <v>506</v>
      </c>
      <c r="B47" s="299"/>
      <c r="C47" s="299"/>
      <c r="D47" s="299"/>
      <c r="E47" s="299"/>
      <c r="F47" s="299"/>
      <c r="G47" s="300"/>
      <c r="L47" s="148"/>
    </row>
    <row r="48" spans="1:12" s="93" customFormat="1" ht="13.5" customHeight="1">
      <c r="A48" s="298"/>
      <c r="B48" s="299"/>
      <c r="C48" s="299"/>
      <c r="D48" s="299"/>
      <c r="E48" s="299"/>
      <c r="F48" s="299"/>
      <c r="G48" s="300"/>
      <c r="L48" s="148"/>
    </row>
    <row r="49" spans="1:12" s="93" customFormat="1" ht="13.5" customHeight="1">
      <c r="A49" s="274"/>
      <c r="B49" s="275"/>
      <c r="C49" s="275"/>
      <c r="D49" s="275"/>
      <c r="E49" s="275"/>
      <c r="F49" s="275"/>
      <c r="G49" s="276"/>
      <c r="L49" s="92"/>
    </row>
    <row r="50" spans="1:12" s="93" customFormat="1" ht="13.5" customHeight="1">
      <c r="A50" s="274"/>
      <c r="B50" s="275"/>
      <c r="C50" s="275"/>
      <c r="D50" s="275"/>
      <c r="E50" s="275"/>
      <c r="F50" s="275"/>
      <c r="G50" s="276"/>
      <c r="L50" s="92"/>
    </row>
    <row r="51" spans="1:12" s="93" customFormat="1" ht="13.5" customHeight="1">
      <c r="A51" s="274"/>
      <c r="B51" s="275"/>
      <c r="C51" s="275"/>
      <c r="D51" s="275"/>
      <c r="E51" s="275"/>
      <c r="F51" s="275"/>
      <c r="G51" s="276"/>
      <c r="L51" s="92"/>
    </row>
    <row r="52" spans="1:12" s="93" customFormat="1" ht="13.5" customHeight="1">
      <c r="A52" s="274"/>
      <c r="B52" s="275"/>
      <c r="C52" s="275"/>
      <c r="D52" s="275"/>
      <c r="E52" s="275"/>
      <c r="F52" s="275"/>
      <c r="G52" s="276"/>
      <c r="L52" s="92"/>
    </row>
    <row r="53" spans="1:12" s="93" customFormat="1" ht="21">
      <c r="A53" s="103" t="s">
        <v>127</v>
      </c>
      <c r="B53" s="111">
        <f>$B$1</f>
        <v>1</v>
      </c>
      <c r="C53" s="104" t="s">
        <v>40</v>
      </c>
      <c r="D53" s="105" t="str">
        <f>$E$1</f>
        <v>無限回</v>
      </c>
      <c r="E53" s="283" t="str">
        <f>$B$2</f>
        <v>サンダリング･アーマー</v>
      </c>
      <c r="F53" s="284"/>
      <c r="G53" s="285"/>
      <c r="L53" s="92"/>
    </row>
  </sheetData>
  <sheetProtection/>
  <mergeCells count="52">
    <mergeCell ref="B1:C1"/>
    <mergeCell ref="F1:G1"/>
    <mergeCell ref="B2:G2"/>
    <mergeCell ref="B4:G4"/>
    <mergeCell ref="B5:G5"/>
    <mergeCell ref="B14:G14"/>
    <mergeCell ref="B16:G16"/>
    <mergeCell ref="B11:G11"/>
    <mergeCell ref="B6:D6"/>
    <mergeCell ref="B7:D7"/>
    <mergeCell ref="B8:G8"/>
    <mergeCell ref="B9:G9"/>
    <mergeCell ref="B10:G10"/>
    <mergeCell ref="A52:G52"/>
    <mergeCell ref="A24:G24"/>
    <mergeCell ref="A25:G25"/>
    <mergeCell ref="A26:G26"/>
    <mergeCell ref="J10:K10"/>
    <mergeCell ref="A18:C18"/>
    <mergeCell ref="B15:G15"/>
    <mergeCell ref="B12:G12"/>
    <mergeCell ref="J12:K12"/>
    <mergeCell ref="B13:G13"/>
    <mergeCell ref="E53:G53"/>
    <mergeCell ref="A47:G47"/>
    <mergeCell ref="A48:G48"/>
    <mergeCell ref="A35:G35"/>
    <mergeCell ref="A42:G42"/>
    <mergeCell ref="A39:G39"/>
    <mergeCell ref="A41:G41"/>
    <mergeCell ref="A45:G45"/>
    <mergeCell ref="A46:G46"/>
    <mergeCell ref="A50:G50"/>
    <mergeCell ref="A38:G38"/>
    <mergeCell ref="A40:G40"/>
    <mergeCell ref="A19:B19"/>
    <mergeCell ref="A20:A21"/>
    <mergeCell ref="A27:G27"/>
    <mergeCell ref="A36:G36"/>
    <mergeCell ref="A37:G37"/>
    <mergeCell ref="A23:G23"/>
    <mergeCell ref="A31:G31"/>
    <mergeCell ref="A51:G51"/>
    <mergeCell ref="A43:G43"/>
    <mergeCell ref="A44:G44"/>
    <mergeCell ref="A28:G28"/>
    <mergeCell ref="A29:G29"/>
    <mergeCell ref="A30:G30"/>
    <mergeCell ref="A34:G34"/>
    <mergeCell ref="A32:G32"/>
    <mergeCell ref="A33:G33"/>
    <mergeCell ref="A49:G49"/>
  </mergeCells>
  <printOptions/>
  <pageMargins left="0.7086614173228347" right="0.7086614173228347" top="0.7480314960629921" bottom="0.1968503937007874" header="0.31496062992125984" footer="0.31496062992125984"/>
  <pageSetup horizontalDpi="300" verticalDpi="300" orientation="portrait" paperSize="9" r:id="rId1"/>
  <headerFooter>
    <oddHeader>&amp;Cタンナイズ&amp;R&amp;D</oddHeader>
  </headerFooter>
</worksheet>
</file>

<file path=xl/worksheets/sheet5.xml><?xml version="1.0" encoding="utf-8"?>
<worksheet xmlns="http://schemas.openxmlformats.org/spreadsheetml/2006/main" xmlns:r="http://schemas.openxmlformats.org/officeDocument/2006/relationships">
  <sheetPr>
    <tabColor rgb="FF008000"/>
  </sheetPr>
  <dimension ref="A1:M54"/>
  <sheetViews>
    <sheetView zoomScalePageLayoutView="0" workbookViewId="0" topLeftCell="A1">
      <selection activeCell="A1" sqref="A1"/>
    </sheetView>
  </sheetViews>
  <sheetFormatPr defaultColWidth="9.140625" defaultRowHeight="15"/>
  <cols>
    <col min="1" max="1" width="7.8515625" style="92" customWidth="1"/>
    <col min="2" max="2" width="8.421875" style="92" customWidth="1"/>
    <col min="3" max="3" width="6.57421875" style="92" customWidth="1"/>
    <col min="4" max="4" width="15.7109375" style="92" customWidth="1"/>
    <col min="5" max="6" width="15.7109375" style="93" customWidth="1"/>
    <col min="7" max="7" width="18.28125" style="93" customWidth="1"/>
    <col min="8" max="8" width="17.421875" style="93" customWidth="1"/>
    <col min="9" max="9" width="14.57421875" style="93" customWidth="1"/>
    <col min="10" max="10" width="8.421875" style="93" customWidth="1"/>
    <col min="11" max="11" width="7.421875" style="93" customWidth="1"/>
    <col min="12" max="12" width="7.8515625" style="92" customWidth="1"/>
    <col min="13" max="13" width="9.28125" style="92" customWidth="1"/>
    <col min="14" max="14" width="12.421875" style="92" customWidth="1"/>
    <col min="15" max="16384" width="9.00390625" style="92" customWidth="1"/>
  </cols>
  <sheetData>
    <row r="1" spans="1:8" ht="21">
      <c r="A1" s="98" t="s">
        <v>127</v>
      </c>
      <c r="B1" s="310">
        <v>1</v>
      </c>
      <c r="C1" s="311"/>
      <c r="D1" s="100" t="s">
        <v>40</v>
      </c>
      <c r="E1" s="99" t="s">
        <v>41</v>
      </c>
      <c r="F1" s="312"/>
      <c r="G1" s="313"/>
      <c r="H1" s="102" t="s">
        <v>55</v>
      </c>
    </row>
    <row r="2" spans="1:8" ht="24.75" customHeight="1">
      <c r="A2" s="100" t="s">
        <v>0</v>
      </c>
      <c r="B2" s="314" t="s">
        <v>356</v>
      </c>
      <c r="C2" s="314"/>
      <c r="D2" s="314"/>
      <c r="E2" s="314"/>
      <c r="F2" s="314"/>
      <c r="G2" s="314"/>
      <c r="H2" s="102" t="s">
        <v>56</v>
      </c>
    </row>
    <row r="3" spans="1:9" ht="19.5" customHeight="1">
      <c r="A3" s="109" t="s">
        <v>48</v>
      </c>
      <c r="B3" s="93"/>
      <c r="C3" s="93"/>
      <c r="D3" s="93"/>
      <c r="I3" s="102"/>
    </row>
    <row r="4" spans="1:7" ht="13.5">
      <c r="A4" s="79" t="s">
        <v>46</v>
      </c>
      <c r="B4" s="304" t="s">
        <v>181</v>
      </c>
      <c r="C4" s="305"/>
      <c r="D4" s="305"/>
      <c r="E4" s="305"/>
      <c r="F4" s="305"/>
      <c r="G4" s="306"/>
    </row>
    <row r="5" spans="1:7" ht="13.5">
      <c r="A5" s="80" t="s">
        <v>39</v>
      </c>
      <c r="B5" s="304" t="s">
        <v>184</v>
      </c>
      <c r="C5" s="305"/>
      <c r="D5" s="305"/>
      <c r="E5" s="305"/>
      <c r="F5" s="305"/>
      <c r="G5" s="306"/>
    </row>
    <row r="6" spans="1:10" ht="13.5">
      <c r="A6" s="80" t="s">
        <v>7</v>
      </c>
      <c r="B6" s="304" t="s">
        <v>5</v>
      </c>
      <c r="C6" s="305"/>
      <c r="D6" s="306"/>
      <c r="E6" s="97" t="s">
        <v>43</v>
      </c>
      <c r="F6" s="94" t="str">
        <f>$I$6</f>
        <v>近接or遠隔</v>
      </c>
      <c r="G6" s="94" t="str">
        <f>IF($J$6=0,"",$J$6)</f>
        <v>10/20</v>
      </c>
      <c r="H6" s="97" t="s">
        <v>43</v>
      </c>
      <c r="I6" s="96" t="s">
        <v>102</v>
      </c>
      <c r="J6" s="164" t="s">
        <v>190</v>
      </c>
    </row>
    <row r="7" spans="1:10" ht="13.5">
      <c r="A7" s="81" t="s">
        <v>6</v>
      </c>
      <c r="B7" s="304" t="s">
        <v>91</v>
      </c>
      <c r="C7" s="305"/>
      <c r="D7" s="306"/>
      <c r="E7" s="97" t="s">
        <v>66</v>
      </c>
      <c r="F7" s="94">
        <f>IF($I$7=0,"",$I$7)</f>
      </c>
      <c r="G7" s="94">
        <f>IF($J$7=0,"",$J$7)</f>
      </c>
      <c r="H7" s="97" t="s">
        <v>66</v>
      </c>
      <c r="I7" s="96"/>
      <c r="J7" s="96"/>
    </row>
    <row r="8" spans="1:10" ht="13.5">
      <c r="A8" s="81" t="s">
        <v>8</v>
      </c>
      <c r="B8" s="304" t="s">
        <v>163</v>
      </c>
      <c r="C8" s="305"/>
      <c r="D8" s="305"/>
      <c r="E8" s="305"/>
      <c r="F8" s="305"/>
      <c r="G8" s="306"/>
      <c r="H8" s="97" t="s">
        <v>85</v>
      </c>
      <c r="I8" s="96" t="s">
        <v>294</v>
      </c>
      <c r="J8" s="102" t="s">
        <v>62</v>
      </c>
    </row>
    <row r="9" spans="1:11" ht="14.25" customHeight="1">
      <c r="A9" s="82" t="s">
        <v>9</v>
      </c>
      <c r="B9" s="307" t="s">
        <v>164</v>
      </c>
      <c r="C9" s="308"/>
      <c r="D9" s="308"/>
      <c r="E9" s="308"/>
      <c r="F9" s="308"/>
      <c r="G9" s="309"/>
      <c r="H9" s="97" t="s">
        <v>51</v>
      </c>
      <c r="I9" s="96" t="s">
        <v>15</v>
      </c>
      <c r="J9" s="94">
        <f>IF($I$9="筋力",'基本'!$C$5,IF($I$9="耐久力",'基本'!$C$6,IF($I$9="敏捷力",'基本'!$C$7,IF($I$9="知力",'基本'!$C$8,IF($I$9="判断力",'基本'!$C$9,IF($I$9="魅力",'基本'!$C$10,""))))))</f>
        <v>5</v>
      </c>
      <c r="K9" s="96" t="s">
        <v>128</v>
      </c>
    </row>
    <row r="10" spans="1:12" ht="14.25" customHeight="1">
      <c r="A10" s="83"/>
      <c r="B10" s="271" t="s">
        <v>381</v>
      </c>
      <c r="C10" s="272"/>
      <c r="D10" s="272"/>
      <c r="E10" s="272"/>
      <c r="F10" s="272"/>
      <c r="G10" s="273"/>
      <c r="H10" s="97" t="s">
        <v>58</v>
      </c>
      <c r="I10" s="96">
        <v>0</v>
      </c>
      <c r="J10" s="268" t="s">
        <v>53</v>
      </c>
      <c r="K10" s="269"/>
      <c r="L10" s="94">
        <f>IF($I$8='基本'!$F$4,'基本'!$P$7,IF($I$8='基本'!$F$13,'基本'!$P$16,IF($I$8='基本'!$F$22,'基本'!$P$25,IF($I$8='基本'!$F$31,'基本'!$P$34,IF($I$8='基本'!$F$40,'基本'!$P$43,0)))))</f>
        <v>8</v>
      </c>
    </row>
    <row r="11" spans="1:12" ht="14.25" customHeight="1">
      <c r="A11" s="83"/>
      <c r="B11" s="271" t="s">
        <v>165</v>
      </c>
      <c r="C11" s="272"/>
      <c r="D11" s="272"/>
      <c r="E11" s="272"/>
      <c r="F11" s="272"/>
      <c r="G11" s="273"/>
      <c r="H11" s="107" t="s">
        <v>52</v>
      </c>
      <c r="I11" s="96" t="s">
        <v>15</v>
      </c>
      <c r="J11" s="106">
        <f>IF($I$11="筋力",'基本'!$C$5,IF($I$11="耐久力",'基本'!$C$6,IF($I$11="敏捷力",'基本'!$C$7,IF($I$11="知力",'基本'!$C$8,IF($I$11="判断力",'基本'!$C$9,IF($I$11="魅力",'基本'!$C$10,""))))))</f>
        <v>5</v>
      </c>
      <c r="L11" s="93"/>
    </row>
    <row r="12" spans="1:12" ht="14.25" customHeight="1">
      <c r="A12" s="83"/>
      <c r="B12" s="298"/>
      <c r="C12" s="299"/>
      <c r="D12" s="299"/>
      <c r="E12" s="299"/>
      <c r="F12" s="299"/>
      <c r="G12" s="300"/>
      <c r="H12" s="97" t="s">
        <v>59</v>
      </c>
      <c r="I12" s="96">
        <v>0</v>
      </c>
      <c r="J12" s="268" t="s">
        <v>54</v>
      </c>
      <c r="K12" s="269"/>
      <c r="L12" s="94">
        <f>IF($I$8='基本'!$F$4,'基本'!$P$9,IF($I$8='基本'!$F$13,'基本'!$P$18,IF($I$8='基本'!$F$22,'基本'!$P$27,IF($I$8='基本'!$F$31,'基本'!$P$36,IF($I$8='基本'!$F$40,'基本'!$P$45,0)))))</f>
        <v>2</v>
      </c>
    </row>
    <row r="13" spans="1:13" ht="18.75" customHeight="1">
      <c r="A13" s="83"/>
      <c r="B13" s="342" t="s">
        <v>387</v>
      </c>
      <c r="C13" s="343"/>
      <c r="D13" s="343"/>
      <c r="E13" s="343"/>
      <c r="F13" s="343"/>
      <c r="G13" s="344"/>
      <c r="H13" s="108" t="s">
        <v>86</v>
      </c>
      <c r="I13" s="96">
        <v>1</v>
      </c>
      <c r="J13" s="97" t="s">
        <v>44</v>
      </c>
      <c r="K13" s="96">
        <v>6</v>
      </c>
      <c r="L13" s="114"/>
      <c r="M13" s="114"/>
    </row>
    <row r="14" spans="1:13" ht="14.25" customHeight="1">
      <c r="A14" s="83"/>
      <c r="B14" s="301"/>
      <c r="C14" s="302"/>
      <c r="D14" s="302"/>
      <c r="E14" s="302"/>
      <c r="F14" s="302"/>
      <c r="G14" s="303"/>
      <c r="H14" s="97" t="s">
        <v>50</v>
      </c>
      <c r="I14" s="96">
        <v>2</v>
      </c>
      <c r="J14" s="97" t="s">
        <v>44</v>
      </c>
      <c r="K14" s="96">
        <v>8</v>
      </c>
      <c r="L14" s="114"/>
      <c r="M14" s="114"/>
    </row>
    <row r="15" spans="1:11" ht="14.25" customHeight="1">
      <c r="A15" s="83"/>
      <c r="B15" s="298"/>
      <c r="C15" s="299"/>
      <c r="D15" s="299"/>
      <c r="E15" s="299"/>
      <c r="F15" s="299"/>
      <c r="G15" s="300"/>
      <c r="H15" s="97" t="s">
        <v>60</v>
      </c>
      <c r="I15" s="96" t="s">
        <v>81</v>
      </c>
      <c r="J15" s="92"/>
      <c r="K15" s="92"/>
    </row>
    <row r="16" spans="1:11" ht="14.25" customHeight="1">
      <c r="A16" s="84"/>
      <c r="B16" s="289"/>
      <c r="C16" s="290"/>
      <c r="D16" s="290"/>
      <c r="E16" s="290"/>
      <c r="F16" s="290"/>
      <c r="G16" s="291"/>
      <c r="H16" s="92"/>
      <c r="I16" s="92"/>
      <c r="J16" s="92"/>
      <c r="K16" s="92"/>
    </row>
    <row r="17" spans="1:11" ht="14.25" thickBot="1">
      <c r="A17" s="149" t="s">
        <v>47</v>
      </c>
      <c r="B17" s="148"/>
      <c r="C17" s="148"/>
      <c r="D17" s="148"/>
      <c r="E17" s="95"/>
      <c r="H17" s="92"/>
      <c r="I17" s="92"/>
      <c r="J17" s="92"/>
      <c r="K17" s="92"/>
    </row>
    <row r="18" spans="1:11" ht="18.75" customHeight="1" thickBot="1">
      <c r="A18" s="292" t="str">
        <f>$B$2</f>
        <v>アグラヴェイティング・フォース</v>
      </c>
      <c r="B18" s="293"/>
      <c r="C18" s="293"/>
      <c r="D18" s="77" t="s">
        <v>69</v>
      </c>
      <c r="E18" s="240" t="s">
        <v>1</v>
      </c>
      <c r="F18" s="78" t="s">
        <v>71</v>
      </c>
      <c r="G18" s="165" t="s">
        <v>1</v>
      </c>
      <c r="H18" s="92"/>
      <c r="I18" s="92"/>
      <c r="J18" s="92"/>
      <c r="K18" s="92"/>
    </row>
    <row r="19" spans="1:11" ht="37.5" customHeight="1" thickBot="1">
      <c r="A19" s="315" t="s">
        <v>145</v>
      </c>
      <c r="B19" s="316"/>
      <c r="C19" s="126" t="str">
        <f>$K$9</f>
        <v>ＡＣ</v>
      </c>
      <c r="D19" s="127" t="str">
        <f>$J$9+$L$10+$I$10&amp;"+1d20"</f>
        <v>13+1d20</v>
      </c>
      <c r="E19" s="241" t="str">
        <f>$J$9+$L$10+$I$10+2&amp;"+1d20"</f>
        <v>15+1d20</v>
      </c>
      <c r="F19" s="127" t="str">
        <f>$J$9+$L$10+$I$10&amp;"+1d20"</f>
        <v>13+1d20</v>
      </c>
      <c r="G19" s="128" t="str">
        <f>$J$9+$L$10+$I$10+2&amp;"+1d20"</f>
        <v>15+1d20</v>
      </c>
      <c r="H19" s="92"/>
      <c r="I19" s="92"/>
      <c r="J19" s="92"/>
      <c r="K19" s="92"/>
    </row>
    <row r="20" spans="1:11" ht="23.25" customHeight="1">
      <c r="A20" s="317" t="s">
        <v>126</v>
      </c>
      <c r="B20" s="116" t="s">
        <v>4</v>
      </c>
      <c r="C20" s="123" t="str">
        <f>IF($I$15=0,"",$I$15)</f>
        <v>力場</v>
      </c>
      <c r="D20" s="124" t="str">
        <f>$J$11+$L$12+$I$12&amp;"+"&amp;$I$13&amp;"d"&amp;$K$13</f>
        <v>7+1d6</v>
      </c>
      <c r="E20" s="242" t="str">
        <f>$J$11+$L$12+$I$12&amp;"+"&amp;$I$13&amp;"d"&amp;$K$13</f>
        <v>7+1d6</v>
      </c>
      <c r="F20" s="124" t="str">
        <f>$J$11+$L$12+$I$12&amp;"+"&amp;$I$13&amp;"d"&amp;$K$13</f>
        <v>7+1d6</v>
      </c>
      <c r="G20" s="125" t="str">
        <f>$J$11+$L$12+$I$12&amp;"+"&amp;$I$13&amp;"d"&amp;$K$13</f>
        <v>7+1d6</v>
      </c>
      <c r="H20" s="92"/>
      <c r="I20" s="92"/>
      <c r="J20" s="92"/>
      <c r="K20" s="92"/>
    </row>
    <row r="21" spans="1:11" ht="23.25" customHeight="1" thickBot="1">
      <c r="A21" s="297"/>
      <c r="B21" s="113" t="s">
        <v>3</v>
      </c>
      <c r="C21" s="118" t="str">
        <f>IF($I$15=0,"",$I$15)</f>
        <v>力場</v>
      </c>
      <c r="D21" s="115" t="str">
        <f>$J$11+$L$12+$I$12+($I$13*$K$13)&amp;IF($I$14=0,"","+"&amp;$I$14&amp;"d"&amp;$K$14)</f>
        <v>13+2d8</v>
      </c>
      <c r="E21" s="243" t="str">
        <f>$J$11+$L$12+$I$12+($I$13*$K$13)&amp;IF($I$14=0,"","+"&amp;$I$14&amp;"d"&amp;$K$14)</f>
        <v>13+2d8</v>
      </c>
      <c r="F21" s="115" t="str">
        <f>$J$11+$L$12+$I$12+($I$13*$K$13)&amp;IF($I$14=0,"","+"&amp;$I$14&amp;"d"&amp;$K$14)</f>
        <v>13+2d8</v>
      </c>
      <c r="G21" s="112" t="str">
        <f>$J$11+$L$12+$I$12+($I$13*$K$13)&amp;IF($I$14=0,"","+"&amp;$I$14&amp;"d"&amp;$K$14)</f>
        <v>13+2d8</v>
      </c>
      <c r="H21" s="92"/>
      <c r="I21" s="92"/>
      <c r="J21" s="92"/>
      <c r="K21" s="92"/>
    </row>
    <row r="22" spans="1:7" ht="13.5">
      <c r="A22" s="110"/>
      <c r="B22" s="110"/>
      <c r="C22" s="110"/>
      <c r="D22" s="110"/>
      <c r="E22" s="110"/>
      <c r="F22" s="110"/>
      <c r="G22" s="110"/>
    </row>
    <row r="23" spans="1:7" ht="13.5">
      <c r="A23" s="286" t="s">
        <v>49</v>
      </c>
      <c r="B23" s="287"/>
      <c r="C23" s="287"/>
      <c r="D23" s="287"/>
      <c r="E23" s="287"/>
      <c r="F23" s="287"/>
      <c r="G23" s="288"/>
    </row>
    <row r="24" spans="1:12" s="93" customFormat="1" ht="13.5" customHeight="1">
      <c r="A24" s="298"/>
      <c r="B24" s="299"/>
      <c r="C24" s="299"/>
      <c r="D24" s="299"/>
      <c r="E24" s="299"/>
      <c r="F24" s="299"/>
      <c r="G24" s="300"/>
      <c r="L24" s="148"/>
    </row>
    <row r="25" spans="1:12" s="93" customFormat="1" ht="17.25" customHeight="1">
      <c r="A25" s="339" t="s">
        <v>523</v>
      </c>
      <c r="B25" s="340"/>
      <c r="C25" s="340"/>
      <c r="D25" s="340"/>
      <c r="E25" s="340"/>
      <c r="F25" s="340"/>
      <c r="G25" s="341"/>
      <c r="L25" s="234"/>
    </row>
    <row r="26" spans="1:12" s="93" customFormat="1" ht="13.5" customHeight="1">
      <c r="A26" s="298"/>
      <c r="B26" s="299"/>
      <c r="C26" s="299"/>
      <c r="D26" s="299"/>
      <c r="E26" s="299"/>
      <c r="F26" s="299"/>
      <c r="G26" s="300"/>
      <c r="L26" s="234"/>
    </row>
    <row r="27" spans="1:12" s="93" customFormat="1" ht="13.5" customHeight="1">
      <c r="A27" s="298" t="s">
        <v>388</v>
      </c>
      <c r="B27" s="299"/>
      <c r="C27" s="299"/>
      <c r="D27" s="299"/>
      <c r="E27" s="299"/>
      <c r="F27" s="299"/>
      <c r="G27" s="300"/>
      <c r="L27" s="148"/>
    </row>
    <row r="28" spans="1:12" s="93" customFormat="1" ht="13.5" customHeight="1">
      <c r="A28" s="274" t="s">
        <v>497</v>
      </c>
      <c r="B28" s="299"/>
      <c r="C28" s="299"/>
      <c r="D28" s="299"/>
      <c r="E28" s="299"/>
      <c r="F28" s="299"/>
      <c r="G28" s="300"/>
      <c r="L28" s="148"/>
    </row>
    <row r="29" spans="1:12" s="93" customFormat="1" ht="13.5" customHeight="1">
      <c r="A29" s="274" t="s">
        <v>498</v>
      </c>
      <c r="B29" s="299"/>
      <c r="C29" s="299"/>
      <c r="D29" s="299"/>
      <c r="E29" s="299"/>
      <c r="F29" s="299"/>
      <c r="G29" s="300"/>
      <c r="L29" s="234"/>
    </row>
    <row r="30" spans="1:12" s="93" customFormat="1" ht="13.5" customHeight="1">
      <c r="A30" s="298"/>
      <c r="B30" s="299"/>
      <c r="C30" s="299"/>
      <c r="D30" s="299"/>
      <c r="E30" s="299"/>
      <c r="F30" s="299"/>
      <c r="G30" s="300"/>
      <c r="L30" s="148"/>
    </row>
    <row r="31" spans="1:12" s="93" customFormat="1" ht="13.5" customHeight="1">
      <c r="A31" s="298" t="s">
        <v>389</v>
      </c>
      <c r="B31" s="299"/>
      <c r="C31" s="299"/>
      <c r="D31" s="299"/>
      <c r="E31" s="299"/>
      <c r="F31" s="299"/>
      <c r="G31" s="300"/>
      <c r="L31" s="148"/>
    </row>
    <row r="32" spans="1:12" s="93" customFormat="1" ht="13.5" customHeight="1">
      <c r="A32" s="298" t="s">
        <v>390</v>
      </c>
      <c r="B32" s="299"/>
      <c r="C32" s="299"/>
      <c r="D32" s="299"/>
      <c r="E32" s="299"/>
      <c r="F32" s="299"/>
      <c r="G32" s="300"/>
      <c r="L32" s="148"/>
    </row>
    <row r="33" spans="1:12" s="93" customFormat="1" ht="13.5" customHeight="1">
      <c r="A33" s="298"/>
      <c r="B33" s="299"/>
      <c r="C33" s="299"/>
      <c r="D33" s="299"/>
      <c r="E33" s="299"/>
      <c r="F33" s="299"/>
      <c r="G33" s="300"/>
      <c r="L33" s="148"/>
    </row>
    <row r="34" spans="1:12" s="93" customFormat="1" ht="13.5" customHeight="1">
      <c r="A34" s="298"/>
      <c r="B34" s="299"/>
      <c r="C34" s="299"/>
      <c r="D34" s="299"/>
      <c r="E34" s="299"/>
      <c r="F34" s="299"/>
      <c r="G34" s="300"/>
      <c r="L34" s="148"/>
    </row>
    <row r="35" spans="1:12" s="93" customFormat="1" ht="13.5" customHeight="1">
      <c r="A35" s="298"/>
      <c r="B35" s="299"/>
      <c r="C35" s="299"/>
      <c r="D35" s="299"/>
      <c r="E35" s="299"/>
      <c r="F35" s="299"/>
      <c r="G35" s="300"/>
      <c r="L35" s="148"/>
    </row>
    <row r="36" spans="1:12" s="93" customFormat="1" ht="13.5" customHeight="1">
      <c r="A36" s="298"/>
      <c r="B36" s="299"/>
      <c r="C36" s="299"/>
      <c r="D36" s="299"/>
      <c r="E36" s="299"/>
      <c r="F36" s="299"/>
      <c r="G36" s="300"/>
      <c r="L36" s="148"/>
    </row>
    <row r="37" spans="1:12" s="93" customFormat="1" ht="13.5" customHeight="1">
      <c r="A37" s="298"/>
      <c r="B37" s="299"/>
      <c r="C37" s="299"/>
      <c r="D37" s="299"/>
      <c r="E37" s="299"/>
      <c r="F37" s="299"/>
      <c r="G37" s="300"/>
      <c r="L37" s="148"/>
    </row>
    <row r="38" spans="1:12" s="93" customFormat="1" ht="13.5" customHeight="1">
      <c r="A38" s="298"/>
      <c r="B38" s="299"/>
      <c r="C38" s="299"/>
      <c r="D38" s="299"/>
      <c r="E38" s="299"/>
      <c r="F38" s="299"/>
      <c r="G38" s="300"/>
      <c r="L38" s="148"/>
    </row>
    <row r="39" spans="1:12" s="93" customFormat="1" ht="13.5" customHeight="1">
      <c r="A39" s="298"/>
      <c r="B39" s="299"/>
      <c r="C39" s="299"/>
      <c r="D39" s="299"/>
      <c r="E39" s="299"/>
      <c r="F39" s="299"/>
      <c r="G39" s="300"/>
      <c r="L39" s="148"/>
    </row>
    <row r="40" spans="1:12" s="93" customFormat="1" ht="13.5" customHeight="1">
      <c r="A40" s="298"/>
      <c r="B40" s="299"/>
      <c r="C40" s="299"/>
      <c r="D40" s="299"/>
      <c r="E40" s="299"/>
      <c r="F40" s="299"/>
      <c r="G40" s="300"/>
      <c r="L40" s="148"/>
    </row>
    <row r="41" spans="1:12" s="93" customFormat="1" ht="13.5" customHeight="1">
      <c r="A41" s="298"/>
      <c r="B41" s="299"/>
      <c r="C41" s="299"/>
      <c r="D41" s="299"/>
      <c r="E41" s="299"/>
      <c r="F41" s="299"/>
      <c r="G41" s="300"/>
      <c r="L41" s="148"/>
    </row>
    <row r="42" spans="1:12" s="93" customFormat="1" ht="13.5" customHeight="1">
      <c r="A42" s="298"/>
      <c r="B42" s="299"/>
      <c r="C42" s="299"/>
      <c r="D42" s="299"/>
      <c r="E42" s="299"/>
      <c r="F42" s="299"/>
      <c r="G42" s="300"/>
      <c r="L42" s="148"/>
    </row>
    <row r="43" spans="1:12" s="93" customFormat="1" ht="13.5" customHeight="1">
      <c r="A43" s="298"/>
      <c r="B43" s="299"/>
      <c r="C43" s="299"/>
      <c r="D43" s="299"/>
      <c r="E43" s="299"/>
      <c r="F43" s="299"/>
      <c r="G43" s="300"/>
      <c r="L43" s="148"/>
    </row>
    <row r="44" spans="1:12" s="93" customFormat="1" ht="13.5" customHeight="1">
      <c r="A44" s="298"/>
      <c r="B44" s="299"/>
      <c r="C44" s="299"/>
      <c r="D44" s="299"/>
      <c r="E44" s="299"/>
      <c r="F44" s="299"/>
      <c r="G44" s="300"/>
      <c r="L44" s="148"/>
    </row>
    <row r="45" spans="1:12" s="93" customFormat="1" ht="13.5" customHeight="1">
      <c r="A45" s="298"/>
      <c r="B45" s="299"/>
      <c r="C45" s="299"/>
      <c r="D45" s="299"/>
      <c r="E45" s="299"/>
      <c r="F45" s="299"/>
      <c r="G45" s="300"/>
      <c r="L45" s="148"/>
    </row>
    <row r="46" spans="1:12" s="93" customFormat="1" ht="13.5" customHeight="1">
      <c r="A46" s="298"/>
      <c r="B46" s="299"/>
      <c r="C46" s="299"/>
      <c r="D46" s="299"/>
      <c r="E46" s="299"/>
      <c r="F46" s="299"/>
      <c r="G46" s="300"/>
      <c r="L46" s="148"/>
    </row>
    <row r="47" spans="1:12" s="93" customFormat="1" ht="13.5" customHeight="1">
      <c r="A47" s="298"/>
      <c r="B47" s="299"/>
      <c r="C47" s="299"/>
      <c r="D47" s="299"/>
      <c r="E47" s="299"/>
      <c r="F47" s="299"/>
      <c r="G47" s="300"/>
      <c r="L47" s="148"/>
    </row>
    <row r="48" spans="1:12" s="93" customFormat="1" ht="13.5" customHeight="1">
      <c r="A48" s="298"/>
      <c r="B48" s="299"/>
      <c r="C48" s="299"/>
      <c r="D48" s="299"/>
      <c r="E48" s="299"/>
      <c r="F48" s="299"/>
      <c r="G48" s="300"/>
      <c r="L48" s="148"/>
    </row>
    <row r="49" spans="1:12" s="93" customFormat="1" ht="13.5" customHeight="1">
      <c r="A49" s="298"/>
      <c r="B49" s="299"/>
      <c r="C49" s="299"/>
      <c r="D49" s="299"/>
      <c r="E49" s="299"/>
      <c r="F49" s="299"/>
      <c r="G49" s="300"/>
      <c r="L49" s="148"/>
    </row>
    <row r="50" spans="1:12" s="93" customFormat="1" ht="13.5" customHeight="1">
      <c r="A50" s="298"/>
      <c r="B50" s="299"/>
      <c r="C50" s="299"/>
      <c r="D50" s="299"/>
      <c r="E50" s="299"/>
      <c r="F50" s="299"/>
      <c r="G50" s="300"/>
      <c r="L50" s="148"/>
    </row>
    <row r="51" spans="1:12" s="93" customFormat="1" ht="13.5" customHeight="1">
      <c r="A51" s="298"/>
      <c r="B51" s="299"/>
      <c r="C51" s="299"/>
      <c r="D51" s="299"/>
      <c r="E51" s="299"/>
      <c r="F51" s="299"/>
      <c r="G51" s="300"/>
      <c r="L51" s="148"/>
    </row>
    <row r="52" spans="1:12" s="93" customFormat="1" ht="13.5" customHeight="1">
      <c r="A52" s="298"/>
      <c r="B52" s="299"/>
      <c r="C52" s="299"/>
      <c r="D52" s="299"/>
      <c r="E52" s="299"/>
      <c r="F52" s="299"/>
      <c r="G52" s="300"/>
      <c r="L52" s="148"/>
    </row>
    <row r="53" spans="1:12" s="93" customFormat="1" ht="13.5" customHeight="1">
      <c r="A53" s="274"/>
      <c r="B53" s="275"/>
      <c r="C53" s="275"/>
      <c r="D53" s="275"/>
      <c r="E53" s="275"/>
      <c r="F53" s="275"/>
      <c r="G53" s="276"/>
      <c r="L53" s="92"/>
    </row>
    <row r="54" spans="1:12" s="93" customFormat="1" ht="21">
      <c r="A54" s="103" t="s">
        <v>127</v>
      </c>
      <c r="B54" s="111">
        <f>$B$1</f>
        <v>1</v>
      </c>
      <c r="C54" s="104" t="s">
        <v>40</v>
      </c>
      <c r="D54" s="105" t="str">
        <f>$E$1</f>
        <v>無限回</v>
      </c>
      <c r="E54" s="283" t="str">
        <f>$B$2</f>
        <v>アグラヴェイティング・フォース</v>
      </c>
      <c r="F54" s="284"/>
      <c r="G54" s="285"/>
      <c r="L54" s="92"/>
    </row>
  </sheetData>
  <sheetProtection/>
  <mergeCells count="53">
    <mergeCell ref="E54:G54"/>
    <mergeCell ref="A48:G48"/>
    <mergeCell ref="A49:G49"/>
    <mergeCell ref="A50:G50"/>
    <mergeCell ref="A51:G51"/>
    <mergeCell ref="A52:G52"/>
    <mergeCell ref="A53:G53"/>
    <mergeCell ref="A45:G45"/>
    <mergeCell ref="A47:G47"/>
    <mergeCell ref="A46:G46"/>
    <mergeCell ref="A37:G37"/>
    <mergeCell ref="A38:G38"/>
    <mergeCell ref="A39:G39"/>
    <mergeCell ref="A40:G40"/>
    <mergeCell ref="A41:G41"/>
    <mergeCell ref="A42:G42"/>
    <mergeCell ref="A43:G43"/>
    <mergeCell ref="A44:G44"/>
    <mergeCell ref="J10:K10"/>
    <mergeCell ref="B11:G11"/>
    <mergeCell ref="B1:C1"/>
    <mergeCell ref="F1:G1"/>
    <mergeCell ref="B2:G2"/>
    <mergeCell ref="B4:G4"/>
    <mergeCell ref="B5:G5"/>
    <mergeCell ref="B6:D6"/>
    <mergeCell ref="B7:D7"/>
    <mergeCell ref="B8:G8"/>
    <mergeCell ref="B9:G9"/>
    <mergeCell ref="B10:G10"/>
    <mergeCell ref="B12:G12"/>
    <mergeCell ref="J12:K12"/>
    <mergeCell ref="B13:G13"/>
    <mergeCell ref="B14:G14"/>
    <mergeCell ref="B15:G15"/>
    <mergeCell ref="B16:G16"/>
    <mergeCell ref="A18:C18"/>
    <mergeCell ref="A20:A21"/>
    <mergeCell ref="A27:G27"/>
    <mergeCell ref="A19:B19"/>
    <mergeCell ref="A25:G25"/>
    <mergeCell ref="A26:G26"/>
    <mergeCell ref="A23:G23"/>
    <mergeCell ref="A24:G24"/>
    <mergeCell ref="A35:G35"/>
    <mergeCell ref="A36:G36"/>
    <mergeCell ref="A30:G30"/>
    <mergeCell ref="A34:G34"/>
    <mergeCell ref="A28:G28"/>
    <mergeCell ref="A33:G33"/>
    <mergeCell ref="A31:G31"/>
    <mergeCell ref="A29:G29"/>
    <mergeCell ref="A32:G32"/>
  </mergeCells>
  <printOptions/>
  <pageMargins left="0.7086614173228347" right="0.7086614173228347" top="0.7480314960629921" bottom="0.1968503937007874" header="0.31496062992125984" footer="0.31496062992125984"/>
  <pageSetup horizontalDpi="300" verticalDpi="300" orientation="portrait" paperSize="9" r:id="rId1"/>
  <headerFooter>
    <oddHeader>&amp;Cタンナイズ&amp;R&amp;D</oddHeader>
  </headerFooter>
</worksheet>
</file>

<file path=xl/worksheets/sheet6.xml><?xml version="1.0" encoding="utf-8"?>
<worksheet xmlns="http://schemas.openxmlformats.org/spreadsheetml/2006/main" xmlns:r="http://schemas.openxmlformats.org/officeDocument/2006/relationships">
  <sheetPr>
    <tabColor rgb="FFA61D02"/>
  </sheetPr>
  <dimension ref="A1:M51"/>
  <sheetViews>
    <sheetView zoomScalePageLayoutView="0" workbookViewId="0" topLeftCell="A1">
      <selection activeCell="A1" sqref="A1"/>
    </sheetView>
  </sheetViews>
  <sheetFormatPr defaultColWidth="9.140625" defaultRowHeight="15"/>
  <cols>
    <col min="1" max="1" width="7.8515625" style="148" customWidth="1"/>
    <col min="2" max="2" width="8.421875" style="148" customWidth="1"/>
    <col min="3" max="3" width="6.57421875" style="148" customWidth="1"/>
    <col min="4" max="4" width="15.7109375" style="148" customWidth="1"/>
    <col min="5" max="6" width="15.7109375" style="93" customWidth="1"/>
    <col min="7" max="7" width="18.28125" style="93" customWidth="1"/>
    <col min="8" max="8" width="17.421875" style="93" customWidth="1"/>
    <col min="9" max="9" width="14.57421875" style="93" customWidth="1"/>
    <col min="10" max="10" width="8.421875" style="93" customWidth="1"/>
    <col min="11" max="11" width="7.421875" style="93" customWidth="1"/>
    <col min="12" max="12" width="7.8515625" style="148" customWidth="1"/>
    <col min="13" max="13" width="9.28125" style="148" customWidth="1"/>
    <col min="14" max="14" width="12.421875" style="148" customWidth="1"/>
    <col min="15" max="16384" width="9.00390625" style="148" customWidth="1"/>
  </cols>
  <sheetData>
    <row r="1" spans="1:8" ht="21">
      <c r="A1" s="42" t="s">
        <v>127</v>
      </c>
      <c r="B1" s="348">
        <v>1</v>
      </c>
      <c r="C1" s="349"/>
      <c r="D1" s="43" t="s">
        <v>40</v>
      </c>
      <c r="E1" s="44" t="s">
        <v>122</v>
      </c>
      <c r="F1" s="350"/>
      <c r="G1" s="351"/>
      <c r="H1" s="102" t="s">
        <v>55</v>
      </c>
    </row>
    <row r="2" spans="1:8" ht="24.75" customHeight="1">
      <c r="A2" s="43" t="s">
        <v>0</v>
      </c>
      <c r="B2" s="352" t="s">
        <v>169</v>
      </c>
      <c r="C2" s="352"/>
      <c r="D2" s="352"/>
      <c r="E2" s="352"/>
      <c r="F2" s="352"/>
      <c r="G2" s="352"/>
      <c r="H2" s="102" t="s">
        <v>56</v>
      </c>
    </row>
    <row r="3" spans="1:9" ht="19.5" customHeight="1">
      <c r="A3" s="109" t="s">
        <v>48</v>
      </c>
      <c r="B3" s="93"/>
      <c r="C3" s="93"/>
      <c r="D3" s="93"/>
      <c r="I3" s="102"/>
    </row>
    <row r="4" spans="1:7" ht="13.5">
      <c r="A4" s="79" t="s">
        <v>46</v>
      </c>
      <c r="B4" s="304" t="s">
        <v>180</v>
      </c>
      <c r="C4" s="305"/>
      <c r="D4" s="305"/>
      <c r="E4" s="305"/>
      <c r="F4" s="305"/>
      <c r="G4" s="306"/>
    </row>
    <row r="5" spans="1:7" ht="13.5">
      <c r="A5" s="80" t="s">
        <v>39</v>
      </c>
      <c r="B5" s="304" t="s">
        <v>182</v>
      </c>
      <c r="C5" s="305"/>
      <c r="D5" s="305"/>
      <c r="E5" s="305"/>
      <c r="F5" s="305"/>
      <c r="G5" s="306"/>
    </row>
    <row r="6" spans="1:10" ht="13.5">
      <c r="A6" s="80" t="s">
        <v>7</v>
      </c>
      <c r="B6" s="304" t="s">
        <v>5</v>
      </c>
      <c r="C6" s="305"/>
      <c r="D6" s="306"/>
      <c r="E6" s="160" t="s">
        <v>43</v>
      </c>
      <c r="F6" s="159" t="str">
        <f>$I$6</f>
        <v>遠隔</v>
      </c>
      <c r="G6" s="159">
        <f>IF($J$6=0,"",$J$6)</f>
        <v>10</v>
      </c>
      <c r="H6" s="160" t="s">
        <v>43</v>
      </c>
      <c r="I6" s="161" t="s">
        <v>71</v>
      </c>
      <c r="J6" s="161">
        <v>10</v>
      </c>
    </row>
    <row r="7" spans="1:10" ht="13.5">
      <c r="A7" s="81" t="s">
        <v>6</v>
      </c>
      <c r="B7" s="304" t="s">
        <v>144</v>
      </c>
      <c r="C7" s="305"/>
      <c r="D7" s="306"/>
      <c r="E7" s="160" t="s">
        <v>66</v>
      </c>
      <c r="F7" s="159">
        <f>IF($I$7=0,"",$I$7)</f>
      </c>
      <c r="G7" s="159">
        <f>IF($J$7=0,"",$J$7)</f>
      </c>
      <c r="H7" s="160" t="s">
        <v>66</v>
      </c>
      <c r="I7" s="161"/>
      <c r="J7" s="161"/>
    </row>
    <row r="8" spans="1:10" ht="13.5">
      <c r="A8" s="81" t="s">
        <v>8</v>
      </c>
      <c r="B8" s="336" t="s">
        <v>160</v>
      </c>
      <c r="C8" s="337"/>
      <c r="D8" s="337"/>
      <c r="E8" s="337"/>
      <c r="F8" s="337"/>
      <c r="G8" s="338"/>
      <c r="H8" s="160" t="s">
        <v>85</v>
      </c>
      <c r="I8" s="161" t="s">
        <v>292</v>
      </c>
      <c r="J8" s="102" t="s">
        <v>62</v>
      </c>
    </row>
    <row r="9" spans="1:11" ht="14.25" customHeight="1">
      <c r="A9" s="82" t="s">
        <v>9</v>
      </c>
      <c r="B9" s="324" t="s">
        <v>168</v>
      </c>
      <c r="C9" s="325"/>
      <c r="D9" s="325"/>
      <c r="E9" s="325"/>
      <c r="F9" s="325"/>
      <c r="G9" s="326"/>
      <c r="H9" s="160" t="s">
        <v>51</v>
      </c>
      <c r="I9" s="161" t="s">
        <v>15</v>
      </c>
      <c r="J9" s="159">
        <f>IF($I$9="筋力",'基本'!$C$5,IF($I$9="耐久力",'基本'!$C$6,IF($I$9="敏捷力",'基本'!$C$7,IF($I$9="知力",'基本'!$C$8,IF($I$9="判断力",'基本'!$C$9,IF($I$9="魅力",'基本'!$C$10,""))))))</f>
        <v>5</v>
      </c>
      <c r="K9" s="161" t="s">
        <v>19</v>
      </c>
    </row>
    <row r="10" spans="1:12" ht="14.25" customHeight="1">
      <c r="A10" s="83"/>
      <c r="B10" s="271" t="s">
        <v>354</v>
      </c>
      <c r="C10" s="272"/>
      <c r="D10" s="272"/>
      <c r="E10" s="272"/>
      <c r="F10" s="272"/>
      <c r="G10" s="273"/>
      <c r="H10" s="160" t="s">
        <v>58</v>
      </c>
      <c r="I10" s="161">
        <v>0</v>
      </c>
      <c r="J10" s="268" t="s">
        <v>53</v>
      </c>
      <c r="K10" s="269"/>
      <c r="L10" s="159">
        <f>IF($I$8='基本'!$F$4,'基本'!$P$7,IF($I$8='基本'!$F$13,'基本'!$P$16,IF($I$8='基本'!$F$22,'基本'!$P$25,IF($I$8='基本'!$F$31,'基本'!$P$34,IF($I$8='基本'!$F$40,'基本'!$P$43,0)))))</f>
        <v>7</v>
      </c>
    </row>
    <row r="11" spans="1:12" ht="14.25" customHeight="1">
      <c r="A11" s="83"/>
      <c r="B11" s="345"/>
      <c r="C11" s="346"/>
      <c r="D11" s="346"/>
      <c r="E11" s="346"/>
      <c r="F11" s="346"/>
      <c r="G11" s="347"/>
      <c r="H11" s="107" t="s">
        <v>52</v>
      </c>
      <c r="I11" s="161" t="s">
        <v>15</v>
      </c>
      <c r="J11" s="106">
        <f>IF($I$11="筋力",'基本'!$C$5,IF($I$11="耐久力",'基本'!$C$6,IF($I$11="敏捷力",'基本'!$C$7,IF($I$11="知力",'基本'!$C$8,IF($I$11="判断力",'基本'!$C$9,IF($I$11="魅力",'基本'!$C$10,""))))))</f>
        <v>5</v>
      </c>
      <c r="L11" s="93"/>
    </row>
    <row r="12" spans="1:12" ht="17.25">
      <c r="A12" s="83"/>
      <c r="B12" s="353" t="str">
        <f>"　　　　　　　目標は次T終まですべての攻撃に 追加ダメージ "&amp;J9</f>
        <v>　　　　　　　目標は次T終まですべての攻撃に 追加ダメージ 5</v>
      </c>
      <c r="C12" s="354"/>
      <c r="D12" s="354"/>
      <c r="E12" s="354"/>
      <c r="F12" s="354"/>
      <c r="G12" s="355"/>
      <c r="H12" s="160" t="s">
        <v>59</v>
      </c>
      <c r="I12" s="161">
        <v>0</v>
      </c>
      <c r="J12" s="268" t="s">
        <v>54</v>
      </c>
      <c r="K12" s="269"/>
      <c r="L12" s="159">
        <f>IF($I$8='基本'!$F$4,'基本'!$P$9,IF($I$8='基本'!$F$13,'基本'!$P$18,IF($I$8='基本'!$F$22,'基本'!$P$27,IF($I$8='基本'!$F$31,'基本'!$P$36,IF($I$8='基本'!$F$40,'基本'!$P$45,0)))))</f>
        <v>2</v>
      </c>
    </row>
    <row r="13" spans="1:13" ht="14.25" customHeight="1">
      <c r="A13" s="83"/>
      <c r="B13" s="271"/>
      <c r="C13" s="272"/>
      <c r="D13" s="272"/>
      <c r="E13" s="272"/>
      <c r="F13" s="272"/>
      <c r="G13" s="273"/>
      <c r="H13" s="108" t="s">
        <v>86</v>
      </c>
      <c r="I13" s="161">
        <v>1</v>
      </c>
      <c r="J13" s="160" t="s">
        <v>44</v>
      </c>
      <c r="K13" s="161">
        <v>8</v>
      </c>
      <c r="L13" s="114"/>
      <c r="M13" s="114"/>
    </row>
    <row r="14" spans="1:13" ht="14.25" customHeight="1">
      <c r="A14" s="83"/>
      <c r="B14" s="301"/>
      <c r="C14" s="302"/>
      <c r="D14" s="302"/>
      <c r="E14" s="302"/>
      <c r="F14" s="302"/>
      <c r="G14" s="303"/>
      <c r="H14" s="160" t="s">
        <v>50</v>
      </c>
      <c r="I14" s="161">
        <v>2</v>
      </c>
      <c r="J14" s="160" t="s">
        <v>44</v>
      </c>
      <c r="K14" s="161">
        <v>6</v>
      </c>
      <c r="L14" s="114"/>
      <c r="M14" s="114"/>
    </row>
    <row r="15" spans="1:11" ht="14.25" customHeight="1">
      <c r="A15" s="83"/>
      <c r="B15" s="298"/>
      <c r="C15" s="299"/>
      <c r="D15" s="299"/>
      <c r="E15" s="299"/>
      <c r="F15" s="299"/>
      <c r="G15" s="300"/>
      <c r="H15" s="160" t="s">
        <v>60</v>
      </c>
      <c r="I15" s="161" t="s">
        <v>81</v>
      </c>
      <c r="J15" s="148"/>
      <c r="K15" s="148"/>
    </row>
    <row r="16" spans="1:11" ht="14.25" customHeight="1">
      <c r="A16" s="84"/>
      <c r="B16" s="289"/>
      <c r="C16" s="290"/>
      <c r="D16" s="290"/>
      <c r="E16" s="290"/>
      <c r="F16" s="290"/>
      <c r="G16" s="291"/>
      <c r="H16" s="148"/>
      <c r="I16" s="148"/>
      <c r="J16" s="148"/>
      <c r="K16" s="148"/>
    </row>
    <row r="17" spans="1:11" ht="14.25" thickBot="1">
      <c r="A17" s="149" t="s">
        <v>47</v>
      </c>
      <c r="E17" s="95"/>
      <c r="H17" s="148"/>
      <c r="I17" s="148"/>
      <c r="J17" s="148"/>
      <c r="K17" s="148"/>
    </row>
    <row r="18" spans="1:11" ht="18.75" customHeight="1" thickBot="1">
      <c r="A18" s="356" t="str">
        <f>$B$2</f>
        <v>スパイク・ワイヤー</v>
      </c>
      <c r="B18" s="357"/>
      <c r="C18" s="357"/>
      <c r="D18" s="77" t="s">
        <v>2</v>
      </c>
      <c r="E18" s="117" t="s">
        <v>1</v>
      </c>
      <c r="H18" s="148"/>
      <c r="I18" s="148"/>
      <c r="J18" s="148"/>
      <c r="K18" s="148"/>
    </row>
    <row r="19" spans="1:11" ht="37.5" customHeight="1" thickBot="1">
      <c r="A19" s="315" t="s">
        <v>145</v>
      </c>
      <c r="B19" s="316"/>
      <c r="C19" s="126" t="str">
        <f>$K$9</f>
        <v>頑健</v>
      </c>
      <c r="D19" s="127" t="str">
        <f>$J$9+$L$10+$I$10&amp;"+1d20"</f>
        <v>12+1d20</v>
      </c>
      <c r="E19" s="128" t="str">
        <f>$J$9+$L$10+$I$10+2&amp;"+1d20"</f>
        <v>14+1d20</v>
      </c>
      <c r="F19" s="148"/>
      <c r="G19" s="148"/>
      <c r="H19" s="148"/>
      <c r="I19" s="148"/>
      <c r="J19" s="148"/>
      <c r="K19" s="148"/>
    </row>
    <row r="20" spans="1:11" ht="23.25" customHeight="1">
      <c r="A20" s="317" t="s">
        <v>126</v>
      </c>
      <c r="B20" s="116" t="s">
        <v>4</v>
      </c>
      <c r="C20" s="123" t="str">
        <f>IF($I$15=0,"",$I$15)</f>
        <v>力場</v>
      </c>
      <c r="D20" s="124" t="str">
        <f>$J$11+$L$12+$I$12&amp;"+"&amp;$I$13&amp;"d"&amp;$K$13</f>
        <v>7+1d8</v>
      </c>
      <c r="E20" s="125" t="str">
        <f>$J$11+$L$12+$I$12&amp;"+"&amp;$I$13&amp;"d"&amp;$K$13</f>
        <v>7+1d8</v>
      </c>
      <c r="F20" s="148"/>
      <c r="G20" s="148"/>
      <c r="H20" s="148"/>
      <c r="I20" s="148"/>
      <c r="J20" s="148"/>
      <c r="K20" s="148"/>
    </row>
    <row r="21" spans="1:11" ht="23.25" customHeight="1" thickBot="1">
      <c r="A21" s="297"/>
      <c r="B21" s="113" t="s">
        <v>3</v>
      </c>
      <c r="C21" s="118" t="str">
        <f>IF($I$15=0,"",$I$15)</f>
        <v>力場</v>
      </c>
      <c r="D21" s="115" t="str">
        <f>$J$11+$L$12+$I$12+($I$13*$K$13)&amp;IF($I$14=0,"","+"&amp;$I$14&amp;"d"&amp;$K$14)</f>
        <v>15+2d6</v>
      </c>
      <c r="E21" s="112" t="str">
        <f>$J$11+$L$12+$I$12+($I$13*$K$13)&amp;IF($I$14=0,"","+"&amp;$I$14&amp;"d"&amp;$K$14)</f>
        <v>15+2d6</v>
      </c>
      <c r="F21" s="148"/>
      <c r="G21" s="148"/>
      <c r="H21" s="148"/>
      <c r="I21" s="148"/>
      <c r="J21" s="148"/>
      <c r="K21" s="148"/>
    </row>
    <row r="22" spans="1:7" ht="13.5">
      <c r="A22" s="110"/>
      <c r="B22" s="110"/>
      <c r="C22" s="110"/>
      <c r="D22" s="110"/>
      <c r="E22" s="110"/>
      <c r="F22" s="110"/>
      <c r="G22" s="110"/>
    </row>
    <row r="23" spans="1:7" ht="13.5">
      <c r="A23" s="286" t="s">
        <v>49</v>
      </c>
      <c r="B23" s="287"/>
      <c r="C23" s="287"/>
      <c r="D23" s="287"/>
      <c r="E23" s="287"/>
      <c r="F23" s="287"/>
      <c r="G23" s="288"/>
    </row>
    <row r="24" spans="1:12" s="93" customFormat="1" ht="13.5" customHeight="1">
      <c r="A24" s="280"/>
      <c r="B24" s="281"/>
      <c r="C24" s="281"/>
      <c r="D24" s="281"/>
      <c r="E24" s="281"/>
      <c r="F24" s="281"/>
      <c r="G24" s="282"/>
      <c r="L24" s="148"/>
    </row>
    <row r="25" spans="1:12" s="93" customFormat="1" ht="13.5" customHeight="1">
      <c r="A25" s="274" t="s">
        <v>355</v>
      </c>
      <c r="B25" s="275"/>
      <c r="C25" s="275"/>
      <c r="D25" s="275"/>
      <c r="E25" s="275"/>
      <c r="F25" s="275"/>
      <c r="G25" s="276"/>
      <c r="L25" s="148"/>
    </row>
    <row r="26" spans="1:12" s="93" customFormat="1" ht="13.5" customHeight="1">
      <c r="A26" s="271" t="s">
        <v>357</v>
      </c>
      <c r="B26" s="272"/>
      <c r="C26" s="272"/>
      <c r="D26" s="272"/>
      <c r="E26" s="272"/>
      <c r="F26" s="272"/>
      <c r="G26" s="273"/>
      <c r="L26" s="148"/>
    </row>
    <row r="27" spans="1:12" s="93" customFormat="1" ht="13.5" customHeight="1">
      <c r="A27" s="274"/>
      <c r="B27" s="275"/>
      <c r="C27" s="275"/>
      <c r="D27" s="275"/>
      <c r="E27" s="275"/>
      <c r="F27" s="275"/>
      <c r="G27" s="276"/>
      <c r="L27" s="148"/>
    </row>
    <row r="28" spans="1:12" s="93" customFormat="1" ht="13.5" customHeight="1">
      <c r="A28" s="274" t="s">
        <v>358</v>
      </c>
      <c r="B28" s="275"/>
      <c r="C28" s="275"/>
      <c r="D28" s="275"/>
      <c r="E28" s="275"/>
      <c r="F28" s="275"/>
      <c r="G28" s="276"/>
      <c r="L28" s="148"/>
    </row>
    <row r="29" spans="1:12" s="93" customFormat="1" ht="13.5" customHeight="1">
      <c r="A29" s="271" t="s">
        <v>359</v>
      </c>
      <c r="B29" s="272"/>
      <c r="C29" s="272"/>
      <c r="D29" s="272"/>
      <c r="E29" s="272"/>
      <c r="F29" s="272"/>
      <c r="G29" s="273"/>
      <c r="L29" s="148"/>
    </row>
    <row r="30" spans="1:12" s="93" customFormat="1" ht="13.5" customHeight="1">
      <c r="A30" s="277"/>
      <c r="B30" s="278"/>
      <c r="C30" s="278"/>
      <c r="D30" s="278"/>
      <c r="E30" s="278"/>
      <c r="F30" s="278"/>
      <c r="G30" s="279"/>
      <c r="L30" s="148"/>
    </row>
    <row r="31" spans="1:12" s="93" customFormat="1" ht="13.5" customHeight="1">
      <c r="A31" s="274" t="s">
        <v>360</v>
      </c>
      <c r="B31" s="275"/>
      <c r="C31" s="275"/>
      <c r="D31" s="275"/>
      <c r="E31" s="275"/>
      <c r="F31" s="275"/>
      <c r="G31" s="276"/>
      <c r="L31" s="148"/>
    </row>
    <row r="32" spans="1:12" s="93" customFormat="1" ht="13.5" customHeight="1">
      <c r="A32" s="274" t="s">
        <v>379</v>
      </c>
      <c r="B32" s="275"/>
      <c r="C32" s="275"/>
      <c r="D32" s="275"/>
      <c r="E32" s="275"/>
      <c r="F32" s="275"/>
      <c r="G32" s="276"/>
      <c r="L32" s="148"/>
    </row>
    <row r="33" spans="1:12" s="93" customFormat="1" ht="13.5" customHeight="1">
      <c r="A33" s="277"/>
      <c r="B33" s="278"/>
      <c r="C33" s="278"/>
      <c r="D33" s="278"/>
      <c r="E33" s="278"/>
      <c r="F33" s="278"/>
      <c r="G33" s="279"/>
      <c r="L33" s="148"/>
    </row>
    <row r="34" spans="1:12" s="93" customFormat="1" ht="13.5" customHeight="1">
      <c r="A34" s="274" t="s">
        <v>509</v>
      </c>
      <c r="B34" s="275"/>
      <c r="C34" s="275"/>
      <c r="D34" s="275"/>
      <c r="E34" s="275"/>
      <c r="F34" s="275"/>
      <c r="G34" s="276"/>
      <c r="L34" s="148"/>
    </row>
    <row r="35" spans="1:12" s="93" customFormat="1" ht="13.5" customHeight="1">
      <c r="A35" s="271" t="s">
        <v>525</v>
      </c>
      <c r="B35" s="272"/>
      <c r="C35" s="272"/>
      <c r="D35" s="272"/>
      <c r="E35" s="272"/>
      <c r="F35" s="272"/>
      <c r="G35" s="273"/>
      <c r="L35" s="148"/>
    </row>
    <row r="36" spans="1:12" s="93" customFormat="1" ht="13.5" customHeight="1">
      <c r="A36" s="274" t="s">
        <v>511</v>
      </c>
      <c r="B36" s="275"/>
      <c r="C36" s="275"/>
      <c r="D36" s="275"/>
      <c r="E36" s="275"/>
      <c r="F36" s="275"/>
      <c r="G36" s="276"/>
      <c r="L36" s="148"/>
    </row>
    <row r="37" spans="1:12" s="93" customFormat="1" ht="13.5" customHeight="1">
      <c r="A37" s="274" t="s">
        <v>512</v>
      </c>
      <c r="B37" s="275"/>
      <c r="C37" s="275"/>
      <c r="D37" s="275"/>
      <c r="E37" s="275"/>
      <c r="F37" s="275"/>
      <c r="G37" s="276"/>
      <c r="L37" s="148"/>
    </row>
    <row r="38" spans="1:12" s="93" customFormat="1" ht="13.5" customHeight="1">
      <c r="A38" s="280"/>
      <c r="B38" s="281"/>
      <c r="C38" s="281"/>
      <c r="D38" s="281"/>
      <c r="E38" s="281"/>
      <c r="F38" s="281"/>
      <c r="G38" s="282"/>
      <c r="L38" s="148"/>
    </row>
    <row r="39" spans="1:12" s="93" customFormat="1" ht="13.5" customHeight="1">
      <c r="A39" s="277"/>
      <c r="B39" s="278"/>
      <c r="C39" s="278"/>
      <c r="D39" s="278"/>
      <c r="E39" s="278"/>
      <c r="F39" s="278"/>
      <c r="G39" s="279"/>
      <c r="L39" s="148"/>
    </row>
    <row r="40" spans="1:12" s="93" customFormat="1" ht="13.5" customHeight="1">
      <c r="A40" s="277"/>
      <c r="B40" s="278"/>
      <c r="C40" s="278"/>
      <c r="D40" s="278"/>
      <c r="E40" s="278"/>
      <c r="F40" s="278"/>
      <c r="G40" s="279"/>
      <c r="L40" s="148"/>
    </row>
    <row r="41" spans="1:12" s="93" customFormat="1" ht="13.5" customHeight="1">
      <c r="A41" s="274"/>
      <c r="B41" s="275"/>
      <c r="C41" s="275"/>
      <c r="D41" s="275"/>
      <c r="E41" s="275"/>
      <c r="F41" s="275"/>
      <c r="G41" s="276"/>
      <c r="L41" s="148"/>
    </row>
    <row r="42" spans="1:12" s="93" customFormat="1" ht="13.5" customHeight="1">
      <c r="A42" s="280"/>
      <c r="B42" s="281"/>
      <c r="C42" s="281"/>
      <c r="D42" s="281"/>
      <c r="E42" s="281"/>
      <c r="F42" s="281"/>
      <c r="G42" s="282"/>
      <c r="L42" s="148"/>
    </row>
    <row r="43" spans="1:12" s="93" customFormat="1" ht="13.5" customHeight="1">
      <c r="A43" s="277"/>
      <c r="B43" s="278"/>
      <c r="C43" s="278"/>
      <c r="D43" s="278"/>
      <c r="E43" s="278"/>
      <c r="F43" s="278"/>
      <c r="G43" s="279"/>
      <c r="L43" s="148"/>
    </row>
    <row r="44" spans="1:12" s="93" customFormat="1" ht="13.5" customHeight="1">
      <c r="A44" s="274"/>
      <c r="B44" s="275"/>
      <c r="C44" s="275"/>
      <c r="D44" s="275"/>
      <c r="E44" s="275"/>
      <c r="F44" s="275"/>
      <c r="G44" s="276"/>
      <c r="L44" s="148"/>
    </row>
    <row r="45" spans="1:12" s="93" customFormat="1" ht="13.5" customHeight="1">
      <c r="A45" s="277"/>
      <c r="B45" s="278"/>
      <c r="C45" s="278"/>
      <c r="D45" s="278"/>
      <c r="E45" s="278"/>
      <c r="F45" s="278"/>
      <c r="G45" s="279"/>
      <c r="L45" s="148"/>
    </row>
    <row r="46" spans="1:12" s="93" customFormat="1" ht="13.5" customHeight="1">
      <c r="A46" s="274"/>
      <c r="B46" s="275"/>
      <c r="C46" s="275"/>
      <c r="D46" s="275"/>
      <c r="E46" s="275"/>
      <c r="F46" s="275"/>
      <c r="G46" s="276"/>
      <c r="L46" s="148"/>
    </row>
    <row r="47" spans="1:12" s="93" customFormat="1" ht="13.5" customHeight="1">
      <c r="A47" s="274"/>
      <c r="B47" s="275"/>
      <c r="C47" s="275"/>
      <c r="D47" s="275"/>
      <c r="E47" s="275"/>
      <c r="F47" s="275"/>
      <c r="G47" s="276"/>
      <c r="L47" s="148"/>
    </row>
    <row r="48" spans="1:12" s="93" customFormat="1" ht="13.5" customHeight="1">
      <c r="A48" s="274"/>
      <c r="B48" s="275"/>
      <c r="C48" s="275"/>
      <c r="D48" s="275"/>
      <c r="E48" s="275"/>
      <c r="F48" s="275"/>
      <c r="G48" s="276"/>
      <c r="L48" s="148"/>
    </row>
    <row r="49" spans="1:12" s="93" customFormat="1" ht="13.5" customHeight="1">
      <c r="A49" s="274"/>
      <c r="B49" s="275"/>
      <c r="C49" s="275"/>
      <c r="D49" s="275"/>
      <c r="E49" s="275"/>
      <c r="F49" s="275"/>
      <c r="G49" s="276"/>
      <c r="L49" s="148"/>
    </row>
    <row r="50" spans="1:12" s="93" customFormat="1" ht="13.5" customHeight="1">
      <c r="A50" s="274"/>
      <c r="B50" s="275"/>
      <c r="C50" s="275"/>
      <c r="D50" s="275"/>
      <c r="E50" s="275"/>
      <c r="F50" s="275"/>
      <c r="G50" s="276"/>
      <c r="L50" s="148"/>
    </row>
    <row r="51" spans="1:12" s="93" customFormat="1" ht="21">
      <c r="A51" s="39" t="s">
        <v>127</v>
      </c>
      <c r="B51" s="163">
        <f>$B$1</f>
        <v>1</v>
      </c>
      <c r="C51" s="40" t="s">
        <v>40</v>
      </c>
      <c r="D51" s="41" t="str">
        <f>$E$1</f>
        <v>遭遇毎</v>
      </c>
      <c r="E51" s="358" t="str">
        <f>$B$2</f>
        <v>スパイク・ワイヤー</v>
      </c>
      <c r="F51" s="359"/>
      <c r="G51" s="360"/>
      <c r="L51" s="148"/>
    </row>
  </sheetData>
  <sheetProtection/>
  <mergeCells count="50">
    <mergeCell ref="A29:G29"/>
    <mergeCell ref="A18:C18"/>
    <mergeCell ref="A19:B19"/>
    <mergeCell ref="A20:A21"/>
    <mergeCell ref="E51:G51"/>
    <mergeCell ref="A40:G40"/>
    <mergeCell ref="A41:G41"/>
    <mergeCell ref="A42:G42"/>
    <mergeCell ref="A43:G43"/>
    <mergeCell ref="A44:G44"/>
    <mergeCell ref="A45:G45"/>
    <mergeCell ref="A46:G46"/>
    <mergeCell ref="A47:G47"/>
    <mergeCell ref="A48:G48"/>
    <mergeCell ref="A49:G49"/>
    <mergeCell ref="A50:G50"/>
    <mergeCell ref="A39:G39"/>
    <mergeCell ref="A30:G30"/>
    <mergeCell ref="A31:G31"/>
    <mergeCell ref="A32:G32"/>
    <mergeCell ref="A33:G33"/>
    <mergeCell ref="A35:G35"/>
    <mergeCell ref="A36:G36"/>
    <mergeCell ref="A37:G37"/>
    <mergeCell ref="A38:G38"/>
    <mergeCell ref="A34:G34"/>
    <mergeCell ref="B7:D7"/>
    <mergeCell ref="B8:G8"/>
    <mergeCell ref="A28:G28"/>
    <mergeCell ref="B12:G12"/>
    <mergeCell ref="J12:K12"/>
    <mergeCell ref="B13:G13"/>
    <mergeCell ref="B14:G14"/>
    <mergeCell ref="B15:G15"/>
    <mergeCell ref="A23:G23"/>
    <mergeCell ref="A24:G24"/>
    <mergeCell ref="B1:C1"/>
    <mergeCell ref="F1:G1"/>
    <mergeCell ref="B2:G2"/>
    <mergeCell ref="B4:G4"/>
    <mergeCell ref="B5:G5"/>
    <mergeCell ref="B6:D6"/>
    <mergeCell ref="B9:G9"/>
    <mergeCell ref="B10:G10"/>
    <mergeCell ref="A26:G26"/>
    <mergeCell ref="A27:G27"/>
    <mergeCell ref="B16:G16"/>
    <mergeCell ref="J10:K10"/>
    <mergeCell ref="B11:G11"/>
    <mergeCell ref="A25:G25"/>
  </mergeCells>
  <printOptions/>
  <pageMargins left="0.7086614173228347" right="0.7086614173228347" top="0.7480314960629921" bottom="0.1968503937007874" header="0.31496062992125984" footer="0.31496062992125984"/>
  <pageSetup horizontalDpi="300" verticalDpi="300" orientation="portrait" paperSize="9" r:id="rId1"/>
  <headerFooter>
    <oddHeader>&amp;Cタンナイズ&amp;R&amp;D</oddHeader>
  </headerFooter>
</worksheet>
</file>

<file path=xl/worksheets/sheet7.xml><?xml version="1.0" encoding="utf-8"?>
<worksheet xmlns="http://schemas.openxmlformats.org/spreadsheetml/2006/main" xmlns:r="http://schemas.openxmlformats.org/officeDocument/2006/relationships">
  <sheetPr>
    <tabColor rgb="FFA61D02"/>
  </sheetPr>
  <dimension ref="A1:M54"/>
  <sheetViews>
    <sheetView zoomScalePageLayoutView="0" workbookViewId="0" topLeftCell="A1">
      <selection activeCell="A1" sqref="A1"/>
    </sheetView>
  </sheetViews>
  <sheetFormatPr defaultColWidth="9.140625" defaultRowHeight="15"/>
  <cols>
    <col min="1" max="1" width="7.8515625" style="148" customWidth="1"/>
    <col min="2" max="2" width="8.421875" style="148" customWidth="1"/>
    <col min="3" max="3" width="6.57421875" style="148" customWidth="1"/>
    <col min="4" max="4" width="15.7109375" style="148" customWidth="1"/>
    <col min="5" max="6" width="15.7109375" style="93" customWidth="1"/>
    <col min="7" max="7" width="18.28125" style="93" customWidth="1"/>
    <col min="8" max="8" width="17.421875" style="93" customWidth="1"/>
    <col min="9" max="9" width="14.57421875" style="93" customWidth="1"/>
    <col min="10" max="10" width="8.421875" style="93" customWidth="1"/>
    <col min="11" max="11" width="7.421875" style="93" customWidth="1"/>
    <col min="12" max="12" width="7.8515625" style="148" customWidth="1"/>
    <col min="13" max="13" width="9.28125" style="148" customWidth="1"/>
    <col min="14" max="14" width="12.421875" style="148" customWidth="1"/>
    <col min="15" max="16384" width="9.00390625" style="148" customWidth="1"/>
  </cols>
  <sheetData>
    <row r="1" spans="1:8" ht="21">
      <c r="A1" s="42" t="s">
        <v>127</v>
      </c>
      <c r="B1" s="348">
        <v>3</v>
      </c>
      <c r="C1" s="349"/>
      <c r="D1" s="43" t="s">
        <v>40</v>
      </c>
      <c r="E1" s="44" t="s">
        <v>122</v>
      </c>
      <c r="F1" s="350"/>
      <c r="G1" s="351"/>
      <c r="H1" s="102" t="s">
        <v>55</v>
      </c>
    </row>
    <row r="2" spans="1:8" ht="24.75" customHeight="1">
      <c r="A2" s="43" t="s">
        <v>0</v>
      </c>
      <c r="B2" s="352" t="s">
        <v>170</v>
      </c>
      <c r="C2" s="352"/>
      <c r="D2" s="352"/>
      <c r="E2" s="352"/>
      <c r="F2" s="352"/>
      <c r="G2" s="352"/>
      <c r="H2" s="102" t="s">
        <v>56</v>
      </c>
    </row>
    <row r="3" spans="1:9" ht="19.5" customHeight="1">
      <c r="A3" s="109" t="s">
        <v>48</v>
      </c>
      <c r="B3" s="93"/>
      <c r="C3" s="93"/>
      <c r="D3" s="93"/>
      <c r="I3" s="102"/>
    </row>
    <row r="4" spans="1:7" ht="13.5">
      <c r="A4" s="79" t="s">
        <v>46</v>
      </c>
      <c r="B4" s="304" t="s">
        <v>172</v>
      </c>
      <c r="C4" s="305"/>
      <c r="D4" s="305"/>
      <c r="E4" s="305"/>
      <c r="F4" s="305"/>
      <c r="G4" s="306"/>
    </row>
    <row r="5" spans="1:7" ht="13.5">
      <c r="A5" s="80" t="s">
        <v>39</v>
      </c>
      <c r="B5" s="304" t="s">
        <v>183</v>
      </c>
      <c r="C5" s="305"/>
      <c r="D5" s="305"/>
      <c r="E5" s="305"/>
      <c r="F5" s="305"/>
      <c r="G5" s="306"/>
    </row>
    <row r="6" spans="1:10" ht="13.5">
      <c r="A6" s="80" t="s">
        <v>7</v>
      </c>
      <c r="B6" s="304" t="s">
        <v>5</v>
      </c>
      <c r="C6" s="305"/>
      <c r="D6" s="306"/>
      <c r="E6" s="160" t="s">
        <v>43</v>
      </c>
      <c r="F6" s="136" t="str">
        <f>$I$6</f>
        <v>遠隔範囲</v>
      </c>
      <c r="G6" s="136">
        <f>IF($J$6=0,"",$J$6)</f>
        <v>10</v>
      </c>
      <c r="H6" s="160" t="s">
        <v>43</v>
      </c>
      <c r="I6" s="161" t="s">
        <v>83</v>
      </c>
      <c r="J6" s="161">
        <v>10</v>
      </c>
    </row>
    <row r="7" spans="1:10" ht="13.5">
      <c r="A7" s="81" t="s">
        <v>6</v>
      </c>
      <c r="B7" s="304" t="s">
        <v>560</v>
      </c>
      <c r="C7" s="305"/>
      <c r="D7" s="306"/>
      <c r="E7" s="160" t="s">
        <v>66</v>
      </c>
      <c r="F7" s="136" t="str">
        <f>IF($I$7=0,"",$I$7)</f>
        <v>爆発</v>
      </c>
      <c r="G7" s="136">
        <f>IF($J$7=0,"",$J$7)</f>
        <v>2</v>
      </c>
      <c r="H7" s="160" t="s">
        <v>66</v>
      </c>
      <c r="I7" s="161" t="s">
        <v>67</v>
      </c>
      <c r="J7" s="161">
        <v>2</v>
      </c>
    </row>
    <row r="8" spans="1:10" ht="13.5">
      <c r="A8" s="81" t="s">
        <v>8</v>
      </c>
      <c r="B8" s="336" t="s">
        <v>171</v>
      </c>
      <c r="C8" s="337"/>
      <c r="D8" s="337"/>
      <c r="E8" s="337"/>
      <c r="F8" s="337"/>
      <c r="G8" s="338"/>
      <c r="H8" s="160" t="s">
        <v>85</v>
      </c>
      <c r="I8" s="161" t="s">
        <v>292</v>
      </c>
      <c r="J8" s="102" t="s">
        <v>62</v>
      </c>
    </row>
    <row r="9" spans="1:11" ht="14.25" customHeight="1">
      <c r="A9" s="82" t="s">
        <v>9</v>
      </c>
      <c r="B9" s="324" t="s">
        <v>173</v>
      </c>
      <c r="C9" s="325"/>
      <c r="D9" s="325"/>
      <c r="E9" s="325"/>
      <c r="F9" s="325"/>
      <c r="G9" s="326"/>
      <c r="H9" s="160" t="s">
        <v>51</v>
      </c>
      <c r="I9" s="161" t="s">
        <v>15</v>
      </c>
      <c r="J9" s="159">
        <f>IF($I$9="筋力",'基本'!$C$5,IF($I$9="耐久力",'基本'!$C$6,IF($I$9="敏捷力",'基本'!$C$7,IF($I$9="知力",'基本'!$C$8,IF($I$9="判断力",'基本'!$C$9,IF($I$9="魅力",'基本'!$C$10,""))))))</f>
        <v>5</v>
      </c>
      <c r="K9" s="161" t="s">
        <v>21</v>
      </c>
    </row>
    <row r="10" spans="1:12" ht="14.25" customHeight="1">
      <c r="A10" s="84"/>
      <c r="B10" s="333" t="s">
        <v>174</v>
      </c>
      <c r="C10" s="334"/>
      <c r="D10" s="334"/>
      <c r="E10" s="334"/>
      <c r="F10" s="334"/>
      <c r="G10" s="335"/>
      <c r="H10" s="160" t="s">
        <v>58</v>
      </c>
      <c r="I10" s="161">
        <v>0</v>
      </c>
      <c r="J10" s="268" t="s">
        <v>53</v>
      </c>
      <c r="K10" s="269"/>
      <c r="L10" s="159">
        <f>IF($I$8='基本'!$F$4,'基本'!$P$7,IF($I$8='基本'!$F$13,'基本'!$P$16,IF($I$8='基本'!$F$22,'基本'!$P$25,IF($I$8='基本'!$F$31,'基本'!$P$34,IF($I$8='基本'!$F$40,'基本'!$P$43,0)))))</f>
        <v>7</v>
      </c>
    </row>
    <row r="11" spans="1:12" ht="14.25" customHeight="1">
      <c r="A11" s="82" t="s">
        <v>61</v>
      </c>
      <c r="B11" s="307" t="s">
        <v>175</v>
      </c>
      <c r="C11" s="308"/>
      <c r="D11" s="308"/>
      <c r="E11" s="308"/>
      <c r="F11" s="308"/>
      <c r="G11" s="309"/>
      <c r="H11" s="107" t="s">
        <v>52</v>
      </c>
      <c r="I11" s="161" t="s">
        <v>15</v>
      </c>
      <c r="J11" s="106">
        <f>IF($I$11="筋力",'基本'!$C$5,IF($I$11="耐久力",'基本'!$C$6,IF($I$11="敏捷力",'基本'!$C$7,IF($I$11="知力",'基本'!$C$8,IF($I$11="判断力",'基本'!$C$9,IF($I$11="魅力",'基本'!$C$10,""))))))</f>
        <v>5</v>
      </c>
      <c r="L11" s="93"/>
    </row>
    <row r="12" spans="1:12" ht="13.5">
      <c r="A12" s="83"/>
      <c r="B12" s="271" t="s">
        <v>176</v>
      </c>
      <c r="C12" s="272"/>
      <c r="D12" s="272"/>
      <c r="E12" s="272"/>
      <c r="F12" s="272"/>
      <c r="G12" s="273"/>
      <c r="H12" s="160" t="s">
        <v>59</v>
      </c>
      <c r="I12" s="161">
        <v>0</v>
      </c>
      <c r="J12" s="268" t="s">
        <v>54</v>
      </c>
      <c r="K12" s="269"/>
      <c r="L12" s="159">
        <f>IF($I$8='基本'!$F$4,'基本'!$P$9,IF($I$8='基本'!$F$13,'基本'!$P$18,IF($I$8='基本'!$F$22,'基本'!$P$27,IF($I$8='基本'!$F$31,'基本'!$P$36,IF($I$8='基本'!$F$40,'基本'!$P$45,0)))))</f>
        <v>2</v>
      </c>
    </row>
    <row r="13" spans="1:13" ht="14.25" customHeight="1">
      <c r="A13" s="83"/>
      <c r="B13" s="271" t="s">
        <v>177</v>
      </c>
      <c r="C13" s="272"/>
      <c r="D13" s="272"/>
      <c r="E13" s="272"/>
      <c r="F13" s="272"/>
      <c r="G13" s="273"/>
      <c r="H13" s="108" t="s">
        <v>86</v>
      </c>
      <c r="I13" s="161">
        <v>1</v>
      </c>
      <c r="J13" s="160" t="s">
        <v>44</v>
      </c>
      <c r="K13" s="161">
        <v>6</v>
      </c>
      <c r="L13" s="114"/>
      <c r="M13" s="114"/>
    </row>
    <row r="14" spans="1:13" ht="14.25" customHeight="1">
      <c r="A14" s="83"/>
      <c r="B14" s="298" t="s">
        <v>178</v>
      </c>
      <c r="C14" s="299"/>
      <c r="D14" s="299"/>
      <c r="E14" s="299"/>
      <c r="F14" s="299"/>
      <c r="G14" s="300"/>
      <c r="H14" s="160" t="s">
        <v>50</v>
      </c>
      <c r="I14" s="161">
        <v>2</v>
      </c>
      <c r="J14" s="160" t="s">
        <v>44</v>
      </c>
      <c r="K14" s="161">
        <v>6</v>
      </c>
      <c r="L14" s="114"/>
      <c r="M14" s="114"/>
    </row>
    <row r="15" spans="1:11" ht="14.25" customHeight="1">
      <c r="A15" s="83"/>
      <c r="B15" s="298"/>
      <c r="C15" s="299"/>
      <c r="D15" s="299"/>
      <c r="E15" s="299"/>
      <c r="F15" s="299"/>
      <c r="G15" s="300"/>
      <c r="H15" s="160" t="s">
        <v>60</v>
      </c>
      <c r="I15" s="161"/>
      <c r="J15" s="148"/>
      <c r="K15" s="148"/>
    </row>
    <row r="16" spans="1:11" ht="17.25">
      <c r="A16" s="83"/>
      <c r="B16" s="353" t="str">
        <f>"　範囲内の味方１人　一時的HP "&amp;'基本'!C9+5</f>
        <v>　範囲内の味方１人　一時的HP 10</v>
      </c>
      <c r="C16" s="354"/>
      <c r="D16" s="354"/>
      <c r="E16" s="354"/>
      <c r="F16" s="354"/>
      <c r="G16" s="355"/>
      <c r="H16" s="148"/>
      <c r="I16" s="148"/>
      <c r="J16" s="148"/>
      <c r="K16" s="148"/>
    </row>
    <row r="17" spans="1:11" ht="14.25" customHeight="1">
      <c r="A17" s="83"/>
      <c r="B17" s="353" t="s">
        <v>179</v>
      </c>
      <c r="C17" s="354"/>
      <c r="D17" s="354"/>
      <c r="E17" s="354"/>
      <c r="F17" s="354"/>
      <c r="G17" s="355"/>
      <c r="H17" s="148"/>
      <c r="I17" s="148"/>
      <c r="J17" s="148"/>
      <c r="K17" s="148"/>
    </row>
    <row r="18" spans="1:11" ht="14.25" customHeight="1">
      <c r="A18" s="84"/>
      <c r="B18" s="289"/>
      <c r="C18" s="290"/>
      <c r="D18" s="290"/>
      <c r="E18" s="290"/>
      <c r="F18" s="290"/>
      <c r="G18" s="291"/>
      <c r="H18" s="148"/>
      <c r="I18" s="148"/>
      <c r="J18" s="148"/>
      <c r="K18" s="148"/>
    </row>
    <row r="19" spans="1:11" ht="14.25" thickBot="1">
      <c r="A19" s="149" t="s">
        <v>47</v>
      </c>
      <c r="E19" s="95"/>
      <c r="H19" s="148"/>
      <c r="I19" s="148"/>
      <c r="J19" s="148"/>
      <c r="K19" s="148"/>
    </row>
    <row r="20" spans="1:11" ht="18.75" customHeight="1" thickBot="1">
      <c r="A20" s="356" t="str">
        <f>$B$2</f>
        <v>オルタード・ラック</v>
      </c>
      <c r="B20" s="357"/>
      <c r="C20" s="357"/>
      <c r="D20" s="77" t="s">
        <v>2</v>
      </c>
      <c r="E20" s="117" t="s">
        <v>1</v>
      </c>
      <c r="H20" s="148"/>
      <c r="I20" s="148"/>
      <c r="J20" s="148"/>
      <c r="K20" s="148"/>
    </row>
    <row r="21" spans="1:11" ht="37.5" customHeight="1" thickBot="1">
      <c r="A21" s="315" t="s">
        <v>145</v>
      </c>
      <c r="B21" s="316"/>
      <c r="C21" s="126" t="str">
        <f>$K$9</f>
        <v>意志</v>
      </c>
      <c r="D21" s="127" t="str">
        <f>$J$9+$L$10+$I$10&amp;"+1d20"</f>
        <v>12+1d20</v>
      </c>
      <c r="E21" s="128" t="str">
        <f>$J$9+$L$10+$I$10+2&amp;"+1d20"</f>
        <v>14+1d20</v>
      </c>
      <c r="F21" s="148"/>
      <c r="G21" s="148"/>
      <c r="H21" s="148"/>
      <c r="I21" s="148"/>
      <c r="J21" s="148"/>
      <c r="K21" s="148"/>
    </row>
    <row r="22" spans="1:11" ht="23.25" customHeight="1">
      <c r="A22" s="317" t="s">
        <v>126</v>
      </c>
      <c r="B22" s="116" t="s">
        <v>4</v>
      </c>
      <c r="C22" s="123">
        <f>IF($I$15=0,"",$I$15)</f>
      </c>
      <c r="D22" s="124" t="str">
        <f>$J$11+$L$12+$I$12&amp;"+"&amp;$I$13&amp;"d"&amp;$K$13</f>
        <v>7+1d6</v>
      </c>
      <c r="E22" s="125" t="str">
        <f>$J$11+$L$12+$I$12&amp;"+"&amp;$I$13&amp;"d"&amp;$K$13</f>
        <v>7+1d6</v>
      </c>
      <c r="F22" s="148"/>
      <c r="G22" s="148"/>
      <c r="H22" s="148"/>
      <c r="I22" s="148"/>
      <c r="J22" s="148"/>
      <c r="K22" s="148"/>
    </row>
    <row r="23" spans="1:11" ht="23.25" customHeight="1" thickBot="1">
      <c r="A23" s="297"/>
      <c r="B23" s="113" t="s">
        <v>3</v>
      </c>
      <c r="C23" s="118">
        <f>IF($I$15=0,"",$I$15)</f>
      </c>
      <c r="D23" s="115" t="str">
        <f>$J$11+$L$12+$I$12+($I$13*$K$13)&amp;IF($I$14=0,"","+"&amp;$I$14&amp;"d"&amp;$K$14)</f>
        <v>13+2d6</v>
      </c>
      <c r="E23" s="112" t="str">
        <f>$J$11+$L$12+$I$12+($I$13*$K$13)&amp;IF($I$14=0,"","+"&amp;$I$14&amp;"d"&amp;$K$14)</f>
        <v>13+2d6</v>
      </c>
      <c r="F23" s="148"/>
      <c r="G23" s="148"/>
      <c r="H23" s="148"/>
      <c r="I23" s="148"/>
      <c r="J23" s="148"/>
      <c r="K23" s="148"/>
    </row>
    <row r="24" spans="1:7" ht="13.5">
      <c r="A24" s="110"/>
      <c r="B24" s="110"/>
      <c r="C24" s="110"/>
      <c r="D24" s="110"/>
      <c r="E24" s="110"/>
      <c r="F24" s="110"/>
      <c r="G24" s="110"/>
    </row>
    <row r="25" spans="1:7" ht="13.5">
      <c r="A25" s="286" t="s">
        <v>49</v>
      </c>
      <c r="B25" s="287"/>
      <c r="C25" s="287"/>
      <c r="D25" s="287"/>
      <c r="E25" s="287"/>
      <c r="F25" s="287"/>
      <c r="G25" s="288"/>
    </row>
    <row r="26" spans="1:12" s="93" customFormat="1" ht="13.5" customHeight="1">
      <c r="A26" s="280"/>
      <c r="B26" s="281"/>
      <c r="C26" s="281"/>
      <c r="D26" s="281"/>
      <c r="E26" s="281"/>
      <c r="F26" s="281"/>
      <c r="G26" s="282"/>
      <c r="L26" s="148"/>
    </row>
    <row r="27" spans="1:12" s="93" customFormat="1" ht="17.25" customHeight="1">
      <c r="A27" s="339" t="s">
        <v>533</v>
      </c>
      <c r="B27" s="340"/>
      <c r="C27" s="340"/>
      <c r="D27" s="340"/>
      <c r="E27" s="340"/>
      <c r="F27" s="340"/>
      <c r="G27" s="341"/>
      <c r="L27" s="234"/>
    </row>
    <row r="28" spans="1:12" s="93" customFormat="1" ht="13.5" customHeight="1">
      <c r="A28" s="280"/>
      <c r="B28" s="281"/>
      <c r="C28" s="281"/>
      <c r="D28" s="281"/>
      <c r="E28" s="281"/>
      <c r="F28" s="281"/>
      <c r="G28" s="282"/>
      <c r="L28" s="234"/>
    </row>
    <row r="29" spans="1:12" s="93" customFormat="1" ht="13.5" customHeight="1">
      <c r="A29" s="274" t="s">
        <v>526</v>
      </c>
      <c r="B29" s="275"/>
      <c r="C29" s="275"/>
      <c r="D29" s="275"/>
      <c r="E29" s="275"/>
      <c r="F29" s="275"/>
      <c r="G29" s="276"/>
      <c r="L29" s="148"/>
    </row>
    <row r="30" spans="1:12" s="93" customFormat="1" ht="13.5" customHeight="1">
      <c r="A30" s="271" t="s">
        <v>514</v>
      </c>
      <c r="B30" s="272"/>
      <c r="C30" s="272"/>
      <c r="D30" s="272"/>
      <c r="E30" s="272"/>
      <c r="F30" s="272"/>
      <c r="G30" s="273"/>
      <c r="L30" s="148"/>
    </row>
    <row r="31" spans="1:12" s="93" customFormat="1" ht="13.5" customHeight="1">
      <c r="A31" s="274" t="s">
        <v>361</v>
      </c>
      <c r="B31" s="275"/>
      <c r="C31" s="275"/>
      <c r="D31" s="275"/>
      <c r="E31" s="275"/>
      <c r="F31" s="275"/>
      <c r="G31" s="276"/>
      <c r="L31" s="148"/>
    </row>
    <row r="32" spans="1:12" s="93" customFormat="1" ht="13.5" customHeight="1">
      <c r="A32" s="274" t="s">
        <v>365</v>
      </c>
      <c r="B32" s="275"/>
      <c r="C32" s="275"/>
      <c r="D32" s="275"/>
      <c r="E32" s="275"/>
      <c r="F32" s="275"/>
      <c r="G32" s="276"/>
      <c r="L32" s="148"/>
    </row>
    <row r="33" spans="1:12" s="93" customFormat="1" ht="13.5" customHeight="1">
      <c r="A33" s="280"/>
      <c r="B33" s="281"/>
      <c r="C33" s="281"/>
      <c r="D33" s="281"/>
      <c r="E33" s="281"/>
      <c r="F33" s="281"/>
      <c r="G33" s="282"/>
      <c r="L33" s="148"/>
    </row>
    <row r="34" spans="1:12" s="93" customFormat="1" ht="13.5" customHeight="1">
      <c r="A34" s="274" t="s">
        <v>363</v>
      </c>
      <c r="B34" s="275"/>
      <c r="C34" s="275"/>
      <c r="D34" s="275"/>
      <c r="E34" s="275"/>
      <c r="F34" s="275"/>
      <c r="G34" s="276"/>
      <c r="L34" s="148"/>
    </row>
    <row r="35" spans="1:12" s="93" customFormat="1" ht="13.5" customHeight="1">
      <c r="A35" s="274" t="s">
        <v>364</v>
      </c>
      <c r="B35" s="275"/>
      <c r="C35" s="275"/>
      <c r="D35" s="275"/>
      <c r="E35" s="275"/>
      <c r="F35" s="275"/>
      <c r="G35" s="276"/>
      <c r="L35" s="148"/>
    </row>
    <row r="36" spans="1:12" s="93" customFormat="1" ht="13.5" customHeight="1">
      <c r="A36" s="271" t="s">
        <v>394</v>
      </c>
      <c r="B36" s="272"/>
      <c r="C36" s="272"/>
      <c r="D36" s="272"/>
      <c r="E36" s="272"/>
      <c r="F36" s="272"/>
      <c r="G36" s="273"/>
      <c r="L36" s="148"/>
    </row>
    <row r="37" spans="1:12" s="93" customFormat="1" ht="13.5" customHeight="1">
      <c r="A37" s="274"/>
      <c r="B37" s="275"/>
      <c r="C37" s="275"/>
      <c r="D37" s="275"/>
      <c r="E37" s="275"/>
      <c r="F37" s="275"/>
      <c r="G37" s="276"/>
      <c r="L37" s="148"/>
    </row>
    <row r="38" spans="1:12" s="93" customFormat="1" ht="13.5" customHeight="1">
      <c r="A38" s="271" t="s">
        <v>366</v>
      </c>
      <c r="B38" s="272"/>
      <c r="C38" s="272"/>
      <c r="D38" s="272"/>
      <c r="E38" s="272"/>
      <c r="F38" s="272"/>
      <c r="G38" s="273"/>
      <c r="L38" s="148"/>
    </row>
    <row r="39" spans="1:12" s="93" customFormat="1" ht="13.5" customHeight="1">
      <c r="A39" s="274" t="s">
        <v>527</v>
      </c>
      <c r="B39" s="275"/>
      <c r="C39" s="275"/>
      <c r="D39" s="275"/>
      <c r="E39" s="275"/>
      <c r="F39" s="275"/>
      <c r="G39" s="276"/>
      <c r="L39" s="148"/>
    </row>
    <row r="40" spans="1:12" s="93" customFormat="1" ht="13.5" customHeight="1">
      <c r="A40" s="274" t="s">
        <v>528</v>
      </c>
      <c r="B40" s="275"/>
      <c r="C40" s="275"/>
      <c r="D40" s="275"/>
      <c r="E40" s="275"/>
      <c r="F40" s="275"/>
      <c r="G40" s="276"/>
      <c r="L40" s="148"/>
    </row>
    <row r="41" spans="1:12" s="93" customFormat="1" ht="13.5" customHeight="1">
      <c r="A41" s="280"/>
      <c r="B41" s="281"/>
      <c r="C41" s="281"/>
      <c r="D41" s="281"/>
      <c r="E41" s="281"/>
      <c r="F41" s="281"/>
      <c r="G41" s="282"/>
      <c r="L41" s="148"/>
    </row>
    <row r="42" spans="1:12" s="93" customFormat="1" ht="13.5" customHeight="1">
      <c r="A42" s="274" t="s">
        <v>504</v>
      </c>
      <c r="B42" s="299"/>
      <c r="C42" s="299"/>
      <c r="D42" s="299"/>
      <c r="E42" s="299"/>
      <c r="F42" s="299"/>
      <c r="G42" s="300"/>
      <c r="L42" s="148"/>
    </row>
    <row r="43" spans="1:12" s="93" customFormat="1" ht="13.5" customHeight="1">
      <c r="A43" s="274" t="s">
        <v>507</v>
      </c>
      <c r="B43" s="299"/>
      <c r="C43" s="299"/>
      <c r="D43" s="299"/>
      <c r="E43" s="299"/>
      <c r="F43" s="299"/>
      <c r="G43" s="300"/>
      <c r="L43" s="148"/>
    </row>
    <row r="44" spans="1:12" s="93" customFormat="1" ht="13.5" customHeight="1">
      <c r="A44" s="274" t="s">
        <v>505</v>
      </c>
      <c r="B44" s="299"/>
      <c r="C44" s="299"/>
      <c r="D44" s="299"/>
      <c r="E44" s="299"/>
      <c r="F44" s="299"/>
      <c r="G44" s="300"/>
      <c r="L44" s="148"/>
    </row>
    <row r="45" spans="1:12" s="93" customFormat="1" ht="13.5" customHeight="1">
      <c r="A45" s="274" t="s">
        <v>529</v>
      </c>
      <c r="B45" s="299"/>
      <c r="C45" s="299"/>
      <c r="D45" s="299"/>
      <c r="E45" s="299"/>
      <c r="F45" s="299"/>
      <c r="G45" s="300"/>
      <c r="L45" s="148"/>
    </row>
    <row r="46" spans="1:12" s="93" customFormat="1" ht="13.5" customHeight="1">
      <c r="A46" s="277"/>
      <c r="B46" s="278"/>
      <c r="C46" s="278"/>
      <c r="D46" s="278"/>
      <c r="E46" s="278"/>
      <c r="F46" s="278"/>
      <c r="G46" s="279"/>
      <c r="L46" s="148"/>
    </row>
    <row r="47" spans="1:12" s="93" customFormat="1" ht="13.5" customHeight="1">
      <c r="A47" s="274"/>
      <c r="B47" s="275"/>
      <c r="C47" s="275"/>
      <c r="D47" s="275"/>
      <c r="E47" s="275"/>
      <c r="F47" s="275"/>
      <c r="G47" s="276"/>
      <c r="L47" s="148"/>
    </row>
    <row r="48" spans="1:12" s="93" customFormat="1" ht="13.5" customHeight="1">
      <c r="A48" s="277"/>
      <c r="B48" s="278"/>
      <c r="C48" s="278"/>
      <c r="D48" s="278"/>
      <c r="E48" s="278"/>
      <c r="F48" s="278"/>
      <c r="G48" s="279"/>
      <c r="L48" s="148"/>
    </row>
    <row r="49" spans="1:12" s="93" customFormat="1" ht="13.5" customHeight="1">
      <c r="A49" s="274"/>
      <c r="B49" s="275"/>
      <c r="C49" s="275"/>
      <c r="D49" s="275"/>
      <c r="E49" s="275"/>
      <c r="F49" s="275"/>
      <c r="G49" s="276"/>
      <c r="L49" s="148"/>
    </row>
    <row r="50" spans="1:12" s="93" customFormat="1" ht="13.5" customHeight="1">
      <c r="A50" s="274"/>
      <c r="B50" s="275"/>
      <c r="C50" s="275"/>
      <c r="D50" s="275"/>
      <c r="E50" s="275"/>
      <c r="F50" s="275"/>
      <c r="G50" s="276"/>
      <c r="L50" s="148"/>
    </row>
    <row r="51" spans="1:12" s="93" customFormat="1" ht="13.5" customHeight="1">
      <c r="A51" s="274"/>
      <c r="B51" s="275"/>
      <c r="C51" s="275"/>
      <c r="D51" s="275"/>
      <c r="E51" s="275"/>
      <c r="F51" s="275"/>
      <c r="G51" s="276"/>
      <c r="L51" s="148"/>
    </row>
    <row r="52" spans="1:12" s="93" customFormat="1" ht="13.5" customHeight="1">
      <c r="A52" s="274"/>
      <c r="B52" s="275"/>
      <c r="C52" s="275"/>
      <c r="D52" s="275"/>
      <c r="E52" s="275"/>
      <c r="F52" s="275"/>
      <c r="G52" s="276"/>
      <c r="L52" s="148"/>
    </row>
    <row r="53" spans="1:12" s="93" customFormat="1" ht="13.5" customHeight="1">
      <c r="A53" s="274"/>
      <c r="B53" s="275"/>
      <c r="C53" s="275"/>
      <c r="D53" s="275"/>
      <c r="E53" s="275"/>
      <c r="F53" s="275"/>
      <c r="G53" s="276"/>
      <c r="L53" s="148"/>
    </row>
    <row r="54" spans="1:12" s="93" customFormat="1" ht="21">
      <c r="A54" s="39" t="s">
        <v>127</v>
      </c>
      <c r="B54" s="163">
        <f>$B$1</f>
        <v>3</v>
      </c>
      <c r="C54" s="40" t="s">
        <v>40</v>
      </c>
      <c r="D54" s="41" t="str">
        <f>$E$1</f>
        <v>遭遇毎</v>
      </c>
      <c r="E54" s="358" t="str">
        <f>$B$2</f>
        <v>オルタード・ラック</v>
      </c>
      <c r="F54" s="359"/>
      <c r="G54" s="360"/>
      <c r="L54" s="148"/>
    </row>
  </sheetData>
  <sheetProtection/>
  <mergeCells count="53">
    <mergeCell ref="E54:G54"/>
    <mergeCell ref="A44:G44"/>
    <mergeCell ref="A45:G45"/>
    <mergeCell ref="A46:G46"/>
    <mergeCell ref="A47:G47"/>
    <mergeCell ref="A48:G48"/>
    <mergeCell ref="A49:G49"/>
    <mergeCell ref="A50:G50"/>
    <mergeCell ref="A51:G51"/>
    <mergeCell ref="A30:G30"/>
    <mergeCell ref="A31:G31"/>
    <mergeCell ref="A32:G32"/>
    <mergeCell ref="A52:G52"/>
    <mergeCell ref="A53:G53"/>
    <mergeCell ref="A43:G43"/>
    <mergeCell ref="A34:G34"/>
    <mergeCell ref="A35:G35"/>
    <mergeCell ref="A38:G38"/>
    <mergeCell ref="A39:G39"/>
    <mergeCell ref="A40:G40"/>
    <mergeCell ref="A42:G42"/>
    <mergeCell ref="A37:G37"/>
    <mergeCell ref="A41:G41"/>
    <mergeCell ref="A36:G36"/>
    <mergeCell ref="A33:G33"/>
    <mergeCell ref="B17:G17"/>
    <mergeCell ref="A20:C20"/>
    <mergeCell ref="J10:K10"/>
    <mergeCell ref="B12:G12"/>
    <mergeCell ref="J12:K12"/>
    <mergeCell ref="B13:G13"/>
    <mergeCell ref="B14:G14"/>
    <mergeCell ref="B11:G11"/>
    <mergeCell ref="A22:A23"/>
    <mergeCell ref="A25:G25"/>
    <mergeCell ref="A29:G29"/>
    <mergeCell ref="B1:C1"/>
    <mergeCell ref="F1:G1"/>
    <mergeCell ref="B2:G2"/>
    <mergeCell ref="B4:G4"/>
    <mergeCell ref="B5:G5"/>
    <mergeCell ref="B6:D6"/>
    <mergeCell ref="B15:G15"/>
    <mergeCell ref="A27:G27"/>
    <mergeCell ref="A28:G28"/>
    <mergeCell ref="B7:D7"/>
    <mergeCell ref="B8:G8"/>
    <mergeCell ref="B9:G9"/>
    <mergeCell ref="B10:G10"/>
    <mergeCell ref="A26:G26"/>
    <mergeCell ref="B18:G18"/>
    <mergeCell ref="B16:G16"/>
    <mergeCell ref="A21:B21"/>
  </mergeCells>
  <printOptions/>
  <pageMargins left="0.7086614173228347" right="0.7086614173228347" top="0.7480314960629921" bottom="0.1968503937007874" header="0.31496062992125984" footer="0.31496062992125984"/>
  <pageSetup horizontalDpi="300" verticalDpi="300" orientation="portrait" paperSize="9" r:id="rId1"/>
  <headerFooter>
    <oddHeader>&amp;Cタンナイズ&amp;R&amp;D</oddHeader>
  </headerFooter>
</worksheet>
</file>

<file path=xl/worksheets/sheet8.xml><?xml version="1.0" encoding="utf-8"?>
<worksheet xmlns="http://schemas.openxmlformats.org/spreadsheetml/2006/main" xmlns:r="http://schemas.openxmlformats.org/officeDocument/2006/relationships">
  <sheetPr>
    <tabColor rgb="FFA61D02"/>
  </sheetPr>
  <dimension ref="A1:M56"/>
  <sheetViews>
    <sheetView zoomScalePageLayoutView="0" workbookViewId="0" topLeftCell="A1">
      <selection activeCell="A1" sqref="A1"/>
    </sheetView>
  </sheetViews>
  <sheetFormatPr defaultColWidth="9.140625" defaultRowHeight="15"/>
  <cols>
    <col min="1" max="1" width="7.8515625" style="148" customWidth="1"/>
    <col min="2" max="2" width="8.421875" style="148" customWidth="1"/>
    <col min="3" max="3" width="6.57421875" style="148" customWidth="1"/>
    <col min="4" max="4" width="15.7109375" style="148" customWidth="1"/>
    <col min="5" max="6" width="15.7109375" style="93" customWidth="1"/>
    <col min="7" max="7" width="18.28125" style="93" customWidth="1"/>
    <col min="8" max="8" width="17.421875" style="93" customWidth="1"/>
    <col min="9" max="9" width="14.57421875" style="93" customWidth="1"/>
    <col min="10" max="10" width="8.421875" style="93" customWidth="1"/>
    <col min="11" max="11" width="7.421875" style="93" customWidth="1"/>
    <col min="12" max="12" width="7.8515625" style="148" customWidth="1"/>
    <col min="13" max="13" width="9.28125" style="148" customWidth="1"/>
    <col min="14" max="14" width="12.421875" style="148" customWidth="1"/>
    <col min="15" max="16384" width="9.00390625" style="148" customWidth="1"/>
  </cols>
  <sheetData>
    <row r="1" spans="1:8" ht="21">
      <c r="A1" s="42" t="s">
        <v>127</v>
      </c>
      <c r="B1" s="348">
        <v>7</v>
      </c>
      <c r="C1" s="349"/>
      <c r="D1" s="43" t="s">
        <v>40</v>
      </c>
      <c r="E1" s="44" t="s">
        <v>122</v>
      </c>
      <c r="F1" s="350"/>
      <c r="G1" s="351"/>
      <c r="H1" s="102" t="s">
        <v>55</v>
      </c>
    </row>
    <row r="2" spans="1:8" ht="24.75" customHeight="1">
      <c r="A2" s="43" t="s">
        <v>0</v>
      </c>
      <c r="B2" s="352" t="s">
        <v>461</v>
      </c>
      <c r="C2" s="352"/>
      <c r="D2" s="352"/>
      <c r="E2" s="352"/>
      <c r="F2" s="352"/>
      <c r="G2" s="352"/>
      <c r="H2" s="102" t="s">
        <v>56</v>
      </c>
    </row>
    <row r="3" spans="1:9" ht="19.5" customHeight="1">
      <c r="A3" s="109" t="s">
        <v>48</v>
      </c>
      <c r="B3" s="93"/>
      <c r="C3" s="93"/>
      <c r="D3" s="93"/>
      <c r="I3" s="102"/>
    </row>
    <row r="4" spans="1:7" ht="13.5">
      <c r="A4" s="79" t="s">
        <v>46</v>
      </c>
      <c r="B4" s="304" t="s">
        <v>151</v>
      </c>
      <c r="C4" s="305"/>
      <c r="D4" s="305"/>
      <c r="E4" s="305"/>
      <c r="F4" s="305"/>
      <c r="G4" s="306"/>
    </row>
    <row r="5" spans="1:7" ht="13.5">
      <c r="A5" s="80" t="s">
        <v>39</v>
      </c>
      <c r="B5" s="304" t="s">
        <v>185</v>
      </c>
      <c r="C5" s="305"/>
      <c r="D5" s="305"/>
      <c r="E5" s="305"/>
      <c r="F5" s="305"/>
      <c r="G5" s="306"/>
    </row>
    <row r="6" spans="1:10" ht="13.5">
      <c r="A6" s="80" t="s">
        <v>7</v>
      </c>
      <c r="B6" s="304" t="s">
        <v>5</v>
      </c>
      <c r="C6" s="305"/>
      <c r="D6" s="306"/>
      <c r="E6" s="160" t="s">
        <v>43</v>
      </c>
      <c r="F6" s="159" t="str">
        <f>$I$6</f>
        <v>近接or遠隔</v>
      </c>
      <c r="G6" s="159" t="str">
        <f>IF($J$6=0,"",$J$6)</f>
        <v>10/20</v>
      </c>
      <c r="H6" s="160" t="s">
        <v>43</v>
      </c>
      <c r="I6" s="161" t="s">
        <v>102</v>
      </c>
      <c r="J6" s="164" t="s">
        <v>190</v>
      </c>
    </row>
    <row r="7" spans="1:10" ht="13.5">
      <c r="A7" s="81" t="s">
        <v>6</v>
      </c>
      <c r="B7" s="304" t="s">
        <v>91</v>
      </c>
      <c r="C7" s="305"/>
      <c r="D7" s="306"/>
      <c r="E7" s="160" t="s">
        <v>66</v>
      </c>
      <c r="F7" s="159">
        <f>IF($I$7=0,"",$I$7)</f>
      </c>
      <c r="G7" s="159">
        <f>IF($J$7=0,"",$J$7)</f>
      </c>
      <c r="H7" s="160" t="s">
        <v>66</v>
      </c>
      <c r="I7" s="161"/>
      <c r="J7" s="161"/>
    </row>
    <row r="8" spans="1:10" ht="13.5">
      <c r="A8" s="81" t="s">
        <v>8</v>
      </c>
      <c r="B8" s="304" t="s">
        <v>163</v>
      </c>
      <c r="C8" s="305"/>
      <c r="D8" s="305"/>
      <c r="E8" s="305"/>
      <c r="F8" s="305"/>
      <c r="G8" s="306"/>
      <c r="H8" s="160" t="s">
        <v>85</v>
      </c>
      <c r="I8" s="161" t="s">
        <v>294</v>
      </c>
      <c r="J8" s="102" t="s">
        <v>62</v>
      </c>
    </row>
    <row r="9" spans="1:11" ht="14.25" customHeight="1">
      <c r="A9" s="82" t="s">
        <v>9</v>
      </c>
      <c r="B9" s="307" t="s">
        <v>186</v>
      </c>
      <c r="C9" s="308"/>
      <c r="D9" s="308"/>
      <c r="E9" s="308"/>
      <c r="F9" s="308"/>
      <c r="G9" s="309"/>
      <c r="H9" s="160" t="s">
        <v>51</v>
      </c>
      <c r="I9" s="161" t="s">
        <v>15</v>
      </c>
      <c r="J9" s="159">
        <f>IF($I$9="筋力",'基本'!$C$5,IF($I$9="耐久力",'基本'!$C$6,IF($I$9="敏捷力",'基本'!$C$7,IF($I$9="知力",'基本'!$C$8,IF($I$9="判断力",'基本'!$C$9,IF($I$9="魅力",'基本'!$C$10,""))))))</f>
        <v>5</v>
      </c>
      <c r="K9" s="161" t="s">
        <v>128</v>
      </c>
    </row>
    <row r="10" spans="1:12" ht="14.25" customHeight="1">
      <c r="A10" s="83"/>
      <c r="B10" s="271" t="s">
        <v>377</v>
      </c>
      <c r="C10" s="272"/>
      <c r="D10" s="272"/>
      <c r="E10" s="272"/>
      <c r="F10" s="272"/>
      <c r="G10" s="273"/>
      <c r="H10" s="160" t="s">
        <v>58</v>
      </c>
      <c r="I10" s="161">
        <v>0</v>
      </c>
      <c r="J10" s="268" t="s">
        <v>53</v>
      </c>
      <c r="K10" s="269"/>
      <c r="L10" s="159">
        <f>IF($I$8='基本'!$F$4,'基本'!$P$7,IF($I$8='基本'!$F$13,'基本'!$P$16,IF($I$8='基本'!$F$22,'基本'!$P$25,IF($I$8='基本'!$F$31,'基本'!$P$34,IF($I$8='基本'!$F$40,'基本'!$P$43,0)))))</f>
        <v>8</v>
      </c>
    </row>
    <row r="11" spans="1:12" ht="14.25" customHeight="1">
      <c r="A11" s="83"/>
      <c r="B11" s="271" t="s">
        <v>530</v>
      </c>
      <c r="C11" s="272"/>
      <c r="D11" s="272"/>
      <c r="E11" s="272"/>
      <c r="F11" s="272"/>
      <c r="G11" s="273"/>
      <c r="H11" s="107" t="s">
        <v>52</v>
      </c>
      <c r="I11" s="161" t="s">
        <v>15</v>
      </c>
      <c r="J11" s="106">
        <f>IF($I$11="筋力",'基本'!$C$5,IF($I$11="耐久力",'基本'!$C$6,IF($I$11="敏捷力",'基本'!$C$7,IF($I$11="知力",'基本'!$C$8,IF($I$11="判断力",'基本'!$C$9,IF($I$11="魅力",'基本'!$C$10,""))))))</f>
        <v>5</v>
      </c>
      <c r="L11" s="93"/>
    </row>
    <row r="12" spans="1:12" ht="14.25" customHeight="1">
      <c r="A12" s="83"/>
      <c r="B12" s="298" t="s">
        <v>187</v>
      </c>
      <c r="C12" s="299"/>
      <c r="D12" s="299"/>
      <c r="E12" s="299"/>
      <c r="F12" s="299"/>
      <c r="G12" s="300"/>
      <c r="H12" s="160" t="s">
        <v>59</v>
      </c>
      <c r="I12" s="161">
        <v>0</v>
      </c>
      <c r="J12" s="268" t="s">
        <v>54</v>
      </c>
      <c r="K12" s="269"/>
      <c r="L12" s="159">
        <f>IF($I$8='基本'!$F$4,'基本'!$P$9,IF($I$8='基本'!$F$13,'基本'!$P$18,IF($I$8='基本'!$F$22,'基本'!$P$27,IF($I$8='基本'!$F$31,'基本'!$P$36,IF($I$8='基本'!$F$40,'基本'!$P$45,0)))))</f>
        <v>2</v>
      </c>
    </row>
    <row r="13" spans="1:13" ht="14.25" customHeight="1">
      <c r="A13" s="83"/>
      <c r="B13" s="271" t="s">
        <v>188</v>
      </c>
      <c r="C13" s="272"/>
      <c r="D13" s="272"/>
      <c r="E13" s="272"/>
      <c r="F13" s="272"/>
      <c r="G13" s="273"/>
      <c r="H13" s="108" t="s">
        <v>86</v>
      </c>
      <c r="I13" s="161">
        <v>1</v>
      </c>
      <c r="J13" s="160" t="s">
        <v>44</v>
      </c>
      <c r="K13" s="161">
        <v>6</v>
      </c>
      <c r="L13" s="114"/>
      <c r="M13" s="114"/>
    </row>
    <row r="14" spans="1:13" ht="9" customHeight="1">
      <c r="A14" s="83"/>
      <c r="B14" s="301"/>
      <c r="C14" s="302"/>
      <c r="D14" s="302"/>
      <c r="E14" s="302"/>
      <c r="F14" s="302"/>
      <c r="G14" s="303"/>
      <c r="H14" s="160" t="s">
        <v>50</v>
      </c>
      <c r="I14" s="161">
        <v>2</v>
      </c>
      <c r="J14" s="160" t="s">
        <v>44</v>
      </c>
      <c r="K14" s="161">
        <v>8</v>
      </c>
      <c r="L14" s="114"/>
      <c r="M14" s="114"/>
    </row>
    <row r="15" spans="1:11" ht="17.25">
      <c r="A15" s="83"/>
      <c r="B15" s="342" t="s">
        <v>531</v>
      </c>
      <c r="C15" s="343"/>
      <c r="D15" s="343"/>
      <c r="E15" s="343"/>
      <c r="F15" s="343"/>
      <c r="G15" s="344"/>
      <c r="H15" s="160" t="s">
        <v>60</v>
      </c>
      <c r="I15" s="161" t="s">
        <v>76</v>
      </c>
      <c r="J15" s="148"/>
      <c r="K15" s="148"/>
    </row>
    <row r="16" spans="1:11" ht="17.25">
      <c r="A16" s="83"/>
      <c r="B16" s="342" t="s">
        <v>532</v>
      </c>
      <c r="C16" s="343"/>
      <c r="D16" s="343"/>
      <c r="E16" s="343"/>
      <c r="F16" s="343"/>
      <c r="G16" s="344"/>
      <c r="H16" s="148"/>
      <c r="I16" s="148"/>
      <c r="J16" s="148"/>
      <c r="K16" s="148"/>
    </row>
    <row r="17" spans="1:11" ht="17.25">
      <c r="A17" s="83"/>
      <c r="B17" s="353" t="str">
        <f>"　　　　　　　　　　　最初の１度だけその味方は１D6 ＋ "&amp;'基本'!$C$6+5&amp;"HP回復"</f>
        <v>　　　　　　　　　　　最初の１度だけその味方は１D6 ＋ 6HP回復</v>
      </c>
      <c r="C17" s="354"/>
      <c r="D17" s="354"/>
      <c r="E17" s="354"/>
      <c r="F17" s="354"/>
      <c r="G17" s="355"/>
      <c r="H17" s="148"/>
      <c r="I17" s="148"/>
      <c r="J17" s="148"/>
      <c r="K17" s="148"/>
    </row>
    <row r="18" spans="1:11" ht="6" customHeight="1">
      <c r="A18" s="83"/>
      <c r="B18" s="298"/>
      <c r="C18" s="299"/>
      <c r="D18" s="299"/>
      <c r="E18" s="299"/>
      <c r="F18" s="299"/>
      <c r="G18" s="300"/>
      <c r="H18" s="148"/>
      <c r="I18" s="148"/>
      <c r="J18" s="148"/>
      <c r="K18" s="148"/>
    </row>
    <row r="19" spans="1:11" ht="4.5" customHeight="1">
      <c r="A19" s="84"/>
      <c r="B19" s="289"/>
      <c r="C19" s="290"/>
      <c r="D19" s="290"/>
      <c r="E19" s="290"/>
      <c r="F19" s="290"/>
      <c r="G19" s="291"/>
      <c r="H19" s="148"/>
      <c r="I19" s="148"/>
      <c r="J19" s="148"/>
      <c r="K19" s="148"/>
    </row>
    <row r="20" spans="1:11" ht="14.25" thickBot="1">
      <c r="A20" s="149" t="s">
        <v>47</v>
      </c>
      <c r="E20" s="95"/>
      <c r="H20" s="148"/>
      <c r="I20" s="148"/>
      <c r="J20" s="148"/>
      <c r="K20" s="148"/>
    </row>
    <row r="21" spans="1:11" ht="18.75" customHeight="1" thickBot="1">
      <c r="A21" s="356" t="str">
        <f>$B$2</f>
        <v>ヴァンピリック・ウェポンズ</v>
      </c>
      <c r="B21" s="357"/>
      <c r="C21" s="357"/>
      <c r="D21" s="77" t="s">
        <v>69</v>
      </c>
      <c r="E21" s="240" t="s">
        <v>1</v>
      </c>
      <c r="F21" s="78" t="s">
        <v>71</v>
      </c>
      <c r="G21" s="165" t="s">
        <v>1</v>
      </c>
      <c r="H21" s="148"/>
      <c r="I21" s="148"/>
      <c r="J21" s="148"/>
      <c r="K21" s="148"/>
    </row>
    <row r="22" spans="1:11" ht="37.5" customHeight="1" thickBot="1">
      <c r="A22" s="315" t="s">
        <v>145</v>
      </c>
      <c r="B22" s="316"/>
      <c r="C22" s="126" t="str">
        <f>$K$9</f>
        <v>ＡＣ</v>
      </c>
      <c r="D22" s="127" t="str">
        <f>$J$9+$L$10+$I$10&amp;"+1d20"</f>
        <v>13+1d20</v>
      </c>
      <c r="E22" s="241" t="str">
        <f>$J$9+$L$10+$I$10+2&amp;"+1d20"</f>
        <v>15+1d20</v>
      </c>
      <c r="F22" s="127" t="str">
        <f>$J$9+$L$10+$I$10&amp;"+1d20"</f>
        <v>13+1d20</v>
      </c>
      <c r="G22" s="128" t="str">
        <f>$J$9+$L$10+$I$10+2&amp;"+1d20"</f>
        <v>15+1d20</v>
      </c>
      <c r="H22" s="148"/>
      <c r="I22" s="148"/>
      <c r="J22" s="148"/>
      <c r="K22" s="148"/>
    </row>
    <row r="23" spans="1:11" ht="23.25" customHeight="1">
      <c r="A23" s="317" t="s">
        <v>126</v>
      </c>
      <c r="B23" s="116" t="s">
        <v>4</v>
      </c>
      <c r="C23" s="123" t="str">
        <f>IF($I$15=0,"",$I$15)</f>
        <v>死霊</v>
      </c>
      <c r="D23" s="124" t="str">
        <f>$J$11+$L$12+$I$12&amp;"+"&amp;$I$13&amp;"d"&amp;$K$13</f>
        <v>7+1d6</v>
      </c>
      <c r="E23" s="242" t="str">
        <f>$J$11+$L$12+$I$12&amp;"+"&amp;$I$13&amp;"d"&amp;$K$13</f>
        <v>7+1d6</v>
      </c>
      <c r="F23" s="124" t="str">
        <f>$J$11+$L$12+$I$12&amp;"+"&amp;$I$13&amp;"d"&amp;$K$13</f>
        <v>7+1d6</v>
      </c>
      <c r="G23" s="125" t="str">
        <f>$J$11+$L$12+$I$12&amp;"+"&amp;$I$13&amp;"d"&amp;$K$13</f>
        <v>7+1d6</v>
      </c>
      <c r="H23" s="148"/>
      <c r="I23" s="148"/>
      <c r="J23" s="148"/>
      <c r="K23" s="148"/>
    </row>
    <row r="24" spans="1:11" ht="23.25" customHeight="1" thickBot="1">
      <c r="A24" s="297"/>
      <c r="B24" s="113" t="s">
        <v>3</v>
      </c>
      <c r="C24" s="118" t="str">
        <f>IF($I$15=0,"",$I$15)</f>
        <v>死霊</v>
      </c>
      <c r="D24" s="115" t="str">
        <f>$J$11+$L$12+$I$12+($I$13*$K$13)&amp;IF($I$14=0,"","+"&amp;$I$14&amp;"d"&amp;$K$14)</f>
        <v>13+2d8</v>
      </c>
      <c r="E24" s="243" t="str">
        <f>$J$11+$L$12+$I$12+($I$13*$K$13)&amp;IF($I$14=0,"","+"&amp;$I$14&amp;"d"&amp;$K$14)</f>
        <v>13+2d8</v>
      </c>
      <c r="F24" s="115" t="str">
        <f>$J$11+$L$12+$I$12+($I$13*$K$13)&amp;IF($I$14=0,"","+"&amp;$I$14&amp;"d"&amp;$K$14)</f>
        <v>13+2d8</v>
      </c>
      <c r="G24" s="112" t="str">
        <f>$J$11+$L$12+$I$12+($I$13*$K$13)&amp;IF($I$14=0,"","+"&amp;$I$14&amp;"d"&amp;$K$14)</f>
        <v>13+2d8</v>
      </c>
      <c r="H24" s="148"/>
      <c r="I24" s="148"/>
      <c r="J24" s="148"/>
      <c r="K24" s="148"/>
    </row>
    <row r="25" spans="1:11" ht="18.75" customHeight="1">
      <c r="A25" s="281" t="s">
        <v>191</v>
      </c>
      <c r="B25" s="281"/>
      <c r="C25" s="281"/>
      <c r="D25" s="281"/>
      <c r="E25" s="281"/>
      <c r="F25" s="281"/>
      <c r="G25" s="281"/>
      <c r="I25" s="148"/>
      <c r="J25" s="148"/>
      <c r="K25" s="148"/>
    </row>
    <row r="26" spans="1:7" ht="13.5" customHeight="1">
      <c r="A26" s="361" t="s">
        <v>192</v>
      </c>
      <c r="B26" s="361"/>
      <c r="C26" s="361"/>
      <c r="D26" s="361"/>
      <c r="E26" s="361"/>
      <c r="F26" s="361"/>
      <c r="G26" s="361"/>
    </row>
    <row r="27" spans="1:7" ht="13.5" customHeight="1">
      <c r="A27" s="361" t="s">
        <v>193</v>
      </c>
      <c r="B27" s="361"/>
      <c r="C27" s="361"/>
      <c r="D27" s="361"/>
      <c r="E27" s="361"/>
      <c r="F27" s="361"/>
      <c r="G27" s="361"/>
    </row>
    <row r="28" spans="1:11" ht="18.75" customHeight="1">
      <c r="A28" s="281" t="s">
        <v>194</v>
      </c>
      <c r="B28" s="281"/>
      <c r="C28" s="281"/>
      <c r="D28" s="281"/>
      <c r="E28" s="281"/>
      <c r="F28" s="281"/>
      <c r="G28" s="281"/>
      <c r="I28" s="148"/>
      <c r="J28" s="148"/>
      <c r="K28" s="148"/>
    </row>
    <row r="29" spans="1:7" ht="13.5" customHeight="1">
      <c r="A29" s="361" t="s">
        <v>195</v>
      </c>
      <c r="B29" s="361"/>
      <c r="C29" s="361"/>
      <c r="D29" s="361"/>
      <c r="E29" s="361"/>
      <c r="F29" s="361"/>
      <c r="G29" s="361"/>
    </row>
    <row r="30" spans="1:7" ht="13.5" customHeight="1">
      <c r="A30" s="361" t="s">
        <v>196</v>
      </c>
      <c r="B30" s="361"/>
      <c r="C30" s="361"/>
      <c r="D30" s="361"/>
      <c r="E30" s="361"/>
      <c r="F30" s="361"/>
      <c r="G30" s="361"/>
    </row>
    <row r="31" spans="1:7" ht="8.25" customHeight="1">
      <c r="A31" s="110"/>
      <c r="B31" s="110"/>
      <c r="C31" s="110"/>
      <c r="D31" s="110"/>
      <c r="E31" s="110"/>
      <c r="F31" s="110"/>
      <c r="G31" s="110"/>
    </row>
    <row r="32" spans="1:7" ht="13.5">
      <c r="A32" s="286" t="s">
        <v>49</v>
      </c>
      <c r="B32" s="287"/>
      <c r="C32" s="287"/>
      <c r="D32" s="287"/>
      <c r="E32" s="287"/>
      <c r="F32" s="287"/>
      <c r="G32" s="288"/>
    </row>
    <row r="33" spans="1:12" s="93" customFormat="1" ht="3.75" customHeight="1">
      <c r="A33" s="280"/>
      <c r="B33" s="281"/>
      <c r="C33" s="281"/>
      <c r="D33" s="281"/>
      <c r="E33" s="281"/>
      <c r="F33" s="281"/>
      <c r="G33" s="282"/>
      <c r="L33" s="148"/>
    </row>
    <row r="34" spans="1:12" s="93" customFormat="1" ht="13.5" customHeight="1">
      <c r="A34" s="274" t="s">
        <v>535</v>
      </c>
      <c r="B34" s="299"/>
      <c r="C34" s="299"/>
      <c r="D34" s="299"/>
      <c r="E34" s="299"/>
      <c r="F34" s="299"/>
      <c r="G34" s="300"/>
      <c r="L34" s="148"/>
    </row>
    <row r="35" spans="1:12" s="93" customFormat="1" ht="13.5" customHeight="1">
      <c r="A35" s="274" t="s">
        <v>534</v>
      </c>
      <c r="B35" s="299"/>
      <c r="C35" s="299"/>
      <c r="D35" s="299"/>
      <c r="E35" s="299"/>
      <c r="F35" s="299"/>
      <c r="G35" s="300"/>
      <c r="L35" s="148"/>
    </row>
    <row r="36" spans="1:12" s="93" customFormat="1" ht="13.5" customHeight="1">
      <c r="A36" s="274" t="s">
        <v>536</v>
      </c>
      <c r="B36" s="299"/>
      <c r="C36" s="299"/>
      <c r="D36" s="299"/>
      <c r="E36" s="299"/>
      <c r="F36" s="299"/>
      <c r="G36" s="300"/>
      <c r="L36" s="148"/>
    </row>
    <row r="37" spans="1:12" s="93" customFormat="1" ht="13.5" customHeight="1">
      <c r="A37" s="274" t="s">
        <v>542</v>
      </c>
      <c r="B37" s="299"/>
      <c r="C37" s="299"/>
      <c r="D37" s="299"/>
      <c r="E37" s="299"/>
      <c r="F37" s="299"/>
      <c r="G37" s="300"/>
      <c r="L37" s="148"/>
    </row>
    <row r="38" spans="1:12" s="93" customFormat="1" ht="13.5" customHeight="1">
      <c r="A38" s="271" t="s">
        <v>543</v>
      </c>
      <c r="B38" s="272"/>
      <c r="C38" s="272"/>
      <c r="D38" s="272"/>
      <c r="E38" s="272"/>
      <c r="F38" s="272"/>
      <c r="G38" s="273"/>
      <c r="L38" s="235"/>
    </row>
    <row r="39" spans="1:12" s="93" customFormat="1" ht="13.5" customHeight="1">
      <c r="A39" s="271" t="s">
        <v>544</v>
      </c>
      <c r="B39" s="272"/>
      <c r="C39" s="272"/>
      <c r="D39" s="272"/>
      <c r="E39" s="272"/>
      <c r="F39" s="272"/>
      <c r="G39" s="273"/>
      <c r="L39" s="148"/>
    </row>
    <row r="40" spans="1:12" s="93" customFormat="1" ht="13.5" customHeight="1">
      <c r="A40" s="298"/>
      <c r="B40" s="299"/>
      <c r="C40" s="299"/>
      <c r="D40" s="299"/>
      <c r="E40" s="299"/>
      <c r="F40" s="299"/>
      <c r="G40" s="300"/>
      <c r="L40" s="235"/>
    </row>
    <row r="41" spans="1:12" s="93" customFormat="1" ht="13.5" customHeight="1">
      <c r="A41" s="274" t="s">
        <v>537</v>
      </c>
      <c r="B41" s="299"/>
      <c r="C41" s="299"/>
      <c r="D41" s="299"/>
      <c r="E41" s="299"/>
      <c r="F41" s="299"/>
      <c r="G41" s="300"/>
      <c r="L41" s="148"/>
    </row>
    <row r="42" spans="1:12" s="93" customFormat="1" ht="13.5" customHeight="1">
      <c r="A42" s="365" t="s">
        <v>383</v>
      </c>
      <c r="B42" s="366"/>
      <c r="C42" s="366"/>
      <c r="D42" s="366"/>
      <c r="E42" s="366"/>
      <c r="F42" s="366"/>
      <c r="G42" s="367"/>
      <c r="L42" s="148"/>
    </row>
    <row r="43" spans="1:12" s="93" customFormat="1" ht="13.5" customHeight="1">
      <c r="A43" s="274" t="s">
        <v>538</v>
      </c>
      <c r="B43" s="299"/>
      <c r="C43" s="299"/>
      <c r="D43" s="299"/>
      <c r="E43" s="299"/>
      <c r="F43" s="299"/>
      <c r="G43" s="300"/>
      <c r="L43" s="148"/>
    </row>
    <row r="44" spans="1:12" s="93" customFormat="1" ht="13.5" customHeight="1">
      <c r="A44" s="365" t="s">
        <v>384</v>
      </c>
      <c r="B44" s="366"/>
      <c r="C44" s="366"/>
      <c r="D44" s="366"/>
      <c r="E44" s="366"/>
      <c r="F44" s="366"/>
      <c r="G44" s="367"/>
      <c r="L44" s="148"/>
    </row>
    <row r="45" spans="1:12" s="93" customFormat="1" ht="13.5" customHeight="1">
      <c r="A45" s="274" t="s">
        <v>546</v>
      </c>
      <c r="B45" s="299"/>
      <c r="C45" s="299"/>
      <c r="D45" s="299"/>
      <c r="E45" s="299"/>
      <c r="F45" s="299"/>
      <c r="G45" s="300"/>
      <c r="L45" s="148"/>
    </row>
    <row r="46" spans="1:12" s="93" customFormat="1" ht="13.5" customHeight="1">
      <c r="A46" s="365" t="s">
        <v>385</v>
      </c>
      <c r="B46" s="366"/>
      <c r="C46" s="366"/>
      <c r="D46" s="366"/>
      <c r="E46" s="366"/>
      <c r="F46" s="366"/>
      <c r="G46" s="367"/>
      <c r="L46" s="148"/>
    </row>
    <row r="47" spans="1:12" s="93" customFormat="1" ht="13.5" customHeight="1">
      <c r="A47" s="274" t="s">
        <v>545</v>
      </c>
      <c r="B47" s="299"/>
      <c r="C47" s="299"/>
      <c r="D47" s="299"/>
      <c r="E47" s="299"/>
      <c r="F47" s="299"/>
      <c r="G47" s="300"/>
      <c r="L47" s="148"/>
    </row>
    <row r="48" spans="1:12" s="93" customFormat="1" ht="13.5" customHeight="1">
      <c r="A48" s="362" t="s">
        <v>386</v>
      </c>
      <c r="B48" s="363"/>
      <c r="C48" s="363"/>
      <c r="D48" s="363"/>
      <c r="E48" s="363"/>
      <c r="F48" s="363"/>
      <c r="G48" s="364"/>
      <c r="L48" s="148"/>
    </row>
    <row r="49" spans="1:12" s="93" customFormat="1" ht="13.5" customHeight="1">
      <c r="A49" s="274" t="s">
        <v>539</v>
      </c>
      <c r="B49" s="275"/>
      <c r="C49" s="275"/>
      <c r="D49" s="275"/>
      <c r="E49" s="275"/>
      <c r="F49" s="275"/>
      <c r="G49" s="276"/>
      <c r="L49" s="148"/>
    </row>
    <row r="50" spans="1:12" s="93" customFormat="1" ht="13.5" customHeight="1">
      <c r="A50" s="362" t="s">
        <v>382</v>
      </c>
      <c r="B50" s="363"/>
      <c r="C50" s="363"/>
      <c r="D50" s="363"/>
      <c r="E50" s="363"/>
      <c r="F50" s="363"/>
      <c r="G50" s="364"/>
      <c r="L50" s="148"/>
    </row>
    <row r="51" spans="1:12" s="93" customFormat="1" ht="13.5" customHeight="1">
      <c r="A51" s="274" t="s">
        <v>540</v>
      </c>
      <c r="B51" s="299"/>
      <c r="C51" s="299"/>
      <c r="D51" s="299"/>
      <c r="E51" s="299"/>
      <c r="F51" s="299"/>
      <c r="G51" s="300"/>
      <c r="L51" s="148"/>
    </row>
    <row r="52" spans="1:12" s="93" customFormat="1" ht="13.5" customHeight="1">
      <c r="A52" s="362" t="s">
        <v>417</v>
      </c>
      <c r="B52" s="363"/>
      <c r="C52" s="363"/>
      <c r="D52" s="363"/>
      <c r="E52" s="363"/>
      <c r="F52" s="363"/>
      <c r="G52" s="364"/>
      <c r="L52" s="148"/>
    </row>
    <row r="53" spans="1:12" s="93" customFormat="1" ht="13.5" customHeight="1">
      <c r="A53" s="274" t="s">
        <v>547</v>
      </c>
      <c r="B53" s="275"/>
      <c r="C53" s="275"/>
      <c r="D53" s="275"/>
      <c r="E53" s="275"/>
      <c r="F53" s="275"/>
      <c r="G53" s="276"/>
      <c r="L53" s="148"/>
    </row>
    <row r="54" spans="1:12" s="93" customFormat="1" ht="13.5" customHeight="1">
      <c r="A54" s="274" t="s">
        <v>541</v>
      </c>
      <c r="B54" s="275"/>
      <c r="C54" s="275"/>
      <c r="D54" s="275"/>
      <c r="E54" s="275"/>
      <c r="F54" s="275"/>
      <c r="G54" s="276"/>
      <c r="L54" s="148"/>
    </row>
    <row r="55" spans="1:12" s="93" customFormat="1" ht="13.5" customHeight="1">
      <c r="A55" s="274"/>
      <c r="B55" s="275"/>
      <c r="C55" s="275"/>
      <c r="D55" s="275"/>
      <c r="E55" s="275"/>
      <c r="F55" s="275"/>
      <c r="G55" s="276"/>
      <c r="L55" s="148"/>
    </row>
    <row r="56" spans="1:12" s="93" customFormat="1" ht="21">
      <c r="A56" s="39" t="s">
        <v>127</v>
      </c>
      <c r="B56" s="163">
        <f>$B$1</f>
        <v>7</v>
      </c>
      <c r="C56" s="40" t="s">
        <v>40</v>
      </c>
      <c r="D56" s="41" t="str">
        <f>$E$1</f>
        <v>遭遇毎</v>
      </c>
      <c r="E56" s="358" t="str">
        <f>$B$2</f>
        <v>ヴァンピリック・ウェポンズ</v>
      </c>
      <c r="F56" s="359"/>
      <c r="G56" s="360"/>
      <c r="L56" s="148"/>
    </row>
  </sheetData>
  <sheetProtection/>
  <mergeCells count="55">
    <mergeCell ref="A38:G38"/>
    <mergeCell ref="A35:G35"/>
    <mergeCell ref="A36:G36"/>
    <mergeCell ref="A37:G37"/>
    <mergeCell ref="A41:G41"/>
    <mergeCell ref="A39:G39"/>
    <mergeCell ref="A46:G46"/>
    <mergeCell ref="A45:G45"/>
    <mergeCell ref="A42:G42"/>
    <mergeCell ref="A43:G43"/>
    <mergeCell ref="A44:G44"/>
    <mergeCell ref="A40:G40"/>
    <mergeCell ref="E56:G56"/>
    <mergeCell ref="A47:G47"/>
    <mergeCell ref="A48:G48"/>
    <mergeCell ref="A49:G49"/>
    <mergeCell ref="A52:G52"/>
    <mergeCell ref="A53:G53"/>
    <mergeCell ref="A54:G54"/>
    <mergeCell ref="A51:G51"/>
    <mergeCell ref="A50:G50"/>
    <mergeCell ref="A55:G55"/>
    <mergeCell ref="A27:G27"/>
    <mergeCell ref="B19:G19"/>
    <mergeCell ref="B18:G18"/>
    <mergeCell ref="B17:G17"/>
    <mergeCell ref="A25:G25"/>
    <mergeCell ref="A26:G26"/>
    <mergeCell ref="A21:C21"/>
    <mergeCell ref="A22:B22"/>
    <mergeCell ref="A23:A24"/>
    <mergeCell ref="B9:G9"/>
    <mergeCell ref="B10:G10"/>
    <mergeCell ref="A34:G34"/>
    <mergeCell ref="A33:G33"/>
    <mergeCell ref="A28:G28"/>
    <mergeCell ref="A29:G29"/>
    <mergeCell ref="A30:G30"/>
    <mergeCell ref="B12:G12"/>
    <mergeCell ref="B16:G16"/>
    <mergeCell ref="A32:G32"/>
    <mergeCell ref="J12:K12"/>
    <mergeCell ref="B13:G13"/>
    <mergeCell ref="B14:G14"/>
    <mergeCell ref="B15:G15"/>
    <mergeCell ref="J10:K10"/>
    <mergeCell ref="B11:G11"/>
    <mergeCell ref="B7:D7"/>
    <mergeCell ref="B8:G8"/>
    <mergeCell ref="B1:C1"/>
    <mergeCell ref="F1:G1"/>
    <mergeCell ref="B2:G2"/>
    <mergeCell ref="B4:G4"/>
    <mergeCell ref="B5:G5"/>
    <mergeCell ref="B6:D6"/>
  </mergeCells>
  <printOptions/>
  <pageMargins left="0.7086614173228347" right="0.7086614173228347" top="0.7480314960629921" bottom="0.1968503937007874" header="0.31496062992125984" footer="0.31496062992125984"/>
  <pageSetup horizontalDpi="300" verticalDpi="300" orientation="portrait" paperSize="9" r:id="rId1"/>
  <headerFooter>
    <oddHeader>&amp;Cタンナイズ&amp;R&amp;D</oddHeader>
  </headerFooter>
</worksheet>
</file>

<file path=xl/worksheets/sheet9.xml><?xml version="1.0" encoding="utf-8"?>
<worksheet xmlns="http://schemas.openxmlformats.org/spreadsheetml/2006/main" xmlns:r="http://schemas.openxmlformats.org/officeDocument/2006/relationships">
  <dimension ref="A1:O45"/>
  <sheetViews>
    <sheetView zoomScalePageLayoutView="0" workbookViewId="0" topLeftCell="A1">
      <selection activeCell="A1" sqref="A1"/>
    </sheetView>
  </sheetViews>
  <sheetFormatPr defaultColWidth="9.140625" defaultRowHeight="15"/>
  <cols>
    <col min="1" max="1" width="13.7109375" style="148" customWidth="1"/>
    <col min="2" max="2" width="10.00390625" style="148" customWidth="1"/>
    <col min="3" max="3" width="7.8515625" style="148" customWidth="1"/>
    <col min="4" max="5" width="6.28125" style="148" customWidth="1"/>
    <col min="6" max="9" width="10.8515625" style="148" customWidth="1"/>
    <col min="10" max="11" width="18.28125" style="148" customWidth="1"/>
    <col min="12" max="12" width="9.28125" style="148" customWidth="1"/>
    <col min="13" max="13" width="12.421875" style="148" customWidth="1"/>
    <col min="14" max="16384" width="9.00390625" style="148" customWidth="1"/>
  </cols>
  <sheetData>
    <row r="1" spans="1:9" ht="13.5" customHeight="1" thickBot="1">
      <c r="A1" s="166" t="s">
        <v>0</v>
      </c>
      <c r="B1" s="166" t="s">
        <v>198</v>
      </c>
      <c r="C1" s="386" t="s">
        <v>199</v>
      </c>
      <c r="D1" s="387"/>
      <c r="E1" s="388"/>
      <c r="F1" s="386" t="s">
        <v>200</v>
      </c>
      <c r="G1" s="387"/>
      <c r="H1" s="387"/>
      <c r="I1" s="388"/>
    </row>
    <row r="2" spans="1:9" ht="13.5" customHeight="1" thickBot="1">
      <c r="A2" s="376" t="str">
        <f>'初01'!$B$2</f>
        <v>メイジ・ハンド</v>
      </c>
      <c r="B2" s="368" t="str">
        <f>'初01'!$G$1</f>
        <v>手</v>
      </c>
      <c r="C2" s="369" t="s">
        <v>201</v>
      </c>
      <c r="D2" s="370"/>
      <c r="E2" s="167" t="s">
        <v>43</v>
      </c>
      <c r="F2" s="168" t="s">
        <v>90</v>
      </c>
      <c r="G2" s="169" t="s">
        <v>19</v>
      </c>
      <c r="H2" s="169" t="s">
        <v>20</v>
      </c>
      <c r="I2" s="170" t="s">
        <v>21</v>
      </c>
    </row>
    <row r="3" spans="1:9" ht="21" customHeight="1" thickBot="1">
      <c r="A3" s="376"/>
      <c r="B3" s="368"/>
      <c r="C3" s="371" t="s">
        <v>332</v>
      </c>
      <c r="D3" s="372"/>
      <c r="E3" s="206">
        <f>'初01'!$G$6</f>
        <v>5</v>
      </c>
      <c r="F3" s="373" t="s">
        <v>331</v>
      </c>
      <c r="G3" s="374"/>
      <c r="H3" s="374"/>
      <c r="I3" s="375"/>
    </row>
    <row r="4" spans="1:9" ht="13.5" customHeight="1">
      <c r="A4" s="389" t="str">
        <f>'日01'!$B$2</f>
        <v>オウビーディエント･サーヴァント</v>
      </c>
      <c r="B4" s="391" t="str">
        <f>'日01'!$G$1</f>
        <v>英霊</v>
      </c>
      <c r="C4" s="369" t="s">
        <v>201</v>
      </c>
      <c r="D4" s="393"/>
      <c r="E4" s="167" t="s">
        <v>43</v>
      </c>
      <c r="F4" s="168" t="s">
        <v>90</v>
      </c>
      <c r="G4" s="169" t="s">
        <v>19</v>
      </c>
      <c r="H4" s="169" t="s">
        <v>20</v>
      </c>
      <c r="I4" s="170" t="s">
        <v>21</v>
      </c>
    </row>
    <row r="5" spans="1:9" ht="21" customHeight="1" thickBot="1">
      <c r="A5" s="390"/>
      <c r="B5" s="392"/>
      <c r="C5" s="394" t="s">
        <v>418</v>
      </c>
      <c r="D5" s="395"/>
      <c r="E5" s="171">
        <f>'日01'!$G$6</f>
        <v>5</v>
      </c>
      <c r="F5" s="226">
        <f>'日01'!$D$24</f>
        <v>24</v>
      </c>
      <c r="G5" s="172">
        <f>'日01'!$E$24</f>
        <v>18</v>
      </c>
      <c r="H5" s="172">
        <f>'日01'!$F$24</f>
        <v>21</v>
      </c>
      <c r="I5" s="173">
        <f>'日01'!$G$24</f>
        <v>24</v>
      </c>
    </row>
    <row r="6" spans="1:9" ht="13.5" customHeight="1" thickBot="1">
      <c r="A6" s="376" t="str">
        <f>'日05'!$B$2</f>
        <v>ダンシング・ウェポン</v>
      </c>
      <c r="B6" s="377" t="str">
        <f>'日05'!G1</f>
        <v>ファンネル</v>
      </c>
      <c r="C6" s="369" t="s">
        <v>201</v>
      </c>
      <c r="D6" s="370"/>
      <c r="E6" s="167" t="s">
        <v>43</v>
      </c>
      <c r="F6" s="168" t="s">
        <v>90</v>
      </c>
      <c r="G6" s="169" t="s">
        <v>19</v>
      </c>
      <c r="H6" s="169" t="s">
        <v>20</v>
      </c>
      <c r="I6" s="170" t="s">
        <v>21</v>
      </c>
    </row>
    <row r="7" spans="1:9" ht="21" customHeight="1" thickBot="1">
      <c r="A7" s="376"/>
      <c r="B7" s="377"/>
      <c r="C7" s="412" t="s">
        <v>419</v>
      </c>
      <c r="D7" s="413"/>
      <c r="E7" s="206">
        <f>'日05'!$G$6</f>
        <v>5</v>
      </c>
      <c r="F7" s="207">
        <f>'日05'!D24</f>
        <v>24</v>
      </c>
      <c r="G7" s="208">
        <f>'日05'!E24</f>
        <v>18</v>
      </c>
      <c r="H7" s="208">
        <f>'日05'!F24</f>
        <v>21</v>
      </c>
      <c r="I7" s="209">
        <f>'日05'!G24</f>
        <v>24</v>
      </c>
    </row>
    <row r="8" ht="14.25" thickBot="1"/>
    <row r="9" spans="1:9" ht="17.25">
      <c r="A9" s="397" t="s">
        <v>420</v>
      </c>
      <c r="B9" s="398"/>
      <c r="C9" s="398"/>
      <c r="D9" s="398"/>
      <c r="E9" s="398"/>
      <c r="F9" s="398"/>
      <c r="G9" s="398"/>
      <c r="H9" s="398"/>
      <c r="I9" s="399"/>
    </row>
    <row r="10" spans="1:9" ht="14.25">
      <c r="A10" s="400"/>
      <c r="B10" s="281"/>
      <c r="C10" s="281"/>
      <c r="D10" s="281"/>
      <c r="E10" s="281"/>
      <c r="F10" s="281"/>
      <c r="G10" s="281"/>
      <c r="H10" s="281"/>
      <c r="I10" s="401"/>
    </row>
    <row r="11" spans="1:12" s="93" customFormat="1" ht="18" customHeight="1">
      <c r="A11" s="414" t="s">
        <v>320</v>
      </c>
      <c r="B11" s="415"/>
      <c r="C11" s="415"/>
      <c r="D11" s="415"/>
      <c r="E11" s="415"/>
      <c r="F11" s="415"/>
      <c r="G11" s="415"/>
      <c r="H11" s="415"/>
      <c r="I11" s="416"/>
      <c r="L11" s="148"/>
    </row>
    <row r="12" spans="1:12" s="93" customFormat="1" ht="15.75" customHeight="1">
      <c r="A12" s="404" t="s">
        <v>321</v>
      </c>
      <c r="B12" s="405"/>
      <c r="C12" s="405"/>
      <c r="D12" s="405"/>
      <c r="E12" s="405"/>
      <c r="F12" s="405"/>
      <c r="G12" s="405"/>
      <c r="H12" s="405"/>
      <c r="I12" s="406"/>
      <c r="L12" s="148"/>
    </row>
    <row r="13" spans="1:9" ht="13.5">
      <c r="A13" s="402"/>
      <c r="B13" s="299"/>
      <c r="C13" s="299"/>
      <c r="D13" s="299"/>
      <c r="E13" s="299"/>
      <c r="F13" s="299"/>
      <c r="G13" s="299"/>
      <c r="H13" s="299"/>
      <c r="I13" s="403"/>
    </row>
    <row r="14" spans="1:9" ht="14.25">
      <c r="A14" s="404" t="s">
        <v>421</v>
      </c>
      <c r="B14" s="405"/>
      <c r="C14" s="405"/>
      <c r="D14" s="405"/>
      <c r="E14" s="405"/>
      <c r="F14" s="405"/>
      <c r="G14" s="405"/>
      <c r="H14" s="405"/>
      <c r="I14" s="406"/>
    </row>
    <row r="15" spans="1:9" ht="13.5">
      <c r="A15" s="407" t="s">
        <v>423</v>
      </c>
      <c r="B15" s="272"/>
      <c r="C15" s="272"/>
      <c r="D15" s="272"/>
      <c r="E15" s="272"/>
      <c r="F15" s="272"/>
      <c r="G15" s="272"/>
      <c r="H15" s="272"/>
      <c r="I15" s="408"/>
    </row>
    <row r="16" spans="1:9" ht="13.5">
      <c r="A16" s="407" t="s">
        <v>422</v>
      </c>
      <c r="B16" s="272"/>
      <c r="C16" s="272"/>
      <c r="D16" s="272"/>
      <c r="E16" s="272"/>
      <c r="F16" s="272"/>
      <c r="G16" s="272"/>
      <c r="H16" s="272"/>
      <c r="I16" s="408"/>
    </row>
    <row r="17" spans="1:9" ht="13.5">
      <c r="A17" s="407" t="s">
        <v>424</v>
      </c>
      <c r="B17" s="272"/>
      <c r="C17" s="272"/>
      <c r="D17" s="272"/>
      <c r="E17" s="272"/>
      <c r="F17" s="272"/>
      <c r="G17" s="272"/>
      <c r="H17" s="272"/>
      <c r="I17" s="408"/>
    </row>
    <row r="18" spans="1:9" ht="14.25" thickBot="1">
      <c r="A18" s="409"/>
      <c r="B18" s="410"/>
      <c r="C18" s="410"/>
      <c r="D18" s="410"/>
      <c r="E18" s="410"/>
      <c r="F18" s="410"/>
      <c r="G18" s="410"/>
      <c r="H18" s="410"/>
      <c r="I18" s="411"/>
    </row>
    <row r="19" spans="1:9" ht="14.25" thickBot="1">
      <c r="A19" s="396"/>
      <c r="B19" s="396"/>
      <c r="C19" s="396"/>
      <c r="D19" s="396"/>
      <c r="E19" s="396"/>
      <c r="F19" s="396"/>
      <c r="G19" s="396"/>
      <c r="H19" s="396"/>
      <c r="I19" s="396"/>
    </row>
    <row r="20" spans="1:9" ht="18.75">
      <c r="A20" s="417" t="s">
        <v>202</v>
      </c>
      <c r="B20" s="418"/>
      <c r="C20" s="418"/>
      <c r="D20" s="418"/>
      <c r="E20" s="418"/>
      <c r="F20" s="418"/>
      <c r="G20" s="418"/>
      <c r="H20" s="418"/>
      <c r="I20" s="419"/>
    </row>
    <row r="21" spans="1:9" ht="13.5">
      <c r="A21" s="381"/>
      <c r="B21" s="275"/>
      <c r="C21" s="275"/>
      <c r="D21" s="275"/>
      <c r="E21" s="275"/>
      <c r="F21" s="275"/>
      <c r="G21" s="275"/>
      <c r="H21" s="275"/>
      <c r="I21" s="382"/>
    </row>
    <row r="22" spans="1:9" ht="13.5">
      <c r="A22" s="381" t="s">
        <v>393</v>
      </c>
      <c r="B22" s="275"/>
      <c r="C22" s="275"/>
      <c r="D22" s="275"/>
      <c r="E22" s="275"/>
      <c r="F22" s="275"/>
      <c r="G22" s="275"/>
      <c r="H22" s="275"/>
      <c r="I22" s="382"/>
    </row>
    <row r="23" spans="1:9" ht="13.5">
      <c r="A23" s="381" t="s">
        <v>203</v>
      </c>
      <c r="B23" s="275"/>
      <c r="C23" s="275"/>
      <c r="D23" s="275"/>
      <c r="E23" s="275"/>
      <c r="F23" s="275"/>
      <c r="G23" s="275"/>
      <c r="H23" s="275"/>
      <c r="I23" s="382"/>
    </row>
    <row r="24" spans="1:9" ht="13.5">
      <c r="A24" s="381" t="s">
        <v>426</v>
      </c>
      <c r="B24" s="275"/>
      <c r="C24" s="275"/>
      <c r="D24" s="275"/>
      <c r="E24" s="275"/>
      <c r="F24" s="275"/>
      <c r="G24" s="275"/>
      <c r="H24" s="275"/>
      <c r="I24" s="382"/>
    </row>
    <row r="25" spans="1:9" ht="14.25" thickBot="1">
      <c r="A25" s="257"/>
      <c r="B25" s="258"/>
      <c r="C25" s="258"/>
      <c r="D25" s="258"/>
      <c r="E25" s="258"/>
      <c r="F25" s="258"/>
      <c r="G25" s="258"/>
      <c r="H25" s="258"/>
      <c r="I25" s="259"/>
    </row>
    <row r="26" ht="14.25" thickBot="1"/>
    <row r="27" spans="1:9" ht="18.75">
      <c r="A27" s="417" t="s">
        <v>204</v>
      </c>
      <c r="B27" s="418"/>
      <c r="C27" s="418"/>
      <c r="D27" s="418"/>
      <c r="E27" s="418"/>
      <c r="F27" s="418"/>
      <c r="G27" s="418"/>
      <c r="H27" s="418"/>
      <c r="I27" s="419"/>
    </row>
    <row r="28" spans="1:9" ht="13.5">
      <c r="A28" s="407"/>
      <c r="B28" s="272"/>
      <c r="C28" s="272"/>
      <c r="D28" s="272"/>
      <c r="E28" s="272"/>
      <c r="F28" s="272"/>
      <c r="G28" s="272"/>
      <c r="H28" s="272"/>
      <c r="I28" s="408"/>
    </row>
    <row r="29" spans="1:9" ht="13.5">
      <c r="A29" s="378" t="s">
        <v>205</v>
      </c>
      <c r="B29" s="379"/>
      <c r="C29" s="379"/>
      <c r="D29" s="379"/>
      <c r="E29" s="379"/>
      <c r="F29" s="379"/>
      <c r="G29" s="379"/>
      <c r="H29" s="379"/>
      <c r="I29" s="380"/>
    </row>
    <row r="30" spans="1:9" ht="13.5">
      <c r="A30" s="407" t="s">
        <v>206</v>
      </c>
      <c r="B30" s="272"/>
      <c r="C30" s="272"/>
      <c r="D30" s="272"/>
      <c r="E30" s="272"/>
      <c r="F30" s="272"/>
      <c r="G30" s="272"/>
      <c r="H30" s="272"/>
      <c r="I30" s="408"/>
    </row>
    <row r="31" spans="1:9" ht="13.5">
      <c r="A31" s="407" t="s">
        <v>207</v>
      </c>
      <c r="B31" s="272"/>
      <c r="C31" s="272"/>
      <c r="D31" s="272"/>
      <c r="E31" s="272"/>
      <c r="F31" s="272"/>
      <c r="G31" s="272"/>
      <c r="H31" s="272"/>
      <c r="I31" s="408"/>
    </row>
    <row r="32" spans="1:9" ht="13.5">
      <c r="A32" s="378" t="s">
        <v>208</v>
      </c>
      <c r="B32" s="379"/>
      <c r="C32" s="379"/>
      <c r="D32" s="379"/>
      <c r="E32" s="379"/>
      <c r="F32" s="379"/>
      <c r="G32" s="379"/>
      <c r="H32" s="379"/>
      <c r="I32" s="380"/>
    </row>
    <row r="33" spans="1:15" ht="13.5">
      <c r="A33" s="381" t="s">
        <v>250</v>
      </c>
      <c r="B33" s="275"/>
      <c r="C33" s="275"/>
      <c r="D33" s="275"/>
      <c r="E33" s="275"/>
      <c r="F33" s="275"/>
      <c r="G33" s="275"/>
      <c r="H33" s="275"/>
      <c r="I33" s="382"/>
      <c r="L33" s="93"/>
      <c r="M33" s="93"/>
      <c r="N33" s="93"/>
      <c r="O33" s="93"/>
    </row>
    <row r="34" spans="1:15" ht="13.5">
      <c r="A34" s="381" t="s">
        <v>209</v>
      </c>
      <c r="B34" s="275"/>
      <c r="C34" s="275"/>
      <c r="D34" s="275"/>
      <c r="E34" s="275"/>
      <c r="F34" s="275"/>
      <c r="G34" s="275"/>
      <c r="H34" s="275"/>
      <c r="I34" s="382"/>
      <c r="L34" s="93"/>
      <c r="M34" s="93"/>
      <c r="N34" s="93"/>
      <c r="O34" s="93"/>
    </row>
    <row r="35" spans="1:9" ht="13.5">
      <c r="A35" s="378" t="s">
        <v>210</v>
      </c>
      <c r="B35" s="379"/>
      <c r="C35" s="379"/>
      <c r="D35" s="379"/>
      <c r="E35" s="379"/>
      <c r="F35" s="379"/>
      <c r="G35" s="379"/>
      <c r="H35" s="379"/>
      <c r="I35" s="380"/>
    </row>
    <row r="36" spans="1:9" ht="13.5">
      <c r="A36" s="381" t="s">
        <v>463</v>
      </c>
      <c r="B36" s="275"/>
      <c r="C36" s="275"/>
      <c r="D36" s="275"/>
      <c r="E36" s="275"/>
      <c r="F36" s="275"/>
      <c r="G36" s="275"/>
      <c r="H36" s="275"/>
      <c r="I36" s="382"/>
    </row>
    <row r="37" spans="1:9" ht="13.5">
      <c r="A37" s="378" t="s">
        <v>211</v>
      </c>
      <c r="B37" s="379"/>
      <c r="C37" s="379"/>
      <c r="D37" s="379"/>
      <c r="E37" s="379"/>
      <c r="F37" s="379"/>
      <c r="G37" s="379"/>
      <c r="H37" s="379"/>
      <c r="I37" s="380"/>
    </row>
    <row r="38" spans="1:9" ht="13.5">
      <c r="A38" s="381" t="s">
        <v>464</v>
      </c>
      <c r="B38" s="275"/>
      <c r="C38" s="275"/>
      <c r="D38" s="275"/>
      <c r="E38" s="275"/>
      <c r="F38" s="275"/>
      <c r="G38" s="275"/>
      <c r="H38" s="275"/>
      <c r="I38" s="382"/>
    </row>
    <row r="39" spans="1:9" ht="13.5">
      <c r="A39" s="381" t="s">
        <v>429</v>
      </c>
      <c r="B39" s="275"/>
      <c r="C39" s="275"/>
      <c r="D39" s="275"/>
      <c r="E39" s="275"/>
      <c r="F39" s="275"/>
      <c r="G39" s="275"/>
      <c r="H39" s="275"/>
      <c r="I39" s="382"/>
    </row>
    <row r="40" spans="1:9" ht="13.5">
      <c r="A40" s="378" t="s">
        <v>212</v>
      </c>
      <c r="B40" s="379"/>
      <c r="C40" s="379"/>
      <c r="D40" s="379"/>
      <c r="E40" s="379"/>
      <c r="F40" s="379"/>
      <c r="G40" s="379"/>
      <c r="H40" s="379"/>
      <c r="I40" s="380"/>
    </row>
    <row r="41" spans="1:9" ht="13.5">
      <c r="A41" s="381" t="s">
        <v>425</v>
      </c>
      <c r="B41" s="275"/>
      <c r="C41" s="275"/>
      <c r="D41" s="275"/>
      <c r="E41" s="275"/>
      <c r="F41" s="275"/>
      <c r="G41" s="275"/>
      <c r="H41" s="275"/>
      <c r="I41" s="382"/>
    </row>
    <row r="42" spans="1:9" ht="13.5">
      <c r="A42" s="381" t="s">
        <v>213</v>
      </c>
      <c r="B42" s="275"/>
      <c r="C42" s="275"/>
      <c r="D42" s="275"/>
      <c r="E42" s="275"/>
      <c r="F42" s="275"/>
      <c r="G42" s="275"/>
      <c r="H42" s="275"/>
      <c r="I42" s="382"/>
    </row>
    <row r="43" spans="1:9" ht="13.5">
      <c r="A43" s="378" t="s">
        <v>428</v>
      </c>
      <c r="B43" s="379"/>
      <c r="C43" s="379"/>
      <c r="D43" s="379"/>
      <c r="E43" s="379"/>
      <c r="F43" s="379"/>
      <c r="G43" s="379"/>
      <c r="H43" s="379"/>
      <c r="I43" s="380"/>
    </row>
    <row r="44" spans="1:9" ht="13.5">
      <c r="A44" s="381" t="s">
        <v>427</v>
      </c>
      <c r="B44" s="275"/>
      <c r="C44" s="275"/>
      <c r="D44" s="275"/>
      <c r="E44" s="275"/>
      <c r="F44" s="275"/>
      <c r="G44" s="275"/>
      <c r="H44" s="275"/>
      <c r="I44" s="382"/>
    </row>
    <row r="45" spans="1:9" ht="14.25" thickBot="1">
      <c r="A45" s="383"/>
      <c r="B45" s="384"/>
      <c r="C45" s="384"/>
      <c r="D45" s="384"/>
      <c r="E45" s="384"/>
      <c r="F45" s="384"/>
      <c r="G45" s="384"/>
      <c r="H45" s="384"/>
      <c r="I45" s="385"/>
    </row>
  </sheetData>
  <sheetProtection/>
  <mergeCells count="51">
    <mergeCell ref="A42:I42"/>
    <mergeCell ref="A35:I35"/>
    <mergeCell ref="A36:I36"/>
    <mergeCell ref="A37:I37"/>
    <mergeCell ref="A38:I38"/>
    <mergeCell ref="A40:I40"/>
    <mergeCell ref="A41:I41"/>
    <mergeCell ref="A34:I34"/>
    <mergeCell ref="A20:I20"/>
    <mergeCell ref="A21:I21"/>
    <mergeCell ref="A22:I22"/>
    <mergeCell ref="A24:I24"/>
    <mergeCell ref="A25:I25"/>
    <mergeCell ref="A27:I27"/>
    <mergeCell ref="A29:I29"/>
    <mergeCell ref="A30:I30"/>
    <mergeCell ref="A31:I31"/>
    <mergeCell ref="A32:I32"/>
    <mergeCell ref="A33:I33"/>
    <mergeCell ref="A23:I23"/>
    <mergeCell ref="A28:I28"/>
    <mergeCell ref="C6:D6"/>
    <mergeCell ref="C7:D7"/>
    <mergeCell ref="A11:I11"/>
    <mergeCell ref="A12:I12"/>
    <mergeCell ref="C1:E1"/>
    <mergeCell ref="A19:I19"/>
    <mergeCell ref="A9:I9"/>
    <mergeCell ref="A10:I10"/>
    <mergeCell ref="A13:I13"/>
    <mergeCell ref="A14:I14"/>
    <mergeCell ref="A15:I15"/>
    <mergeCell ref="A16:I16"/>
    <mergeCell ref="A17:I17"/>
    <mergeCell ref="A18:I18"/>
    <mergeCell ref="A43:I43"/>
    <mergeCell ref="A44:I44"/>
    <mergeCell ref="A45:I45"/>
    <mergeCell ref="A39:I39"/>
    <mergeCell ref="F1:I1"/>
    <mergeCell ref="A4:A5"/>
    <mergeCell ref="B4:B5"/>
    <mergeCell ref="C4:D4"/>
    <mergeCell ref="C5:D5"/>
    <mergeCell ref="A2:A3"/>
    <mergeCell ref="B2:B3"/>
    <mergeCell ref="C2:D2"/>
    <mergeCell ref="C3:D3"/>
    <mergeCell ref="F3:I3"/>
    <mergeCell ref="A6:A7"/>
    <mergeCell ref="B6:B7"/>
  </mergeCells>
  <printOptions/>
  <pageMargins left="0.7086614173228347" right="0.7086614173228347" top="0.7480314960629921" bottom="0.1968503937007874" header="0.31496062992125984" footer="0.31496062992125984"/>
  <pageSetup horizontalDpi="300" verticalDpi="300" orientation="portrait" paperSize="9" r:id="rId1"/>
  <headerFooter>
    <oddHeader>&amp;Cタンナイズ&amp;R&amp;D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CAMEL</dc:creator>
  <cp:keywords/>
  <dc:description/>
  <cp:lastModifiedBy>CAMEL</cp:lastModifiedBy>
  <cp:lastPrinted>2014-01-23T18:06:32Z</cp:lastPrinted>
  <dcterms:created xsi:type="dcterms:W3CDTF">2012-08-09T16:34:12Z</dcterms:created>
  <dcterms:modified xsi:type="dcterms:W3CDTF">2014-01-23T18:10:56Z</dcterms:modified>
  <cp:category/>
  <cp:version/>
  <cp:contentType/>
  <cp:contentStatus/>
</cp:coreProperties>
</file>