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5300" windowHeight="8205" tabRatio="693" activeTab="1"/>
  </bookViews>
  <sheets>
    <sheet name="特別" sheetId="90" r:id="rId1"/>
    <sheet name="基本" sheetId="2" r:id="rId2"/>
    <sheet name="近接基礎" sheetId="69" r:id="rId3"/>
    <sheet name="無01_1" sheetId="70" r:id="rId4"/>
    <sheet name="無01_2" sheetId="71" r:id="rId5"/>
    <sheet name="特技遭" sheetId="106" r:id="rId6"/>
    <sheet name="遭01" sheetId="79" r:id="rId7"/>
    <sheet name="遭03" sheetId="80" r:id="rId8"/>
    <sheet name="遭07" sheetId="81" r:id="rId9"/>
    <sheet name="日09" sheetId="104" r:id="rId10"/>
    <sheet name="召喚一覧" sheetId="82" r:id="rId11"/>
    <sheet name="初01" sheetId="89" r:id="rId12"/>
    <sheet name="日01" sheetId="84" r:id="rId13"/>
    <sheet name="日05" sheetId="86" r:id="rId14"/>
    <sheet name="汎10" sheetId="105" r:id="rId15"/>
    <sheet name="クラス遭_1" sheetId="74" r:id="rId16"/>
    <sheet name="クラス遭_2" sheetId="87" r:id="rId17"/>
    <sheet name="テーマ遭" sheetId="57" r:id="rId18"/>
    <sheet name="種族遭" sheetId="72" r:id="rId19"/>
    <sheet name="汎02" sheetId="88" r:id="rId20"/>
    <sheet name="汎06" sheetId="73" r:id="rId21"/>
    <sheet name="儀式01" sheetId="97" r:id="rId22"/>
    <sheet name="ポーション" sheetId="102" r:id="rId23"/>
    <sheet name="エリクサー" sheetId="103" r:id="rId24"/>
    <sheet name="儀式02" sheetId="98" r:id="rId25"/>
    <sheet name="儀式03" sheetId="99" r:id="rId26"/>
    <sheet name="儀式04" sheetId="100" r:id="rId27"/>
    <sheet name="儀式05" sheetId="101" r:id="rId28"/>
  </sheets>
  <definedNames>
    <definedName name="_xlnm.Print_Area" localSheetId="15">クラス遭_1!$A$1:$G$58</definedName>
    <definedName name="_xlnm.Print_Area" localSheetId="16">クラス遭_2!$A$1:$G$51</definedName>
    <definedName name="_xlnm.Print_Area" localSheetId="17">テーマ遭!$A$1:$G$60</definedName>
    <definedName name="_xlnm.Print_Area" localSheetId="1">基本!$A$1:$P$38</definedName>
    <definedName name="_xlnm.Print_Area" localSheetId="21">儀式01!$A$1:$G$58</definedName>
    <definedName name="_xlnm.Print_Area" localSheetId="24">儀式02!$A$1:$G$58</definedName>
    <definedName name="_xlnm.Print_Area" localSheetId="25">儀式03!$A$1:$G$58</definedName>
    <definedName name="_xlnm.Print_Area" localSheetId="26">儀式04!$A$1:$G$58</definedName>
    <definedName name="_xlnm.Print_Area" localSheetId="27">儀式05!$A$1:$G$59</definedName>
    <definedName name="_xlnm.Print_Area" localSheetId="2">近接基礎!$A$1:$G$53</definedName>
    <definedName name="_xlnm.Print_Area" localSheetId="18">種族遭!$A$1:$G$58</definedName>
    <definedName name="_xlnm.Print_Area" localSheetId="11">初01!$A$1:$G$57</definedName>
    <definedName name="_xlnm.Print_Area" localSheetId="10">召喚一覧!$A:$I</definedName>
    <definedName name="_xlnm.Print_Area" localSheetId="6">遭01!$A$1:$G$51</definedName>
    <definedName name="_xlnm.Print_Area" localSheetId="7">遭03!$A$1:$G$54</definedName>
    <definedName name="_xlnm.Print_Area" localSheetId="8">遭07!$A$1:$G$56</definedName>
    <definedName name="_xlnm.Print_Area" localSheetId="5">特技遭!$A$1:$G$49</definedName>
    <definedName name="_xlnm.Print_Area" localSheetId="12">日01!$A$1:$G$52</definedName>
    <definedName name="_xlnm.Print_Area" localSheetId="13">日05!$A$1:$G$55</definedName>
    <definedName name="_xlnm.Print_Area" localSheetId="9">日09!$A$1:$G$55</definedName>
    <definedName name="_xlnm.Print_Area" localSheetId="19">汎02!$A$1:$G$58</definedName>
    <definedName name="_xlnm.Print_Area" localSheetId="20">汎06!$A$1:$G$57</definedName>
    <definedName name="_xlnm.Print_Area" localSheetId="14">汎10!$A$1:$G$52</definedName>
    <definedName name="_xlnm.Print_Area" localSheetId="3">無01_1!$A$1:$G$55</definedName>
    <definedName name="_xlnm.Print_Area" localSheetId="4">無01_2!$A$1:$G$54</definedName>
  </definedNames>
  <calcPr calcId="145621"/>
</workbook>
</file>

<file path=xl/calcChain.xml><?xml version="1.0" encoding="utf-8"?>
<calcChain xmlns="http://schemas.openxmlformats.org/spreadsheetml/2006/main">
  <c r="E49" i="106" l="1"/>
  <c r="D49" i="106"/>
  <c r="B49" i="106"/>
  <c r="L12" i="106"/>
  <c r="J11" i="106"/>
  <c r="E19" i="106" s="1"/>
  <c r="L10" i="106"/>
  <c r="J9" i="106"/>
  <c r="G7" i="106"/>
  <c r="F7" i="106"/>
  <c r="G6" i="106"/>
  <c r="F6" i="106"/>
  <c r="D19" i="106" l="1"/>
  <c r="E9" i="82"/>
  <c r="I9" i="82"/>
  <c r="H9" i="82"/>
  <c r="G9" i="82"/>
  <c r="F9" i="82"/>
  <c r="B8" i="82"/>
  <c r="I7" i="82"/>
  <c r="H7" i="82"/>
  <c r="G7" i="82"/>
  <c r="F7" i="82"/>
  <c r="B6" i="82"/>
  <c r="A8" i="82"/>
  <c r="B18" i="105"/>
  <c r="C29" i="105"/>
  <c r="C28" i="105"/>
  <c r="C27" i="105"/>
  <c r="E52" i="105"/>
  <c r="D52" i="105"/>
  <c r="B52" i="105"/>
  <c r="A25" i="105"/>
  <c r="G23" i="105"/>
  <c r="F23" i="105"/>
  <c r="E23" i="105"/>
  <c r="D23" i="105"/>
  <c r="A23" i="105"/>
  <c r="Q12" i="105"/>
  <c r="L12" i="105"/>
  <c r="O11" i="105"/>
  <c r="G29" i="105" s="1"/>
  <c r="J11" i="105"/>
  <c r="Q10" i="105"/>
  <c r="L10" i="105"/>
  <c r="O9" i="105"/>
  <c r="E27" i="105" s="1"/>
  <c r="J9" i="105"/>
  <c r="G7" i="105"/>
  <c r="F7" i="105"/>
  <c r="G6" i="105"/>
  <c r="F6" i="105"/>
  <c r="Q12" i="86"/>
  <c r="O11" i="86"/>
  <c r="Q10" i="86"/>
  <c r="O9" i="86"/>
  <c r="Q12" i="84"/>
  <c r="O11" i="84"/>
  <c r="Q10" i="84"/>
  <c r="O9" i="84"/>
  <c r="L12" i="101"/>
  <c r="J11" i="101"/>
  <c r="L10" i="101"/>
  <c r="J9" i="101"/>
  <c r="L12" i="100"/>
  <c r="J11" i="100"/>
  <c r="L10" i="100"/>
  <c r="J9" i="100"/>
  <c r="L12" i="99"/>
  <c r="J11" i="99"/>
  <c r="L10" i="99"/>
  <c r="J9" i="99"/>
  <c r="L12" i="98"/>
  <c r="J11" i="98"/>
  <c r="L10" i="98"/>
  <c r="J9" i="98"/>
  <c r="L12" i="97"/>
  <c r="J11" i="97"/>
  <c r="L10" i="97"/>
  <c r="J9" i="97"/>
  <c r="L12" i="73"/>
  <c r="J11" i="73"/>
  <c r="L10" i="73"/>
  <c r="J9" i="73"/>
  <c r="L12" i="88"/>
  <c r="J11" i="88"/>
  <c r="L10" i="88"/>
  <c r="J9" i="88"/>
  <c r="L12" i="72"/>
  <c r="J11" i="72"/>
  <c r="L10" i="72"/>
  <c r="J9" i="72"/>
  <c r="L12" i="57"/>
  <c r="J11" i="57"/>
  <c r="L10" i="57"/>
  <c r="J9" i="57"/>
  <c r="L12" i="87"/>
  <c r="J11" i="87"/>
  <c r="L10" i="87"/>
  <c r="J9" i="87"/>
  <c r="L12" i="74"/>
  <c r="J11" i="74"/>
  <c r="L10" i="74"/>
  <c r="J9" i="74"/>
  <c r="L12" i="86"/>
  <c r="J11" i="86"/>
  <c r="L10" i="86"/>
  <c r="J9" i="86"/>
  <c r="L12" i="84"/>
  <c r="J11" i="84"/>
  <c r="L10" i="84"/>
  <c r="J9" i="84"/>
  <c r="L12" i="89"/>
  <c r="J11" i="89"/>
  <c r="L10" i="89"/>
  <c r="J9" i="89"/>
  <c r="L12" i="71"/>
  <c r="J11" i="71"/>
  <c r="L10" i="71"/>
  <c r="J9" i="71"/>
  <c r="L12" i="79"/>
  <c r="J11" i="79"/>
  <c r="L10" i="79"/>
  <c r="J9" i="79"/>
  <c r="L12" i="80"/>
  <c r="J11" i="80"/>
  <c r="L10" i="80"/>
  <c r="J9" i="80"/>
  <c r="L12" i="81"/>
  <c r="J11" i="81"/>
  <c r="L10" i="81"/>
  <c r="J9" i="81"/>
  <c r="L12" i="104"/>
  <c r="J11" i="104"/>
  <c r="L10" i="104"/>
  <c r="J9" i="104"/>
  <c r="L12" i="70"/>
  <c r="J11" i="70"/>
  <c r="L10" i="70"/>
  <c r="J9" i="70"/>
  <c r="J11" i="69"/>
  <c r="J9" i="69"/>
  <c r="D29" i="105" l="1"/>
  <c r="E29" i="105"/>
  <c r="D27" i="105"/>
  <c r="D28" i="105"/>
  <c r="E28" i="105"/>
  <c r="F27" i="105"/>
  <c r="G27" i="105"/>
  <c r="F29" i="105"/>
  <c r="F28" i="105"/>
  <c r="G28" i="105"/>
  <c r="K45" i="2"/>
  <c r="I43" i="2"/>
  <c r="K36" i="2"/>
  <c r="I34" i="2"/>
  <c r="K27" i="2"/>
  <c r="I25" i="2"/>
  <c r="K18" i="2"/>
  <c r="I16" i="2"/>
  <c r="K9" i="2"/>
  <c r="I7" i="2"/>
  <c r="C32" i="86" l="1"/>
  <c r="C31" i="86"/>
  <c r="C30" i="86"/>
  <c r="C33" i="84"/>
  <c r="C32" i="84"/>
  <c r="C31" i="84"/>
  <c r="E33" i="84"/>
  <c r="E55" i="104"/>
  <c r="D55" i="104"/>
  <c r="B55" i="104"/>
  <c r="C23" i="104"/>
  <c r="C22" i="104"/>
  <c r="C21" i="104"/>
  <c r="A20" i="104"/>
  <c r="G7" i="104"/>
  <c r="F7" i="104"/>
  <c r="G6" i="104"/>
  <c r="F6" i="104"/>
  <c r="E59" i="101"/>
  <c r="D59" i="101"/>
  <c r="B59" i="101"/>
  <c r="E58" i="100"/>
  <c r="D58" i="100"/>
  <c r="B58" i="100"/>
  <c r="E58" i="99"/>
  <c r="D58" i="99"/>
  <c r="B58" i="99"/>
  <c r="E58" i="98"/>
  <c r="D58" i="98"/>
  <c r="B58" i="98"/>
  <c r="E58" i="97"/>
  <c r="D58" i="97"/>
  <c r="B58" i="97"/>
  <c r="B2" i="82"/>
  <c r="D56" i="81"/>
  <c r="B52" i="84"/>
  <c r="D52" i="84"/>
  <c r="E52" i="84"/>
  <c r="A6" i="82"/>
  <c r="A2" i="82"/>
  <c r="A4" i="82"/>
  <c r="G6" i="86"/>
  <c r="E7" i="82" s="1"/>
  <c r="F6" i="86"/>
  <c r="G6" i="84"/>
  <c r="E5" i="82" s="1"/>
  <c r="F6" i="84"/>
  <c r="E57" i="89"/>
  <c r="D57" i="89"/>
  <c r="B57" i="89"/>
  <c r="G7" i="89"/>
  <c r="F7" i="89"/>
  <c r="G6" i="89"/>
  <c r="E3" i="82" s="1"/>
  <c r="F6" i="89"/>
  <c r="E58" i="88"/>
  <c r="D58" i="88"/>
  <c r="B58" i="88"/>
  <c r="G7" i="88"/>
  <c r="F7" i="88"/>
  <c r="G6" i="88"/>
  <c r="F6" i="88"/>
  <c r="A13" i="2"/>
  <c r="C13" i="2"/>
  <c r="A24" i="84"/>
  <c r="E51" i="87"/>
  <c r="D51" i="87"/>
  <c r="G7" i="87"/>
  <c r="F7" i="87"/>
  <c r="G6" i="87"/>
  <c r="F6" i="87"/>
  <c r="E55" i="86"/>
  <c r="D55" i="86"/>
  <c r="B55" i="86"/>
  <c r="C29" i="86"/>
  <c r="C28" i="86"/>
  <c r="C27" i="86"/>
  <c r="A25" i="86"/>
  <c r="G23" i="86"/>
  <c r="F23" i="86"/>
  <c r="E23" i="86"/>
  <c r="D23" i="86"/>
  <c r="G7" i="86"/>
  <c r="F7" i="86"/>
  <c r="C29" i="84"/>
  <c r="C30" i="84"/>
  <c r="C28" i="84"/>
  <c r="A26" i="84"/>
  <c r="G24" i="84"/>
  <c r="I5" i="82"/>
  <c r="F24" i="84"/>
  <c r="H5" i="82" s="1"/>
  <c r="E24" i="84"/>
  <c r="G5" i="82" s="1"/>
  <c r="D24" i="84"/>
  <c r="F5" i="82" s="1"/>
  <c r="G7" i="84"/>
  <c r="F7" i="84"/>
  <c r="B4" i="82"/>
  <c r="E56" i="81"/>
  <c r="B56" i="81"/>
  <c r="C24" i="81"/>
  <c r="C23" i="81"/>
  <c r="C22" i="81"/>
  <c r="A21" i="81"/>
  <c r="G7" i="81"/>
  <c r="F7" i="81"/>
  <c r="G6" i="81"/>
  <c r="F6" i="81"/>
  <c r="E54" i="80"/>
  <c r="D54" i="80"/>
  <c r="B54" i="80"/>
  <c r="C23" i="80"/>
  <c r="C22" i="80"/>
  <c r="C21" i="80"/>
  <c r="A20" i="80"/>
  <c r="G7" i="80"/>
  <c r="F7" i="80"/>
  <c r="G6" i="80"/>
  <c r="F6" i="80"/>
  <c r="E51" i="79"/>
  <c r="D51" i="79"/>
  <c r="B51" i="79"/>
  <c r="C21" i="79"/>
  <c r="C20" i="79"/>
  <c r="C19" i="79"/>
  <c r="A18" i="79"/>
  <c r="G7" i="79"/>
  <c r="F7" i="79"/>
  <c r="G6" i="79"/>
  <c r="F6" i="79"/>
  <c r="C21" i="71"/>
  <c r="C20" i="71"/>
  <c r="C19" i="71"/>
  <c r="A18" i="71"/>
  <c r="G6" i="69"/>
  <c r="G6" i="70"/>
  <c r="G6" i="71"/>
  <c r="G6" i="72"/>
  <c r="G6" i="74"/>
  <c r="E58" i="74"/>
  <c r="D58" i="74"/>
  <c r="G7" i="74"/>
  <c r="F7" i="74"/>
  <c r="F6" i="74"/>
  <c r="E57" i="73"/>
  <c r="D57" i="73"/>
  <c r="B57" i="73"/>
  <c r="G7" i="73"/>
  <c r="F7" i="73"/>
  <c r="G6" i="73"/>
  <c r="F6" i="73"/>
  <c r="E58" i="72"/>
  <c r="D58" i="72"/>
  <c r="G7" i="72"/>
  <c r="F7" i="72"/>
  <c r="F6" i="72"/>
  <c r="E54" i="71"/>
  <c r="D54" i="71"/>
  <c r="B54" i="71"/>
  <c r="G7" i="71"/>
  <c r="F7" i="71"/>
  <c r="F6" i="71"/>
  <c r="C20" i="70"/>
  <c r="C21" i="70"/>
  <c r="D55" i="70"/>
  <c r="B55" i="70"/>
  <c r="E55" i="70"/>
  <c r="C19" i="70"/>
  <c r="A18" i="70"/>
  <c r="G7" i="70"/>
  <c r="F7" i="70"/>
  <c r="F6" i="70"/>
  <c r="E53" i="69"/>
  <c r="C21" i="69"/>
  <c r="C20" i="69"/>
  <c r="C19" i="69"/>
  <c r="C18" i="69"/>
  <c r="A17" i="69"/>
  <c r="G7" i="69"/>
  <c r="F7" i="69"/>
  <c r="F6" i="69"/>
  <c r="C5" i="2"/>
  <c r="D5" i="2"/>
  <c r="C6" i="2"/>
  <c r="B17" i="81"/>
  <c r="E60" i="57"/>
  <c r="G6" i="57"/>
  <c r="D60" i="57"/>
  <c r="B60" i="57"/>
  <c r="G7" i="57"/>
  <c r="F7" i="57"/>
  <c r="F6" i="57"/>
  <c r="D31" i="2"/>
  <c r="D30" i="2"/>
  <c r="D29" i="2"/>
  <c r="D28" i="2"/>
  <c r="D27" i="2"/>
  <c r="J34" i="2"/>
  <c r="P34" i="2"/>
  <c r="C7" i="2"/>
  <c r="D7" i="2" s="1"/>
  <c r="C8" i="2"/>
  <c r="C9" i="2"/>
  <c r="C10" i="2"/>
  <c r="D10" i="2"/>
  <c r="B16" i="80"/>
  <c r="P18" i="2"/>
  <c r="P9" i="2"/>
  <c r="L12" i="69" s="1"/>
  <c r="P45" i="2"/>
  <c r="P36" i="2"/>
  <c r="P27" i="2"/>
  <c r="H9" i="2"/>
  <c r="J7" i="2"/>
  <c r="P7" i="2"/>
  <c r="G7" i="2" s="1"/>
  <c r="J43" i="2"/>
  <c r="P43" i="2" s="1"/>
  <c r="H27" i="2"/>
  <c r="J25" i="2"/>
  <c r="P25" i="2" s="1"/>
  <c r="J16" i="2"/>
  <c r="P16" i="2"/>
  <c r="A23" i="86"/>
  <c r="B18" i="74"/>
  <c r="D6" i="2"/>
  <c r="D13" i="2"/>
  <c r="H18" i="2"/>
  <c r="B13" i="2"/>
  <c r="B13" i="73"/>
  <c r="B19" i="84"/>
  <c r="G16" i="2"/>
  <c r="D9" i="2"/>
  <c r="H45" i="2"/>
  <c r="B19" i="87"/>
  <c r="B12" i="79"/>
  <c r="E32" i="84"/>
  <c r="D33" i="84"/>
  <c r="G30" i="84"/>
  <c r="F30" i="84"/>
  <c r="G28" i="84" l="1"/>
  <c r="G43" i="2"/>
  <c r="L10" i="69"/>
  <c r="F19" i="69"/>
  <c r="D19" i="70"/>
  <c r="D31" i="86"/>
  <c r="G28" i="86"/>
  <c r="G29" i="86"/>
  <c r="F29" i="86"/>
  <c r="E32" i="86"/>
  <c r="E31" i="86"/>
  <c r="D32" i="86"/>
  <c r="F28" i="86"/>
  <c r="E20" i="69"/>
  <c r="E21" i="69"/>
  <c r="D21" i="69"/>
  <c r="F20" i="69"/>
  <c r="D20" i="69"/>
  <c r="F21" i="69"/>
  <c r="D32" i="84"/>
  <c r="E19" i="69"/>
  <c r="G22" i="81"/>
  <c r="H36" i="2"/>
  <c r="G29" i="84"/>
  <c r="D8" i="2"/>
  <c r="F29" i="84"/>
  <c r="D19" i="69"/>
  <c r="E18" i="69"/>
  <c r="G25" i="2"/>
  <c r="G34" i="2"/>
  <c r="D31" i="84" l="1"/>
  <c r="F28" i="84"/>
  <c r="F27" i="86"/>
  <c r="G27" i="86"/>
  <c r="E30" i="86"/>
  <c r="D30" i="86"/>
  <c r="E31" i="84"/>
  <c r="F18" i="69"/>
  <c r="D18" i="69"/>
  <c r="D21" i="104"/>
  <c r="E21" i="104"/>
  <c r="F24" i="81"/>
  <c r="E23" i="81"/>
  <c r="D23" i="81"/>
  <c r="D24" i="81"/>
  <c r="E24" i="81"/>
  <c r="G23" i="81"/>
  <c r="G24" i="81"/>
  <c r="F23" i="81"/>
  <c r="A17" i="90"/>
  <c r="A40" i="90"/>
  <c r="E29" i="84"/>
  <c r="D30" i="84"/>
  <c r="D29" i="84"/>
  <c r="E30" i="84"/>
  <c r="E19" i="70"/>
  <c r="E23" i="104"/>
  <c r="E22" i="104"/>
  <c r="D23" i="104"/>
  <c r="D22" i="104"/>
  <c r="E22" i="81"/>
  <c r="D22" i="81"/>
  <c r="D28" i="84"/>
  <c r="E28" i="84"/>
  <c r="D27" i="86"/>
  <c r="E27" i="86"/>
  <c r="E28" i="86"/>
  <c r="D28" i="86"/>
  <c r="E29" i="86"/>
  <c r="D29" i="86"/>
  <c r="D21" i="80"/>
  <c r="E21" i="80"/>
  <c r="E20" i="79"/>
  <c r="D20" i="79"/>
  <c r="D21" i="79"/>
  <c r="E21" i="79"/>
  <c r="E21" i="71"/>
  <c r="F21" i="71"/>
  <c r="D20" i="71"/>
  <c r="F20" i="71"/>
  <c r="G20" i="71"/>
  <c r="D21" i="71"/>
  <c r="G21" i="71"/>
  <c r="E20" i="71"/>
  <c r="D23" i="80"/>
  <c r="D22" i="80"/>
  <c r="E23" i="80"/>
  <c r="E22" i="80"/>
  <c r="D21" i="70"/>
  <c r="E20" i="70"/>
  <c r="D20" i="70"/>
  <c r="E21" i="70"/>
  <c r="D19" i="79"/>
  <c r="E19" i="79"/>
  <c r="F19" i="71"/>
  <c r="E19" i="71"/>
  <c r="G19" i="71"/>
  <c r="D19" i="71"/>
  <c r="F22" i="81"/>
</calcChain>
</file>

<file path=xl/comments1.xml><?xml version="1.0" encoding="utf-8"?>
<comments xmlns="http://schemas.openxmlformats.org/spreadsheetml/2006/main">
  <authors>
    <author>CAMEL</author>
  </authors>
  <commentList>
    <comment ref="J3" authorId="0">
      <text>
        <r>
          <rPr>
            <b/>
            <sz val="9"/>
            <color indexed="81"/>
            <rFont val="ＭＳ Ｐゴシック"/>
            <family val="3"/>
            <charset val="128"/>
          </rPr>
          <t>CAMEL:</t>
        </r>
        <r>
          <rPr>
            <sz val="9"/>
            <color indexed="81"/>
            <rFont val="ＭＳ Ｐゴシック"/>
            <family val="3"/>
            <charset val="128"/>
          </rPr>
          <t xml:space="preserve">
桜山氏のExcelがVerUpしたんで、このシートも最新Ver対応に変更しました。
修正はこのVerから行ってください。
VLOOKUP使えそうな所は入れてます。</t>
        </r>
      </text>
    </comment>
  </commentList>
</comments>
</file>

<file path=xl/comments2.xml><?xml version="1.0" encoding="utf-8"?>
<comments xmlns="http://schemas.openxmlformats.org/spreadsheetml/2006/main">
  <authors>
    <author>CAMEL</author>
  </authors>
  <commentList>
    <comment ref="H24" authorId="0">
      <text>
        <r>
          <rPr>
            <b/>
            <sz val="9"/>
            <color indexed="81"/>
            <rFont val="ＭＳ Ｐゴシック"/>
            <family val="3"/>
            <charset val="128"/>
          </rPr>
          <t>CAMEL:</t>
        </r>
        <r>
          <rPr>
            <sz val="9"/>
            <color indexed="81"/>
            <rFont val="ＭＳ Ｐゴシック"/>
            <family val="3"/>
            <charset val="128"/>
          </rPr>
          <t xml:space="preserve">
適当書いてるから
直しといてね。</t>
        </r>
      </text>
    </comment>
  </commentList>
</comments>
</file>

<file path=xl/comments3.xml><?xml version="1.0" encoding="utf-8"?>
<comments xmlns="http://schemas.openxmlformats.org/spreadsheetml/2006/main">
  <authors>
    <author>CAMEL</author>
  </authors>
  <commentList>
    <comment ref="H26" authorId="0">
      <text>
        <r>
          <rPr>
            <b/>
            <sz val="9"/>
            <color indexed="81"/>
            <rFont val="ＭＳ Ｐゴシック"/>
            <family val="3"/>
            <charset val="128"/>
          </rPr>
          <t>CAMEL:</t>
        </r>
        <r>
          <rPr>
            <sz val="9"/>
            <color indexed="81"/>
            <rFont val="ＭＳ Ｐゴシック"/>
            <family val="3"/>
            <charset val="128"/>
          </rPr>
          <t xml:space="preserve">
攻撃用のアクション無いからチョイ特殊ね。
</t>
        </r>
      </text>
    </comment>
  </commentList>
</comments>
</file>

<file path=xl/sharedStrings.xml><?xml version="1.0" encoding="utf-8"?>
<sst xmlns="http://schemas.openxmlformats.org/spreadsheetml/2006/main" count="2015" uniqueCount="781">
  <si>
    <t>パワー名</t>
    <rPh sb="3" eb="4">
      <t>メイ</t>
    </rPh>
    <phoneticPr fontId="4"/>
  </si>
  <si>
    <t>戦術的優位</t>
    <rPh sb="0" eb="3">
      <t>センジュツテキ</t>
    </rPh>
    <rPh sb="3" eb="5">
      <t>ユウイ</t>
    </rPh>
    <phoneticPr fontId="4"/>
  </si>
  <si>
    <t>通常</t>
    <rPh sb="0" eb="2">
      <t>ツウジョウ</t>
    </rPh>
    <phoneticPr fontId="4"/>
  </si>
  <si>
    <t>クリティカル</t>
    <phoneticPr fontId="4"/>
  </si>
  <si>
    <t>ダメージ</t>
    <phoneticPr fontId="4"/>
  </si>
  <si>
    <t>標準アクション</t>
    <rPh sb="0" eb="2">
      <t>ヒョウジュン</t>
    </rPh>
    <phoneticPr fontId="4"/>
  </si>
  <si>
    <t>目標</t>
    <rPh sb="0" eb="2">
      <t>モクヒョウ</t>
    </rPh>
    <phoneticPr fontId="4"/>
  </si>
  <si>
    <t>アクション</t>
    <phoneticPr fontId="4"/>
  </si>
  <si>
    <t>攻撃</t>
    <rPh sb="0" eb="2">
      <t>コウゲキ</t>
    </rPh>
    <phoneticPr fontId="4"/>
  </si>
  <si>
    <t>ヒット</t>
    <phoneticPr fontId="4"/>
  </si>
  <si>
    <t>現在値</t>
    <rPh sb="0" eb="2">
      <t>ゲンザイ</t>
    </rPh>
    <rPh sb="2" eb="3">
      <t>アタイ</t>
    </rPh>
    <phoneticPr fontId="4"/>
  </si>
  <si>
    <t>能力値修正</t>
    <rPh sb="0" eb="3">
      <t>ノウリョクチ</t>
    </rPh>
    <rPh sb="3" eb="5">
      <t>シュウセイ</t>
    </rPh>
    <phoneticPr fontId="4"/>
  </si>
  <si>
    <t>筋力</t>
    <rPh sb="0" eb="2">
      <t>キンリョク</t>
    </rPh>
    <phoneticPr fontId="4"/>
  </si>
  <si>
    <t>耐久力</t>
    <rPh sb="0" eb="3">
      <t>タイキュウリョク</t>
    </rPh>
    <phoneticPr fontId="4"/>
  </si>
  <si>
    <t>敏捷力</t>
    <rPh sb="0" eb="2">
      <t>ビンショウ</t>
    </rPh>
    <rPh sb="2" eb="3">
      <t>リョク</t>
    </rPh>
    <phoneticPr fontId="4"/>
  </si>
  <si>
    <t>知力</t>
    <rPh sb="0" eb="2">
      <t>チリョク</t>
    </rPh>
    <phoneticPr fontId="4"/>
  </si>
  <si>
    <t>判断力</t>
    <rPh sb="0" eb="3">
      <t>ハンダンリョク</t>
    </rPh>
    <phoneticPr fontId="4"/>
  </si>
  <si>
    <t>魅力</t>
    <rPh sb="0" eb="2">
      <t>ミリョク</t>
    </rPh>
    <phoneticPr fontId="4"/>
  </si>
  <si>
    <t>AC</t>
    <phoneticPr fontId="4"/>
  </si>
  <si>
    <t>頑健</t>
    <rPh sb="0" eb="2">
      <t>ガンケン</t>
    </rPh>
    <phoneticPr fontId="4"/>
  </si>
  <si>
    <t>反応</t>
    <rPh sb="0" eb="2">
      <t>ハンノウ</t>
    </rPh>
    <phoneticPr fontId="4"/>
  </si>
  <si>
    <t>意志</t>
    <rPh sb="0" eb="2">
      <t>イシ</t>
    </rPh>
    <phoneticPr fontId="4"/>
  </si>
  <si>
    <t>種別</t>
    <rPh sb="0" eb="2">
      <t>シュベツ</t>
    </rPh>
    <phoneticPr fontId="4"/>
  </si>
  <si>
    <t>命中計</t>
    <rPh sb="0" eb="2">
      <t>メイチュウ</t>
    </rPh>
    <rPh sb="2" eb="3">
      <t>ケイ</t>
    </rPh>
    <phoneticPr fontId="4"/>
  </si>
  <si>
    <t>能力</t>
    <rPh sb="0" eb="2">
      <t>ノウリョク</t>
    </rPh>
    <phoneticPr fontId="4"/>
  </si>
  <si>
    <t>修正</t>
    <rPh sb="0" eb="2">
      <t>シュウセイ</t>
    </rPh>
    <phoneticPr fontId="4"/>
  </si>
  <si>
    <t>Lv1/2</t>
    <phoneticPr fontId="4"/>
  </si>
  <si>
    <t>習熟</t>
    <rPh sb="0" eb="2">
      <t>シュウジュク</t>
    </rPh>
    <phoneticPr fontId="4"/>
  </si>
  <si>
    <t>強化</t>
    <rPh sb="0" eb="2">
      <t>キョウカ</t>
    </rPh>
    <phoneticPr fontId="4"/>
  </si>
  <si>
    <t>他</t>
    <rPh sb="0" eb="1">
      <t>ホカ</t>
    </rPh>
    <phoneticPr fontId="4"/>
  </si>
  <si>
    <t>名前</t>
    <rPh sb="0" eb="2">
      <t>ナマエ</t>
    </rPh>
    <phoneticPr fontId="4"/>
  </si>
  <si>
    <t>クラス</t>
    <phoneticPr fontId="4"/>
  </si>
  <si>
    <t>Lv</t>
    <phoneticPr fontId="4"/>
  </si>
  <si>
    <t>ダメージ</t>
    <phoneticPr fontId="4"/>
  </si>
  <si>
    <t>ボーナス</t>
    <phoneticPr fontId="4"/>
  </si>
  <si>
    <t>対象</t>
    <rPh sb="0" eb="2">
      <t>タイショウ</t>
    </rPh>
    <phoneticPr fontId="4"/>
  </si>
  <si>
    <t>追加効果・範囲など</t>
    <rPh sb="0" eb="2">
      <t>ツイカ</t>
    </rPh>
    <rPh sb="2" eb="4">
      <t>コウカ</t>
    </rPh>
    <rPh sb="5" eb="7">
      <t>ハンイ</t>
    </rPh>
    <phoneticPr fontId="4"/>
  </si>
  <si>
    <t>クリティカル</t>
    <phoneticPr fontId="4"/>
  </si>
  <si>
    <t>近接基礎</t>
    <rPh sb="0" eb="2">
      <t>キンセツ</t>
    </rPh>
    <rPh sb="2" eb="4">
      <t>キソ</t>
    </rPh>
    <phoneticPr fontId="4"/>
  </si>
  <si>
    <t>キーワード</t>
    <phoneticPr fontId="4"/>
  </si>
  <si>
    <t>種類</t>
    <rPh sb="0" eb="2">
      <t>シュルイ</t>
    </rPh>
    <phoneticPr fontId="4"/>
  </si>
  <si>
    <t>無限回</t>
    <rPh sb="0" eb="2">
      <t>ムゲン</t>
    </rPh>
    <rPh sb="2" eb="3">
      <t>カイ</t>
    </rPh>
    <phoneticPr fontId="4"/>
  </si>
  <si>
    <t>命中
ロール</t>
    <rPh sb="0" eb="2">
      <t>メイチュウ</t>
    </rPh>
    <phoneticPr fontId="4"/>
  </si>
  <si>
    <t>射程</t>
    <rPh sb="0" eb="2">
      <t>シャテイ</t>
    </rPh>
    <phoneticPr fontId="4"/>
  </si>
  <si>
    <t>d</t>
    <phoneticPr fontId="4"/>
  </si>
  <si>
    <t>ｄ</t>
    <phoneticPr fontId="4"/>
  </si>
  <si>
    <t>タイプ・出典</t>
    <rPh sb="4" eb="6">
      <t>シュッテン</t>
    </rPh>
    <phoneticPr fontId="4"/>
  </si>
  <si>
    <t>命中ロール＆ダメージ表</t>
    <rPh sb="0" eb="2">
      <t>メイチュウ</t>
    </rPh>
    <rPh sb="10" eb="11">
      <t>ヒョウ</t>
    </rPh>
    <phoneticPr fontId="4"/>
  </si>
  <si>
    <t>パワー詳細</t>
    <rPh sb="3" eb="5">
      <t>ショウサイ</t>
    </rPh>
    <phoneticPr fontId="4"/>
  </si>
  <si>
    <t>解説・使い時・他PCとの連携等</t>
    <rPh sb="0" eb="2">
      <t>カイセツ</t>
    </rPh>
    <rPh sb="3" eb="4">
      <t>ツカ</t>
    </rPh>
    <rPh sb="5" eb="6">
      <t>ドキ</t>
    </rPh>
    <rPh sb="7" eb="8">
      <t>タ</t>
    </rPh>
    <rPh sb="12" eb="14">
      <t>レンケイ</t>
    </rPh>
    <rPh sb="14" eb="15">
      <t>ナド</t>
    </rPh>
    <phoneticPr fontId="4"/>
  </si>
  <si>
    <t>クリティカル時</t>
    <rPh sb="6" eb="7">
      <t>ジ</t>
    </rPh>
    <phoneticPr fontId="4"/>
  </si>
  <si>
    <t>攻撃R対象</t>
    <rPh sb="0" eb="2">
      <t>コウゲキ</t>
    </rPh>
    <rPh sb="3" eb="5">
      <t>タイショウ</t>
    </rPh>
    <phoneticPr fontId="4"/>
  </si>
  <si>
    <t>ダメージ対象</t>
    <rPh sb="4" eb="6">
      <t>タイショウ</t>
    </rPh>
    <phoneticPr fontId="4"/>
  </si>
  <si>
    <t>攻撃Rボーナス</t>
    <rPh sb="0" eb="2">
      <t>コウゲキ</t>
    </rPh>
    <phoneticPr fontId="4"/>
  </si>
  <si>
    <t>ダメージボーナス</t>
    <phoneticPr fontId="4"/>
  </si>
  <si>
    <t>ここは印刷されませんが、赤字の値の入力で計算が行われます。</t>
    <rPh sb="3" eb="5">
      <t>インサツ</t>
    </rPh>
    <rPh sb="12" eb="14">
      <t>アカジ</t>
    </rPh>
    <rPh sb="15" eb="16">
      <t>アタイ</t>
    </rPh>
    <rPh sb="17" eb="19">
      <t>ニュウリョク</t>
    </rPh>
    <rPh sb="20" eb="22">
      <t>ケイサン</t>
    </rPh>
    <rPh sb="23" eb="24">
      <t>オコナ</t>
    </rPh>
    <phoneticPr fontId="4"/>
  </si>
  <si>
    <t>赤字以外の内容は変更しないでください。</t>
    <rPh sb="0" eb="2">
      <t>アカジ</t>
    </rPh>
    <rPh sb="2" eb="4">
      <t>イガイ</t>
    </rPh>
    <rPh sb="5" eb="7">
      <t>ナイヨウ</t>
    </rPh>
    <rPh sb="8" eb="10">
      <t>ヘンコウ</t>
    </rPh>
    <phoneticPr fontId="4"/>
  </si>
  <si>
    <t>遭遇毎</t>
    <rPh sb="0" eb="2">
      <t>ソウグウ</t>
    </rPh>
    <rPh sb="2" eb="3">
      <t>マイ</t>
    </rPh>
    <phoneticPr fontId="4"/>
  </si>
  <si>
    <t>命中Rパワー修正</t>
    <rPh sb="0" eb="2">
      <t>メイチュウ</t>
    </rPh>
    <rPh sb="6" eb="8">
      <t>シュウセイ</t>
    </rPh>
    <phoneticPr fontId="4"/>
  </si>
  <si>
    <t>ダメージパワー修正</t>
    <rPh sb="7" eb="9">
      <t>シュウセイ</t>
    </rPh>
    <phoneticPr fontId="4"/>
  </si>
  <si>
    <t>ダメージ種別</t>
    <rPh sb="4" eb="6">
      <t>シュベツ</t>
    </rPh>
    <phoneticPr fontId="4"/>
  </si>
  <si>
    <t>効果</t>
    <rPh sb="0" eb="2">
      <t>コウカ</t>
    </rPh>
    <phoneticPr fontId="4"/>
  </si>
  <si>
    <t>↓能力値修正</t>
    <rPh sb="1" eb="4">
      <t>ノウリョクチ</t>
    </rPh>
    <rPh sb="4" eb="6">
      <t>シュウセイ</t>
    </rPh>
    <phoneticPr fontId="4"/>
  </si>
  <si>
    <t>Ver.</t>
    <phoneticPr fontId="4"/>
  </si>
  <si>
    <t>ｄ</t>
    <phoneticPr fontId="4"/>
  </si>
  <si>
    <t>パワー</t>
    <phoneticPr fontId="4"/>
  </si>
  <si>
    <t>効果範囲</t>
    <rPh sb="0" eb="2">
      <t>コウカ</t>
    </rPh>
    <rPh sb="2" eb="4">
      <t>ハンイ</t>
    </rPh>
    <phoneticPr fontId="4"/>
  </si>
  <si>
    <t>爆発</t>
    <rPh sb="0" eb="2">
      <t>バクハツ</t>
    </rPh>
    <phoneticPr fontId="4"/>
  </si>
  <si>
    <t>火</t>
    <rPh sb="0" eb="1">
      <t>ヒ</t>
    </rPh>
    <phoneticPr fontId="4"/>
  </si>
  <si>
    <t>近接</t>
    <rPh sb="0" eb="2">
      <t>キンセツ</t>
    </rPh>
    <phoneticPr fontId="4"/>
  </si>
  <si>
    <t>近接範囲</t>
    <rPh sb="0" eb="2">
      <t>キンセツ</t>
    </rPh>
    <rPh sb="2" eb="4">
      <t>ハンイ</t>
    </rPh>
    <phoneticPr fontId="4"/>
  </si>
  <si>
    <t>遠隔</t>
    <rPh sb="0" eb="2">
      <t>エンカク</t>
    </rPh>
    <phoneticPr fontId="4"/>
  </si>
  <si>
    <t>噴射</t>
    <rPh sb="0" eb="2">
      <t>フンシャ</t>
    </rPh>
    <phoneticPr fontId="4"/>
  </si>
  <si>
    <t>接触</t>
    <rPh sb="0" eb="2">
      <t>セッショク</t>
    </rPh>
    <phoneticPr fontId="4"/>
  </si>
  <si>
    <t>光輝</t>
    <rPh sb="0" eb="1">
      <t>コウ</t>
    </rPh>
    <rPh sb="1" eb="2">
      <t>キ</t>
    </rPh>
    <phoneticPr fontId="4"/>
  </si>
  <si>
    <t>酸</t>
    <rPh sb="0" eb="1">
      <t>サン</t>
    </rPh>
    <phoneticPr fontId="4"/>
  </si>
  <si>
    <t>死霊</t>
    <rPh sb="0" eb="2">
      <t>シリョウ</t>
    </rPh>
    <phoneticPr fontId="4"/>
  </si>
  <si>
    <t>精神</t>
    <rPh sb="0" eb="2">
      <t>セイシン</t>
    </rPh>
    <phoneticPr fontId="4"/>
  </si>
  <si>
    <t>電撃</t>
    <rPh sb="0" eb="2">
      <t>デンゲキ</t>
    </rPh>
    <phoneticPr fontId="4"/>
  </si>
  <si>
    <t>毒</t>
    <rPh sb="0" eb="1">
      <t>ドク</t>
    </rPh>
    <phoneticPr fontId="4"/>
  </si>
  <si>
    <t>雷鳴</t>
    <rPh sb="0" eb="2">
      <t>ライメイ</t>
    </rPh>
    <phoneticPr fontId="4"/>
  </si>
  <si>
    <t>力場</t>
    <rPh sb="0" eb="2">
      <t>リキバ</t>
    </rPh>
    <phoneticPr fontId="4"/>
  </si>
  <si>
    <t>冷気</t>
    <rPh sb="0" eb="2">
      <t>レイキ</t>
    </rPh>
    <phoneticPr fontId="4"/>
  </si>
  <si>
    <t>遠隔範囲</t>
    <rPh sb="0" eb="2">
      <t>エンカク</t>
    </rPh>
    <rPh sb="2" eb="4">
      <t>ハンイ</t>
    </rPh>
    <phoneticPr fontId="4"/>
  </si>
  <si>
    <t>特技</t>
    <rPh sb="0" eb="2">
      <t>トクギ</t>
    </rPh>
    <phoneticPr fontId="4"/>
  </si>
  <si>
    <t>攻撃方法</t>
    <rPh sb="0" eb="2">
      <t>コウゲキ</t>
    </rPh>
    <rPh sb="2" eb="4">
      <t>ホウホウ</t>
    </rPh>
    <phoneticPr fontId="4"/>
  </si>
  <si>
    <t>ダメージダイス</t>
    <phoneticPr fontId="4"/>
  </si>
  <si>
    <t>HP</t>
    <phoneticPr fontId="4"/>
  </si>
  <si>
    <t>使用者</t>
    <rPh sb="0" eb="3">
      <t>シヨウシャ</t>
    </rPh>
    <phoneticPr fontId="4"/>
  </si>
  <si>
    <t>.</t>
    <phoneticPr fontId="4"/>
  </si>
  <si>
    <t>AC</t>
  </si>
  <si>
    <t>クリーチャー１体</t>
    <rPh sb="7" eb="8">
      <t>タイ</t>
    </rPh>
    <phoneticPr fontId="4"/>
  </si>
  <si>
    <t>ＡＣ</t>
    <phoneticPr fontId="4"/>
  </si>
  <si>
    <t>移動力</t>
    <rPh sb="0" eb="2">
      <t>イドウ</t>
    </rPh>
    <rPh sb="2" eb="3">
      <t>リョク</t>
    </rPh>
    <phoneticPr fontId="4"/>
  </si>
  <si>
    <t>重傷値</t>
    <rPh sb="0" eb="2">
      <t>ジュウショウ</t>
    </rPh>
    <rPh sb="2" eb="3">
      <t>チ</t>
    </rPh>
    <phoneticPr fontId="4"/>
  </si>
  <si>
    <t>回復力</t>
    <rPh sb="0" eb="3">
      <t>カイフクリョク</t>
    </rPh>
    <phoneticPr fontId="4"/>
  </si>
  <si>
    <t>遠隔基礎</t>
    <rPh sb="0" eb="2">
      <t>エンカク</t>
    </rPh>
    <rPh sb="2" eb="4">
      <t>キソ</t>
    </rPh>
    <phoneticPr fontId="4"/>
  </si>
  <si>
    <t>使用者</t>
    <rPh sb="0" eb="3">
      <t>シヨウシャ</t>
    </rPh>
    <phoneticPr fontId="4"/>
  </si>
  <si>
    <t>精霊</t>
    <rPh sb="0" eb="2">
      <t>セイレイ</t>
    </rPh>
    <phoneticPr fontId="4"/>
  </si>
  <si>
    <t>トリガー</t>
    <phoneticPr fontId="4"/>
  </si>
  <si>
    <t>武器</t>
    <rPh sb="0" eb="2">
      <t>ブキ</t>
    </rPh>
    <phoneticPr fontId="4"/>
  </si>
  <si>
    <t>近接基礎</t>
  </si>
  <si>
    <t>近接or遠隔</t>
    <rPh sb="0" eb="2">
      <t>キンセツ</t>
    </rPh>
    <rPh sb="4" eb="6">
      <t>エンカク</t>
    </rPh>
    <phoneticPr fontId="4"/>
  </si>
  <si>
    <t>近接基礎攻撃</t>
    <rPh sb="0" eb="2">
      <t>キンセツ</t>
    </rPh>
    <rPh sb="2" eb="4">
      <t>キソ</t>
    </rPh>
    <rPh sb="4" eb="6">
      <t>コウゲキ</t>
    </rPh>
    <phoneticPr fontId="4"/>
  </si>
  <si>
    <t>突撃</t>
    <rPh sb="0" eb="2">
      <t>トツゲキ</t>
    </rPh>
    <phoneticPr fontId="4"/>
  </si>
  <si>
    <t>HP初期値</t>
    <rPh sb="2" eb="5">
      <t>ショキチ</t>
    </rPh>
    <phoneticPr fontId="4"/>
  </si>
  <si>
    <t>HP上昇</t>
    <rPh sb="2" eb="4">
      <t>ジョウショウ</t>
    </rPh>
    <phoneticPr fontId="4"/>
  </si>
  <si>
    <t>回数初期値</t>
    <rPh sb="0" eb="2">
      <t>カイスウ</t>
    </rPh>
    <rPh sb="2" eb="5">
      <t>ショキチ</t>
    </rPh>
    <phoneticPr fontId="4"/>
  </si>
  <si>
    <t>ＨＰ修正</t>
    <rPh sb="2" eb="4">
      <t>シュウセイ</t>
    </rPh>
    <phoneticPr fontId="4"/>
  </si>
  <si>
    <t>回数修正</t>
    <rPh sb="0" eb="2">
      <t>カイスウ</t>
    </rPh>
    <rPh sb="2" eb="4">
      <t>シュウセイ</t>
    </rPh>
    <phoneticPr fontId="4"/>
  </si>
  <si>
    <t>回復回数</t>
    <rPh sb="0" eb="2">
      <t>カイフク</t>
    </rPh>
    <rPh sb="2" eb="4">
      <t>カイスウ</t>
    </rPh>
    <phoneticPr fontId="4"/>
  </si>
  <si>
    <t>クラス</t>
    <phoneticPr fontId="4"/>
  </si>
  <si>
    <t>ｄ</t>
    <phoneticPr fontId="4"/>
  </si>
  <si>
    <t>機会攻撃</t>
    <rPh sb="0" eb="2">
      <t>キカイ</t>
    </rPh>
    <rPh sb="2" eb="4">
      <t>コウゲキ</t>
    </rPh>
    <phoneticPr fontId="4"/>
  </si>
  <si>
    <t>1ｄ6</t>
    <phoneticPr fontId="4"/>
  </si>
  <si>
    <t>１ｄ6</t>
    <phoneticPr fontId="4"/>
  </si>
  <si>
    <t>副武器 重投擲</t>
    <phoneticPr fontId="4"/>
  </si>
  <si>
    <t>副武器 重投擲　5/10</t>
    <phoneticPr fontId="4"/>
  </si>
  <si>
    <t>ｄ</t>
    <phoneticPr fontId="4"/>
  </si>
  <si>
    <t>テーマ</t>
    <phoneticPr fontId="4"/>
  </si>
  <si>
    <t>遭遇毎</t>
    <rPh sb="0" eb="2">
      <t>ソウグウ</t>
    </rPh>
    <rPh sb="2" eb="3">
      <t>ゴト</t>
    </rPh>
    <phoneticPr fontId="4"/>
  </si>
  <si>
    <t>単純</t>
    <rPh sb="0" eb="2">
      <t>タンジュン</t>
    </rPh>
    <phoneticPr fontId="4"/>
  </si>
  <si>
    <t>基本</t>
    <rPh sb="0" eb="2">
      <t>キホン</t>
    </rPh>
    <phoneticPr fontId="4"/>
  </si>
  <si>
    <t>Lv</t>
  </si>
  <si>
    <t>ＡＣ</t>
  </si>
  <si>
    <t>特殊</t>
    <rPh sb="0" eb="2">
      <t>トクシュ</t>
    </rPh>
    <phoneticPr fontId="4"/>
  </si>
  <si>
    <t>キーワード</t>
    <phoneticPr fontId="4"/>
  </si>
  <si>
    <t>アクション</t>
    <phoneticPr fontId="4"/>
  </si>
  <si>
    <t>味方1人</t>
    <rPh sb="0" eb="2">
      <t>ミカタ</t>
    </rPh>
    <rPh sb="2" eb="4">
      <t>ヒトリ</t>
    </rPh>
    <phoneticPr fontId="4"/>
  </si>
  <si>
    <t>効果</t>
    <rPh sb="0" eb="2">
      <t>コウカ</t>
    </rPh>
    <phoneticPr fontId="4"/>
  </si>
  <si>
    <t>増幅１</t>
    <rPh sb="0" eb="2">
      <t>ゾウフク</t>
    </rPh>
    <phoneticPr fontId="4"/>
  </si>
  <si>
    <t>目標</t>
    <rPh sb="0" eb="2">
      <t>モクヒョウ</t>
    </rPh>
    <phoneticPr fontId="4"/>
  </si>
  <si>
    <t>クラス特徴</t>
    <rPh sb="3" eb="5">
      <t>トクチョウ</t>
    </rPh>
    <phoneticPr fontId="4"/>
  </si>
  <si>
    <t>キーワード</t>
    <phoneticPr fontId="4"/>
  </si>
  <si>
    <t>アクション</t>
    <phoneticPr fontId="4"/>
  </si>
  <si>
    <t>マイナー・アクション</t>
    <phoneticPr fontId="4"/>
  </si>
  <si>
    <t>使用者または範囲内の味方１人</t>
    <rPh sb="0" eb="3">
      <t>シヨウシャ</t>
    </rPh>
    <rPh sb="6" eb="9">
      <t>ハンイナイ</t>
    </rPh>
    <rPh sb="10" eb="12">
      <t>ミカタ</t>
    </rPh>
    <rPh sb="12" eb="14">
      <t>ヒトリ</t>
    </rPh>
    <phoneticPr fontId="4"/>
  </si>
  <si>
    <t>このパワーは１回の遭遇につき２回使用できるが、１Rには１回しか使用できない。</t>
    <rPh sb="7" eb="8">
      <t>カイ</t>
    </rPh>
    <rPh sb="9" eb="11">
      <t>ソウグウ</t>
    </rPh>
    <rPh sb="15" eb="16">
      <t>カイ</t>
    </rPh>
    <rPh sb="16" eb="18">
      <t>シヨウ</t>
    </rPh>
    <rPh sb="28" eb="29">
      <t>カイ</t>
    </rPh>
    <rPh sb="31" eb="33">
      <t>シヨウ</t>
    </rPh>
    <phoneticPr fontId="4"/>
  </si>
  <si>
    <t>Lv16で、このパワーは１回の遭遇に３回使用できるようになる。</t>
    <rPh sb="13" eb="14">
      <t>カイ</t>
    </rPh>
    <rPh sb="15" eb="17">
      <t>ソウグウ</t>
    </rPh>
    <rPh sb="19" eb="20">
      <t>カイ</t>
    </rPh>
    <rPh sb="20" eb="22">
      <t>シヨウ</t>
    </rPh>
    <phoneticPr fontId="4"/>
  </si>
  <si>
    <t>種族パワー</t>
    <rPh sb="0" eb="2">
      <t>シュゾク</t>
    </rPh>
    <phoneticPr fontId="4"/>
  </si>
  <si>
    <t>クリーチャー1体</t>
    <rPh sb="7" eb="8">
      <t>タイ</t>
    </rPh>
    <phoneticPr fontId="4"/>
  </si>
  <si>
    <t>命中ロール</t>
    <rPh sb="0" eb="2">
      <t>メイチュウ</t>
    </rPh>
    <phoneticPr fontId="4"/>
  </si>
  <si>
    <t>タンナイズ・サルタートル</t>
    <phoneticPr fontId="4"/>
  </si>
  <si>
    <t>アーティフィサー</t>
    <phoneticPr fontId="4"/>
  </si>
  <si>
    <t>トウム</t>
    <phoneticPr fontId="4"/>
  </si>
  <si>
    <t>1ｄ6</t>
    <phoneticPr fontId="4"/>
  </si>
  <si>
    <t>アーティフィサー/攻撃/７　(エベ29)</t>
    <rPh sb="9" eb="11">
      <t>コウゲキ</t>
    </rPh>
    <phoneticPr fontId="4"/>
  </si>
  <si>
    <t>[遭遇毎]◆[秘術]</t>
    <rPh sb="1" eb="3">
      <t>ソウグウ</t>
    </rPh>
    <rPh sb="3" eb="4">
      <t>マイ</t>
    </rPh>
    <phoneticPr fontId="4"/>
  </si>
  <si>
    <t>[遭遇毎](特殊)◆[回復][秘術]</t>
    <rPh sb="1" eb="3">
      <t>ソウグウ</t>
    </rPh>
    <rPh sb="3" eb="4">
      <t>マイ</t>
    </rPh>
    <rPh sb="6" eb="8">
      <t>トクシュ</t>
    </rPh>
    <rPh sb="11" eb="13">
      <t>カイフク</t>
    </rPh>
    <phoneticPr fontId="4"/>
  </si>
  <si>
    <t>[無限回]◆[装具][秘術]［雷鳴］</t>
    <rPh sb="1" eb="3">
      <t>ムゲン</t>
    </rPh>
    <rPh sb="3" eb="4">
      <t>カイ</t>
    </rPh>
    <rPh sb="15" eb="17">
      <t>ライメイ</t>
    </rPh>
    <phoneticPr fontId="4"/>
  </si>
  <si>
    <t>使用者は以下の攻撃を行う</t>
    <rPh sb="0" eb="3">
      <t>シヨウシャ</t>
    </rPh>
    <rPh sb="4" eb="6">
      <t>イカ</t>
    </rPh>
    <rPh sb="7" eb="9">
      <t>コウゲキ</t>
    </rPh>
    <rPh sb="10" eb="11">
      <t>オコナ</t>
    </rPh>
    <phoneticPr fontId="4"/>
  </si>
  <si>
    <t>2次目標</t>
    <rPh sb="1" eb="2">
      <t>ジ</t>
    </rPh>
    <rPh sb="2" eb="4">
      <t>モクヒョウ</t>
    </rPh>
    <phoneticPr fontId="4"/>
  </si>
  <si>
    <t>1次目標</t>
    <rPh sb="1" eb="2">
      <t>ジ</t>
    </rPh>
    <rPh sb="2" eb="4">
      <t>モクヒョウ</t>
    </rPh>
    <phoneticPr fontId="4"/>
  </si>
  <si>
    <t>攻撃</t>
    <rPh sb="0" eb="2">
      <t>コウゲキ</t>
    </rPh>
    <phoneticPr fontId="4"/>
  </si>
  <si>
    <t>(１ｄ8＋【知力】)の[雷鳴]ダメージ(Lv21：2d8)</t>
    <rPh sb="6" eb="8">
      <t>チリョク</t>
    </rPh>
    <rPh sb="12" eb="14">
      <t>ライメイ</t>
    </rPh>
    <phoneticPr fontId="4"/>
  </si>
  <si>
    <t>アーティフィサー/攻撃/１　(エベ47)</t>
    <rPh sb="9" eb="11">
      <t>コウゲキ</t>
    </rPh>
    <phoneticPr fontId="4"/>
  </si>
  <si>
    <r>
      <t>その攻撃の</t>
    </r>
    <r>
      <rPr>
        <b/>
        <sz val="11"/>
        <color indexed="10"/>
        <rFont val="ＭＳ Ｐゴシック"/>
        <family val="3"/>
        <charset val="128"/>
      </rPr>
      <t>攻撃Rに＋２</t>
    </r>
    <r>
      <rPr>
        <sz val="11"/>
        <rFont val="ＭＳ Ｐゴシック"/>
        <family val="3"/>
        <charset val="128"/>
      </rPr>
      <t>のパワーBを得る</t>
    </r>
    <rPh sb="17" eb="18">
      <t>エ</t>
    </rPh>
    <phoneticPr fontId="4"/>
  </si>
  <si>
    <r>
      <t>使用者の次T終まで、1次目標は</t>
    </r>
    <r>
      <rPr>
        <b/>
        <sz val="11"/>
        <color indexed="10"/>
        <rFont val="ＭＳ Ｐゴシック"/>
        <family val="3"/>
        <charset val="128"/>
      </rPr>
      <t>ACに＋１</t>
    </r>
    <r>
      <rPr>
        <sz val="11"/>
        <color theme="1"/>
        <rFont val="ＭＳ Ｐゴシック"/>
        <family val="3"/>
        <charset val="128"/>
        <scheme val="minor"/>
      </rPr>
      <t>のパワーBを得る。</t>
    </r>
    <rPh sb="0" eb="2">
      <t>シヨウ</t>
    </rPh>
    <rPh sb="2" eb="3">
      <t>シャ</t>
    </rPh>
    <rPh sb="4" eb="5">
      <t>ジ</t>
    </rPh>
    <rPh sb="6" eb="7">
      <t>シュウ</t>
    </rPh>
    <rPh sb="11" eb="12">
      <t>ジ</t>
    </rPh>
    <rPh sb="12" eb="14">
      <t>モクヒョウ</t>
    </rPh>
    <rPh sb="26" eb="27">
      <t>エ</t>
    </rPh>
    <phoneticPr fontId="4"/>
  </si>
  <si>
    <r>
      <t>また、使用者は2次目標を</t>
    </r>
    <r>
      <rPr>
        <b/>
        <sz val="11"/>
        <color indexed="10"/>
        <rFont val="ＭＳ Ｐゴシック"/>
        <family val="3"/>
        <charset val="128"/>
      </rPr>
      <t>1次目標から遠ざけるように1マス押しやる</t>
    </r>
    <r>
      <rPr>
        <sz val="11"/>
        <rFont val="ＭＳ Ｐゴシック"/>
        <family val="3"/>
        <charset val="128"/>
      </rPr>
      <t>。</t>
    </r>
    <rPh sb="3" eb="6">
      <t>シヨウシャ</t>
    </rPh>
    <rPh sb="8" eb="9">
      <t>ジ</t>
    </rPh>
    <rPh sb="9" eb="11">
      <t>モクヒョウ</t>
    </rPh>
    <rPh sb="13" eb="14">
      <t>ジ</t>
    </rPh>
    <rPh sb="14" eb="16">
      <t>モクヒョウ</t>
    </rPh>
    <rPh sb="18" eb="19">
      <t>トオ</t>
    </rPh>
    <rPh sb="28" eb="29">
      <t>オ</t>
    </rPh>
    <phoneticPr fontId="4"/>
  </si>
  <si>
    <t>スパイク・ワイヤー</t>
    <phoneticPr fontId="4"/>
  </si>
  <si>
    <t>オルタード・ラック</t>
    <phoneticPr fontId="4"/>
  </si>
  <si>
    <t>アーティフィサー/攻撃/３　(エベ49)</t>
    <rPh sb="9" eb="11">
      <t>コウゲキ</t>
    </rPh>
    <phoneticPr fontId="4"/>
  </si>
  <si>
    <r>
      <t>使用者の</t>
    </r>
    <r>
      <rPr>
        <b/>
        <sz val="11"/>
        <color indexed="10"/>
        <rFont val="ＭＳ Ｐゴシック"/>
        <family val="3"/>
        <charset val="128"/>
      </rPr>
      <t>次T終まで</t>
    </r>
    <r>
      <rPr>
        <sz val="11"/>
        <rFont val="ＭＳ Ｐゴシック"/>
        <family val="3"/>
        <charset val="128"/>
      </rPr>
      <t>目標は</t>
    </r>
    <r>
      <rPr>
        <b/>
        <sz val="11"/>
        <color indexed="10"/>
        <rFont val="ＭＳ Ｐゴシック"/>
        <family val="3"/>
        <charset val="128"/>
      </rPr>
      <t>STに－２のペナルティ</t>
    </r>
    <r>
      <rPr>
        <sz val="11"/>
        <rFont val="ＭＳ Ｐゴシック"/>
        <family val="3"/>
        <charset val="128"/>
      </rPr>
      <t>を受ける</t>
    </r>
    <rPh sb="0" eb="2">
      <t>シヨウ</t>
    </rPh>
    <rPh sb="2" eb="3">
      <t>シャ</t>
    </rPh>
    <rPh sb="4" eb="5">
      <t>ジ</t>
    </rPh>
    <rPh sb="6" eb="7">
      <t>シュウ</t>
    </rPh>
    <rPh sb="9" eb="11">
      <t>モクヒョウ</t>
    </rPh>
    <rPh sb="24" eb="25">
      <t>ウ</t>
    </rPh>
    <phoneticPr fontId="4"/>
  </si>
  <si>
    <r>
      <t>使用者の</t>
    </r>
    <r>
      <rPr>
        <b/>
        <sz val="11"/>
        <color indexed="10"/>
        <rFont val="ＭＳ Ｐゴシック"/>
        <family val="3"/>
        <charset val="128"/>
      </rPr>
      <t>次T終まで</t>
    </r>
    <r>
      <rPr>
        <sz val="11"/>
        <rFont val="ＭＳ Ｐゴシック"/>
        <family val="3"/>
        <charset val="128"/>
      </rPr>
      <t>爆発の範囲内にいる味方１人は</t>
    </r>
    <rPh sb="0" eb="2">
      <t>シヨウ</t>
    </rPh>
    <rPh sb="2" eb="3">
      <t>シャ</t>
    </rPh>
    <rPh sb="4" eb="5">
      <t>ジ</t>
    </rPh>
    <rPh sb="6" eb="7">
      <t>シュウ</t>
    </rPh>
    <rPh sb="9" eb="11">
      <t>バクハツ</t>
    </rPh>
    <rPh sb="12" eb="15">
      <t>ハンイナイ</t>
    </rPh>
    <rPh sb="18" eb="20">
      <t>ミカタ</t>
    </rPh>
    <rPh sb="20" eb="22">
      <t>ヒトリ</t>
    </rPh>
    <phoneticPr fontId="4"/>
  </si>
  <si>
    <t>（５＋【判断力】）に等しい一時的HPを得、</t>
    <rPh sb="13" eb="16">
      <t>イチジテキ</t>
    </rPh>
    <rPh sb="19" eb="20">
      <t>エ</t>
    </rPh>
    <phoneticPr fontId="4"/>
  </si>
  <si>
    <t>また、１回の攻撃R、技能判定、能力値判定、STのいずれかに＋２のボーナスを獲得する。</t>
    <rPh sb="4" eb="5">
      <t>カイ</t>
    </rPh>
    <rPh sb="6" eb="8">
      <t>コウゲキ</t>
    </rPh>
    <rPh sb="10" eb="12">
      <t>ギノウ</t>
    </rPh>
    <rPh sb="12" eb="14">
      <t>ハンテイ</t>
    </rPh>
    <rPh sb="15" eb="17">
      <t>ノウリョク</t>
    </rPh>
    <rPh sb="17" eb="18">
      <t>チ</t>
    </rPh>
    <rPh sb="18" eb="20">
      <t>ハンテイ</t>
    </rPh>
    <rPh sb="37" eb="39">
      <t>カクトク</t>
    </rPh>
    <phoneticPr fontId="4"/>
  </si>
  <si>
    <r>
      <t>ボーナスは判定の</t>
    </r>
    <r>
      <rPr>
        <b/>
        <sz val="11"/>
        <color indexed="10"/>
        <rFont val="ＭＳ Ｐゴシック"/>
        <family val="3"/>
        <charset val="128"/>
      </rPr>
      <t>結果が確定した後に適用</t>
    </r>
    <r>
      <rPr>
        <sz val="11"/>
        <color indexed="8"/>
        <rFont val="ＭＳ Ｐゴシック"/>
        <family val="3"/>
        <charset val="128"/>
      </rPr>
      <t>できる。</t>
    </r>
    <rPh sb="5" eb="7">
      <t>ハンテイ</t>
    </rPh>
    <rPh sb="8" eb="10">
      <t>ケッカ</t>
    </rPh>
    <rPh sb="11" eb="13">
      <t>カクテイ</t>
    </rPh>
    <rPh sb="15" eb="16">
      <t>アト</t>
    </rPh>
    <rPh sb="17" eb="19">
      <t>テキヨウ</t>
    </rPh>
    <phoneticPr fontId="4"/>
  </si>
  <si>
    <t>　次T終まで１回の攻撃R、技能判定、能力値判定、STのいずれかに＋２</t>
    <rPh sb="1" eb="2">
      <t>ジ</t>
    </rPh>
    <rPh sb="3" eb="4">
      <t>シュウ</t>
    </rPh>
    <phoneticPr fontId="4"/>
  </si>
  <si>
    <t>アーティフィサー/攻撃/１　(エベ4７)</t>
    <rPh sb="9" eb="11">
      <t>コウゲキ</t>
    </rPh>
    <phoneticPr fontId="4"/>
  </si>
  <si>
    <t>アーティフィサー/攻撃/７　(エベ47)</t>
    <rPh sb="9" eb="11">
      <t>コウゲキ</t>
    </rPh>
    <phoneticPr fontId="4"/>
  </si>
  <si>
    <t>[遭遇毎]◆[装具][秘術][力場]</t>
    <rPh sb="15" eb="17">
      <t>リキバ</t>
    </rPh>
    <phoneticPr fontId="4"/>
  </si>
  <si>
    <t>[遭遇毎]◆[装具][秘術]</t>
    <phoneticPr fontId="4"/>
  </si>
  <si>
    <t>[無限回]◆[秘術][武器][力場]</t>
    <rPh sb="1" eb="3">
      <t>ムゲン</t>
    </rPh>
    <rPh sb="3" eb="4">
      <t>カイ</t>
    </rPh>
    <rPh sb="11" eb="13">
      <t>ブキ</t>
    </rPh>
    <rPh sb="15" eb="16">
      <t>リキ</t>
    </rPh>
    <rPh sb="16" eb="17">
      <t>バ</t>
    </rPh>
    <phoneticPr fontId="4"/>
  </si>
  <si>
    <t>[遭遇毎]◆[回復][死霊][秘術][武器]</t>
    <rPh sb="7" eb="9">
      <t>カイフク</t>
    </rPh>
    <rPh sb="11" eb="13">
      <t>シリョウ</t>
    </rPh>
    <rPh sb="19" eb="21">
      <t>ブキ</t>
    </rPh>
    <phoneticPr fontId="4"/>
  </si>
  <si>
    <t>なお、1人の味方がHPを回復するのは、このパワー1回の使用につき1度きりである。</t>
    <rPh sb="3" eb="5">
      <t>ヒトリ</t>
    </rPh>
    <rPh sb="6" eb="8">
      <t>ミカタ</t>
    </rPh>
    <rPh sb="12" eb="14">
      <t>カイフク</t>
    </rPh>
    <rPh sb="25" eb="26">
      <t>カイ</t>
    </rPh>
    <rPh sb="27" eb="29">
      <t>シヨウ</t>
    </rPh>
    <rPh sb="33" eb="34">
      <t>ド</t>
    </rPh>
    <phoneticPr fontId="4"/>
  </si>
  <si>
    <t>重投擲 10/20</t>
    <rPh sb="0" eb="1">
      <t>ジュウ</t>
    </rPh>
    <rPh sb="1" eb="3">
      <t>トウテキ</t>
    </rPh>
    <phoneticPr fontId="4"/>
  </si>
  <si>
    <t>※：ヒーラーズ･ブローチ+２（宝153）</t>
    <phoneticPr fontId="4"/>
  </si>
  <si>
    <t>　　　使用者が自分自身あるいは味方にHPを回復させるパワーを使用する時、</t>
    <rPh sb="3" eb="6">
      <t>シヨウシャ</t>
    </rPh>
    <rPh sb="7" eb="9">
      <t>ジブン</t>
    </rPh>
    <rPh sb="9" eb="11">
      <t>ジシン</t>
    </rPh>
    <rPh sb="15" eb="17">
      <t>ミカタ</t>
    </rPh>
    <rPh sb="21" eb="23">
      <t>カイフク</t>
    </rPh>
    <rPh sb="30" eb="32">
      <t>シヨウ</t>
    </rPh>
    <rPh sb="34" eb="35">
      <t>トキ</t>
    </rPh>
    <phoneticPr fontId="4"/>
  </si>
  <si>
    <t>　　　回復するHPの値にブローチの強化ボーナスを加算する。</t>
    <rPh sb="3" eb="5">
      <t>カイフク</t>
    </rPh>
    <rPh sb="10" eb="11">
      <t>アタイ</t>
    </rPh>
    <rPh sb="17" eb="19">
      <t>キョウカ</t>
    </rPh>
    <rPh sb="24" eb="26">
      <t>カサン</t>
    </rPh>
    <phoneticPr fontId="4"/>
  </si>
  <si>
    <t>※：《脅威の治癒力》(エベ89)</t>
    <phoneticPr fontId="4"/>
  </si>
  <si>
    <t>　　　君の[回復]パワーはHPを通常より２多く回復する。</t>
    <rPh sb="3" eb="4">
      <t>キミ</t>
    </rPh>
    <rPh sb="6" eb="8">
      <t>カイフク</t>
    </rPh>
    <rPh sb="16" eb="18">
      <t>ツウジョウ</t>
    </rPh>
    <rPh sb="21" eb="22">
      <t>オオ</t>
    </rPh>
    <rPh sb="23" eb="25">
      <t>カイフク</t>
    </rPh>
    <phoneticPr fontId="4"/>
  </si>
  <si>
    <t>　　　(Lv06：3 Lv11：4 Lv16：5 Lv21：6 Lv26：7 )</t>
    <phoneticPr fontId="4"/>
  </si>
  <si>
    <t>オウビーディエント･サーヴァント</t>
    <phoneticPr fontId="4"/>
  </si>
  <si>
    <t>召喚名</t>
    <rPh sb="0" eb="2">
      <t>ショウカン</t>
    </rPh>
    <rPh sb="2" eb="3">
      <t>メイ</t>
    </rPh>
    <phoneticPr fontId="4"/>
  </si>
  <si>
    <t>俗称</t>
    <rPh sb="0" eb="2">
      <t>ゾクショウ</t>
    </rPh>
    <phoneticPr fontId="4"/>
  </si>
  <si>
    <t>性能</t>
    <rPh sb="0" eb="2">
      <t>セイノウ</t>
    </rPh>
    <phoneticPr fontId="4"/>
  </si>
  <si>
    <t>防御値</t>
    <rPh sb="0" eb="2">
      <t>ボウギョ</t>
    </rPh>
    <rPh sb="2" eb="3">
      <t>チ</t>
    </rPh>
    <phoneticPr fontId="4"/>
  </si>
  <si>
    <t>役　割</t>
    <rPh sb="0" eb="1">
      <t>ヤク</t>
    </rPh>
    <rPh sb="2" eb="3">
      <t>ワリ</t>
    </rPh>
    <phoneticPr fontId="4"/>
  </si>
  <si>
    <r>
      <t>召喚士の心得　　　召喚中に求められる</t>
    </r>
    <r>
      <rPr>
        <b/>
        <sz val="16"/>
        <color indexed="10"/>
        <rFont val="ＭＳ Ｐゴシック"/>
        <family val="3"/>
        <charset val="128"/>
      </rPr>
      <t>要注意ポイント</t>
    </r>
    <rPh sb="0" eb="2">
      <t>ショウカン</t>
    </rPh>
    <rPh sb="2" eb="3">
      <t>シ</t>
    </rPh>
    <rPh sb="4" eb="6">
      <t>ココロエ</t>
    </rPh>
    <rPh sb="9" eb="11">
      <t>ショウカン</t>
    </rPh>
    <rPh sb="11" eb="12">
      <t>チュウ</t>
    </rPh>
    <rPh sb="13" eb="14">
      <t>モト</t>
    </rPh>
    <rPh sb="18" eb="19">
      <t>ヨウ</t>
    </rPh>
    <phoneticPr fontId="4"/>
  </si>
  <si>
    <r>
      <t>　・本体が</t>
    </r>
    <r>
      <rPr>
        <b/>
        <sz val="11"/>
        <color indexed="10"/>
        <rFont val="ＭＳ Ｐゴシック"/>
        <family val="3"/>
        <charset val="128"/>
      </rPr>
      <t>幻惑</t>
    </r>
    <r>
      <rPr>
        <sz val="11"/>
        <color theme="1"/>
        <rFont val="ＭＳ Ｐゴシック"/>
        <family val="3"/>
        <charset val="128"/>
        <scheme val="minor"/>
      </rPr>
      <t>しても辛いが、召喚が</t>
    </r>
    <r>
      <rPr>
        <b/>
        <sz val="11"/>
        <color indexed="10"/>
        <rFont val="ＭＳ Ｐゴシック"/>
        <family val="3"/>
        <charset val="128"/>
      </rPr>
      <t>幻惑</t>
    </r>
    <r>
      <rPr>
        <sz val="11"/>
        <color theme="1"/>
        <rFont val="ＭＳ Ｐゴシック"/>
        <family val="3"/>
        <charset val="128"/>
        <scheme val="minor"/>
      </rPr>
      <t>しても辛い。⇒　挟撃や機会攻撃ができなくなる。</t>
    </r>
    <rPh sb="2" eb="4">
      <t>ホンタイ</t>
    </rPh>
    <rPh sb="5" eb="7">
      <t>ゲンワク</t>
    </rPh>
    <rPh sb="10" eb="11">
      <t>ツラ</t>
    </rPh>
    <rPh sb="14" eb="16">
      <t>ショウカン</t>
    </rPh>
    <rPh sb="17" eb="19">
      <t>ゲンワク</t>
    </rPh>
    <rPh sb="22" eb="23">
      <t>ツラ</t>
    </rPh>
    <rPh sb="27" eb="29">
      <t>キョウゲキ</t>
    </rPh>
    <rPh sb="30" eb="32">
      <t>キカイ</t>
    </rPh>
    <rPh sb="32" eb="34">
      <t>コウゲキ</t>
    </rPh>
    <phoneticPr fontId="4"/>
  </si>
  <si>
    <t>召喚に期待したい役割</t>
    <rPh sb="0" eb="2">
      <t>ショウカン</t>
    </rPh>
    <rPh sb="3" eb="5">
      <t>キタイ</t>
    </rPh>
    <rPh sb="8" eb="10">
      <t>ヤクワリ</t>
    </rPh>
    <phoneticPr fontId="4"/>
  </si>
  <si>
    <t>　　①隣接してドッキリ♡</t>
    <rPh sb="3" eb="5">
      <t>リンセツ</t>
    </rPh>
    <phoneticPr fontId="4"/>
  </si>
  <si>
    <r>
      <t>　　　挟撃するまでもなく ただ隣接するだけで、何故か み～んなが</t>
    </r>
    <r>
      <rPr>
        <b/>
        <sz val="11"/>
        <color indexed="10"/>
        <rFont val="ＭＳ Ｐゴシック"/>
        <family val="3"/>
        <charset val="128"/>
      </rPr>
      <t>戦術的優位</t>
    </r>
    <r>
      <rPr>
        <sz val="11"/>
        <rFont val="ＭＳ Ｐゴシック"/>
        <family val="3"/>
        <charset val="128"/>
      </rPr>
      <t>を取れる。</t>
    </r>
    <rPh sb="3" eb="5">
      <t>キョウゲキ</t>
    </rPh>
    <rPh sb="15" eb="17">
      <t>リンセツ</t>
    </rPh>
    <rPh sb="23" eb="25">
      <t>ナゼ</t>
    </rPh>
    <rPh sb="32" eb="35">
      <t>センジュツテキ</t>
    </rPh>
    <rPh sb="35" eb="37">
      <t>ユウイ</t>
    </rPh>
    <rPh sb="38" eb="39">
      <t>ト</t>
    </rPh>
    <phoneticPr fontId="4"/>
  </si>
  <si>
    <r>
      <t>　　　味方も含めて</t>
    </r>
    <r>
      <rPr>
        <b/>
        <sz val="11"/>
        <color indexed="10"/>
        <rFont val="ＭＳ Ｐゴシック"/>
        <family val="3"/>
        <charset val="128"/>
      </rPr>
      <t>誰が幻惑中だろうが全く構わない</t>
    </r>
    <r>
      <rPr>
        <sz val="11"/>
        <rFont val="ＭＳ Ｐゴシック"/>
        <family val="3"/>
        <charset val="128"/>
      </rPr>
      <t>ので、挟撃の１００倍は凶悪！</t>
    </r>
    <rPh sb="3" eb="5">
      <t>ミカタ</t>
    </rPh>
    <rPh sb="6" eb="7">
      <t>フク</t>
    </rPh>
    <rPh sb="9" eb="10">
      <t>ダレ</t>
    </rPh>
    <rPh sb="11" eb="13">
      <t>ゲンワク</t>
    </rPh>
    <rPh sb="13" eb="14">
      <t>チュウ</t>
    </rPh>
    <rPh sb="18" eb="19">
      <t>マッタ</t>
    </rPh>
    <rPh sb="20" eb="21">
      <t>カマ</t>
    </rPh>
    <rPh sb="27" eb="29">
      <t>キョウゲキ</t>
    </rPh>
    <rPh sb="33" eb="34">
      <t>バイ</t>
    </rPh>
    <rPh sb="35" eb="37">
      <t>キョウアク</t>
    </rPh>
    <phoneticPr fontId="4"/>
  </si>
  <si>
    <t>　　②挟撃要員</t>
    <rPh sb="3" eb="5">
      <t>キョウゲキ</t>
    </rPh>
    <rPh sb="5" eb="7">
      <t>ヨウイン</t>
    </rPh>
    <phoneticPr fontId="4"/>
  </si>
  <si>
    <r>
      <t>　　　</t>
    </r>
    <r>
      <rPr>
        <b/>
        <sz val="11"/>
        <color indexed="10"/>
        <rFont val="ＭＳ Ｐゴシック"/>
        <family val="3"/>
        <charset val="128"/>
      </rPr>
      <t>本体が幻惑中でも可能</t>
    </r>
    <r>
      <rPr>
        <sz val="11"/>
        <color theme="1"/>
        <rFont val="ＭＳ Ｐゴシック"/>
        <family val="3"/>
        <charset val="128"/>
        <scheme val="minor"/>
      </rPr>
      <t>なのはちょっとしたメリットか？　でも、</t>
    </r>
    <r>
      <rPr>
        <b/>
        <sz val="11"/>
        <color indexed="10"/>
        <rFont val="ＭＳ Ｐゴシック"/>
        <family val="3"/>
        <charset val="128"/>
      </rPr>
      <t>範囲攻撃やオーラに弱い</t>
    </r>
    <r>
      <rPr>
        <sz val="11"/>
        <color theme="1"/>
        <rFont val="ＭＳ Ｐゴシック"/>
        <family val="3"/>
        <charset val="128"/>
        <scheme val="minor"/>
      </rPr>
      <t>。</t>
    </r>
    <rPh sb="3" eb="5">
      <t>ホンタイ</t>
    </rPh>
    <rPh sb="6" eb="8">
      <t>ゲンワク</t>
    </rPh>
    <rPh sb="8" eb="9">
      <t>チュウ</t>
    </rPh>
    <rPh sb="11" eb="13">
      <t>カノウ</t>
    </rPh>
    <phoneticPr fontId="4"/>
  </si>
  <si>
    <t>　　③カナリア</t>
    <phoneticPr fontId="4"/>
  </si>
  <si>
    <t>　　④特攻</t>
    <rPh sb="3" eb="5">
      <t>トッコウ</t>
    </rPh>
    <phoneticPr fontId="4"/>
  </si>
  <si>
    <t>　　⑤障害物</t>
    <rPh sb="3" eb="6">
      <t>ショウガイブツ</t>
    </rPh>
    <phoneticPr fontId="4"/>
  </si>
  <si>
    <t>　　　特攻並みに危険だが、所詮は時間稼ぎ。　何ラウンドも無理してまで維持する必要は全くない。</t>
    <rPh sb="3" eb="5">
      <t>トッコウ</t>
    </rPh>
    <rPh sb="5" eb="6">
      <t>ナ</t>
    </rPh>
    <rPh sb="8" eb="10">
      <t>キケン</t>
    </rPh>
    <rPh sb="13" eb="15">
      <t>ショセン</t>
    </rPh>
    <rPh sb="16" eb="18">
      <t>ジカン</t>
    </rPh>
    <rPh sb="18" eb="19">
      <t>カセ</t>
    </rPh>
    <rPh sb="22" eb="23">
      <t>ナン</t>
    </rPh>
    <rPh sb="28" eb="30">
      <t>ムリ</t>
    </rPh>
    <rPh sb="34" eb="36">
      <t>イジ</t>
    </rPh>
    <rPh sb="38" eb="40">
      <t>ヒツヨウ</t>
    </rPh>
    <rPh sb="41" eb="42">
      <t>マッタ</t>
    </rPh>
    <phoneticPr fontId="4"/>
  </si>
  <si>
    <t>初期呪文</t>
    <rPh sb="0" eb="2">
      <t>ショキ</t>
    </rPh>
    <rPh sb="2" eb="4">
      <t>ジュモン</t>
    </rPh>
    <phoneticPr fontId="4"/>
  </si>
  <si>
    <t>ウィザード／初期呪文　（PHB62）</t>
    <rPh sb="6" eb="8">
      <t>ショキ</t>
    </rPh>
    <rPh sb="8" eb="10">
      <t>ジュモン</t>
    </rPh>
    <phoneticPr fontId="4"/>
  </si>
  <si>
    <t>キーワード</t>
    <phoneticPr fontId="4"/>
  </si>
  <si>
    <t>[無限回]◆[創造]、[秘術]</t>
    <rPh sb="1" eb="3">
      <t>ムゲン</t>
    </rPh>
    <rPh sb="3" eb="4">
      <t>カイ</t>
    </rPh>
    <rPh sb="7" eb="9">
      <t>ソウゾウ</t>
    </rPh>
    <phoneticPr fontId="4"/>
  </si>
  <si>
    <t>アクション</t>
    <phoneticPr fontId="4"/>
  </si>
  <si>
    <t>マイナー・アクション</t>
    <phoneticPr fontId="4"/>
  </si>
  <si>
    <t>使用者は射程内の何ものにも占められていないマス１つに、宙に浮かぶおぼろげな手を</t>
    <rPh sb="0" eb="3">
      <t>シヨウシャ</t>
    </rPh>
    <rPh sb="4" eb="6">
      <t>シャテイ</t>
    </rPh>
    <rPh sb="6" eb="7">
      <t>ナイ</t>
    </rPh>
    <rPh sb="8" eb="9">
      <t>ナニ</t>
    </rPh>
    <rPh sb="13" eb="14">
      <t>シ</t>
    </rPh>
    <rPh sb="27" eb="28">
      <t>チュウ</t>
    </rPh>
    <rPh sb="29" eb="30">
      <t>ウ</t>
    </rPh>
    <rPh sb="37" eb="38">
      <t>テ</t>
    </rPh>
    <phoneticPr fontId="4"/>
  </si>
  <si>
    <t>創造する。この手は隣接するマスにある重さ20ポンド以下の物体１つを持ち上げたり、</t>
    <rPh sb="7" eb="8">
      <t>テ</t>
    </rPh>
    <rPh sb="9" eb="11">
      <t>リンセツ</t>
    </rPh>
    <rPh sb="18" eb="19">
      <t>オモ</t>
    </rPh>
    <rPh sb="25" eb="27">
      <t>イカ</t>
    </rPh>
    <rPh sb="28" eb="30">
      <t>ブッタイ</t>
    </rPh>
    <rPh sb="33" eb="34">
      <t>モ</t>
    </rPh>
    <rPh sb="35" eb="36">
      <t>ア</t>
    </rPh>
    <phoneticPr fontId="4"/>
  </si>
  <si>
    <t>5マスまで移動させたり、操作したりすることができる。このパワーを使用した時点で</t>
    <rPh sb="5" eb="7">
      <t>イドウ</t>
    </rPh>
    <rPh sb="12" eb="14">
      <t>ソウサ</t>
    </rPh>
    <rPh sb="32" eb="34">
      <t>シヨウ</t>
    </rPh>
    <rPh sb="36" eb="38">
      <t>ジテン</t>
    </rPh>
    <phoneticPr fontId="4"/>
  </si>
  <si>
    <t>使用者がその物体を持っていたなら、その手はその物体を背負い袋、ポーチ、鞘などの</t>
    <rPh sb="0" eb="3">
      <t>シヨウシャ</t>
    </rPh>
    <rPh sb="6" eb="8">
      <t>ブッタイ</t>
    </rPh>
    <rPh sb="9" eb="10">
      <t>モ</t>
    </rPh>
    <rPh sb="19" eb="20">
      <t>テ</t>
    </rPh>
    <rPh sb="23" eb="25">
      <t>ブッタイ</t>
    </rPh>
    <rPh sb="26" eb="28">
      <t>セオ</t>
    </rPh>
    <rPh sb="29" eb="30">
      <t>ブクロ</t>
    </rPh>
    <rPh sb="35" eb="36">
      <t>サヤ</t>
    </rPh>
    <phoneticPr fontId="4"/>
  </si>
  <si>
    <t>入れ物にしまい込み、同時に使用者が運搬しているが自分の体のどこかに身に着けていた</t>
    <rPh sb="0" eb="1">
      <t>イ</t>
    </rPh>
    <rPh sb="2" eb="3">
      <t>モノ</t>
    </rPh>
    <rPh sb="7" eb="8">
      <t>コ</t>
    </rPh>
    <rPh sb="10" eb="12">
      <t>ドウジ</t>
    </rPh>
    <rPh sb="13" eb="16">
      <t>シヨウシャ</t>
    </rPh>
    <rPh sb="17" eb="19">
      <t>ウンパン</t>
    </rPh>
    <rPh sb="24" eb="26">
      <t>ジブン</t>
    </rPh>
    <rPh sb="27" eb="28">
      <t>カラダ</t>
    </rPh>
    <rPh sb="33" eb="34">
      <t>ミ</t>
    </rPh>
    <rPh sb="35" eb="36">
      <t>ツ</t>
    </rPh>
    <phoneticPr fontId="4"/>
  </si>
  <si>
    <t>物体１つを使用者の手中に移動させることができる。</t>
    <rPh sb="0" eb="2">
      <t>ブッタイ</t>
    </rPh>
    <rPh sb="5" eb="7">
      <t>シヨウ</t>
    </rPh>
    <rPh sb="7" eb="8">
      <t>シャ</t>
    </rPh>
    <rPh sb="9" eb="11">
      <t>シュチュウ</t>
    </rPh>
    <rPh sb="12" eb="14">
      <t>イドウ</t>
    </rPh>
    <phoneticPr fontId="4"/>
  </si>
  <si>
    <t>また1回のFAとしてこの手が持っている物体を落とさせる事ができ、</t>
    <rPh sb="3" eb="4">
      <t>カイ</t>
    </rPh>
    <rPh sb="12" eb="13">
      <t>テ</t>
    </rPh>
    <rPh sb="14" eb="15">
      <t>モ</t>
    </rPh>
    <rPh sb="19" eb="21">
      <t>ブッタイ</t>
    </rPh>
    <rPh sb="22" eb="23">
      <t>オ</t>
    </rPh>
    <rPh sb="27" eb="28">
      <t>コト</t>
    </rPh>
    <phoneticPr fontId="4"/>
  </si>
  <si>
    <t>1回のMAとして別の物体を拾わせたり操作させたりすることができる。</t>
    <rPh sb="1" eb="2">
      <t>カイ</t>
    </rPh>
    <rPh sb="8" eb="9">
      <t>ベツ</t>
    </rPh>
    <rPh sb="10" eb="12">
      <t>ブッタイ</t>
    </rPh>
    <rPh sb="13" eb="14">
      <t>ヒロ</t>
    </rPh>
    <rPh sb="18" eb="20">
      <t>ソウサ</t>
    </rPh>
    <phoneticPr fontId="4"/>
  </si>
  <si>
    <t>維持・マイナー：使用者はこの手をいつまでも維持する事ができる。</t>
    <rPh sb="0" eb="2">
      <t>イジ</t>
    </rPh>
    <rPh sb="8" eb="11">
      <t>シヨウシャ</t>
    </rPh>
    <rPh sb="14" eb="15">
      <t>テ</t>
    </rPh>
    <rPh sb="21" eb="23">
      <t>イジ</t>
    </rPh>
    <rPh sb="25" eb="26">
      <t>コト</t>
    </rPh>
    <phoneticPr fontId="4"/>
  </si>
  <si>
    <t>特殊：使用者は同時に複数の手を稼働させておくことはできない。</t>
    <rPh sb="0" eb="2">
      <t>トクシュ</t>
    </rPh>
    <rPh sb="3" eb="6">
      <t>シヨウシャ</t>
    </rPh>
    <rPh sb="7" eb="9">
      <t>ドウジ</t>
    </rPh>
    <rPh sb="10" eb="12">
      <t>フクスウ</t>
    </rPh>
    <rPh sb="13" eb="14">
      <t>テ</t>
    </rPh>
    <rPh sb="15" eb="17">
      <t>カドウ</t>
    </rPh>
    <phoneticPr fontId="4"/>
  </si>
  <si>
    <r>
      <t>　　君が作り出した</t>
    </r>
    <r>
      <rPr>
        <b/>
        <sz val="11"/>
        <color indexed="10"/>
        <rFont val="ＭＳ Ｐゴシック"/>
        <family val="3"/>
        <charset val="128"/>
      </rPr>
      <t>創造物</t>
    </r>
    <r>
      <rPr>
        <sz val="11"/>
        <color theme="1"/>
        <rFont val="ＭＳ Ｐゴシック"/>
        <family val="3"/>
        <charset val="128"/>
        <scheme val="minor"/>
      </rPr>
      <t>および、君が</t>
    </r>
    <r>
      <rPr>
        <b/>
        <sz val="11"/>
        <color indexed="10"/>
        <rFont val="ＭＳ Ｐゴシック"/>
        <family val="3"/>
        <charset val="128"/>
      </rPr>
      <t>召喚</t>
    </r>
    <r>
      <rPr>
        <sz val="11"/>
        <color theme="1"/>
        <rFont val="ＭＳ Ｐゴシック"/>
        <family val="3"/>
        <charset val="128"/>
        <scheme val="minor"/>
      </rPr>
      <t>したクリーチャーに</t>
    </r>
    <r>
      <rPr>
        <b/>
        <sz val="11"/>
        <color indexed="10"/>
        <rFont val="ＭＳ Ｐゴシック"/>
        <family val="3"/>
        <charset val="128"/>
      </rPr>
      <t>隣接する敵は皆</t>
    </r>
    <r>
      <rPr>
        <sz val="11"/>
        <color theme="1"/>
        <rFont val="ＭＳ Ｐゴシック"/>
        <family val="3"/>
        <charset val="128"/>
        <scheme val="minor"/>
      </rPr>
      <t>、</t>
    </r>
    <r>
      <rPr>
        <b/>
        <sz val="11"/>
        <color indexed="10"/>
        <rFont val="ＭＳ Ｐゴシック"/>
        <family val="3"/>
        <charset val="128"/>
      </rPr>
      <t>戦術的優位</t>
    </r>
    <r>
      <rPr>
        <sz val="11"/>
        <color theme="1"/>
        <rFont val="ＭＳ Ｐゴシック"/>
        <family val="3"/>
        <charset val="128"/>
        <scheme val="minor"/>
      </rPr>
      <t>を与える。</t>
    </r>
    <rPh sb="2" eb="3">
      <t>キミ</t>
    </rPh>
    <rPh sb="4" eb="5">
      <t>ツク</t>
    </rPh>
    <rPh sb="6" eb="7">
      <t>ダ</t>
    </rPh>
    <rPh sb="9" eb="11">
      <t>ソウゾウ</t>
    </rPh>
    <rPh sb="11" eb="12">
      <t>ブツ</t>
    </rPh>
    <rPh sb="16" eb="17">
      <t>キミ</t>
    </rPh>
    <rPh sb="18" eb="20">
      <t>ショウカン</t>
    </rPh>
    <rPh sb="29" eb="31">
      <t>リンセツ</t>
    </rPh>
    <rPh sb="33" eb="34">
      <t>テキ</t>
    </rPh>
    <rPh sb="35" eb="36">
      <t>ミナ</t>
    </rPh>
    <rPh sb="37" eb="40">
      <t>センジュツテキ</t>
    </rPh>
    <rPh sb="40" eb="42">
      <t>ユウイ</t>
    </rPh>
    <rPh sb="43" eb="44">
      <t>アタ</t>
    </rPh>
    <phoneticPr fontId="4"/>
  </si>
  <si>
    <r>
      <t>　　</t>
    </r>
    <r>
      <rPr>
        <b/>
        <sz val="11"/>
        <color indexed="10"/>
        <rFont val="ＭＳ Ｐゴシック"/>
        <family val="3"/>
        <charset val="128"/>
      </rPr>
      <t>[恐怖]に対する完全耐性</t>
    </r>
    <r>
      <rPr>
        <sz val="11"/>
        <color indexed="8"/>
        <rFont val="ＭＳ Ｐゴシック"/>
        <family val="3"/>
        <charset val="128"/>
      </rPr>
      <t>を持つ敵はこの効果に対しても完全耐性を持つ。</t>
    </r>
    <rPh sb="3" eb="5">
      <t>キョウフ</t>
    </rPh>
    <rPh sb="7" eb="8">
      <t>タイ</t>
    </rPh>
    <rPh sb="10" eb="12">
      <t>カンゼン</t>
    </rPh>
    <rPh sb="12" eb="14">
      <t>タイセイ</t>
    </rPh>
    <rPh sb="15" eb="16">
      <t>モ</t>
    </rPh>
    <rPh sb="17" eb="18">
      <t>テキ</t>
    </rPh>
    <rPh sb="21" eb="23">
      <t>コウカ</t>
    </rPh>
    <rPh sb="24" eb="25">
      <t>タイ</t>
    </rPh>
    <rPh sb="28" eb="30">
      <t>カンゼン</t>
    </rPh>
    <rPh sb="30" eb="32">
      <t>タイセイ</t>
    </rPh>
    <rPh sb="33" eb="34">
      <t>モ</t>
    </rPh>
    <phoneticPr fontId="4"/>
  </si>
  <si>
    <t>　敵が恐怖に完全耐性を持っていない限り、わざわざ味方が挟撃を取る必要すら無くなる。</t>
    <rPh sb="1" eb="2">
      <t>テキ</t>
    </rPh>
    <rPh sb="3" eb="5">
      <t>キョウフ</t>
    </rPh>
    <rPh sb="6" eb="8">
      <t>カンゼン</t>
    </rPh>
    <rPh sb="8" eb="10">
      <t>タイセイ</t>
    </rPh>
    <rPh sb="11" eb="12">
      <t>モ</t>
    </rPh>
    <rPh sb="17" eb="18">
      <t>カギ</t>
    </rPh>
    <rPh sb="24" eb="26">
      <t>ミカタ</t>
    </rPh>
    <rPh sb="27" eb="29">
      <t>キョウゲキ</t>
    </rPh>
    <rPh sb="30" eb="31">
      <t>ト</t>
    </rPh>
    <rPh sb="32" eb="34">
      <t>ヒツヨウ</t>
    </rPh>
    <rPh sb="36" eb="37">
      <t>ナ</t>
    </rPh>
    <phoneticPr fontId="4"/>
  </si>
  <si>
    <r>
      <t>　　・手を</t>
    </r>
    <r>
      <rPr>
        <b/>
        <sz val="11"/>
        <color indexed="10"/>
        <rFont val="ＭＳ Ｐゴシック"/>
        <family val="3"/>
        <charset val="128"/>
      </rPr>
      <t>出すのはマイナーアクション</t>
    </r>
    <r>
      <rPr>
        <sz val="11"/>
        <color indexed="8"/>
        <rFont val="ＭＳ Ｐゴシック"/>
        <family val="3"/>
        <charset val="128"/>
      </rPr>
      <t>だが、手の</t>
    </r>
    <r>
      <rPr>
        <b/>
        <sz val="11"/>
        <color indexed="10"/>
        <rFont val="ＭＳ Ｐゴシック"/>
        <family val="3"/>
        <charset val="128"/>
      </rPr>
      <t>移動には移動アクション</t>
    </r>
    <r>
      <rPr>
        <sz val="11"/>
        <color indexed="8"/>
        <rFont val="ＭＳ Ｐゴシック"/>
        <family val="3"/>
        <charset val="128"/>
      </rPr>
      <t>が必要</t>
    </r>
    <rPh sb="3" eb="4">
      <t>テ</t>
    </rPh>
    <rPh sb="5" eb="6">
      <t>ダ</t>
    </rPh>
    <rPh sb="21" eb="22">
      <t>テ</t>
    </rPh>
    <rPh sb="23" eb="25">
      <t>イドウ</t>
    </rPh>
    <rPh sb="27" eb="29">
      <t>イドウ</t>
    </rPh>
    <rPh sb="35" eb="37">
      <t>ヒツヨウ</t>
    </rPh>
    <phoneticPr fontId="4"/>
  </si>
  <si>
    <r>
      <t>　　・</t>
    </r>
    <r>
      <rPr>
        <b/>
        <sz val="11"/>
        <color indexed="10"/>
        <rFont val="ＭＳ Ｐゴシック"/>
        <family val="3"/>
        <charset val="128"/>
      </rPr>
      <t>射程が５</t>
    </r>
    <r>
      <rPr>
        <sz val="11"/>
        <color indexed="8"/>
        <rFont val="ＭＳ Ｐゴシック"/>
        <family val="3"/>
        <charset val="128"/>
      </rPr>
      <t>しかない</t>
    </r>
    <rPh sb="3" eb="5">
      <t>シャテイ</t>
    </rPh>
    <phoneticPr fontId="4"/>
  </si>
  <si>
    <r>
      <t>　　・手を</t>
    </r>
    <r>
      <rPr>
        <b/>
        <sz val="11"/>
        <color indexed="10"/>
        <rFont val="ＭＳ Ｐゴシック"/>
        <family val="3"/>
        <charset val="128"/>
      </rPr>
      <t>毎ターン</t>
    </r>
    <r>
      <rPr>
        <sz val="11"/>
        <color indexed="8"/>
        <rFont val="ＭＳ Ｐゴシック"/>
        <family val="3"/>
        <charset val="128"/>
      </rPr>
      <t>、その場に留めるだけでも</t>
    </r>
    <r>
      <rPr>
        <b/>
        <sz val="11"/>
        <color indexed="10"/>
        <rFont val="ＭＳ Ｐゴシック"/>
        <family val="3"/>
        <charset val="128"/>
      </rPr>
      <t>絶対にマイナーアクションが必要</t>
    </r>
    <rPh sb="3" eb="4">
      <t>テ</t>
    </rPh>
    <rPh sb="5" eb="6">
      <t>マイ</t>
    </rPh>
    <rPh sb="12" eb="13">
      <t>バ</t>
    </rPh>
    <rPh sb="14" eb="15">
      <t>トド</t>
    </rPh>
    <rPh sb="21" eb="23">
      <t>ゼッタイ</t>
    </rPh>
    <rPh sb="34" eb="36">
      <t>ヒツヨウ</t>
    </rPh>
    <phoneticPr fontId="4"/>
  </si>
  <si>
    <r>
      <t>　　・手は</t>
    </r>
    <r>
      <rPr>
        <b/>
        <sz val="11"/>
        <color indexed="10"/>
        <rFont val="ＭＳ Ｐゴシック"/>
        <family val="3"/>
        <charset val="128"/>
      </rPr>
      <t>障害物ではない</t>
    </r>
    <r>
      <rPr>
        <sz val="11"/>
        <color indexed="8"/>
        <rFont val="ＭＳ Ｐゴシック"/>
        <family val="3"/>
        <charset val="128"/>
      </rPr>
      <t>ので、敵も味方も素通り</t>
    </r>
    <rPh sb="3" eb="4">
      <t>テ</t>
    </rPh>
    <rPh sb="5" eb="8">
      <t>ショウガイブツ</t>
    </rPh>
    <rPh sb="15" eb="16">
      <t>テキ</t>
    </rPh>
    <rPh sb="17" eb="19">
      <t>ミカタ</t>
    </rPh>
    <rPh sb="20" eb="22">
      <t>スドオ</t>
    </rPh>
    <phoneticPr fontId="4"/>
  </si>
  <si>
    <t>　といった事が考えられる以上、</t>
    <rPh sb="5" eb="6">
      <t>コト</t>
    </rPh>
    <rPh sb="7" eb="8">
      <t>カンガ</t>
    </rPh>
    <rPh sb="12" eb="14">
      <t>イジョウ</t>
    </rPh>
    <phoneticPr fontId="4"/>
  </si>
  <si>
    <t>　いや、元々便利だったのよ、コレ。</t>
    <rPh sb="4" eb="6">
      <t>モトモト</t>
    </rPh>
    <rPh sb="6" eb="8">
      <t>ベンリ</t>
    </rPh>
    <phoneticPr fontId="4"/>
  </si>
  <si>
    <t>Lv</t>
    <phoneticPr fontId="4"/>
  </si>
  <si>
    <t>一日毎</t>
    <phoneticPr fontId="4"/>
  </si>
  <si>
    <t>命名：</t>
    <rPh sb="0" eb="2">
      <t>メイメイ</t>
    </rPh>
    <phoneticPr fontId="4"/>
  </si>
  <si>
    <t>使用者はなにものにも占められていない1つのマスに</t>
    <phoneticPr fontId="4"/>
  </si>
  <si>
    <t>召喚獣能力値</t>
    <rPh sb="0" eb="2">
      <t>ショウカン</t>
    </rPh>
    <rPh sb="2" eb="3">
      <t>ケモノ</t>
    </rPh>
    <rPh sb="3" eb="6">
      <t>ノウリョクチ</t>
    </rPh>
    <phoneticPr fontId="4"/>
  </si>
  <si>
    <t>HP</t>
    <phoneticPr fontId="4"/>
  </si>
  <si>
    <t>AC</t>
    <phoneticPr fontId="4"/>
  </si>
  <si>
    <t>HP</t>
    <phoneticPr fontId="4"/>
  </si>
  <si>
    <t>AC</t>
    <phoneticPr fontId="4"/>
  </si>
  <si>
    <r>
      <t>　　　</t>
    </r>
    <r>
      <rPr>
        <b/>
        <sz val="11"/>
        <color indexed="10"/>
        <rFont val="ＭＳ Ｐゴシック"/>
        <family val="3"/>
        <charset val="128"/>
      </rPr>
      <t>前衛組と挟撃</t>
    </r>
    <r>
      <rPr>
        <sz val="11"/>
        <color theme="1"/>
        <rFont val="ＭＳ Ｐゴシック"/>
        <family val="3"/>
        <charset val="128"/>
        <scheme val="minor"/>
      </rPr>
      <t>させる。反対側にパッと現れるので必要な時には かなり便利！</t>
    </r>
    <rPh sb="3" eb="5">
      <t>ゼンエイ</t>
    </rPh>
    <rPh sb="5" eb="6">
      <t>クミ</t>
    </rPh>
    <rPh sb="13" eb="15">
      <t>ハンタイ</t>
    </rPh>
    <rPh sb="15" eb="16">
      <t>ガワ</t>
    </rPh>
    <rPh sb="20" eb="21">
      <t>アラワ</t>
    </rPh>
    <rPh sb="25" eb="27">
      <t>ヒツヨウ</t>
    </rPh>
    <rPh sb="28" eb="29">
      <t>トキ</t>
    </rPh>
    <rPh sb="35" eb="37">
      <t>ベンリ</t>
    </rPh>
    <phoneticPr fontId="4"/>
  </si>
  <si>
    <t>英霊</t>
    <rPh sb="0" eb="2">
      <t>エイレイ</t>
    </rPh>
    <phoneticPr fontId="4"/>
  </si>
  <si>
    <t>オウビーディエント･サーヴァント</t>
    <phoneticPr fontId="4"/>
  </si>
  <si>
    <t>アーティフィサー／攻撃／1　（エベ48）</t>
    <rPh sb="9" eb="11">
      <t>コウゲキ</t>
    </rPh>
    <phoneticPr fontId="4"/>
  </si>
  <si>
    <t>[一日毎]◆[召喚][装具][秘術]</t>
    <phoneticPr fontId="4"/>
  </si>
  <si>
    <t>1体の中型サイズのオウビーディエント･サーヴァントを召喚する。</t>
    <phoneticPr fontId="4"/>
  </si>
  <si>
    <t>使用者はオウビーディエント･サーヴァントに以下の特殊命令を出す事ができる。</t>
    <rPh sb="21" eb="23">
      <t>イカ</t>
    </rPh>
    <rPh sb="24" eb="26">
      <t>トクシュ</t>
    </rPh>
    <rPh sb="26" eb="28">
      <t>メイレイ</t>
    </rPh>
    <rPh sb="29" eb="30">
      <t>ダ</t>
    </rPh>
    <rPh sb="31" eb="32">
      <t>コト</t>
    </rPh>
    <phoneticPr fontId="4"/>
  </si>
  <si>
    <r>
      <t>　　</t>
    </r>
    <r>
      <rPr>
        <b/>
        <sz val="11"/>
        <color indexed="10"/>
        <rFont val="ＭＳ Ｐゴシック"/>
        <family val="3"/>
        <charset val="128"/>
      </rPr>
      <t>機会攻撃</t>
    </r>
    <r>
      <rPr>
        <sz val="11"/>
        <color theme="1"/>
        <rFont val="ＭＳ Ｐゴシック"/>
        <family val="3"/>
        <charset val="128"/>
        <scheme val="minor"/>
      </rPr>
      <t>　近接１　目標クリーチャー１体　　【知】+2vsＡＣ　1ｄ10＋【知】　</t>
    </r>
    <r>
      <rPr>
        <b/>
        <sz val="11"/>
        <color indexed="10"/>
        <rFont val="ＭＳ Ｐゴシック"/>
        <family val="3"/>
        <charset val="128"/>
      </rPr>
      <t>マーク(次Ｔ終)</t>
    </r>
    <rPh sb="2" eb="4">
      <t>キカイ</t>
    </rPh>
    <rPh sb="4" eb="6">
      <t>コウゲキ</t>
    </rPh>
    <rPh sb="7" eb="9">
      <t>キンセツ</t>
    </rPh>
    <phoneticPr fontId="4"/>
  </si>
  <si>
    <t>ダンシング・ウェポン</t>
    <phoneticPr fontId="4"/>
  </si>
  <si>
    <t>ダンシング・ウェポン</t>
    <phoneticPr fontId="4"/>
  </si>
  <si>
    <t>アーティフィサー／攻撃／５　（エベ49）</t>
    <rPh sb="9" eb="11">
      <t>コウゲキ</t>
    </rPh>
    <phoneticPr fontId="4"/>
  </si>
  <si>
    <t>[一日毎]◆[召喚][秘術][武器]</t>
    <rPh sb="15" eb="17">
      <t>ブキ</t>
    </rPh>
    <phoneticPr fontId="4"/>
  </si>
  <si>
    <t>必要条件</t>
    <rPh sb="0" eb="2">
      <t>ヒツヨウ</t>
    </rPh>
    <rPh sb="2" eb="4">
      <t>ジョウケン</t>
    </rPh>
    <phoneticPr fontId="4"/>
  </si>
  <si>
    <t>使用者は1つの近接武器を手に持っていなければならない。</t>
    <rPh sb="0" eb="2">
      <t>シヨウ</t>
    </rPh>
    <rPh sb="2" eb="3">
      <t>シャ</t>
    </rPh>
    <rPh sb="7" eb="9">
      <t>キンセツ</t>
    </rPh>
    <rPh sb="9" eb="11">
      <t>ブキ</t>
    </rPh>
    <rPh sb="12" eb="13">
      <t>テ</t>
    </rPh>
    <rPh sb="14" eb="15">
      <t>モ</t>
    </rPh>
    <phoneticPr fontId="4"/>
  </si>
  <si>
    <t>使用者は手に持ってる近接武器１つをなにものにも占められていない1つのマスに投擲する。</t>
    <rPh sb="4" eb="5">
      <t>テ</t>
    </rPh>
    <rPh sb="6" eb="7">
      <t>モ</t>
    </rPh>
    <rPh sb="10" eb="12">
      <t>キンセツ</t>
    </rPh>
    <rPh sb="12" eb="14">
      <t>ブキ</t>
    </rPh>
    <rPh sb="37" eb="39">
      <t>トウテキ</t>
    </rPh>
    <phoneticPr fontId="4"/>
  </si>
  <si>
    <t>この武器はサイズが「小型」であるクリーチャーとして扱われる。</t>
    <rPh sb="2" eb="4">
      <t>ブキ</t>
    </rPh>
    <rPh sb="10" eb="12">
      <t>コガタ</t>
    </rPh>
    <rPh sb="25" eb="26">
      <t>アツカ</t>
    </rPh>
    <phoneticPr fontId="4"/>
  </si>
  <si>
    <t>このダンシング・ウェポンのＨＰが０以下になっても、武器は破壊されず、</t>
    <rPh sb="17" eb="19">
      <t>イカ</t>
    </rPh>
    <rPh sb="25" eb="27">
      <t>ブキ</t>
    </rPh>
    <rPh sb="28" eb="30">
      <t>ハカイ</t>
    </rPh>
    <phoneticPr fontId="4"/>
  </si>
  <si>
    <t>使用者の手元に戻ってくる。ダンシング・ウェポンは扉や容器のふたを開け閉めしたり、</t>
    <rPh sb="0" eb="2">
      <t>シヨウ</t>
    </rPh>
    <rPh sb="2" eb="3">
      <t>シャ</t>
    </rPh>
    <rPh sb="4" eb="6">
      <t>テモト</t>
    </rPh>
    <rPh sb="7" eb="8">
      <t>モド</t>
    </rPh>
    <rPh sb="24" eb="25">
      <t>トビラ</t>
    </rPh>
    <rPh sb="26" eb="28">
      <t>ヨウキ</t>
    </rPh>
    <rPh sb="32" eb="33">
      <t>ア</t>
    </rPh>
    <rPh sb="34" eb="35">
      <t>シ</t>
    </rPh>
    <phoneticPr fontId="4"/>
  </si>
  <si>
    <t>アイテムを落としたり拾ったりすることはできない。</t>
    <rPh sb="5" eb="6">
      <t>オ</t>
    </rPh>
    <rPh sb="10" eb="11">
      <t>ヒロ</t>
    </rPh>
    <phoneticPr fontId="4"/>
  </si>
  <si>
    <t>使用者はダンシング・ウェポンに次のような特殊命令を下せる。</t>
    <rPh sb="0" eb="2">
      <t>シヨウ</t>
    </rPh>
    <rPh sb="2" eb="3">
      <t>シャ</t>
    </rPh>
    <rPh sb="15" eb="16">
      <t>ツギ</t>
    </rPh>
    <rPh sb="20" eb="22">
      <t>トクシュ</t>
    </rPh>
    <rPh sb="22" eb="24">
      <t>メイレイ</t>
    </rPh>
    <rPh sb="25" eb="26">
      <t>クダ</t>
    </rPh>
    <phoneticPr fontId="4"/>
  </si>
  <si>
    <r>
      <t>投げられた武器の移動速度は０、</t>
    </r>
    <r>
      <rPr>
        <b/>
        <sz val="11"/>
        <color indexed="10"/>
        <rFont val="ＭＳ Ｐゴシック"/>
        <family val="3"/>
        <charset val="128"/>
      </rPr>
      <t>飛行速度は６(ホバリング)</t>
    </r>
    <rPh sb="0" eb="1">
      <t>ナ</t>
    </rPh>
    <rPh sb="5" eb="7">
      <t>ブキ</t>
    </rPh>
    <rPh sb="8" eb="10">
      <t>イドウ</t>
    </rPh>
    <rPh sb="10" eb="12">
      <t>ソクド</t>
    </rPh>
    <rPh sb="15" eb="17">
      <t>ヒコウ</t>
    </rPh>
    <rPh sb="17" eb="19">
      <t>ソクド</t>
    </rPh>
    <phoneticPr fontId="4"/>
  </si>
  <si>
    <r>
      <t>オウビーディエント･サーヴァント</t>
    </r>
    <r>
      <rPr>
        <b/>
        <sz val="11"/>
        <color indexed="10"/>
        <rFont val="ＭＳ Ｐゴシック"/>
        <family val="3"/>
        <charset val="128"/>
      </rPr>
      <t>移動速度は６</t>
    </r>
    <r>
      <rPr>
        <sz val="11"/>
        <color theme="1"/>
        <rFont val="ＭＳ Ｐゴシック"/>
        <family val="3"/>
        <charset val="128"/>
        <scheme val="minor"/>
      </rPr>
      <t>。</t>
    </r>
    <phoneticPr fontId="4"/>
  </si>
  <si>
    <t>目標は（自分の回復力+【判断力】に等しいHPを回復し、</t>
    <rPh sb="0" eb="2">
      <t>モクヒョウ</t>
    </rPh>
    <rPh sb="4" eb="6">
      <t>ジブン</t>
    </rPh>
    <rPh sb="7" eb="10">
      <t>カイフクリョク</t>
    </rPh>
    <rPh sb="12" eb="14">
      <t>ハンダン</t>
    </rPh>
    <rPh sb="14" eb="15">
      <t>リョク</t>
    </rPh>
    <rPh sb="17" eb="18">
      <t>ヒト</t>
    </rPh>
    <rPh sb="23" eb="25">
      <t>カイフク</t>
    </rPh>
    <phoneticPr fontId="4"/>
  </si>
  <si>
    <t>使用者はヒーリング・インフュージョンのクラス特徴によって作成した封呪を１つ消費する。</t>
    <rPh sb="0" eb="2">
      <t>シヨウ</t>
    </rPh>
    <rPh sb="2" eb="3">
      <t>シャ</t>
    </rPh>
    <rPh sb="22" eb="24">
      <t>トクチョウ</t>
    </rPh>
    <rPh sb="28" eb="30">
      <t>サクセイ</t>
    </rPh>
    <rPh sb="32" eb="33">
      <t>フウ</t>
    </rPh>
    <rPh sb="33" eb="34">
      <t>ジュ</t>
    </rPh>
    <rPh sb="37" eb="39">
      <t>ショウヒ</t>
    </rPh>
    <phoneticPr fontId="4"/>
  </si>
  <si>
    <t xml:space="preserve">Lv6:【判】+2 Lv11【判】+4 Lv16:【判】+6 Lv21:【判】+8 Lv26:【判】+10 </t>
    <rPh sb="5" eb="6">
      <t>ハン</t>
    </rPh>
    <phoneticPr fontId="4"/>
  </si>
  <si>
    <t>ヒーリング・インフュージョン：キュアラティヴ・アドミクスチャー</t>
    <phoneticPr fontId="4"/>
  </si>
  <si>
    <t>アーティフィサー/クラス特徴　(エベ４４)</t>
    <rPh sb="12" eb="14">
      <t>トクチョウ</t>
    </rPh>
    <phoneticPr fontId="4"/>
  </si>
  <si>
    <t>ヒーリング・インフュージョン：レジスティヴ・フォーミュラ</t>
    <phoneticPr fontId="4"/>
  </si>
  <si>
    <t>[遭遇毎](特殊)◆[秘術]</t>
    <rPh sb="1" eb="3">
      <t>ソウグウ</t>
    </rPh>
    <rPh sb="3" eb="4">
      <t>マイ</t>
    </rPh>
    <rPh sb="6" eb="8">
      <t>トクシュ</t>
    </rPh>
    <phoneticPr fontId="4"/>
  </si>
  <si>
    <t>目標は遭遇が終了するまでの間ＡＣに＋１のパワーＢを得、</t>
    <rPh sb="0" eb="2">
      <t>モクヒョウ</t>
    </rPh>
    <rPh sb="3" eb="5">
      <t>ソウグウ</t>
    </rPh>
    <rPh sb="6" eb="8">
      <t>シュウリョウ</t>
    </rPh>
    <rPh sb="13" eb="14">
      <t>アイダ</t>
    </rPh>
    <rPh sb="25" eb="26">
      <t>トク</t>
    </rPh>
    <phoneticPr fontId="4"/>
  </si>
  <si>
    <t>また、目標は1回のＦＡとして上記のボーナスを終了させ、</t>
    <rPh sb="3" eb="5">
      <t>モクヒョウ</t>
    </rPh>
    <rPh sb="7" eb="8">
      <t>カイ</t>
    </rPh>
    <rPh sb="14" eb="16">
      <t>ジョウキ</t>
    </rPh>
    <rPh sb="22" eb="24">
      <t>シュウリョウ</t>
    </rPh>
    <phoneticPr fontId="4"/>
  </si>
  <si>
    <t>(自分の回復力値＋使用者の【耐久力】に等しい値の一時的ＨＰを得る事ができる。</t>
    <rPh sb="1" eb="3">
      <t>ジブン</t>
    </rPh>
    <rPh sb="4" eb="7">
      <t>カイフクリョク</t>
    </rPh>
    <rPh sb="7" eb="8">
      <t>チ</t>
    </rPh>
    <rPh sb="9" eb="11">
      <t>シヨウ</t>
    </rPh>
    <rPh sb="11" eb="12">
      <t>シャ</t>
    </rPh>
    <rPh sb="14" eb="17">
      <t>タイキュウリョク</t>
    </rPh>
    <rPh sb="19" eb="20">
      <t>ヒト</t>
    </rPh>
    <rPh sb="22" eb="23">
      <t>アタイ</t>
    </rPh>
    <rPh sb="24" eb="27">
      <t>イチジテキ</t>
    </rPh>
    <rPh sb="30" eb="31">
      <t>エ</t>
    </rPh>
    <rPh sb="32" eb="33">
      <t>コト</t>
    </rPh>
    <phoneticPr fontId="4"/>
  </si>
  <si>
    <t xml:space="preserve">Lv11:【耐】×2 Lv21:【耐】×3 </t>
    <rPh sb="6" eb="7">
      <t>タイ</t>
    </rPh>
    <phoneticPr fontId="4"/>
  </si>
  <si>
    <t>　　　　　　　　　　　使用回数は　遭遇に2回　封呪は2個</t>
    <rPh sb="11" eb="13">
      <t>シヨウ</t>
    </rPh>
    <rPh sb="13" eb="15">
      <t>カイスウ</t>
    </rPh>
    <rPh sb="17" eb="19">
      <t>ソウグウ</t>
    </rPh>
    <rPh sb="21" eb="22">
      <t>カイ</t>
    </rPh>
    <rPh sb="23" eb="24">
      <t>フウ</t>
    </rPh>
    <rPh sb="24" eb="25">
      <t>ジュ</t>
    </rPh>
    <rPh sb="27" eb="28">
      <t>コ</t>
    </rPh>
    <phoneticPr fontId="4"/>
  </si>
  <si>
    <t>アンシーリー・エージェント/汎用　(妖105)</t>
    <rPh sb="14" eb="16">
      <t>ハンヨウ</t>
    </rPh>
    <rPh sb="18" eb="19">
      <t>ヨウ</t>
    </rPh>
    <phoneticPr fontId="4"/>
  </si>
  <si>
    <t>[遭遇毎]◆[影][秘術]</t>
    <rPh sb="1" eb="3">
      <t>ソウグウ</t>
    </rPh>
    <rPh sb="3" eb="4">
      <t>マイ</t>
    </rPh>
    <rPh sb="7" eb="8">
      <t>カゲ</t>
    </rPh>
    <phoneticPr fontId="4"/>
  </si>
  <si>
    <t>マイナー・アクション</t>
    <phoneticPr fontId="4"/>
  </si>
  <si>
    <t>使用者は１つの手が空いていなければならない。</t>
    <rPh sb="0" eb="3">
      <t>シヨウシャ</t>
    </rPh>
    <rPh sb="7" eb="8">
      <t>テ</t>
    </rPh>
    <rPh sb="9" eb="10">
      <t>ア</t>
    </rPh>
    <phoneticPr fontId="4"/>
  </si>
  <si>
    <t>使用者は自分の手の中に影を鍛えた武器をひとつ呼び出す。</t>
    <rPh sb="0" eb="3">
      <t>シヨウシャ</t>
    </rPh>
    <rPh sb="4" eb="6">
      <t>ジブン</t>
    </rPh>
    <rPh sb="7" eb="8">
      <t>テ</t>
    </rPh>
    <rPh sb="9" eb="10">
      <t>ナカ</t>
    </rPh>
    <rPh sb="11" eb="12">
      <t>カゲ</t>
    </rPh>
    <rPh sb="13" eb="14">
      <t>キタ</t>
    </rPh>
    <rPh sb="16" eb="18">
      <t>ブキ</t>
    </rPh>
    <rPh sb="22" eb="23">
      <t>ヨ</t>
    </rPh>
    <rPh sb="24" eb="25">
      <t>ダ</t>
    </rPh>
    <phoneticPr fontId="4"/>
  </si>
  <si>
    <t>この武器は使用者が１回のFAとして解除するか、このパワーを再使用するまで持続する。</t>
    <rPh sb="2" eb="4">
      <t>ブキ</t>
    </rPh>
    <rPh sb="5" eb="8">
      <t>シヨウシャ</t>
    </rPh>
    <rPh sb="10" eb="11">
      <t>カイ</t>
    </rPh>
    <rPh sb="17" eb="19">
      <t>カイジョ</t>
    </rPh>
    <rPh sb="29" eb="32">
      <t>サイシヨウ</t>
    </rPh>
    <rPh sb="36" eb="38">
      <t>ジゾク</t>
    </rPh>
    <phoneticPr fontId="4"/>
  </si>
  <si>
    <t>この武器は攻撃Rとダメ―ジRに＋１の強化Bを有し、</t>
    <rPh sb="2" eb="4">
      <t>ブキ</t>
    </rPh>
    <rPh sb="5" eb="7">
      <t>コウゲキ</t>
    </rPh>
    <rPh sb="18" eb="20">
      <t>キョウカ</t>
    </rPh>
    <rPh sb="22" eb="23">
      <t>ユウ</t>
    </rPh>
    <phoneticPr fontId="4"/>
  </si>
  <si>
    <t>クリティカル・ヒットの際には1d8の追加ダメージを与える。</t>
    <rPh sb="11" eb="12">
      <t>サイ</t>
    </rPh>
    <rPh sb="18" eb="20">
      <t>ツイカ</t>
    </rPh>
    <rPh sb="25" eb="26">
      <t>アタ</t>
    </rPh>
    <phoneticPr fontId="4"/>
  </si>
  <si>
    <t>LV06：+2強化B 2ｄ8追加ダメ　LV11：+3強化B 3ｄ8追加ダメ　LV16：+4強化B 4ｄ8追加ダメ　</t>
    <rPh sb="7" eb="9">
      <t>キョウカ</t>
    </rPh>
    <rPh sb="14" eb="16">
      <t>ツイカ</t>
    </rPh>
    <phoneticPr fontId="4"/>
  </si>
  <si>
    <t>LV21：+5強化B 5ｄ8追加ダメ　LV26：+6強化B 6ｄ8追加ダメ　</t>
    <rPh sb="7" eb="9">
      <t>キョウカ</t>
    </rPh>
    <rPh sb="14" eb="16">
      <t>ツイカ</t>
    </rPh>
    <phoneticPr fontId="4"/>
  </si>
  <si>
    <t>装具パワー</t>
  </si>
  <si>
    <t>装具パワー</t>
    <rPh sb="0" eb="2">
      <t>ソウグ</t>
    </rPh>
    <phoneticPr fontId="4"/>
  </si>
  <si>
    <t>武器パワー</t>
  </si>
  <si>
    <t>武器パワー</t>
    <rPh sb="0" eb="2">
      <t>ブキ</t>
    </rPh>
    <phoneticPr fontId="4"/>
  </si>
  <si>
    <t>ファンネル</t>
    <phoneticPr fontId="4"/>
  </si>
  <si>
    <t>ハマドライアド・アスペクツ</t>
    <phoneticPr fontId="4"/>
  </si>
  <si>
    <t>ハマドライアド/種族/汎用　(妖28)</t>
    <rPh sb="8" eb="10">
      <t>シュゾク</t>
    </rPh>
    <rPh sb="11" eb="13">
      <t>ハンヨウ</t>
    </rPh>
    <rPh sb="15" eb="16">
      <t>ヨウ</t>
    </rPh>
    <phoneticPr fontId="4"/>
  </si>
  <si>
    <t>[無限回]</t>
    <phoneticPr fontId="4"/>
  </si>
  <si>
    <t>このパワーを使用する度、以下の相のいずれかを選択する事。</t>
    <rPh sb="6" eb="8">
      <t>シヨウ</t>
    </rPh>
    <rPh sb="10" eb="11">
      <t>タビ</t>
    </rPh>
    <rPh sb="12" eb="14">
      <t>イカ</t>
    </rPh>
    <rPh sb="15" eb="16">
      <t>ソウ</t>
    </rPh>
    <rPh sb="22" eb="24">
      <t>センタク</t>
    </rPh>
    <rPh sb="26" eb="27">
      <t>コト</t>
    </rPh>
    <phoneticPr fontId="4"/>
  </si>
  <si>
    <t>使用者はその相の利益を得る。</t>
    <rPh sb="0" eb="3">
      <t>シヨウシャ</t>
    </rPh>
    <rPh sb="6" eb="7">
      <t>ソウ</t>
    </rPh>
    <rPh sb="8" eb="10">
      <t>リエキ</t>
    </rPh>
    <rPh sb="11" eb="12">
      <t>エ</t>
    </rPh>
    <phoneticPr fontId="4"/>
  </si>
  <si>
    <t>魔法的な美しさ：使用者を見る事ができる敵すべては、次の使用者のT終まで、</t>
    <rPh sb="0" eb="2">
      <t>マホウ</t>
    </rPh>
    <rPh sb="2" eb="3">
      <t>テキ</t>
    </rPh>
    <rPh sb="4" eb="5">
      <t>ウツク</t>
    </rPh>
    <rPh sb="8" eb="10">
      <t>シヨウ</t>
    </rPh>
    <rPh sb="10" eb="11">
      <t>シャ</t>
    </rPh>
    <rPh sb="12" eb="13">
      <t>ミ</t>
    </rPh>
    <rPh sb="14" eb="15">
      <t>コト</t>
    </rPh>
    <rPh sb="19" eb="20">
      <t>テキ</t>
    </rPh>
    <rPh sb="25" eb="26">
      <t>ツギ</t>
    </rPh>
    <rPh sb="27" eb="29">
      <t>シヨウ</t>
    </rPh>
    <rPh sb="29" eb="30">
      <t>シャ</t>
    </rPh>
    <rPh sb="32" eb="33">
      <t>シュウ</t>
    </rPh>
    <phoneticPr fontId="4"/>
  </si>
  <si>
    <t>　　　　　　　　　　使用者に対して戦術的優位を与える。　</t>
    <rPh sb="10" eb="13">
      <t>シヨウシャ</t>
    </rPh>
    <rPh sb="14" eb="15">
      <t>タイ</t>
    </rPh>
    <rPh sb="17" eb="20">
      <t>センジュツテキ</t>
    </rPh>
    <rPh sb="20" eb="22">
      <t>ユウイ</t>
    </rPh>
    <rPh sb="23" eb="24">
      <t>アタ</t>
    </rPh>
    <phoneticPr fontId="4"/>
  </si>
  <si>
    <t>木の姿：使用者は次の使用者のT終まで、すべてのダメージに対する抵抗５を得る。</t>
    <rPh sb="0" eb="1">
      <t>キ</t>
    </rPh>
    <rPh sb="2" eb="3">
      <t>スガタ</t>
    </rPh>
    <rPh sb="4" eb="7">
      <t>シヨウシャ</t>
    </rPh>
    <rPh sb="8" eb="9">
      <t>ツギ</t>
    </rPh>
    <rPh sb="10" eb="13">
      <t>シヨウシャ</t>
    </rPh>
    <rPh sb="15" eb="16">
      <t>シュウ</t>
    </rPh>
    <rPh sb="28" eb="29">
      <t>タイ</t>
    </rPh>
    <rPh sb="31" eb="33">
      <t>テイコウ</t>
    </rPh>
    <rPh sb="35" eb="36">
      <t>エ</t>
    </rPh>
    <phoneticPr fontId="4"/>
  </si>
  <si>
    <t>　　　　　　Lv11:抵抗10　Lv21：抵抗１５</t>
    <rPh sb="11" eb="13">
      <t>テイコウ</t>
    </rPh>
    <rPh sb="21" eb="23">
      <t>テイコウ</t>
    </rPh>
    <phoneticPr fontId="4"/>
  </si>
  <si>
    <t>スウィフト・メンダー</t>
    <phoneticPr fontId="4"/>
  </si>
  <si>
    <t>アーティフィサー/汎用/２　(エベ48)</t>
    <rPh sb="9" eb="11">
      <t>ハンヨウ</t>
    </rPh>
    <phoneticPr fontId="4"/>
  </si>
  <si>
    <t>使用者または味方1人</t>
    <rPh sb="0" eb="3">
      <t>シヨウシャ</t>
    </rPh>
    <rPh sb="6" eb="8">
      <t>ミカタ</t>
    </rPh>
    <rPh sb="8" eb="10">
      <t>ヒトリ</t>
    </rPh>
    <phoneticPr fontId="4"/>
  </si>
  <si>
    <t>目標は1回のSTを行う。</t>
    <rPh sb="0" eb="2">
      <t>モクヒョウ</t>
    </rPh>
    <rPh sb="4" eb="5">
      <t>カイ</t>
    </rPh>
    <rPh sb="9" eb="10">
      <t>オコナ</t>
    </rPh>
    <phoneticPr fontId="4"/>
  </si>
  <si>
    <t>[遭遇毎]◆[回復][秘術]</t>
    <rPh sb="1" eb="3">
      <t>ソウグウ</t>
    </rPh>
    <rPh sb="3" eb="4">
      <t>マイ</t>
    </rPh>
    <rPh sb="7" eb="9">
      <t>カイフク</t>
    </rPh>
    <phoneticPr fontId="4"/>
  </si>
  <si>
    <t>フリー・アクション</t>
    <phoneticPr fontId="4"/>
  </si>
  <si>
    <t>トリガーとなった味方</t>
    <rPh sb="8" eb="10">
      <t>ミカタ</t>
    </rPh>
    <phoneticPr fontId="4"/>
  </si>
  <si>
    <t>使用者から10マス以内の距離にいる味方1人が回復力を1回消費してHPを回復する。</t>
    <rPh sb="0" eb="3">
      <t>シヨウシャ</t>
    </rPh>
    <rPh sb="9" eb="11">
      <t>イナイ</t>
    </rPh>
    <rPh sb="12" eb="14">
      <t>キョリ</t>
    </rPh>
    <rPh sb="17" eb="19">
      <t>ミカタ</t>
    </rPh>
    <rPh sb="19" eb="21">
      <t>ヒトリ</t>
    </rPh>
    <rPh sb="22" eb="25">
      <t>カイフクリョク</t>
    </rPh>
    <rPh sb="27" eb="28">
      <t>カイ</t>
    </rPh>
    <rPh sb="28" eb="30">
      <t>ショウヒ</t>
    </rPh>
    <rPh sb="35" eb="37">
      <t>カイフク</t>
    </rPh>
    <phoneticPr fontId="4"/>
  </si>
  <si>
    <t>目標は回復力を消費せず、回復力を1回分消費したかのようにHPを回復する。</t>
    <rPh sb="0" eb="2">
      <t>モクヒョウ</t>
    </rPh>
    <rPh sb="3" eb="5">
      <t>カイフク</t>
    </rPh>
    <rPh sb="5" eb="6">
      <t>リョク</t>
    </rPh>
    <rPh sb="7" eb="9">
      <t>ショウヒ</t>
    </rPh>
    <rPh sb="12" eb="15">
      <t>カイフクリョク</t>
    </rPh>
    <rPh sb="17" eb="19">
      <t>カイブン</t>
    </rPh>
    <rPh sb="19" eb="21">
      <t>ショウヒ</t>
    </rPh>
    <rPh sb="31" eb="33">
      <t>カイフク</t>
    </rPh>
    <phoneticPr fontId="4"/>
  </si>
  <si>
    <t>ヒーリング・リザーブ</t>
    <phoneticPr fontId="4"/>
  </si>
  <si>
    <t>機会攻撃の時に使う！　　以上</t>
    <rPh sb="0" eb="2">
      <t>キカイ</t>
    </rPh>
    <rPh sb="2" eb="4">
      <t>コウゲキ</t>
    </rPh>
    <rPh sb="5" eb="6">
      <t>トキ</t>
    </rPh>
    <rPh sb="7" eb="8">
      <t>ツカ</t>
    </rPh>
    <rPh sb="12" eb="14">
      <t>イジョウ</t>
    </rPh>
    <phoneticPr fontId="4"/>
  </si>
  <si>
    <r>
      <t>マイナーアクション</t>
    </r>
    <r>
      <rPr>
        <b/>
        <sz val="12"/>
        <color indexed="10"/>
        <rFont val="HGP創英角ｺﾞｼｯｸUB"/>
        <family val="3"/>
        <charset val="128"/>
      </rPr>
      <t>だが</t>
    </r>
    <r>
      <rPr>
        <b/>
        <sz val="14"/>
        <color indexed="10"/>
        <rFont val="HGP創英角ｺﾞｼｯｸUB"/>
        <family val="3"/>
        <charset val="128"/>
      </rPr>
      <t>機会攻撃</t>
    </r>
    <r>
      <rPr>
        <b/>
        <sz val="12"/>
        <color indexed="10"/>
        <rFont val="HGP創英角ｺﾞｼｯｸUB"/>
        <family val="3"/>
        <charset val="128"/>
      </rPr>
      <t>を</t>
    </r>
    <r>
      <rPr>
        <b/>
        <sz val="14"/>
        <color indexed="10"/>
        <rFont val="HGP創英角ｺﾞｼｯｸUB"/>
        <family val="3"/>
        <charset val="128"/>
      </rPr>
      <t>誘発する</t>
    </r>
    <r>
      <rPr>
        <b/>
        <sz val="12"/>
        <color indexed="10"/>
        <rFont val="HGP創英角ｺﾞｼｯｸUB"/>
        <family val="3"/>
        <charset val="128"/>
      </rPr>
      <t>ので</t>
    </r>
    <r>
      <rPr>
        <b/>
        <sz val="14"/>
        <color indexed="10"/>
        <rFont val="HGP創英角ｺﾞｼｯｸUB"/>
        <family val="3"/>
        <charset val="128"/>
      </rPr>
      <t>、乱戦時</t>
    </r>
    <r>
      <rPr>
        <b/>
        <sz val="12"/>
        <color indexed="10"/>
        <rFont val="HGP創英角ｺﾞｼｯｸUB"/>
        <family val="3"/>
        <charset val="128"/>
      </rPr>
      <t>には</t>
    </r>
    <r>
      <rPr>
        <b/>
        <sz val="14"/>
        <color indexed="10"/>
        <rFont val="HGP創英角ｺﾞｼｯｸUB"/>
        <family val="3"/>
        <charset val="128"/>
      </rPr>
      <t>特</t>
    </r>
    <r>
      <rPr>
        <b/>
        <sz val="12"/>
        <color indexed="10"/>
        <rFont val="HGP創英角ｺﾞｼｯｸUB"/>
        <family val="3"/>
        <charset val="128"/>
      </rPr>
      <t>に</t>
    </r>
    <r>
      <rPr>
        <b/>
        <sz val="14"/>
        <color indexed="10"/>
        <rFont val="HGP創英角ｺﾞｼｯｸUB"/>
        <family val="3"/>
        <charset val="128"/>
      </rPr>
      <t>注意！</t>
    </r>
    <rPh sb="11" eb="13">
      <t>キカイ</t>
    </rPh>
    <rPh sb="13" eb="15">
      <t>コウゲキ</t>
    </rPh>
    <rPh sb="16" eb="18">
      <t>ユウハツ</t>
    </rPh>
    <rPh sb="23" eb="25">
      <t>ランセン</t>
    </rPh>
    <rPh sb="25" eb="26">
      <t>ジ</t>
    </rPh>
    <rPh sb="28" eb="29">
      <t>トク</t>
    </rPh>
    <rPh sb="30" eb="32">
      <t>チュウイ</t>
    </rPh>
    <phoneticPr fontId="4"/>
  </si>
  <si>
    <t>マークで守ってもらえるならば　そんなに危険じゃあない?　</t>
    <rPh sb="4" eb="5">
      <t>マモ</t>
    </rPh>
    <rPh sb="19" eb="21">
      <t>キケン</t>
    </rPh>
    <phoneticPr fontId="4"/>
  </si>
  <si>
    <r>
      <t>味方</t>
    </r>
    <r>
      <rPr>
        <b/>
        <sz val="12"/>
        <color indexed="30"/>
        <rFont val="HGP創英ﾌﾟﾚｾﾞﾝｽEB"/>
        <family val="1"/>
        <charset val="128"/>
      </rPr>
      <t>に</t>
    </r>
    <r>
      <rPr>
        <b/>
        <sz val="14"/>
        <color indexed="30"/>
        <rFont val="HGP創英ﾌﾟﾚｾﾞﾝｽEB"/>
        <family val="1"/>
        <charset val="128"/>
      </rPr>
      <t>ＳＴさせたい時</t>
    </r>
    <r>
      <rPr>
        <b/>
        <sz val="12"/>
        <color indexed="30"/>
        <rFont val="HGP創英ﾌﾟﾚｾﾞﾝｽEB"/>
        <family val="1"/>
        <charset val="128"/>
      </rPr>
      <t>に</t>
    </r>
    <r>
      <rPr>
        <b/>
        <sz val="14"/>
        <color indexed="30"/>
        <rFont val="HGP創英ﾌﾟﾚｾﾞﾝｽEB"/>
        <family val="1"/>
        <charset val="128"/>
      </rPr>
      <t>使う、　以上！　　自分</t>
    </r>
    <r>
      <rPr>
        <b/>
        <sz val="12"/>
        <color indexed="30"/>
        <rFont val="HGP創英ﾌﾟﾚｾﾞﾝｽEB"/>
        <family val="1"/>
        <charset val="128"/>
      </rPr>
      <t>に</t>
    </r>
    <r>
      <rPr>
        <b/>
        <sz val="14"/>
        <color indexed="30"/>
        <rFont val="HGP創英ﾌﾟﾚｾﾞﾝｽEB"/>
        <family val="1"/>
        <charset val="128"/>
      </rPr>
      <t>使う時</t>
    </r>
    <r>
      <rPr>
        <b/>
        <sz val="12"/>
        <color indexed="30"/>
        <rFont val="HGP創英ﾌﾟﾚｾﾞﾝｽEB"/>
        <family val="1"/>
        <charset val="128"/>
      </rPr>
      <t>も</t>
    </r>
    <r>
      <rPr>
        <b/>
        <sz val="14"/>
        <color indexed="30"/>
        <rFont val="HGP創英ﾌﾟﾚｾﾞﾝｽEB"/>
        <family val="1"/>
        <charset val="128"/>
      </rPr>
      <t>機会攻撃</t>
    </r>
    <r>
      <rPr>
        <b/>
        <sz val="12"/>
        <color indexed="30"/>
        <rFont val="HGP創英ﾌﾟﾚｾﾞﾝｽEB"/>
        <family val="1"/>
        <charset val="128"/>
      </rPr>
      <t>に</t>
    </r>
    <r>
      <rPr>
        <b/>
        <sz val="14"/>
        <color indexed="30"/>
        <rFont val="HGP創英ﾌﾟﾚｾﾞﾝｽEB"/>
        <family val="1"/>
        <charset val="128"/>
      </rPr>
      <t>注意！</t>
    </r>
    <rPh sb="0" eb="2">
      <t>ミカタ</t>
    </rPh>
    <rPh sb="9" eb="10">
      <t>トキ</t>
    </rPh>
    <rPh sb="11" eb="12">
      <t>ツカ</t>
    </rPh>
    <rPh sb="15" eb="17">
      <t>イジョウ</t>
    </rPh>
    <rPh sb="20" eb="22">
      <t>ジブン</t>
    </rPh>
    <rPh sb="23" eb="24">
      <t>ツカ</t>
    </rPh>
    <rPh sb="25" eb="26">
      <t>トキ</t>
    </rPh>
    <rPh sb="27" eb="29">
      <t>キカイ</t>
    </rPh>
    <rPh sb="29" eb="31">
      <t>コウゲキ</t>
    </rPh>
    <rPh sb="32" eb="34">
      <t>チュウイ</t>
    </rPh>
    <phoneticPr fontId="4"/>
  </si>
  <si>
    <r>
      <t>フリーアクション</t>
    </r>
    <r>
      <rPr>
        <b/>
        <sz val="12"/>
        <color indexed="10"/>
        <rFont val="HGP創英角ｺﾞｼｯｸUB"/>
        <family val="3"/>
        <charset val="128"/>
      </rPr>
      <t>だが</t>
    </r>
    <r>
      <rPr>
        <b/>
        <sz val="14"/>
        <color indexed="10"/>
        <rFont val="HGP創英角ｺﾞｼｯｸUB"/>
        <family val="3"/>
        <charset val="128"/>
      </rPr>
      <t>機会攻撃</t>
    </r>
    <r>
      <rPr>
        <b/>
        <sz val="12"/>
        <color indexed="10"/>
        <rFont val="HGP創英角ｺﾞｼｯｸUB"/>
        <family val="3"/>
        <charset val="128"/>
      </rPr>
      <t>を</t>
    </r>
    <r>
      <rPr>
        <b/>
        <sz val="14"/>
        <color indexed="10"/>
        <rFont val="HGP創英角ｺﾞｼｯｸUB"/>
        <family val="3"/>
        <charset val="128"/>
      </rPr>
      <t>誘発する</t>
    </r>
    <r>
      <rPr>
        <b/>
        <sz val="12"/>
        <color indexed="10"/>
        <rFont val="HGP創英角ｺﾞｼｯｸUB"/>
        <family val="3"/>
        <charset val="128"/>
      </rPr>
      <t>ので</t>
    </r>
    <r>
      <rPr>
        <b/>
        <sz val="14"/>
        <color indexed="10"/>
        <rFont val="HGP創英角ｺﾞｼｯｸUB"/>
        <family val="3"/>
        <charset val="128"/>
      </rPr>
      <t>、乱戦時</t>
    </r>
    <r>
      <rPr>
        <b/>
        <sz val="12"/>
        <color indexed="10"/>
        <rFont val="HGP創英角ｺﾞｼｯｸUB"/>
        <family val="3"/>
        <charset val="128"/>
      </rPr>
      <t>には</t>
    </r>
    <r>
      <rPr>
        <b/>
        <sz val="14"/>
        <color indexed="10"/>
        <rFont val="HGP創英角ｺﾞｼｯｸUB"/>
        <family val="3"/>
        <charset val="128"/>
      </rPr>
      <t>特</t>
    </r>
    <r>
      <rPr>
        <b/>
        <sz val="12"/>
        <color indexed="10"/>
        <rFont val="HGP創英角ｺﾞｼｯｸUB"/>
        <family val="3"/>
        <charset val="128"/>
      </rPr>
      <t>に</t>
    </r>
    <r>
      <rPr>
        <b/>
        <sz val="14"/>
        <color indexed="10"/>
        <rFont val="HGP創英角ｺﾞｼｯｸUB"/>
        <family val="3"/>
        <charset val="128"/>
      </rPr>
      <t>注意！</t>
    </r>
    <rPh sb="10" eb="12">
      <t>キカイ</t>
    </rPh>
    <rPh sb="12" eb="14">
      <t>コウゲキ</t>
    </rPh>
    <rPh sb="15" eb="17">
      <t>ユウハツ</t>
    </rPh>
    <rPh sb="22" eb="24">
      <t>ランセン</t>
    </rPh>
    <rPh sb="24" eb="25">
      <t>ジ</t>
    </rPh>
    <rPh sb="27" eb="28">
      <t>トク</t>
    </rPh>
    <rPh sb="29" eb="31">
      <t>チュウイ</t>
    </rPh>
    <phoneticPr fontId="4"/>
  </si>
  <si>
    <t>マークで守ってもらえるならば　そんなに危険じゃあない？　</t>
    <rPh sb="4" eb="5">
      <t>マモ</t>
    </rPh>
    <rPh sb="19" eb="21">
      <t>キケン</t>
    </rPh>
    <phoneticPr fontId="4"/>
  </si>
  <si>
    <r>
      <t>味方</t>
    </r>
    <r>
      <rPr>
        <b/>
        <sz val="12"/>
        <color indexed="30"/>
        <rFont val="HGP創英ﾌﾟﾚｾﾞﾝｽEB"/>
        <family val="1"/>
        <charset val="128"/>
      </rPr>
      <t>が</t>
    </r>
    <r>
      <rPr>
        <b/>
        <sz val="14"/>
        <color indexed="30"/>
        <rFont val="HGP創英ﾌﾟﾚｾﾞﾝｽEB"/>
        <family val="1"/>
        <charset val="128"/>
      </rPr>
      <t>回復力消費する時</t>
    </r>
    <r>
      <rPr>
        <b/>
        <sz val="12"/>
        <color indexed="30"/>
        <rFont val="HGP創英ﾌﾟﾚｾﾞﾝｽEB"/>
        <family val="1"/>
        <charset val="128"/>
      </rPr>
      <t>に</t>
    </r>
    <r>
      <rPr>
        <b/>
        <sz val="14"/>
        <color indexed="30"/>
        <rFont val="HGP創英ﾌﾟﾚｾﾞﾝｽEB"/>
        <family val="1"/>
        <charset val="128"/>
      </rPr>
      <t>使う、　以上！　　自分</t>
    </r>
    <r>
      <rPr>
        <b/>
        <sz val="12"/>
        <color indexed="30"/>
        <rFont val="HGP創英ﾌﾟﾚｾﾞﾝｽEB"/>
        <family val="1"/>
        <charset val="128"/>
      </rPr>
      <t>には</t>
    </r>
    <r>
      <rPr>
        <b/>
        <sz val="14"/>
        <color indexed="30"/>
        <rFont val="HGP創英ﾌﾟﾚｾﾞﾝｽEB"/>
        <family val="1"/>
        <charset val="128"/>
      </rPr>
      <t>使えない、　残念！</t>
    </r>
    <rPh sb="0" eb="2">
      <t>ミカタ</t>
    </rPh>
    <rPh sb="3" eb="5">
      <t>カイフク</t>
    </rPh>
    <rPh sb="5" eb="6">
      <t>リョク</t>
    </rPh>
    <rPh sb="6" eb="8">
      <t>ショウヒ</t>
    </rPh>
    <rPh sb="10" eb="11">
      <t>トキ</t>
    </rPh>
    <rPh sb="12" eb="13">
      <t>ツカ</t>
    </rPh>
    <rPh sb="16" eb="18">
      <t>イジョウ</t>
    </rPh>
    <rPh sb="21" eb="23">
      <t>ジブン</t>
    </rPh>
    <rPh sb="25" eb="26">
      <t>ツカ</t>
    </rPh>
    <rPh sb="31" eb="33">
      <t>ザンネン</t>
    </rPh>
    <phoneticPr fontId="4"/>
  </si>
  <si>
    <r>
      <t>①ドッキリ♡　</t>
    </r>
    <r>
      <rPr>
        <b/>
        <sz val="11"/>
        <color indexed="10"/>
        <rFont val="ＭＳ Ｐゴシック"/>
        <family val="3"/>
        <charset val="128"/>
      </rPr>
      <t>敵に隣接させるだけで戦術的優位が取れる！</t>
    </r>
    <rPh sb="7" eb="8">
      <t>テキ</t>
    </rPh>
    <rPh sb="9" eb="11">
      <t>リンセツ</t>
    </rPh>
    <rPh sb="17" eb="20">
      <t>センジュツテキ</t>
    </rPh>
    <rPh sb="20" eb="22">
      <t>ユウイ</t>
    </rPh>
    <rPh sb="23" eb="24">
      <t>ト</t>
    </rPh>
    <phoneticPr fontId="4"/>
  </si>
  <si>
    <t>②本来の使い方(笑)</t>
    <rPh sb="1" eb="3">
      <t>ホンライ</t>
    </rPh>
    <rPh sb="4" eb="5">
      <t>ツカ</t>
    </rPh>
    <rPh sb="6" eb="7">
      <t>カタ</t>
    </rPh>
    <rPh sb="8" eb="9">
      <t>ワライ</t>
    </rPh>
    <phoneticPr fontId="4"/>
  </si>
  <si>
    <t>メイジ・ハンド</t>
    <phoneticPr fontId="4"/>
  </si>
  <si>
    <t>　しかし、立ち回る上での注意点として</t>
    <rPh sb="5" eb="6">
      <t>タ</t>
    </rPh>
    <rPh sb="7" eb="8">
      <t>マワ</t>
    </rPh>
    <rPh sb="9" eb="10">
      <t>ジョウ</t>
    </rPh>
    <rPh sb="12" eb="15">
      <t>チュウイテン</t>
    </rPh>
    <phoneticPr fontId="4"/>
  </si>
  <si>
    <t>無敵ィィィィィ！</t>
    <rPh sb="0" eb="2">
      <t>ムテキ</t>
    </rPh>
    <phoneticPr fontId="4"/>
  </si>
  <si>
    <t>ドッキリ</t>
    <phoneticPr fontId="4"/>
  </si>
  <si>
    <t>キュアラティヴ・アドミクスチャー使用時は絶対無理！　　アーデント・サージ使用時が狙い目！</t>
    <rPh sb="16" eb="19">
      <t>シヨウジ</t>
    </rPh>
    <rPh sb="20" eb="22">
      <t>ゼッタイ</t>
    </rPh>
    <rPh sb="22" eb="24">
      <t>ムリ</t>
    </rPh>
    <rPh sb="36" eb="38">
      <t>シヨウ</t>
    </rPh>
    <rPh sb="38" eb="39">
      <t>ジ</t>
    </rPh>
    <rPh sb="40" eb="41">
      <t>ネラ</t>
    </rPh>
    <rPh sb="42" eb="43">
      <t>メ</t>
    </rPh>
    <phoneticPr fontId="4"/>
  </si>
  <si>
    <r>
      <t>事実上遠隔攻撃</t>
    </r>
    <r>
      <rPr>
        <b/>
        <sz val="12"/>
        <color indexed="10"/>
        <rFont val="HGP創英角ｺﾞｼｯｸUB"/>
        <family val="3"/>
        <charset val="128"/>
      </rPr>
      <t>だが</t>
    </r>
    <r>
      <rPr>
        <b/>
        <sz val="14"/>
        <color indexed="10"/>
        <rFont val="HGP創英角ｺﾞｼｯｸUB"/>
        <family val="3"/>
        <charset val="128"/>
      </rPr>
      <t>機会攻撃</t>
    </r>
    <r>
      <rPr>
        <b/>
        <sz val="12"/>
        <color indexed="10"/>
        <rFont val="HGP創英角ｺﾞｼｯｸUB"/>
        <family val="3"/>
        <charset val="128"/>
      </rPr>
      <t>を</t>
    </r>
    <r>
      <rPr>
        <b/>
        <sz val="14"/>
        <color indexed="10"/>
        <rFont val="HGP創英角ｺﾞｼｯｸUB"/>
        <family val="3"/>
        <charset val="128"/>
      </rPr>
      <t>誘発しない</t>
    </r>
    <r>
      <rPr>
        <b/>
        <sz val="12"/>
        <color indexed="10"/>
        <rFont val="HGP創英角ｺﾞｼｯｸUB"/>
        <family val="3"/>
        <charset val="128"/>
      </rPr>
      <t>ので</t>
    </r>
    <r>
      <rPr>
        <b/>
        <sz val="14"/>
        <color indexed="10"/>
        <rFont val="HGP創英角ｺﾞｼｯｸUB"/>
        <family val="3"/>
        <charset val="128"/>
      </rPr>
      <t>、</t>
    </r>
    <r>
      <rPr>
        <b/>
        <sz val="14"/>
        <color indexed="10"/>
        <rFont val="HGP創英角ｺﾞｼｯｸUB"/>
        <family val="3"/>
        <charset val="128"/>
      </rPr>
      <t>ラッキュー！</t>
    </r>
    <rPh sb="0" eb="3">
      <t>ジジツジョウ</t>
    </rPh>
    <rPh sb="3" eb="5">
      <t>エンカク</t>
    </rPh>
    <rPh sb="5" eb="7">
      <t>コウゲキ</t>
    </rPh>
    <rPh sb="9" eb="11">
      <t>キカイ</t>
    </rPh>
    <rPh sb="11" eb="13">
      <t>コウゲキ</t>
    </rPh>
    <rPh sb="14" eb="16">
      <t>ユウハツ</t>
    </rPh>
    <phoneticPr fontId="4"/>
  </si>
  <si>
    <t>マイナーアクションを多用するので、他のパワーとの競合に注意！</t>
    <rPh sb="10" eb="12">
      <t>タヨウ</t>
    </rPh>
    <rPh sb="17" eb="18">
      <t>ホカ</t>
    </rPh>
    <rPh sb="24" eb="26">
      <t>キョウゴウ</t>
    </rPh>
    <rPh sb="27" eb="29">
      <t>チュウイ</t>
    </rPh>
    <phoneticPr fontId="4"/>
  </si>
  <si>
    <t>魔法的な美しさ</t>
    <phoneticPr fontId="4"/>
  </si>
  <si>
    <t>①無双の反応的に使う</t>
    <rPh sb="1" eb="3">
      <t>ムソウ</t>
    </rPh>
    <rPh sb="4" eb="6">
      <t>ハンノウ</t>
    </rPh>
    <rPh sb="6" eb="7">
      <t>マト</t>
    </rPh>
    <rPh sb="8" eb="9">
      <t>ツカ</t>
    </rPh>
    <phoneticPr fontId="4"/>
  </si>
  <si>
    <t>元々マイナーアクションを多用するので、他のパワーとの競合に注意！</t>
    <rPh sb="0" eb="2">
      <t>モトモト</t>
    </rPh>
    <rPh sb="12" eb="14">
      <t>タヨウ</t>
    </rPh>
    <rPh sb="19" eb="20">
      <t>ホカ</t>
    </rPh>
    <rPh sb="26" eb="28">
      <t>キョウゴウ</t>
    </rPh>
    <rPh sb="29" eb="31">
      <t>チュウイ</t>
    </rPh>
    <phoneticPr fontId="4"/>
  </si>
  <si>
    <t>メリット</t>
    <phoneticPr fontId="4"/>
  </si>
  <si>
    <t>デメリット</t>
    <phoneticPr fontId="4"/>
  </si>
  <si>
    <t>②機会攻撃を誘発</t>
    <rPh sb="1" eb="3">
      <t>キカイ</t>
    </rPh>
    <rPh sb="3" eb="5">
      <t>コウゲキ</t>
    </rPh>
    <rPh sb="6" eb="8">
      <t>ユウハツ</t>
    </rPh>
    <phoneticPr fontId="4"/>
  </si>
  <si>
    <t>③自分に使えない・・・</t>
    <rPh sb="1" eb="3">
      <t>ジブン</t>
    </rPh>
    <rPh sb="4" eb="5">
      <t>ツカ</t>
    </rPh>
    <phoneticPr fontId="4"/>
  </si>
  <si>
    <t>①遭遇終了時に消えない！</t>
    <rPh sb="1" eb="3">
      <t>ソウグウ</t>
    </rPh>
    <rPh sb="3" eb="6">
      <t>シュウリョウジ</t>
    </rPh>
    <rPh sb="7" eb="8">
      <t>キ</t>
    </rPh>
    <phoneticPr fontId="4"/>
  </si>
  <si>
    <r>
      <t>　　</t>
    </r>
    <r>
      <rPr>
        <b/>
        <sz val="11"/>
        <color indexed="10"/>
        <rFont val="ＭＳ Ｐゴシック"/>
        <family val="3"/>
        <charset val="128"/>
      </rPr>
      <t>遭遇中のマイナーアクションを１回分節約</t>
    </r>
    <r>
      <rPr>
        <sz val="11"/>
        <rFont val="ＭＳ Ｐゴシック"/>
        <family val="3"/>
        <charset val="128"/>
      </rPr>
      <t>可能！</t>
    </r>
    <rPh sb="2" eb="4">
      <t>ソウグウ</t>
    </rPh>
    <rPh sb="4" eb="5">
      <t>チュウ</t>
    </rPh>
    <rPh sb="17" eb="18">
      <t>カイ</t>
    </rPh>
    <rPh sb="18" eb="19">
      <t>ブン</t>
    </rPh>
    <rPh sb="19" eb="21">
      <t>セツヤク</t>
    </rPh>
    <rPh sb="21" eb="23">
      <t>カノウ</t>
    </rPh>
    <phoneticPr fontId="4"/>
  </si>
  <si>
    <t>②大小問わず休憩中に消さなければ・・・</t>
    <rPh sb="1" eb="2">
      <t>ダイ</t>
    </rPh>
    <rPh sb="2" eb="3">
      <t>ショウ</t>
    </rPh>
    <rPh sb="3" eb="4">
      <t>ト</t>
    </rPh>
    <rPh sb="6" eb="9">
      <t>キュウケイチュウ</t>
    </rPh>
    <rPh sb="10" eb="11">
      <t>ケ</t>
    </rPh>
    <phoneticPr fontId="4"/>
  </si>
  <si>
    <r>
      <t>　　遭遇中、</t>
    </r>
    <r>
      <rPr>
        <b/>
        <sz val="11"/>
        <color indexed="10"/>
        <rFont val="ＭＳ Ｐゴシック"/>
        <family val="3"/>
        <charset val="128"/>
      </rPr>
      <t>何らかの理由で武器を落としても拾う必要が無い！</t>
    </r>
    <rPh sb="2" eb="4">
      <t>ソウグウ</t>
    </rPh>
    <rPh sb="4" eb="5">
      <t>チュウ</t>
    </rPh>
    <rPh sb="6" eb="7">
      <t>ナン</t>
    </rPh>
    <rPh sb="10" eb="12">
      <t>リユウ</t>
    </rPh>
    <rPh sb="13" eb="15">
      <t>ブキ</t>
    </rPh>
    <rPh sb="16" eb="17">
      <t>オ</t>
    </rPh>
    <rPh sb="21" eb="22">
      <t>ヒロ</t>
    </rPh>
    <rPh sb="23" eb="25">
      <t>ヒツヨウ</t>
    </rPh>
    <rPh sb="26" eb="27">
      <t>ナ</t>
    </rPh>
    <phoneticPr fontId="4"/>
  </si>
  <si>
    <r>
      <t>　　</t>
    </r>
    <r>
      <rPr>
        <b/>
        <sz val="11"/>
        <color indexed="10"/>
        <rFont val="ＭＳ Ｐゴシック"/>
        <family val="3"/>
        <charset val="128"/>
      </rPr>
      <t>武器を落とした地点から自由に移動しても構わない</t>
    </r>
    <r>
      <rPr>
        <sz val="11"/>
        <rFont val="ＭＳ Ｐゴシック"/>
        <family val="3"/>
        <charset val="128"/>
      </rPr>
      <t>のは地味に大きい。</t>
    </r>
    <rPh sb="2" eb="4">
      <t>ブキ</t>
    </rPh>
    <rPh sb="5" eb="6">
      <t>オ</t>
    </rPh>
    <rPh sb="9" eb="11">
      <t>チテン</t>
    </rPh>
    <rPh sb="13" eb="15">
      <t>ジユウ</t>
    </rPh>
    <rPh sb="16" eb="18">
      <t>イドウ</t>
    </rPh>
    <rPh sb="21" eb="22">
      <t>カマ</t>
    </rPh>
    <rPh sb="27" eb="29">
      <t>ジミ</t>
    </rPh>
    <rPh sb="30" eb="31">
      <t>オオ</t>
    </rPh>
    <phoneticPr fontId="4"/>
  </si>
  <si>
    <r>
      <t>　　</t>
    </r>
    <r>
      <rPr>
        <b/>
        <sz val="11"/>
        <color indexed="10"/>
        <rFont val="ＭＳ Ｐゴシック"/>
        <family val="3"/>
        <charset val="128"/>
      </rPr>
      <t>遭遇開始前に使用すれば</t>
    </r>
    <r>
      <rPr>
        <sz val="11"/>
        <rFont val="ＭＳ Ｐゴシック"/>
        <family val="3"/>
        <charset val="128"/>
      </rPr>
      <t>、両手が塞がりっぱだが</t>
    </r>
    <rPh sb="2" eb="4">
      <t>ソウグウ</t>
    </rPh>
    <rPh sb="4" eb="6">
      <t>カイシ</t>
    </rPh>
    <rPh sb="6" eb="7">
      <t>マエ</t>
    </rPh>
    <rPh sb="8" eb="10">
      <t>シヨウ</t>
    </rPh>
    <rPh sb="14" eb="16">
      <t>リョウテ</t>
    </rPh>
    <rPh sb="17" eb="18">
      <t>フサ</t>
    </rPh>
    <phoneticPr fontId="4"/>
  </si>
  <si>
    <t>　　このパワーを再使用するだけで、即座に手元へ戻って来る！</t>
    <rPh sb="8" eb="9">
      <t>サイ</t>
    </rPh>
    <rPh sb="9" eb="11">
      <t>シヨウ</t>
    </rPh>
    <rPh sb="17" eb="19">
      <t>ソクザ</t>
    </rPh>
    <rPh sb="20" eb="22">
      <t>テモト</t>
    </rPh>
    <rPh sb="23" eb="24">
      <t>モド</t>
    </rPh>
    <rPh sb="26" eb="27">
      <t>ク</t>
    </rPh>
    <phoneticPr fontId="4"/>
  </si>
  <si>
    <t>　　余分なマイナーアクションが必要なので有効性は・・・。</t>
    <rPh sb="2" eb="4">
      <t>ヨブン</t>
    </rPh>
    <rPh sb="15" eb="17">
      <t>ヒツヨウ</t>
    </rPh>
    <rPh sb="20" eb="23">
      <t>ユウコウセイ</t>
    </rPh>
    <phoneticPr fontId="4"/>
  </si>
  <si>
    <t>②効果は自分だけ</t>
    <rPh sb="1" eb="3">
      <t>コウカ</t>
    </rPh>
    <rPh sb="4" eb="6">
      <t>ジブン</t>
    </rPh>
    <phoneticPr fontId="4"/>
  </si>
  <si>
    <t>　　味方は戦術的優位もらえないので、やはり有効性が・・・。</t>
    <rPh sb="2" eb="4">
      <t>ミカタ</t>
    </rPh>
    <rPh sb="5" eb="7">
      <t>センジュツ</t>
    </rPh>
    <rPh sb="7" eb="8">
      <t>テキ</t>
    </rPh>
    <rPh sb="8" eb="10">
      <t>ユウイ</t>
    </rPh>
    <rPh sb="21" eb="24">
      <t>ユウコウセイ</t>
    </rPh>
    <phoneticPr fontId="4"/>
  </si>
  <si>
    <t>木の姿</t>
    <phoneticPr fontId="4"/>
  </si>
  <si>
    <r>
      <t>①</t>
    </r>
    <r>
      <rPr>
        <b/>
        <sz val="11"/>
        <color indexed="10"/>
        <rFont val="ＭＳ Ｐゴシック"/>
        <family val="3"/>
        <charset val="128"/>
      </rPr>
      <t>残りＨＰの多い敵</t>
    </r>
    <r>
      <rPr>
        <sz val="11"/>
        <color theme="1"/>
        <rFont val="ＭＳ Ｐゴシック"/>
        <family val="3"/>
        <charset val="128"/>
        <scheme val="minor"/>
      </rPr>
      <t>への集中攻撃時に使う</t>
    </r>
    <rPh sb="1" eb="2">
      <t>ノコ</t>
    </rPh>
    <rPh sb="6" eb="7">
      <t>オオ</t>
    </rPh>
    <rPh sb="8" eb="9">
      <t>テキ</t>
    </rPh>
    <rPh sb="11" eb="13">
      <t>シュウチュウ</t>
    </rPh>
    <rPh sb="13" eb="15">
      <t>コウゲキ</t>
    </rPh>
    <rPh sb="15" eb="16">
      <t>ジ</t>
    </rPh>
    <rPh sb="17" eb="18">
      <t>ツカ</t>
    </rPh>
    <phoneticPr fontId="4"/>
  </si>
  <si>
    <t>アグラヴェイティング・フォース</t>
    <phoneticPr fontId="4"/>
  </si>
  <si>
    <t>　　ＨＰの少ない敵へは無限回で充分。</t>
    <rPh sb="5" eb="6">
      <t>スク</t>
    </rPh>
    <rPh sb="8" eb="9">
      <t>テキ</t>
    </rPh>
    <rPh sb="11" eb="12">
      <t>ム</t>
    </rPh>
    <rPh sb="13" eb="14">
      <t>カイ</t>
    </rPh>
    <rPh sb="15" eb="17">
      <t>ジュウブン</t>
    </rPh>
    <phoneticPr fontId="4"/>
  </si>
  <si>
    <t>②頑健が低い敵への集中攻撃時に使う</t>
    <rPh sb="1" eb="3">
      <t>ガンケン</t>
    </rPh>
    <rPh sb="4" eb="5">
      <t>ヒク</t>
    </rPh>
    <rPh sb="6" eb="7">
      <t>テキ</t>
    </rPh>
    <rPh sb="9" eb="11">
      <t>シュウチュウ</t>
    </rPh>
    <rPh sb="11" eb="13">
      <t>コウゲキ</t>
    </rPh>
    <rPh sb="13" eb="14">
      <t>ジ</t>
    </rPh>
    <rPh sb="15" eb="16">
      <t>ツカ</t>
    </rPh>
    <phoneticPr fontId="4"/>
  </si>
  <si>
    <t>　　やはりＨＰの少ない敵へは無限回で充分。</t>
    <rPh sb="8" eb="9">
      <t>スク</t>
    </rPh>
    <rPh sb="11" eb="12">
      <t>テキ</t>
    </rPh>
    <rPh sb="14" eb="15">
      <t>ム</t>
    </rPh>
    <rPh sb="16" eb="17">
      <t>カイ</t>
    </rPh>
    <rPh sb="18" eb="20">
      <t>ジュウブン</t>
    </rPh>
    <phoneticPr fontId="4"/>
  </si>
  <si>
    <t>③とにかく集中攻撃時に使う</t>
    <rPh sb="5" eb="10">
      <t>シュウチュウコウゲキジ</t>
    </rPh>
    <rPh sb="11" eb="12">
      <t>ツカ</t>
    </rPh>
    <phoneticPr fontId="4"/>
  </si>
  <si>
    <t>　　仮にオテギヌの回復力が余れば、後でタンナイズが徴収すればいいだけ。</t>
    <rPh sb="2" eb="3">
      <t>カリ</t>
    </rPh>
    <rPh sb="9" eb="12">
      <t>カイフクリョク</t>
    </rPh>
    <rPh sb="13" eb="14">
      <t>アマ</t>
    </rPh>
    <rPh sb="17" eb="18">
      <t>アト</t>
    </rPh>
    <rPh sb="25" eb="27">
      <t>チョウシュウ</t>
    </rPh>
    <phoneticPr fontId="4"/>
  </si>
  <si>
    <r>
      <t>　　基本的に</t>
    </r>
    <r>
      <rPr>
        <b/>
        <sz val="11"/>
        <color indexed="10"/>
        <rFont val="ＭＳ Ｐゴシック"/>
        <family val="3"/>
        <charset val="128"/>
      </rPr>
      <t>回復力使用回数に最も不安があるオテギヌ</t>
    </r>
    <r>
      <rPr>
        <sz val="11"/>
        <rFont val="ＭＳ Ｐゴシック"/>
        <family val="3"/>
        <charset val="128"/>
      </rPr>
      <t>に使う。</t>
    </r>
    <rPh sb="2" eb="5">
      <t>キホンテキ</t>
    </rPh>
    <rPh sb="6" eb="9">
      <t>カイフクリョク</t>
    </rPh>
    <rPh sb="9" eb="13">
      <t>シヨウカイスウ</t>
    </rPh>
    <rPh sb="14" eb="15">
      <t>モット</t>
    </rPh>
    <rPh sb="16" eb="18">
      <t>フアン</t>
    </rPh>
    <rPh sb="26" eb="27">
      <t>ツカ</t>
    </rPh>
    <phoneticPr fontId="4"/>
  </si>
  <si>
    <t>　　なるだけ優先的にケアをしてあげて欲しい。</t>
    <rPh sb="6" eb="9">
      <t>ユウセンテキ</t>
    </rPh>
    <rPh sb="18" eb="19">
      <t>ホ</t>
    </rPh>
    <phoneticPr fontId="4"/>
  </si>
  <si>
    <t>②自分が盲目時に使う</t>
    <rPh sb="1" eb="3">
      <t>ジブン</t>
    </rPh>
    <rPh sb="4" eb="6">
      <t>モウモク</t>
    </rPh>
    <rPh sb="6" eb="7">
      <t>ジ</t>
    </rPh>
    <rPh sb="8" eb="9">
      <t>ツカ</t>
    </rPh>
    <phoneticPr fontId="4"/>
  </si>
  <si>
    <r>
      <t>　　さすがに味方を巻き込まずに使うのは勿体無いが、</t>
    </r>
    <r>
      <rPr>
        <b/>
        <sz val="11"/>
        <color indexed="10"/>
        <rFont val="ＭＳ Ｐゴシック"/>
        <family val="3"/>
        <charset val="128"/>
      </rPr>
      <t>－５のペナルティを無視</t>
    </r>
    <r>
      <rPr>
        <sz val="11"/>
        <color theme="1"/>
        <rFont val="ＭＳ Ｐゴシック"/>
        <family val="3"/>
        <charset val="128"/>
        <scheme val="minor"/>
      </rPr>
      <t>できるのは優秀。</t>
    </r>
    <rPh sb="6" eb="8">
      <t>ミカタ</t>
    </rPh>
    <rPh sb="9" eb="10">
      <t>マ</t>
    </rPh>
    <rPh sb="11" eb="12">
      <t>コ</t>
    </rPh>
    <rPh sb="15" eb="16">
      <t>ツカ</t>
    </rPh>
    <rPh sb="19" eb="22">
      <t>モッタイナ</t>
    </rPh>
    <phoneticPr fontId="4"/>
  </si>
  <si>
    <t>サンダリング･アーマー</t>
    <phoneticPr fontId="4"/>
  </si>
  <si>
    <r>
      <t>　　</t>
    </r>
    <r>
      <rPr>
        <b/>
        <sz val="11"/>
        <color indexed="10"/>
        <rFont val="ＭＳ Ｐゴシック"/>
        <family val="3"/>
        <charset val="128"/>
      </rPr>
      <t>遭遇中盤</t>
    </r>
    <r>
      <rPr>
        <sz val="11"/>
        <color theme="1"/>
        <rFont val="ＭＳ Ｐゴシック"/>
        <family val="3"/>
        <charset val="128"/>
        <scheme val="minor"/>
      </rPr>
      <t>に使って、なるだけ優先的にケアをしてあげて欲しい。</t>
    </r>
    <rPh sb="2" eb="4">
      <t>ソウグウ</t>
    </rPh>
    <rPh sb="4" eb="6">
      <t>チュウバン</t>
    </rPh>
    <rPh sb="7" eb="8">
      <t>ツカ</t>
    </rPh>
    <rPh sb="15" eb="18">
      <t>ユウセンテキ</t>
    </rPh>
    <rPh sb="27" eb="28">
      <t>ホ</t>
    </rPh>
    <phoneticPr fontId="4"/>
  </si>
  <si>
    <t>③射程が１２の遠隔として使う</t>
    <rPh sb="1" eb="3">
      <t>シャテイ</t>
    </rPh>
    <rPh sb="7" eb="9">
      <t>エンカク</t>
    </rPh>
    <rPh sb="12" eb="13">
      <t>ツカ</t>
    </rPh>
    <phoneticPr fontId="4"/>
  </si>
  <si>
    <t>①オーラやダメージゾーンに突っ込まなければならぬ時</t>
    <rPh sb="13" eb="14">
      <t>ツ</t>
    </rPh>
    <rPh sb="15" eb="16">
      <t>コ</t>
    </rPh>
    <rPh sb="24" eb="25">
      <t>トキ</t>
    </rPh>
    <phoneticPr fontId="4"/>
  </si>
  <si>
    <t>②敵に近付かれた時、範囲攻撃に巻き込まれそうな時</t>
    <rPh sb="1" eb="2">
      <t>テキ</t>
    </rPh>
    <rPh sb="3" eb="5">
      <t>チカヅ</t>
    </rPh>
    <rPh sb="8" eb="9">
      <t>トキ</t>
    </rPh>
    <rPh sb="10" eb="12">
      <t>ハンイ</t>
    </rPh>
    <rPh sb="12" eb="14">
      <t>コウゲキ</t>
    </rPh>
    <rPh sb="15" eb="16">
      <t>マ</t>
    </rPh>
    <rPh sb="17" eb="18">
      <t>コ</t>
    </rPh>
    <rPh sb="23" eb="24">
      <t>トキ</t>
    </rPh>
    <phoneticPr fontId="4"/>
  </si>
  <si>
    <t>　　先読み重視！　ハズレを引き易そう・・・。</t>
    <rPh sb="2" eb="4">
      <t>サキヨ</t>
    </rPh>
    <rPh sb="5" eb="7">
      <t>ジュウシ</t>
    </rPh>
    <rPh sb="13" eb="14">
      <t>ヒ</t>
    </rPh>
    <rPh sb="15" eb="16">
      <t>ヤス</t>
    </rPh>
    <phoneticPr fontId="4"/>
  </si>
  <si>
    <t>③攻撃を喰らってからでは遅い</t>
    <rPh sb="1" eb="3">
      <t>コウゲキ</t>
    </rPh>
    <rPh sb="4" eb="5">
      <t>ク</t>
    </rPh>
    <rPh sb="12" eb="13">
      <t>オソ</t>
    </rPh>
    <phoneticPr fontId="4"/>
  </si>
  <si>
    <t>　　前衛じゃないので、攻撃を喰らう前提の行動は普通取らない。</t>
    <rPh sb="2" eb="4">
      <t>ゼンエイ</t>
    </rPh>
    <rPh sb="11" eb="13">
      <t>コウゲキ</t>
    </rPh>
    <rPh sb="14" eb="15">
      <t>ク</t>
    </rPh>
    <rPh sb="17" eb="19">
      <t>ゼンテイ</t>
    </rPh>
    <rPh sb="20" eb="22">
      <t>コウドウ</t>
    </rPh>
    <rPh sb="23" eb="25">
      <t>フツウ</t>
    </rPh>
    <rPh sb="25" eb="26">
      <t>ト</t>
    </rPh>
    <phoneticPr fontId="4"/>
  </si>
  <si>
    <t>　　完全に先読み出来たところで、その時にマイナーアクションが余っている保証も無し。</t>
    <rPh sb="2" eb="4">
      <t>カンゼン</t>
    </rPh>
    <rPh sb="5" eb="7">
      <t>サキヨ</t>
    </rPh>
    <rPh sb="8" eb="10">
      <t>デキ</t>
    </rPh>
    <rPh sb="18" eb="19">
      <t>トキ</t>
    </rPh>
    <rPh sb="30" eb="31">
      <t>アマ</t>
    </rPh>
    <rPh sb="35" eb="37">
      <t>ホショウ</t>
    </rPh>
    <rPh sb="38" eb="39">
      <t>ナ</t>
    </rPh>
    <phoneticPr fontId="4"/>
  </si>
  <si>
    <t>　　継続的ダメージを喰らってから使っても大概遅い。</t>
    <rPh sb="2" eb="4">
      <t>ケイゾク</t>
    </rPh>
    <rPh sb="4" eb="5">
      <t>テキ</t>
    </rPh>
    <rPh sb="10" eb="11">
      <t>ク</t>
    </rPh>
    <rPh sb="16" eb="17">
      <t>ツカ</t>
    </rPh>
    <rPh sb="20" eb="22">
      <t>タイガイ</t>
    </rPh>
    <rPh sb="22" eb="23">
      <t>オソ</t>
    </rPh>
    <phoneticPr fontId="4"/>
  </si>
  <si>
    <t>　　結局、あまりアテにならないって事に・・・。</t>
    <rPh sb="2" eb="4">
      <t>ケッキョク</t>
    </rPh>
    <rPh sb="17" eb="18">
      <t>コト</t>
    </rPh>
    <phoneticPr fontId="4"/>
  </si>
  <si>
    <t>アーティフィサー/汎用/６　(エベ50)</t>
    <rPh sb="9" eb="11">
      <t>ハンヨウ</t>
    </rPh>
    <phoneticPr fontId="4"/>
  </si>
  <si>
    <r>
      <t>　　</t>
    </r>
    <r>
      <rPr>
        <b/>
        <sz val="11"/>
        <color indexed="10"/>
        <rFont val="ＭＳ Ｐゴシック"/>
        <family val="3"/>
        <charset val="128"/>
      </rPr>
      <t>マイナーアクション</t>
    </r>
    <r>
      <rPr>
        <sz val="11"/>
        <color theme="1"/>
        <rFont val="ＭＳ Ｐゴシック"/>
        <family val="3"/>
        <charset val="128"/>
        <scheme val="minor"/>
      </rPr>
      <t>　近接１ 　目標クリーチャー１体　【知】vsＡＣ　1[W]＋【知】</t>
    </r>
    <rPh sb="12" eb="14">
      <t>キンセツ</t>
    </rPh>
    <rPh sb="17" eb="19">
      <t>モクヒョウ</t>
    </rPh>
    <rPh sb="26" eb="27">
      <t>タイ</t>
    </rPh>
    <rPh sb="29" eb="30">
      <t>チ</t>
    </rPh>
    <rPh sb="42" eb="43">
      <t>チ</t>
    </rPh>
    <phoneticPr fontId="4"/>
  </si>
  <si>
    <r>
      <t>　　</t>
    </r>
    <r>
      <rPr>
        <sz val="11"/>
        <rFont val="ＭＳ Ｐゴシック"/>
        <family val="3"/>
        <charset val="128"/>
      </rPr>
      <t>機会攻撃</t>
    </r>
    <r>
      <rPr>
        <sz val="11"/>
        <color theme="1"/>
        <rFont val="ＭＳ Ｐゴシック"/>
        <family val="3"/>
        <charset val="128"/>
        <scheme val="minor"/>
      </rPr>
      <t>　近接１　目標クリーチャー１体　　【知】vsＡＣ　1[W]＋【知】</t>
    </r>
    <rPh sb="2" eb="4">
      <t>キカイ</t>
    </rPh>
    <rPh sb="4" eb="6">
      <t>コウゲキ</t>
    </rPh>
    <rPh sb="7" eb="9">
      <t>キンセツ</t>
    </rPh>
    <phoneticPr fontId="4"/>
  </si>
  <si>
    <r>
      <t>また、</t>
    </r>
    <r>
      <rPr>
        <b/>
        <sz val="11"/>
        <color indexed="10"/>
        <rFont val="ＭＳ Ｐゴシック"/>
        <family val="3"/>
        <charset val="128"/>
      </rPr>
      <t>使用者から５マス以内の距離にいる味方</t>
    </r>
    <r>
      <rPr>
        <sz val="11"/>
        <rFont val="ＭＳ Ｐゴシック"/>
        <family val="3"/>
        <charset val="128"/>
      </rPr>
      <t>のうち、使用者の次T終より前に</t>
    </r>
    <rPh sb="3" eb="6">
      <t>シヨウシャ</t>
    </rPh>
    <rPh sb="11" eb="13">
      <t>イナイ</t>
    </rPh>
    <rPh sb="14" eb="16">
      <t>キョリ</t>
    </rPh>
    <rPh sb="19" eb="21">
      <t>ミカタ</t>
    </rPh>
    <rPh sb="25" eb="28">
      <t>シヨウシャ</t>
    </rPh>
    <rPh sb="29" eb="30">
      <t>ジ</t>
    </rPh>
    <rPh sb="31" eb="32">
      <t>シュウ</t>
    </rPh>
    <rPh sb="34" eb="35">
      <t>マエ</t>
    </rPh>
    <phoneticPr fontId="4"/>
  </si>
  <si>
    <r>
      <t>　　単体攻撃だが、</t>
    </r>
    <r>
      <rPr>
        <b/>
        <sz val="11"/>
        <color indexed="10"/>
        <rFont val="ＭＳ Ｐゴシック"/>
        <family val="3"/>
        <charset val="128"/>
      </rPr>
      <t>－５のペナルティを無視</t>
    </r>
    <r>
      <rPr>
        <sz val="11"/>
        <color theme="1"/>
        <rFont val="ＭＳ Ｐゴシック"/>
        <family val="3"/>
        <charset val="128"/>
        <scheme val="minor"/>
      </rPr>
      <t>できるのは優秀。</t>
    </r>
    <rPh sb="2" eb="4">
      <t>タンタイ</t>
    </rPh>
    <rPh sb="4" eb="6">
      <t>コウゲキ</t>
    </rPh>
    <phoneticPr fontId="4"/>
  </si>
  <si>
    <r>
      <t>　　みんなでタコ殴りだ！　</t>
    </r>
    <r>
      <rPr>
        <b/>
        <sz val="11"/>
        <color indexed="10"/>
        <rFont val="ＭＳ Ｐゴシック"/>
        <family val="3"/>
        <charset val="128"/>
      </rPr>
      <t>タンナイズが敵にも味方にも近付く必要がない</t>
    </r>
    <r>
      <rPr>
        <sz val="11"/>
        <color theme="1"/>
        <rFont val="ＭＳ Ｐゴシック"/>
        <family val="3"/>
        <charset val="128"/>
        <scheme val="minor"/>
      </rPr>
      <t>のは大きい。</t>
    </r>
    <rPh sb="8" eb="9">
      <t>ナグ</t>
    </rPh>
    <rPh sb="19" eb="20">
      <t>テキ</t>
    </rPh>
    <rPh sb="22" eb="24">
      <t>ミカタ</t>
    </rPh>
    <rPh sb="26" eb="28">
      <t>チカヅ</t>
    </rPh>
    <rPh sb="29" eb="31">
      <t>ヒツヨウ</t>
    </rPh>
    <rPh sb="36" eb="37">
      <t>オオ</t>
    </rPh>
    <phoneticPr fontId="4"/>
  </si>
  <si>
    <t>①移動にもマイナーが必要である以上、マイナーで攻撃するメリットが実は薄い？</t>
    <rPh sb="1" eb="3">
      <t>イドウ</t>
    </rPh>
    <rPh sb="10" eb="12">
      <t>ヒツヨウ</t>
    </rPh>
    <rPh sb="15" eb="17">
      <t>イジョウ</t>
    </rPh>
    <rPh sb="23" eb="25">
      <t>コウゲキ</t>
    </rPh>
    <rPh sb="32" eb="33">
      <t>ジツ</t>
    </rPh>
    <rPh sb="34" eb="35">
      <t>ウス</t>
    </rPh>
    <phoneticPr fontId="4"/>
  </si>
  <si>
    <r>
      <t>また、</t>
    </r>
    <r>
      <rPr>
        <b/>
        <sz val="11"/>
        <color indexed="10"/>
        <rFont val="ＭＳ Ｐゴシック"/>
        <family val="3"/>
        <charset val="128"/>
      </rPr>
      <t>使用者の次T終</t>
    </r>
    <r>
      <rPr>
        <sz val="11"/>
        <rFont val="ＭＳ Ｐゴシック"/>
        <family val="3"/>
        <charset val="128"/>
      </rPr>
      <t>より前の段階で</t>
    </r>
    <r>
      <rPr>
        <b/>
        <sz val="11"/>
        <color indexed="10"/>
        <rFont val="ＭＳ Ｐゴシック"/>
        <family val="3"/>
        <charset val="128"/>
      </rPr>
      <t>「次に」目標を攻撃した味方</t>
    </r>
    <r>
      <rPr>
        <sz val="11"/>
        <rFont val="ＭＳ Ｐゴシック"/>
        <family val="3"/>
        <charset val="128"/>
      </rPr>
      <t>は、</t>
    </r>
    <rPh sb="3" eb="6">
      <t>シヨウシャ</t>
    </rPh>
    <rPh sb="7" eb="8">
      <t>ジ</t>
    </rPh>
    <rPh sb="9" eb="10">
      <t>シュウ</t>
    </rPh>
    <rPh sb="12" eb="13">
      <t>マエ</t>
    </rPh>
    <rPh sb="14" eb="16">
      <t>ダンカイ</t>
    </rPh>
    <rPh sb="18" eb="19">
      <t>ツギ</t>
    </rPh>
    <rPh sb="21" eb="23">
      <t>モクヒョウ</t>
    </rPh>
    <rPh sb="24" eb="26">
      <t>コウゲキ</t>
    </rPh>
    <rPh sb="28" eb="30">
      <t>ミカタ</t>
    </rPh>
    <phoneticPr fontId="4"/>
  </si>
  <si>
    <t>　　スミス、イーライ</t>
    <phoneticPr fontId="4"/>
  </si>
  <si>
    <t>　　オテギヌ</t>
    <phoneticPr fontId="4"/>
  </si>
  <si>
    <t>　　リュカオン</t>
    <phoneticPr fontId="4"/>
  </si>
  <si>
    <t>　　アールジェイ</t>
    <phoneticPr fontId="4"/>
  </si>
  <si>
    <t>　　シェリー</t>
    <phoneticPr fontId="4"/>
  </si>
  <si>
    <t>パワーボーナスもらえる味方はたった１人だけ１チャンス！</t>
    <rPh sb="11" eb="13">
      <t>ミカタ</t>
    </rPh>
    <rPh sb="18" eb="19">
      <t>リ</t>
    </rPh>
    <phoneticPr fontId="4"/>
  </si>
  <si>
    <t>①射程２０の飛び道具</t>
    <rPh sb="1" eb="3">
      <t>シャテイ</t>
    </rPh>
    <rPh sb="6" eb="7">
      <t>ト</t>
    </rPh>
    <rPh sb="8" eb="10">
      <t>ドウグ</t>
    </rPh>
    <phoneticPr fontId="4"/>
  </si>
  <si>
    <t>②集中攻撃時に狙う</t>
    <rPh sb="1" eb="3">
      <t>シュウチュウ</t>
    </rPh>
    <rPh sb="3" eb="5">
      <t>コウゲキ</t>
    </rPh>
    <rPh sb="5" eb="6">
      <t>ジ</t>
    </rPh>
    <rPh sb="7" eb="8">
      <t>ネラ</t>
    </rPh>
    <phoneticPr fontId="4"/>
  </si>
  <si>
    <t>　　遭遇毎の方を優先する事！</t>
    <rPh sb="2" eb="4">
      <t>ソウグウ</t>
    </rPh>
    <rPh sb="4" eb="5">
      <t>マイ</t>
    </rPh>
    <rPh sb="6" eb="7">
      <t>ホウ</t>
    </rPh>
    <rPh sb="8" eb="10">
      <t>ユウセン</t>
    </rPh>
    <rPh sb="12" eb="13">
      <t>コト</t>
    </rPh>
    <phoneticPr fontId="4"/>
  </si>
  <si>
    <t>①乱戦状態の味方のフォロー兼攻撃</t>
    <rPh sb="1" eb="3">
      <t>ランセン</t>
    </rPh>
    <rPh sb="3" eb="5">
      <t>ジョウタイ</t>
    </rPh>
    <rPh sb="6" eb="8">
      <t>ミカタ</t>
    </rPh>
    <rPh sb="13" eb="14">
      <t>ケン</t>
    </rPh>
    <rPh sb="14" eb="16">
      <t>コウゲキ</t>
    </rPh>
    <phoneticPr fontId="4"/>
  </si>
  <si>
    <r>
      <t>　・基本、</t>
    </r>
    <r>
      <rPr>
        <b/>
        <sz val="11"/>
        <color indexed="10"/>
        <rFont val="ＭＳ Ｐゴシック"/>
        <family val="3"/>
        <charset val="128"/>
      </rPr>
      <t>敵と隣接させていないとほとんど意味がない</t>
    </r>
    <r>
      <rPr>
        <sz val="11"/>
        <color theme="1"/>
        <rFont val="ＭＳ Ｐゴシック"/>
        <family val="3"/>
        <charset val="128"/>
        <scheme val="minor"/>
      </rPr>
      <t>。⇒　ドッキリや機会攻撃を狙えてナンボ。</t>
    </r>
    <rPh sb="2" eb="4">
      <t>キホン</t>
    </rPh>
    <rPh sb="5" eb="6">
      <t>テキ</t>
    </rPh>
    <rPh sb="7" eb="9">
      <t>リンセツ</t>
    </rPh>
    <rPh sb="20" eb="22">
      <t>イミ</t>
    </rPh>
    <rPh sb="33" eb="35">
      <t>キカイ</t>
    </rPh>
    <rPh sb="35" eb="37">
      <t>コウゲキ</t>
    </rPh>
    <rPh sb="38" eb="39">
      <t>ネラ</t>
    </rPh>
    <phoneticPr fontId="4"/>
  </si>
  <si>
    <t>　　サンダリング･アーマーみたいに使用条件が無いので、いざという時にも役立つハズ。　</t>
    <rPh sb="17" eb="19">
      <t>シヨウ</t>
    </rPh>
    <rPh sb="19" eb="21">
      <t>ジョウケン</t>
    </rPh>
    <rPh sb="22" eb="23">
      <t>ナ</t>
    </rPh>
    <rPh sb="32" eb="33">
      <t>トキ</t>
    </rPh>
    <rPh sb="35" eb="37">
      <t>ヤクダ</t>
    </rPh>
    <phoneticPr fontId="4"/>
  </si>
  <si>
    <t>　　まず味方にカナリアになってもらってから使えば、ハズレはない？</t>
    <rPh sb="4" eb="6">
      <t>ミカタ</t>
    </rPh>
    <rPh sb="21" eb="22">
      <t>ツカ</t>
    </rPh>
    <phoneticPr fontId="4"/>
  </si>
  <si>
    <t>　　召喚も当然もらえない・・・。</t>
    <rPh sb="2" eb="4">
      <t>ショウカン</t>
    </rPh>
    <rPh sb="5" eb="7">
      <t>トウゼン</t>
    </rPh>
    <phoneticPr fontId="4"/>
  </si>
  <si>
    <t>　　</t>
    <phoneticPr fontId="4"/>
  </si>
  <si>
    <t>②特攻！・・・のつもりがカナリア？</t>
    <rPh sb="1" eb="3">
      <t>トッコウ</t>
    </rPh>
    <phoneticPr fontId="4"/>
  </si>
  <si>
    <r>
      <t>　　マイナー攻撃を最大限活かすには</t>
    </r>
    <r>
      <rPr>
        <b/>
        <sz val="11"/>
        <color indexed="10"/>
        <rFont val="ＭＳ Ｐゴシック"/>
        <family val="3"/>
        <charset val="128"/>
      </rPr>
      <t>敵の群れに特攻</t>
    </r>
    <r>
      <rPr>
        <sz val="11"/>
        <rFont val="ＭＳ Ｐゴシック"/>
        <family val="3"/>
        <charset val="128"/>
      </rPr>
      <t>させるしか術は無い！</t>
    </r>
    <rPh sb="6" eb="8">
      <t>コウゲキ</t>
    </rPh>
    <rPh sb="9" eb="12">
      <t>サイダイゲン</t>
    </rPh>
    <rPh sb="12" eb="13">
      <t>イ</t>
    </rPh>
    <rPh sb="17" eb="18">
      <t>テキ</t>
    </rPh>
    <rPh sb="19" eb="20">
      <t>ム</t>
    </rPh>
    <rPh sb="22" eb="24">
      <t>トッコウ</t>
    </rPh>
    <rPh sb="29" eb="30">
      <t>スベ</t>
    </rPh>
    <rPh sb="31" eb="32">
      <t>ナ</t>
    </rPh>
    <phoneticPr fontId="4"/>
  </si>
  <si>
    <r>
      <t>　　そもそも射程が５しかないので、</t>
    </r>
    <r>
      <rPr>
        <b/>
        <sz val="11"/>
        <color indexed="10"/>
        <rFont val="ＭＳ Ｐゴシック"/>
        <family val="3"/>
        <charset val="128"/>
      </rPr>
      <t>特攻させようと思えばタンナイズまで特攻気味</t>
    </r>
    <r>
      <rPr>
        <sz val="11"/>
        <rFont val="ＭＳ Ｐゴシック"/>
        <family val="3"/>
        <charset val="128"/>
      </rPr>
      <t>になってしまうぞ・・・。</t>
    </r>
    <rPh sb="6" eb="8">
      <t>シャテイ</t>
    </rPh>
    <rPh sb="17" eb="19">
      <t>トッコウ</t>
    </rPh>
    <rPh sb="24" eb="25">
      <t>オモ</t>
    </rPh>
    <rPh sb="34" eb="36">
      <t>トッコウ</t>
    </rPh>
    <rPh sb="36" eb="38">
      <t>ギミ</t>
    </rPh>
    <phoneticPr fontId="4"/>
  </si>
  <si>
    <t>伏せ時には這い進みが不可能なので要注意・・・って程でも無いかな（笑）</t>
    <rPh sb="0" eb="1">
      <t>フ</t>
    </rPh>
    <rPh sb="2" eb="3">
      <t>ジ</t>
    </rPh>
    <rPh sb="5" eb="6">
      <t>ハ</t>
    </rPh>
    <rPh sb="7" eb="8">
      <t>スス</t>
    </rPh>
    <rPh sb="10" eb="13">
      <t>フカノウ</t>
    </rPh>
    <rPh sb="16" eb="17">
      <t>ヨウ</t>
    </rPh>
    <rPh sb="17" eb="19">
      <t>チュウイ</t>
    </rPh>
    <rPh sb="24" eb="25">
      <t>ホド</t>
    </rPh>
    <rPh sb="27" eb="28">
      <t>ナ</t>
    </rPh>
    <rPh sb="32" eb="33">
      <t>ワライ</t>
    </rPh>
    <phoneticPr fontId="4"/>
  </si>
  <si>
    <t>③障害物がベスト？</t>
    <rPh sb="1" eb="4">
      <t>ショウガイブツ</t>
    </rPh>
    <phoneticPr fontId="4"/>
  </si>
  <si>
    <t>　　まァ、そこまで努力しても大してダメージも高くないので効果の程は・・・。</t>
    <rPh sb="9" eb="11">
      <t>ドリョク</t>
    </rPh>
    <rPh sb="14" eb="15">
      <t>タイ</t>
    </rPh>
    <rPh sb="22" eb="23">
      <t>タカ</t>
    </rPh>
    <rPh sb="28" eb="30">
      <t>コウカ</t>
    </rPh>
    <rPh sb="31" eb="32">
      <t>ホド</t>
    </rPh>
    <phoneticPr fontId="4"/>
  </si>
  <si>
    <t>　　敵の方から近付いて来てくれる位置に放置して、敵が隣接してくれたら攻撃ってのが無難か？</t>
    <rPh sb="2" eb="3">
      <t>テキ</t>
    </rPh>
    <rPh sb="4" eb="5">
      <t>ホウ</t>
    </rPh>
    <rPh sb="7" eb="9">
      <t>チカヅ</t>
    </rPh>
    <rPh sb="11" eb="12">
      <t>キ</t>
    </rPh>
    <rPh sb="16" eb="18">
      <t>イチ</t>
    </rPh>
    <rPh sb="19" eb="21">
      <t>ホウチ</t>
    </rPh>
    <rPh sb="24" eb="25">
      <t>テキ</t>
    </rPh>
    <rPh sb="26" eb="28">
      <t>リンセツ</t>
    </rPh>
    <rPh sb="34" eb="36">
      <t>コウゲキ</t>
    </rPh>
    <rPh sb="40" eb="42">
      <t>ブナン</t>
    </rPh>
    <phoneticPr fontId="4"/>
  </si>
  <si>
    <t>　　このような使い方でもタンナイズのアクションが本当に余るのかは怪しい・・・。</t>
    <rPh sb="7" eb="8">
      <t>ツカ</t>
    </rPh>
    <rPh sb="9" eb="10">
      <t>カタ</t>
    </rPh>
    <rPh sb="24" eb="26">
      <t>ホントウ</t>
    </rPh>
    <rPh sb="27" eb="28">
      <t>アマ</t>
    </rPh>
    <rPh sb="32" eb="33">
      <t>アヤ</t>
    </rPh>
    <phoneticPr fontId="4"/>
  </si>
  <si>
    <t>オウビーディエント･サーヴァントと隣接中かつ誰かにマークされてる敵、</t>
    <rPh sb="19" eb="20">
      <t>チュウ</t>
    </rPh>
    <rPh sb="22" eb="23">
      <t>ダレ</t>
    </rPh>
    <phoneticPr fontId="4"/>
  </si>
  <si>
    <t>使用者は1回の移動アクションとしてこの手を5マスまで移動させることができる。</t>
    <rPh sb="0" eb="3">
      <t>シヨウシャ</t>
    </rPh>
    <rPh sb="5" eb="6">
      <t>カイ</t>
    </rPh>
    <rPh sb="7" eb="9">
      <t>イドウ</t>
    </rPh>
    <rPh sb="19" eb="20">
      <t>テ</t>
    </rPh>
    <rPh sb="26" eb="28">
      <t>イドウ</t>
    </rPh>
    <phoneticPr fontId="4"/>
  </si>
  <si>
    <t>　　遠隔も持っているが、あくまでオマケと割り切る。　</t>
    <rPh sb="2" eb="4">
      <t>エンカク</t>
    </rPh>
    <rPh sb="5" eb="6">
      <t>モ</t>
    </rPh>
    <rPh sb="20" eb="21">
      <t>ワ</t>
    </rPh>
    <rPh sb="22" eb="23">
      <t>キ</t>
    </rPh>
    <phoneticPr fontId="4"/>
  </si>
  <si>
    <t>　　リュカオン（時にはアールジェイ）がマークした敵にどれだけ纏わり付けるかが勝負！</t>
    <rPh sb="8" eb="9">
      <t>トキ</t>
    </rPh>
    <rPh sb="24" eb="25">
      <t>テキ</t>
    </rPh>
    <rPh sb="30" eb="31">
      <t>マト</t>
    </rPh>
    <rPh sb="33" eb="34">
      <t>ツ</t>
    </rPh>
    <rPh sb="38" eb="40">
      <t>ショウブ</t>
    </rPh>
    <phoneticPr fontId="4"/>
  </si>
  <si>
    <r>
      <t>　　</t>
    </r>
    <r>
      <rPr>
        <b/>
        <sz val="11"/>
        <color indexed="10"/>
        <rFont val="ＭＳ Ｐゴシック"/>
        <family val="3"/>
        <charset val="128"/>
      </rPr>
      <t>マークされたザコと並んだだけで始末できる</t>
    </r>
    <r>
      <rPr>
        <sz val="11"/>
        <rFont val="ＭＳ Ｐゴシック"/>
        <family val="3"/>
        <charset val="128"/>
      </rPr>
      <t>ので場をコントロールする要素もあるし、</t>
    </r>
    <rPh sb="11" eb="12">
      <t>ナラ</t>
    </rPh>
    <rPh sb="17" eb="19">
      <t>シマツ</t>
    </rPh>
    <rPh sb="24" eb="25">
      <t>バ</t>
    </rPh>
    <rPh sb="34" eb="36">
      <t>ヨウソ</t>
    </rPh>
    <phoneticPr fontId="4"/>
  </si>
  <si>
    <t>　　自分でマークするより、防衛役がマークで守ってあげる方が活躍できそうか？</t>
    <rPh sb="2" eb="4">
      <t>ジブン</t>
    </rPh>
    <rPh sb="13" eb="15">
      <t>ボウエイ</t>
    </rPh>
    <rPh sb="15" eb="16">
      <t>ヤク</t>
    </rPh>
    <rPh sb="21" eb="22">
      <t>マモ</t>
    </rPh>
    <rPh sb="27" eb="28">
      <t>ホウ</t>
    </rPh>
    <rPh sb="29" eb="31">
      <t>カツヤク</t>
    </rPh>
    <phoneticPr fontId="4"/>
  </si>
  <si>
    <t>②特攻やカナリアは不向き</t>
    <rPh sb="1" eb="3">
      <t>トッコウ</t>
    </rPh>
    <rPh sb="9" eb="11">
      <t>フム</t>
    </rPh>
    <phoneticPr fontId="4"/>
  </si>
  <si>
    <t>　　射程も短く、飛行も不可能、防御にボーナスも無しという事なので、サバイバル能力は低い。</t>
    <rPh sb="2" eb="4">
      <t>シャテイ</t>
    </rPh>
    <rPh sb="5" eb="6">
      <t>ミジカ</t>
    </rPh>
    <rPh sb="8" eb="10">
      <t>ヒコウ</t>
    </rPh>
    <rPh sb="11" eb="14">
      <t>フカノウ</t>
    </rPh>
    <rPh sb="15" eb="17">
      <t>ボウギョ</t>
    </rPh>
    <rPh sb="23" eb="24">
      <t>ナ</t>
    </rPh>
    <rPh sb="28" eb="29">
      <t>コト</t>
    </rPh>
    <rPh sb="38" eb="40">
      <t>ノウリョク</t>
    </rPh>
    <rPh sb="41" eb="42">
      <t>ヒク</t>
    </rPh>
    <phoneticPr fontId="4"/>
  </si>
  <si>
    <t>①基本、防衛役にマークされている敵と隣接してナンボ</t>
    <rPh sb="1" eb="3">
      <t>キホン</t>
    </rPh>
    <rPh sb="4" eb="6">
      <t>ボウエイ</t>
    </rPh>
    <rPh sb="6" eb="7">
      <t>ヤク</t>
    </rPh>
    <rPh sb="16" eb="17">
      <t>テキ</t>
    </rPh>
    <rPh sb="18" eb="20">
      <t>リンセツ</t>
    </rPh>
    <phoneticPr fontId="4"/>
  </si>
  <si>
    <t>　　なかなか地味に攻撃力はある部類なので、死亡前提の危険な運用はもったいない。</t>
    <rPh sb="6" eb="8">
      <t>ジミ</t>
    </rPh>
    <rPh sb="9" eb="12">
      <t>コウゲキリョク</t>
    </rPh>
    <rPh sb="15" eb="17">
      <t>ブルイ</t>
    </rPh>
    <rPh sb="21" eb="23">
      <t>シボウ</t>
    </rPh>
    <rPh sb="23" eb="25">
      <t>ゼンテイ</t>
    </rPh>
    <rPh sb="26" eb="28">
      <t>キケン</t>
    </rPh>
    <rPh sb="29" eb="31">
      <t>ウンヨウ</t>
    </rPh>
    <phoneticPr fontId="4"/>
  </si>
  <si>
    <t>集中攻撃</t>
    <rPh sb="0" eb="2">
      <t>シュウチュウ</t>
    </rPh>
    <rPh sb="2" eb="4">
      <t>コウゲキ</t>
    </rPh>
    <phoneticPr fontId="4"/>
  </si>
  <si>
    <t>カナリア？</t>
    <phoneticPr fontId="4"/>
  </si>
  <si>
    <t>召喚＆創造パワー使用時　必須チェック事項　　　</t>
    <rPh sb="0" eb="2">
      <t>ショウカン</t>
    </rPh>
    <rPh sb="3" eb="5">
      <t>ソウゾウ</t>
    </rPh>
    <rPh sb="8" eb="11">
      <t>シヨウジ</t>
    </rPh>
    <rPh sb="12" eb="14">
      <t>ヒッス</t>
    </rPh>
    <rPh sb="18" eb="20">
      <t>ジコウ</t>
    </rPh>
    <phoneticPr fontId="4"/>
  </si>
  <si>
    <t>射程が５しかない！　</t>
    <rPh sb="0" eb="2">
      <t>シャテイ</t>
    </rPh>
    <phoneticPr fontId="4"/>
  </si>
  <si>
    <t>　それ故、召喚したターンも含めてタンナイズのアクションが余る事はほとんど無い。</t>
    <rPh sb="3" eb="4">
      <t>ユエ</t>
    </rPh>
    <rPh sb="5" eb="7">
      <t>ショウカン</t>
    </rPh>
    <rPh sb="13" eb="14">
      <t>フク</t>
    </rPh>
    <rPh sb="28" eb="29">
      <t>アマ</t>
    </rPh>
    <rPh sb="30" eb="31">
      <t>コト</t>
    </rPh>
    <rPh sb="36" eb="37">
      <t>ナ</t>
    </rPh>
    <phoneticPr fontId="4"/>
  </si>
  <si>
    <t>　召喚自身の移動と併用しないとあんまり遠くへ送り込めない・・・。</t>
    <rPh sb="1" eb="3">
      <t>ショウカン</t>
    </rPh>
    <rPh sb="3" eb="5">
      <t>ジシン</t>
    </rPh>
    <rPh sb="6" eb="8">
      <t>イドウ</t>
    </rPh>
    <rPh sb="9" eb="11">
      <t>ヘイヨウ</t>
    </rPh>
    <rPh sb="19" eb="20">
      <t>トオ</t>
    </rPh>
    <rPh sb="22" eb="23">
      <t>オク</t>
    </rPh>
    <rPh sb="24" eb="25">
      <t>コ</t>
    </rPh>
    <phoneticPr fontId="4"/>
  </si>
  <si>
    <t>　また、こういった要素からウィザードの召喚よりも特攻させるのがかなり難しい・・・。</t>
    <rPh sb="9" eb="11">
      <t>ヨウソ</t>
    </rPh>
    <rPh sb="19" eb="21">
      <t>ショウカン</t>
    </rPh>
    <rPh sb="24" eb="26">
      <t>トッコウ</t>
    </rPh>
    <rPh sb="34" eb="35">
      <t>ムズカ</t>
    </rPh>
    <phoneticPr fontId="4"/>
  </si>
  <si>
    <t>　　　狭い通路をフタできる。　複数あるいは大型の召喚とを組み合わせると強固な壁に。</t>
    <rPh sb="3" eb="4">
      <t>セマ</t>
    </rPh>
    <rPh sb="5" eb="7">
      <t>ツウロ</t>
    </rPh>
    <rPh sb="15" eb="17">
      <t>フクスウ</t>
    </rPh>
    <rPh sb="21" eb="23">
      <t>オオガタ</t>
    </rPh>
    <rPh sb="24" eb="26">
      <t>ショウカン</t>
    </rPh>
    <rPh sb="28" eb="29">
      <t>ク</t>
    </rPh>
    <rPh sb="30" eb="31">
      <t>ア</t>
    </rPh>
    <rPh sb="35" eb="37">
      <t>キョウコ</t>
    </rPh>
    <rPh sb="38" eb="39">
      <t>カベ</t>
    </rPh>
    <phoneticPr fontId="4"/>
  </si>
  <si>
    <t>　・マイナーアクションが超忙しい。⇒　汎用パワーを使うだけでそのターン、召喚が孤立しかねない。</t>
    <rPh sb="12" eb="13">
      <t>チョウ</t>
    </rPh>
    <rPh sb="13" eb="14">
      <t>イソガ</t>
    </rPh>
    <rPh sb="19" eb="21">
      <t>ハンヨウ</t>
    </rPh>
    <rPh sb="25" eb="26">
      <t>ツカ</t>
    </rPh>
    <rPh sb="36" eb="38">
      <t>ショウカン</t>
    </rPh>
    <rPh sb="39" eb="41">
      <t>コリツ</t>
    </rPh>
    <phoneticPr fontId="4"/>
  </si>
  <si>
    <t>　　　撃破役もどき。　防衛役がマークで守ってあげるとベター。</t>
    <rPh sb="3" eb="5">
      <t>ゲキハ</t>
    </rPh>
    <rPh sb="5" eb="6">
      <t>ヤク</t>
    </rPh>
    <rPh sb="11" eb="14">
      <t>ボウエイヤク</t>
    </rPh>
    <rPh sb="19" eb="20">
      <t>マモ</t>
    </rPh>
    <phoneticPr fontId="4"/>
  </si>
  <si>
    <t>　　⑥みんなと集中攻撃</t>
    <rPh sb="7" eb="9">
      <t>シュウチュウ</t>
    </rPh>
    <rPh sb="9" eb="11">
      <t>コウゲキ</t>
    </rPh>
    <phoneticPr fontId="4"/>
  </si>
  <si>
    <t>　　　しかし、射程の短さ故にコレを狙うとタンナイズ本体まで危険だったりして・・・。</t>
    <rPh sb="7" eb="9">
      <t>シャテイ</t>
    </rPh>
    <rPh sb="10" eb="11">
      <t>ミジカ</t>
    </rPh>
    <rPh sb="12" eb="13">
      <t>ユエ</t>
    </rPh>
    <rPh sb="17" eb="18">
      <t>ネラ</t>
    </rPh>
    <rPh sb="25" eb="27">
      <t>ホンタイ</t>
    </rPh>
    <rPh sb="29" eb="31">
      <t>キケン</t>
    </rPh>
    <phoneticPr fontId="4"/>
  </si>
  <si>
    <t>マークされてた状態であり、なおかつオウビーディエント･サーヴァントに隣接した状態で</t>
    <rPh sb="7" eb="9">
      <t>ジョウタイ</t>
    </rPh>
    <rPh sb="34" eb="36">
      <t>リンセツ</t>
    </rPh>
    <rPh sb="38" eb="40">
      <t>ジョウタイ</t>
    </rPh>
    <phoneticPr fontId="4"/>
  </si>
  <si>
    <t>①元々の効果にプラスされるので回復量が多い</t>
    <rPh sb="1" eb="3">
      <t>モトモト</t>
    </rPh>
    <rPh sb="4" eb="6">
      <t>コウカ</t>
    </rPh>
    <rPh sb="15" eb="17">
      <t>カイフク</t>
    </rPh>
    <rPh sb="17" eb="18">
      <t>リョウ</t>
    </rPh>
    <rPh sb="19" eb="20">
      <t>オオ</t>
    </rPh>
    <phoneticPr fontId="4"/>
  </si>
  <si>
    <t>①キュアラティヴ・アドミクスチャーとの併用不可</t>
    <rPh sb="19" eb="21">
      <t>ヘイヨウ</t>
    </rPh>
    <rPh sb="21" eb="23">
      <t>フカ</t>
    </rPh>
    <phoneticPr fontId="4"/>
  </si>
  <si>
    <t>命名：</t>
    <rPh sb="0" eb="2">
      <t>メイメイ</t>
    </rPh>
    <phoneticPr fontId="4"/>
  </si>
  <si>
    <t>手</t>
    <rPh sb="0" eb="1">
      <t>テ</t>
    </rPh>
    <phoneticPr fontId="4"/>
  </si>
  <si>
    <r>
      <t>　　遭遇中盤までは高確率で</t>
    </r>
    <r>
      <rPr>
        <b/>
        <sz val="11"/>
        <color indexed="10"/>
        <rFont val="ＭＳ Ｐゴシック"/>
        <family val="3"/>
        <charset val="128"/>
      </rPr>
      <t>既にアールジェイの防御値にパワーボーナス</t>
    </r>
    <r>
      <rPr>
        <sz val="11"/>
        <color indexed="8"/>
        <rFont val="ＭＳ Ｐゴシック"/>
        <family val="3"/>
        <charset val="128"/>
      </rPr>
      <t>が付いている！</t>
    </r>
    <rPh sb="2" eb="4">
      <t>ソウグウ</t>
    </rPh>
    <rPh sb="4" eb="6">
      <t>チュウバン</t>
    </rPh>
    <rPh sb="9" eb="12">
      <t>コウカクリツ</t>
    </rPh>
    <rPh sb="13" eb="14">
      <t>スデ</t>
    </rPh>
    <rPh sb="22" eb="24">
      <t>ボウギョ</t>
    </rPh>
    <rPh sb="24" eb="25">
      <t>チ</t>
    </rPh>
    <rPh sb="34" eb="35">
      <t>ツ</t>
    </rPh>
    <phoneticPr fontId="4"/>
  </si>
  <si>
    <t>②封呪を２つ作成（当たり前２）</t>
    <rPh sb="1" eb="2">
      <t>フウ</t>
    </rPh>
    <rPh sb="2" eb="3">
      <t>ノロイ</t>
    </rPh>
    <rPh sb="6" eb="8">
      <t>サクセイ</t>
    </rPh>
    <rPh sb="9" eb="10">
      <t>ア</t>
    </rPh>
    <rPh sb="12" eb="13">
      <t>マエ</t>
    </rPh>
    <phoneticPr fontId="4"/>
  </si>
  <si>
    <t>①任意の数だけ回復力を消費、遭遇毎パワー使用回数リセット</t>
    <rPh sb="1" eb="3">
      <t>ニンイ</t>
    </rPh>
    <rPh sb="4" eb="5">
      <t>カズ</t>
    </rPh>
    <rPh sb="7" eb="9">
      <t>カイフク</t>
    </rPh>
    <rPh sb="9" eb="10">
      <t>リョク</t>
    </rPh>
    <rPh sb="11" eb="13">
      <t>ショウヒ</t>
    </rPh>
    <rPh sb="14" eb="16">
      <t>ソウグウ</t>
    </rPh>
    <rPh sb="16" eb="17">
      <t>マイ</t>
    </rPh>
    <rPh sb="20" eb="22">
      <t>シヨウ</t>
    </rPh>
    <rPh sb="22" eb="24">
      <t>カイスウ</t>
    </rPh>
    <phoneticPr fontId="4"/>
  </si>
  <si>
    <r>
      <t>　　シェリーと小休憩取れば（ベルトの効果で）</t>
    </r>
    <r>
      <rPr>
        <b/>
        <sz val="11"/>
        <color indexed="10"/>
        <rFont val="ＭＳ Ｐゴシック"/>
        <family val="3"/>
        <charset val="128"/>
      </rPr>
      <t>回復力値に＋１のボーナス</t>
    </r>
    <rPh sb="7" eb="10">
      <t>ショウキュウケイ</t>
    </rPh>
    <rPh sb="10" eb="11">
      <t>ト</t>
    </rPh>
    <rPh sb="18" eb="20">
      <t>コウカ</t>
    </rPh>
    <rPh sb="22" eb="25">
      <t>カイフクリョク</t>
    </rPh>
    <rPh sb="25" eb="26">
      <t>チ</t>
    </rPh>
    <phoneticPr fontId="4"/>
  </si>
  <si>
    <t>②封呪の補充</t>
    <rPh sb="1" eb="2">
      <t>フウ</t>
    </rPh>
    <rPh sb="2" eb="3">
      <t>ノロイ</t>
    </rPh>
    <rPh sb="4" eb="6">
      <t>ホジュウ</t>
    </rPh>
    <phoneticPr fontId="4"/>
  </si>
  <si>
    <r>
      <t>　　まだまだ頑張ってもらわねばならないので、</t>
    </r>
    <r>
      <rPr>
        <b/>
        <sz val="11"/>
        <color indexed="10"/>
        <rFont val="ＭＳ Ｐゴシック"/>
        <family val="3"/>
        <charset val="128"/>
      </rPr>
      <t>いきなり前衛から徴収すべきでは無い！</t>
    </r>
    <rPh sb="6" eb="8">
      <t>ガンバ</t>
    </rPh>
    <rPh sb="26" eb="28">
      <t>ゼンエイ</t>
    </rPh>
    <rPh sb="30" eb="32">
      <t>チョウシュウ</t>
    </rPh>
    <rPh sb="37" eb="38">
      <t>ナ</t>
    </rPh>
    <phoneticPr fontId="4"/>
  </si>
  <si>
    <t>クリエイト･シャドウロート･ウェポン</t>
    <phoneticPr fontId="4"/>
  </si>
  <si>
    <t>タンナイズ確認事項チェック表</t>
    <rPh sb="5" eb="7">
      <t>カクニン</t>
    </rPh>
    <rPh sb="7" eb="9">
      <t>ジコウ</t>
    </rPh>
    <rPh sb="13" eb="14">
      <t>ヒョウ</t>
    </rPh>
    <phoneticPr fontId="4"/>
  </si>
  <si>
    <r>
      <t>　　遭遇中、</t>
    </r>
    <r>
      <rPr>
        <b/>
        <sz val="11"/>
        <color indexed="10"/>
        <rFont val="ＭＳ Ｐゴシック"/>
        <family val="3"/>
        <charset val="128"/>
      </rPr>
      <t>再使用可能状態をキープ</t>
    </r>
    <r>
      <rPr>
        <sz val="11"/>
        <color theme="1"/>
        <rFont val="ＭＳ Ｐゴシック"/>
        <family val="3"/>
        <charset val="128"/>
        <scheme val="minor"/>
      </rPr>
      <t>する為には解除しないのがベスト。</t>
    </r>
    <rPh sb="2" eb="4">
      <t>ソウグウ</t>
    </rPh>
    <rPh sb="4" eb="5">
      <t>チュウ</t>
    </rPh>
    <rPh sb="6" eb="9">
      <t>サイシヨウ</t>
    </rPh>
    <rPh sb="9" eb="11">
      <t>カノウ</t>
    </rPh>
    <rPh sb="11" eb="13">
      <t>ジョウタイ</t>
    </rPh>
    <rPh sb="19" eb="20">
      <t>タメ</t>
    </rPh>
    <rPh sb="22" eb="24">
      <t>カイジョ</t>
    </rPh>
    <phoneticPr fontId="4"/>
  </si>
  <si>
    <t>①ＨＰ及び回復力＆各パワー使用回数リセット（当たり前１）</t>
    <rPh sb="3" eb="4">
      <t>オヨ</t>
    </rPh>
    <rPh sb="9" eb="10">
      <t>カク</t>
    </rPh>
    <rPh sb="13" eb="15">
      <t>シヨウ</t>
    </rPh>
    <rPh sb="15" eb="17">
      <t>カイスウ</t>
    </rPh>
    <rPh sb="22" eb="23">
      <t>ア</t>
    </rPh>
    <rPh sb="25" eb="26">
      <t>マエ</t>
    </rPh>
    <phoneticPr fontId="4"/>
  </si>
  <si>
    <r>
      <t>　　エネルギー付与は全く意味が無いので、</t>
    </r>
    <r>
      <rPr>
        <b/>
        <sz val="11"/>
        <color indexed="10"/>
        <rFont val="ＭＳ Ｐゴシック"/>
        <family val="3"/>
        <charset val="128"/>
      </rPr>
      <t>エネルギー増強で確定！</t>
    </r>
    <rPh sb="7" eb="9">
      <t>フヨ</t>
    </rPh>
    <rPh sb="10" eb="11">
      <t>マッタ</t>
    </rPh>
    <rPh sb="12" eb="14">
      <t>イミ</t>
    </rPh>
    <rPh sb="15" eb="16">
      <t>ナ</t>
    </rPh>
    <rPh sb="25" eb="27">
      <t>ゾウキョウ</t>
    </rPh>
    <rPh sb="28" eb="30">
      <t>カクテイ</t>
    </rPh>
    <phoneticPr fontId="4"/>
  </si>
  <si>
    <t>　　エネルギー付与か増強かは状況によりけり。</t>
    <rPh sb="7" eb="9">
      <t>フヨ</t>
    </rPh>
    <rPh sb="10" eb="12">
      <t>ゾウキョウ</t>
    </rPh>
    <rPh sb="14" eb="16">
      <t>ジョウキョウ</t>
    </rPh>
    <phoneticPr fontId="4"/>
  </si>
  <si>
    <r>
      <t>　　エネルギー増強の効果は、出目を確認した直後、</t>
    </r>
    <r>
      <rPr>
        <b/>
        <sz val="11"/>
        <color indexed="10"/>
        <rFont val="ＭＳ Ｐゴシック"/>
        <family val="3"/>
        <charset val="128"/>
      </rPr>
      <t>ヒットの有無を判定する前</t>
    </r>
    <r>
      <rPr>
        <sz val="11"/>
        <color theme="1"/>
        <rFont val="ＭＳ Ｐゴシック"/>
        <family val="3"/>
        <charset val="128"/>
        <scheme val="minor"/>
      </rPr>
      <t>なので注意！</t>
    </r>
    <rPh sb="7" eb="9">
      <t>ゾウキョウ</t>
    </rPh>
    <rPh sb="10" eb="12">
      <t>コウカ</t>
    </rPh>
    <rPh sb="14" eb="16">
      <t>デメ</t>
    </rPh>
    <rPh sb="15" eb="16">
      <t>メ</t>
    </rPh>
    <rPh sb="17" eb="19">
      <t>カクニン</t>
    </rPh>
    <rPh sb="21" eb="23">
      <t>チョクゴ</t>
    </rPh>
    <rPh sb="28" eb="30">
      <t>ウム</t>
    </rPh>
    <rPh sb="31" eb="33">
      <t>ハンテイ</t>
    </rPh>
    <rPh sb="35" eb="36">
      <t>マエ</t>
    </rPh>
    <rPh sb="39" eb="41">
      <t>チュウイ</t>
    </rPh>
    <phoneticPr fontId="4"/>
  </si>
  <si>
    <t>　　アイテムの使用タイミングをタンナイズが管理する訳でない以上、皆に周知するしかない・・・。</t>
    <rPh sb="7" eb="9">
      <t>シヨウ</t>
    </rPh>
    <rPh sb="21" eb="23">
      <t>カンリ</t>
    </rPh>
    <rPh sb="25" eb="26">
      <t>ワケ</t>
    </rPh>
    <rPh sb="29" eb="31">
      <t>イジョウ</t>
    </rPh>
    <rPh sb="32" eb="33">
      <t>ミナ</t>
    </rPh>
    <rPh sb="34" eb="36">
      <t>シュウチ</t>
    </rPh>
    <phoneticPr fontId="4"/>
  </si>
  <si>
    <t>④秘術強化を宣言</t>
    <rPh sb="1" eb="3">
      <t>ヒジュツ</t>
    </rPh>
    <rPh sb="3" eb="5">
      <t>キョウカ</t>
    </rPh>
    <rPh sb="6" eb="8">
      <t>センゲン</t>
    </rPh>
    <phoneticPr fontId="4"/>
  </si>
  <si>
    <r>
      <t>④</t>
    </r>
    <r>
      <rPr>
        <b/>
        <sz val="11"/>
        <color indexed="10"/>
        <rFont val="ＭＳ Ｐゴシック"/>
        <family val="3"/>
        <charset val="128"/>
      </rPr>
      <t>マイルストーン達成時限定</t>
    </r>
    <r>
      <rPr>
        <sz val="11"/>
        <color theme="1"/>
        <rFont val="ＭＳ Ｐゴシック"/>
        <family val="3"/>
        <charset val="128"/>
        <scheme val="minor"/>
      </rPr>
      <t>で秘術強化を宣言</t>
    </r>
    <rPh sb="11" eb="13">
      <t>ゲンテイ</t>
    </rPh>
    <phoneticPr fontId="4"/>
  </si>
  <si>
    <t>遭遇中</t>
    <rPh sb="0" eb="2">
      <t>ソウグウ</t>
    </rPh>
    <rPh sb="2" eb="3">
      <t>チュウ</t>
    </rPh>
    <phoneticPr fontId="4"/>
  </si>
  <si>
    <r>
      <t>　　</t>
    </r>
    <r>
      <rPr>
        <b/>
        <sz val="11"/>
        <color indexed="10"/>
        <rFont val="ＭＳ Ｐゴシック"/>
        <family val="3"/>
        <charset val="128"/>
      </rPr>
      <t>最低でもオテギヌの５マス以内</t>
    </r>
    <r>
      <rPr>
        <sz val="11"/>
        <color theme="1"/>
        <rFont val="ＭＳ Ｐゴシック"/>
        <family val="3"/>
        <charset val="128"/>
        <scheme val="minor"/>
      </rPr>
      <t>は常にキープしたい。</t>
    </r>
    <rPh sb="2" eb="4">
      <t>サイテイ</t>
    </rPh>
    <rPh sb="14" eb="16">
      <t>イナイ</t>
    </rPh>
    <rPh sb="17" eb="18">
      <t>ツネ</t>
    </rPh>
    <phoneticPr fontId="4"/>
  </si>
  <si>
    <t>①基本的に前衛の５マス以内の距離をキープ</t>
    <rPh sb="1" eb="4">
      <t>キホンテキ</t>
    </rPh>
    <rPh sb="5" eb="7">
      <t>ゼンエイ</t>
    </rPh>
    <rPh sb="11" eb="13">
      <t>イナイ</t>
    </rPh>
    <rPh sb="14" eb="16">
      <t>キョリ</t>
    </rPh>
    <phoneticPr fontId="4"/>
  </si>
  <si>
    <t>　　前衛と一緒に範囲攻撃に巻き込まれるのは必要経費と割り切るしかない・・・。</t>
    <rPh sb="2" eb="4">
      <t>ゼンエイ</t>
    </rPh>
    <rPh sb="5" eb="7">
      <t>イッショ</t>
    </rPh>
    <rPh sb="8" eb="10">
      <t>ハンイ</t>
    </rPh>
    <rPh sb="10" eb="12">
      <t>コウゲキ</t>
    </rPh>
    <rPh sb="13" eb="14">
      <t>マ</t>
    </rPh>
    <rPh sb="15" eb="16">
      <t>コ</t>
    </rPh>
    <rPh sb="21" eb="23">
      <t>ヒツヨウ</t>
    </rPh>
    <rPh sb="23" eb="25">
      <t>ケイヒ</t>
    </rPh>
    <rPh sb="26" eb="27">
      <t>ワ</t>
    </rPh>
    <rPh sb="28" eb="29">
      <t>キ</t>
    </rPh>
    <phoneticPr fontId="4"/>
  </si>
  <si>
    <r>
      <t>　　一方で</t>
    </r>
    <r>
      <rPr>
        <b/>
        <sz val="11"/>
        <color indexed="10"/>
        <rFont val="ＭＳ Ｐゴシック"/>
        <family val="3"/>
        <charset val="128"/>
      </rPr>
      <t>後衛及びシェリーとは離れた位置をキープ</t>
    </r>
    <r>
      <rPr>
        <sz val="11"/>
        <color theme="1"/>
        <rFont val="ＭＳ Ｐゴシック"/>
        <family val="3"/>
        <charset val="128"/>
        <scheme val="minor"/>
      </rPr>
      <t>するのが理想。</t>
    </r>
    <rPh sb="2" eb="4">
      <t>イッポウ</t>
    </rPh>
    <rPh sb="5" eb="7">
      <t>コウエイ</t>
    </rPh>
    <rPh sb="7" eb="8">
      <t>オヨ</t>
    </rPh>
    <rPh sb="15" eb="16">
      <t>ハナ</t>
    </rPh>
    <rPh sb="18" eb="20">
      <t>イチ</t>
    </rPh>
    <rPh sb="28" eb="30">
      <t>リソウ</t>
    </rPh>
    <phoneticPr fontId="4"/>
  </si>
  <si>
    <t>　・常にキュアやメンダーの射程内に味方がいる</t>
    <rPh sb="2" eb="3">
      <t>ツネ</t>
    </rPh>
    <rPh sb="13" eb="15">
      <t>シャテイ</t>
    </rPh>
    <rPh sb="15" eb="16">
      <t>ナイ</t>
    </rPh>
    <rPh sb="17" eb="19">
      <t>ミカタ</t>
    </rPh>
    <phoneticPr fontId="4"/>
  </si>
  <si>
    <r>
      <t>　・必然的に前線に近くなるので、</t>
    </r>
    <r>
      <rPr>
        <b/>
        <sz val="11"/>
        <color indexed="10"/>
        <rFont val="ＭＳ Ｐゴシック"/>
        <family val="3"/>
        <charset val="128"/>
      </rPr>
      <t>召喚及び創造パワーの射程の短さをカバー</t>
    </r>
    <rPh sb="2" eb="5">
      <t>ヒツゼンテキ</t>
    </rPh>
    <rPh sb="6" eb="8">
      <t>ゼンセン</t>
    </rPh>
    <rPh sb="9" eb="10">
      <t>チカ</t>
    </rPh>
    <rPh sb="16" eb="18">
      <t>ショウカン</t>
    </rPh>
    <rPh sb="18" eb="19">
      <t>オヨ</t>
    </rPh>
    <rPh sb="20" eb="22">
      <t>ソウゾウ</t>
    </rPh>
    <rPh sb="26" eb="28">
      <t>シャテイ</t>
    </rPh>
    <rPh sb="29" eb="30">
      <t>ミジカ</t>
    </rPh>
    <phoneticPr fontId="4"/>
  </si>
  <si>
    <t>②５マス以内に前衛をキープし続ける恩恵</t>
    <rPh sb="4" eb="6">
      <t>イナイ</t>
    </rPh>
    <rPh sb="7" eb="9">
      <t>ゼンエイ</t>
    </rPh>
    <rPh sb="14" eb="15">
      <t>ツヅ</t>
    </rPh>
    <rPh sb="17" eb="19">
      <t>オンケイ</t>
    </rPh>
    <phoneticPr fontId="4"/>
  </si>
  <si>
    <t>　・移動アクションを節約できるとマイナーアクションが使いやすくなる</t>
    <rPh sb="2" eb="4">
      <t>イドウ</t>
    </rPh>
    <rPh sb="10" eb="12">
      <t>セツヤク</t>
    </rPh>
    <rPh sb="26" eb="27">
      <t>ツカ</t>
    </rPh>
    <phoneticPr fontId="4"/>
  </si>
  <si>
    <t>ヴァンピリック・ウェポンズ</t>
    <phoneticPr fontId="4"/>
  </si>
  <si>
    <r>
      <t>　・</t>
    </r>
    <r>
      <rPr>
        <b/>
        <sz val="11"/>
        <color indexed="10"/>
        <rFont val="ＭＳ Ｐゴシック"/>
        <family val="3"/>
        <charset val="128"/>
      </rPr>
      <t>ヴァンピリック・ウェポンズの対象となる味方はパワー使用時に確定</t>
    </r>
    <r>
      <rPr>
        <sz val="11"/>
        <color theme="1"/>
        <rFont val="ＭＳ Ｐゴシック"/>
        <family val="3"/>
        <charset val="128"/>
        <scheme val="minor"/>
      </rPr>
      <t>するので注意</t>
    </r>
    <rPh sb="16" eb="18">
      <t>タイショウ</t>
    </rPh>
    <rPh sb="21" eb="23">
      <t>ミカタ</t>
    </rPh>
    <rPh sb="27" eb="30">
      <t>シヨウジ</t>
    </rPh>
    <rPh sb="31" eb="33">
      <t>カクテイ</t>
    </rPh>
    <rPh sb="37" eb="39">
      <t>チュウイ</t>
    </rPh>
    <phoneticPr fontId="4"/>
  </si>
  <si>
    <t>　　　何か起きそうな地点へやって様子見。　結果、残念な事になったらなったで残念でない。</t>
    <rPh sb="3" eb="4">
      <t>ナニ</t>
    </rPh>
    <rPh sb="5" eb="6">
      <t>オ</t>
    </rPh>
    <rPh sb="10" eb="12">
      <t>チテン</t>
    </rPh>
    <rPh sb="16" eb="19">
      <t>ヨウスミ</t>
    </rPh>
    <rPh sb="21" eb="23">
      <t>ケッカ</t>
    </rPh>
    <phoneticPr fontId="4"/>
  </si>
  <si>
    <t>　　　味方を守る為、敵からの攻撃を引き受ける！　とっても危険なので防御ボーナスが欲しい？</t>
    <rPh sb="3" eb="5">
      <t>ミカタ</t>
    </rPh>
    <rPh sb="6" eb="7">
      <t>マモ</t>
    </rPh>
    <rPh sb="8" eb="9">
      <t>タメ</t>
    </rPh>
    <rPh sb="10" eb="11">
      <t>テキ</t>
    </rPh>
    <rPh sb="14" eb="16">
      <t>コウゲキ</t>
    </rPh>
    <rPh sb="17" eb="18">
      <t>ヒ</t>
    </rPh>
    <rPh sb="19" eb="20">
      <t>ウ</t>
    </rPh>
    <rPh sb="28" eb="30">
      <t>キケン</t>
    </rPh>
    <rPh sb="40" eb="41">
      <t>ホ</t>
    </rPh>
    <phoneticPr fontId="4"/>
  </si>
  <si>
    <t>　　集中攻撃に参加し（当然敵はマークされてる）敵のＨＰを削り続ける抹殺要素もあり、夢が広がる。</t>
    <rPh sb="2" eb="4">
      <t>シュウチュウ</t>
    </rPh>
    <rPh sb="4" eb="6">
      <t>コウゲキ</t>
    </rPh>
    <rPh sb="7" eb="9">
      <t>サンカ</t>
    </rPh>
    <rPh sb="11" eb="13">
      <t>トウゼン</t>
    </rPh>
    <rPh sb="13" eb="14">
      <t>テキ</t>
    </rPh>
    <rPh sb="23" eb="24">
      <t>テキ</t>
    </rPh>
    <rPh sb="28" eb="29">
      <t>ケズ</t>
    </rPh>
    <rPh sb="30" eb="31">
      <t>ツヅ</t>
    </rPh>
    <rPh sb="33" eb="35">
      <t>マッサツ</t>
    </rPh>
    <rPh sb="35" eb="37">
      <t>ヨウソ</t>
    </rPh>
    <rPh sb="41" eb="42">
      <t>ユメ</t>
    </rPh>
    <rPh sb="43" eb="44">
      <t>ヒロ</t>
    </rPh>
    <phoneticPr fontId="4"/>
  </si>
  <si>
    <t>　　ＨＰマイナスからでも非重傷になる位、回復可能か？</t>
    <rPh sb="12" eb="13">
      <t>ヒ</t>
    </rPh>
    <rPh sb="13" eb="15">
      <t>ジュウショウ</t>
    </rPh>
    <rPh sb="18" eb="19">
      <t>クライ</t>
    </rPh>
    <rPh sb="20" eb="22">
      <t>カイフク</t>
    </rPh>
    <rPh sb="22" eb="24">
      <t>カノウ</t>
    </rPh>
    <phoneticPr fontId="4"/>
  </si>
  <si>
    <t>②孤立しているＲＪのマイナー底力使用時も狙い目かも</t>
    <rPh sb="1" eb="3">
      <t>コリツ</t>
    </rPh>
    <rPh sb="14" eb="16">
      <t>ソコヂカラ</t>
    </rPh>
    <rPh sb="16" eb="19">
      <t>シヨウジ</t>
    </rPh>
    <rPh sb="20" eb="21">
      <t>ネラ</t>
    </rPh>
    <rPh sb="22" eb="23">
      <t>メ</t>
    </rPh>
    <phoneticPr fontId="4"/>
  </si>
  <si>
    <r>
      <rPr>
        <sz val="11"/>
        <rFont val="ＭＳ Ｐゴシック"/>
        <family val="3"/>
        <charset val="128"/>
      </rPr>
      <t>⑤</t>
    </r>
    <r>
      <rPr>
        <b/>
        <sz val="11"/>
        <color indexed="10"/>
        <rFont val="ＭＳ Ｐゴシック"/>
        <family val="3"/>
        <charset val="128"/>
      </rPr>
      <t>味方</t>
    </r>
    <r>
      <rPr>
        <sz val="11"/>
        <color theme="1"/>
        <rFont val="ＭＳ Ｐゴシック"/>
        <family val="3"/>
        <charset val="128"/>
        <scheme val="minor"/>
      </rPr>
      <t>がアイテム一日毎パワー使用した時のオマケをちゃんと周知する</t>
    </r>
    <rPh sb="1" eb="3">
      <t>ミカタ</t>
    </rPh>
    <rPh sb="8" eb="10">
      <t>イチニチ</t>
    </rPh>
    <rPh sb="10" eb="11">
      <t>マイ</t>
    </rPh>
    <rPh sb="14" eb="16">
      <t>シヨウ</t>
    </rPh>
    <rPh sb="18" eb="19">
      <t>トキ</t>
    </rPh>
    <rPh sb="28" eb="30">
      <t>シュウチ</t>
    </rPh>
    <phoneticPr fontId="4"/>
  </si>
  <si>
    <r>
      <t>⑤</t>
    </r>
    <r>
      <rPr>
        <b/>
        <sz val="11"/>
        <color indexed="10"/>
        <rFont val="ＭＳ Ｐゴシック"/>
        <family val="3"/>
        <charset val="128"/>
      </rPr>
      <t>味方</t>
    </r>
    <r>
      <rPr>
        <sz val="11"/>
        <color theme="1"/>
        <rFont val="ＭＳ Ｐゴシック"/>
        <family val="3"/>
        <charset val="128"/>
        <scheme val="minor"/>
      </rPr>
      <t>がアイテム一日毎パワー使用した時のオマケをちゃんと周知する</t>
    </r>
    <rPh sb="1" eb="3">
      <t>ミカタ</t>
    </rPh>
    <rPh sb="8" eb="10">
      <t>イチニチ</t>
    </rPh>
    <rPh sb="10" eb="11">
      <t>マイ</t>
    </rPh>
    <rPh sb="14" eb="16">
      <t>シヨウ</t>
    </rPh>
    <rPh sb="18" eb="19">
      <t>トキ</t>
    </rPh>
    <rPh sb="28" eb="30">
      <t>シュウチ</t>
    </rPh>
    <phoneticPr fontId="4"/>
  </si>
  <si>
    <r>
      <t>　　２、３遭遇こなした後からは当然、前衛、後衛問わず</t>
    </r>
    <r>
      <rPr>
        <b/>
        <sz val="11"/>
        <color indexed="10"/>
        <rFont val="ＭＳ Ｐゴシック"/>
        <family val="3"/>
        <charset val="128"/>
      </rPr>
      <t>余裕あるヤツ</t>
    </r>
    <r>
      <rPr>
        <sz val="11"/>
        <rFont val="ＭＳ Ｐゴシック"/>
        <family val="3"/>
        <charset val="128"/>
      </rPr>
      <t>から徴収</t>
    </r>
    <rPh sb="5" eb="7">
      <t>ソウグウ</t>
    </rPh>
    <rPh sb="11" eb="12">
      <t>アト</t>
    </rPh>
    <rPh sb="15" eb="17">
      <t>トウゼン</t>
    </rPh>
    <rPh sb="18" eb="20">
      <t>ゼンエイ</t>
    </rPh>
    <rPh sb="21" eb="23">
      <t>コウエイ</t>
    </rPh>
    <rPh sb="23" eb="24">
      <t>ト</t>
    </rPh>
    <rPh sb="26" eb="28">
      <t>ヨユウ</t>
    </rPh>
    <rPh sb="34" eb="36">
      <t>チョウシュウ</t>
    </rPh>
    <phoneticPr fontId="4"/>
  </si>
  <si>
    <t>大休憩時</t>
    <rPh sb="0" eb="3">
      <t>ダイキュウケイ</t>
    </rPh>
    <rPh sb="3" eb="4">
      <t>ジ</t>
    </rPh>
    <phoneticPr fontId="4"/>
  </si>
  <si>
    <t>小休憩時</t>
    <rPh sb="0" eb="1">
      <t>ショウ</t>
    </rPh>
    <rPh sb="1" eb="3">
      <t>キュウケイ</t>
    </rPh>
    <rPh sb="3" eb="4">
      <t>ジ</t>
    </rPh>
    <phoneticPr fontId="4"/>
  </si>
  <si>
    <t>⑥儀式するなら宣言</t>
    <rPh sb="1" eb="3">
      <t>ギシキ</t>
    </rPh>
    <rPh sb="7" eb="9">
      <t>センゲン</t>
    </rPh>
    <phoneticPr fontId="4"/>
  </si>
  <si>
    <t>　　今後、儀式もちゃんと確認する必要アリ。</t>
    <rPh sb="2" eb="4">
      <t>コンゴ</t>
    </rPh>
    <rPh sb="5" eb="7">
      <t>ギシキ</t>
    </rPh>
    <rPh sb="12" eb="14">
      <t>カクニン</t>
    </rPh>
    <rPh sb="16" eb="18">
      <t>ヒツヨウ</t>
    </rPh>
    <phoneticPr fontId="4"/>
  </si>
  <si>
    <r>
      <t>　　標準アクション　</t>
    </r>
    <r>
      <rPr>
        <b/>
        <sz val="11"/>
        <color indexed="10"/>
        <rFont val="ＭＳ Ｐゴシック"/>
        <family val="3"/>
        <charset val="128"/>
      </rPr>
      <t>近接１or遠隔５</t>
    </r>
    <r>
      <rPr>
        <sz val="11"/>
        <color theme="1"/>
        <rFont val="ＭＳ Ｐゴシック"/>
        <family val="3"/>
        <charset val="128"/>
        <scheme val="minor"/>
      </rPr>
      <t xml:space="preserve"> 　目標クリーチャー１体　【知】+2vsＡＣ　1ｄ10＋【知】</t>
    </r>
    <rPh sb="2" eb="4">
      <t>ヒョウジュン</t>
    </rPh>
    <rPh sb="10" eb="12">
      <t>キンセツ</t>
    </rPh>
    <rPh sb="15" eb="17">
      <t>エンカク</t>
    </rPh>
    <rPh sb="20" eb="22">
      <t>モクヒョウ</t>
    </rPh>
    <rPh sb="29" eb="30">
      <t>タイ</t>
    </rPh>
    <rPh sb="32" eb="33">
      <t>チ</t>
    </rPh>
    <rPh sb="47" eb="48">
      <t>チ</t>
    </rPh>
    <phoneticPr fontId="4"/>
  </si>
  <si>
    <t>攻撃の起点は対象となった味方では無く、あくまでタンナイズ本体！</t>
    <rPh sb="0" eb="2">
      <t>コウゲキ</t>
    </rPh>
    <rPh sb="3" eb="5">
      <t>キテン</t>
    </rPh>
    <rPh sb="6" eb="8">
      <t>タイショウ</t>
    </rPh>
    <rPh sb="12" eb="14">
      <t>ミカタ</t>
    </rPh>
    <rPh sb="16" eb="17">
      <t>ナ</t>
    </rPh>
    <rPh sb="28" eb="30">
      <t>ホンタイ</t>
    </rPh>
    <phoneticPr fontId="4"/>
  </si>
  <si>
    <t>　　押しやる必要はあまり無い。　前衛から敵をわざわざ逃がしてどうする（笑）。</t>
    <rPh sb="2" eb="3">
      <t>オ</t>
    </rPh>
    <rPh sb="6" eb="8">
      <t>ヒツヨウ</t>
    </rPh>
    <rPh sb="12" eb="13">
      <t>ナ</t>
    </rPh>
    <rPh sb="16" eb="18">
      <t>ゼンエイ</t>
    </rPh>
    <rPh sb="20" eb="21">
      <t>テキ</t>
    </rPh>
    <rPh sb="26" eb="27">
      <t>ニ</t>
    </rPh>
    <rPh sb="35" eb="36">
      <t>ワライ</t>
    </rPh>
    <phoneticPr fontId="4"/>
  </si>
  <si>
    <t>　　オーラその他嫌らしい効果もあるので、押しやりを有効に使える局面も当然ある。</t>
    <rPh sb="7" eb="8">
      <t>タ</t>
    </rPh>
    <rPh sb="8" eb="9">
      <t>イヤ</t>
    </rPh>
    <rPh sb="12" eb="14">
      <t>コウカ</t>
    </rPh>
    <rPh sb="20" eb="21">
      <t>オ</t>
    </rPh>
    <rPh sb="25" eb="27">
      <t>ユウコウ</t>
    </rPh>
    <rPh sb="28" eb="29">
      <t>ツカ</t>
    </rPh>
    <rPh sb="31" eb="33">
      <t>キョクメン</t>
    </rPh>
    <rPh sb="34" eb="36">
      <t>トウゼン</t>
    </rPh>
    <phoneticPr fontId="4"/>
  </si>
  <si>
    <r>
      <t>　　オテギヌのターン直前ならば、押しやってあげて</t>
    </r>
    <r>
      <rPr>
        <b/>
        <sz val="11"/>
        <color indexed="10"/>
        <rFont val="ＭＳ Ｐゴシック"/>
        <family val="3"/>
        <charset val="128"/>
      </rPr>
      <t>チョロＱの応援</t>
    </r>
    <r>
      <rPr>
        <sz val="11"/>
        <color theme="1"/>
        <rFont val="ＭＳ Ｐゴシック"/>
        <family val="3"/>
        <charset val="128"/>
        <scheme val="minor"/>
      </rPr>
      <t>ができたら素敵。</t>
    </r>
    <rPh sb="10" eb="12">
      <t>チョクゼン</t>
    </rPh>
    <rPh sb="16" eb="17">
      <t>オ</t>
    </rPh>
    <rPh sb="29" eb="31">
      <t>オウエン</t>
    </rPh>
    <rPh sb="36" eb="38">
      <t>ステキ</t>
    </rPh>
    <phoneticPr fontId="4"/>
  </si>
  <si>
    <r>
      <t>　　</t>
    </r>
    <r>
      <rPr>
        <b/>
        <sz val="11"/>
        <color indexed="10"/>
        <rFont val="ＭＳ Ｐゴシック"/>
        <family val="3"/>
        <charset val="128"/>
      </rPr>
      <t>間合いや遠隔を持たない敵を伏せや幻惑にしてから押しやる</t>
    </r>
    <r>
      <rPr>
        <sz val="11"/>
        <color theme="1"/>
        <rFont val="ＭＳ Ｐゴシック"/>
        <family val="3"/>
        <charset val="128"/>
        <scheme val="minor"/>
      </rPr>
      <t>とハメになる。</t>
    </r>
    <rPh sb="2" eb="4">
      <t>マア</t>
    </rPh>
    <rPh sb="6" eb="8">
      <t>エンカク</t>
    </rPh>
    <rPh sb="9" eb="10">
      <t>モ</t>
    </rPh>
    <rPh sb="13" eb="14">
      <t>テキ</t>
    </rPh>
    <rPh sb="15" eb="16">
      <t>フ</t>
    </rPh>
    <rPh sb="18" eb="20">
      <t>ゲンワク</t>
    </rPh>
    <rPh sb="25" eb="26">
      <t>オ</t>
    </rPh>
    <phoneticPr fontId="4"/>
  </si>
  <si>
    <t>　　よって、オテギヌやリュカオンを対象にするのがベターだが、</t>
    <rPh sb="17" eb="19">
      <t>タイショウ</t>
    </rPh>
    <phoneticPr fontId="4"/>
  </si>
  <si>
    <r>
      <t>　　こちらも</t>
    </r>
    <r>
      <rPr>
        <b/>
        <sz val="11"/>
        <color indexed="10"/>
        <rFont val="ＭＳ Ｐゴシック"/>
        <family val="3"/>
        <charset val="128"/>
      </rPr>
      <t>レジスティヴ・フォーミュラの防御ボーナスとモロ被り</t>
    </r>
    <r>
      <rPr>
        <sz val="11"/>
        <color theme="1"/>
        <rFont val="ＭＳ Ｐゴシック"/>
        <family val="3"/>
        <charset val="128"/>
        <scheme val="minor"/>
      </rPr>
      <t>（泣）！</t>
    </r>
    <rPh sb="20" eb="22">
      <t>ボウギョ</t>
    </rPh>
    <rPh sb="29" eb="30">
      <t>カブ</t>
    </rPh>
    <rPh sb="32" eb="33">
      <t>ナ</t>
    </rPh>
    <phoneticPr fontId="4"/>
  </si>
  <si>
    <t>　　敵に纏わり付かれているシェリーに使えたら押しやりも含めて最も効果的か？</t>
    <rPh sb="2" eb="3">
      <t>テキ</t>
    </rPh>
    <rPh sb="4" eb="5">
      <t>マト</t>
    </rPh>
    <rPh sb="7" eb="8">
      <t>ツ</t>
    </rPh>
    <rPh sb="18" eb="19">
      <t>ツカ</t>
    </rPh>
    <rPh sb="30" eb="31">
      <t>モット</t>
    </rPh>
    <rPh sb="32" eb="35">
      <t>コウカテキ</t>
    </rPh>
    <phoneticPr fontId="4"/>
  </si>
  <si>
    <t>④大群クリ―チャ―に使う</t>
    <rPh sb="1" eb="3">
      <t>タイグン</t>
    </rPh>
    <rPh sb="10" eb="11">
      <t>ツカ</t>
    </rPh>
    <phoneticPr fontId="4"/>
  </si>
  <si>
    <t>　　単体攻撃なのに範囲攻撃という非常にレアな無限回パワーだが、</t>
    <rPh sb="2" eb="4">
      <t>タンタイ</t>
    </rPh>
    <rPh sb="4" eb="6">
      <t>コウゲキ</t>
    </rPh>
    <rPh sb="9" eb="11">
      <t>ハンイ</t>
    </rPh>
    <rPh sb="11" eb="13">
      <t>コウゲキ</t>
    </rPh>
    <rPh sb="16" eb="18">
      <t>ヒジョウ</t>
    </rPh>
    <rPh sb="22" eb="24">
      <t>ムゲン</t>
    </rPh>
    <rPh sb="24" eb="25">
      <t>カイ</t>
    </rPh>
    <phoneticPr fontId="4"/>
  </si>
  <si>
    <t>　　大群に対しては大ダメージ！　ひゃっほー！</t>
    <rPh sb="2" eb="4">
      <t>タイグン</t>
    </rPh>
    <rPh sb="5" eb="6">
      <t>タイ</t>
    </rPh>
    <rPh sb="9" eb="10">
      <t>ダイ</t>
    </rPh>
    <phoneticPr fontId="4"/>
  </si>
  <si>
    <t>　　大群はオーラ持ちが多いので、押しやりもかなり効果が期待できそう。</t>
    <rPh sb="2" eb="4">
      <t>タイグン</t>
    </rPh>
    <rPh sb="8" eb="9">
      <t>モ</t>
    </rPh>
    <rPh sb="11" eb="12">
      <t>オオ</t>
    </rPh>
    <rPh sb="16" eb="17">
      <t>オ</t>
    </rPh>
    <rPh sb="24" eb="26">
      <t>コウカ</t>
    </rPh>
    <rPh sb="27" eb="29">
      <t>キタイ</t>
    </rPh>
    <phoneticPr fontId="4"/>
  </si>
  <si>
    <t>ダンシング・ウェポン中は使用不可なので注意！</t>
    <rPh sb="10" eb="11">
      <t>チュウ</t>
    </rPh>
    <rPh sb="12" eb="14">
      <t>シヨウ</t>
    </rPh>
    <rPh sb="14" eb="16">
      <t>フカ</t>
    </rPh>
    <rPh sb="19" eb="21">
      <t>チュウイ</t>
    </rPh>
    <phoneticPr fontId="4"/>
  </si>
  <si>
    <t>　　タンナイズと敵及び味方との位置関係を問わず効果が発動するので使い易いが、</t>
    <rPh sb="8" eb="9">
      <t>テキ</t>
    </rPh>
    <rPh sb="9" eb="10">
      <t>オヨ</t>
    </rPh>
    <rPh sb="11" eb="13">
      <t>ミカタ</t>
    </rPh>
    <rPh sb="15" eb="17">
      <t>イチ</t>
    </rPh>
    <rPh sb="17" eb="19">
      <t>カンケイ</t>
    </rPh>
    <rPh sb="20" eb="21">
      <t>ト</t>
    </rPh>
    <rPh sb="23" eb="25">
      <t>コウカ</t>
    </rPh>
    <rPh sb="26" eb="28">
      <t>ハツドウ</t>
    </rPh>
    <rPh sb="32" eb="33">
      <t>ツカ</t>
    </rPh>
    <rPh sb="34" eb="35">
      <t>ヤス</t>
    </rPh>
    <phoneticPr fontId="4"/>
  </si>
  <si>
    <t>　　それだけに効果の程はまあまあか？</t>
    <rPh sb="7" eb="9">
      <t>コウカ</t>
    </rPh>
    <rPh sb="10" eb="11">
      <t>ホド</t>
    </rPh>
    <phoneticPr fontId="4"/>
  </si>
  <si>
    <t>④手数を増やせ！</t>
    <rPh sb="1" eb="3">
      <t>テカズ</t>
    </rPh>
    <rPh sb="4" eb="5">
      <t>フ</t>
    </rPh>
    <phoneticPr fontId="4"/>
  </si>
  <si>
    <t>　　オウビーディエント･サーヴァント、ダンシング・ウェポン等、手数を増やせる効果と大ダメージコンボ！</t>
    <rPh sb="29" eb="30">
      <t>ナド</t>
    </rPh>
    <rPh sb="31" eb="33">
      <t>テカズ</t>
    </rPh>
    <rPh sb="34" eb="35">
      <t>フ</t>
    </rPh>
    <rPh sb="38" eb="40">
      <t>コウカ</t>
    </rPh>
    <rPh sb="41" eb="42">
      <t>ダイ</t>
    </rPh>
    <phoneticPr fontId="4"/>
  </si>
  <si>
    <t>　　ＡＰと併用も効果的。</t>
    <rPh sb="5" eb="7">
      <t>ヘイヨウ</t>
    </rPh>
    <rPh sb="8" eb="11">
      <t>コウカテキ</t>
    </rPh>
    <phoneticPr fontId="4"/>
  </si>
  <si>
    <t>　　伝説級以降は味方の手数もかなり増える予定なので、結構将来有望？</t>
    <rPh sb="2" eb="4">
      <t>デンセツ</t>
    </rPh>
    <rPh sb="4" eb="5">
      <t>キュウ</t>
    </rPh>
    <rPh sb="5" eb="7">
      <t>イコウ</t>
    </rPh>
    <rPh sb="8" eb="10">
      <t>ミカタ</t>
    </rPh>
    <rPh sb="11" eb="13">
      <t>テカズ</t>
    </rPh>
    <rPh sb="17" eb="18">
      <t>フ</t>
    </rPh>
    <rPh sb="20" eb="22">
      <t>ヨテイ</t>
    </rPh>
    <rPh sb="26" eb="28">
      <t>ケッコウ</t>
    </rPh>
    <rPh sb="28" eb="30">
      <t>ショウライ</t>
    </rPh>
    <rPh sb="30" eb="32">
      <t>ユウボウ</t>
    </rPh>
    <phoneticPr fontId="4"/>
  </si>
  <si>
    <t>あくまで効果は次のターン終了までなので注意！</t>
    <rPh sb="4" eb="6">
      <t>コウカ</t>
    </rPh>
    <rPh sb="7" eb="8">
      <t>ツギ</t>
    </rPh>
    <rPh sb="12" eb="14">
      <t>シュウリョウ</t>
    </rPh>
    <rPh sb="19" eb="21">
      <t>チュウイ</t>
    </rPh>
    <phoneticPr fontId="4"/>
  </si>
  <si>
    <r>
      <t>①</t>
    </r>
    <r>
      <rPr>
        <b/>
        <sz val="11"/>
        <color indexed="10"/>
        <rFont val="ＭＳ Ｐゴシック"/>
        <family val="3"/>
        <charset val="128"/>
      </rPr>
      <t>一時的ＨＰ無しの前衛</t>
    </r>
    <r>
      <rPr>
        <sz val="11"/>
        <color theme="1"/>
        <rFont val="ＭＳ Ｐゴシック"/>
        <family val="3"/>
        <charset val="128"/>
        <scheme val="minor"/>
      </rPr>
      <t>を巻き込む</t>
    </r>
    <rPh sb="1" eb="4">
      <t>イチジテキ</t>
    </rPh>
    <rPh sb="6" eb="7">
      <t>ナ</t>
    </rPh>
    <rPh sb="9" eb="11">
      <t>ゼンエイ</t>
    </rPh>
    <rPh sb="12" eb="13">
      <t>マ</t>
    </rPh>
    <rPh sb="14" eb="15">
      <t>コ</t>
    </rPh>
    <phoneticPr fontId="4"/>
  </si>
  <si>
    <r>
      <t>　　基本的に</t>
    </r>
    <r>
      <rPr>
        <b/>
        <sz val="11"/>
        <color indexed="10"/>
        <rFont val="ＭＳ Ｐゴシック"/>
        <family val="3"/>
        <charset val="128"/>
      </rPr>
      <t>回復力使用回数に最も不安があるオテギヌ</t>
    </r>
    <r>
      <rPr>
        <sz val="11"/>
        <rFont val="ＭＳ Ｐゴシック"/>
        <family val="3"/>
        <charset val="128"/>
      </rPr>
      <t>に使いたい。</t>
    </r>
    <rPh sb="2" eb="5">
      <t>キホンテキ</t>
    </rPh>
    <rPh sb="6" eb="9">
      <t>カイフクリョク</t>
    </rPh>
    <rPh sb="9" eb="13">
      <t>シヨウカイスウ</t>
    </rPh>
    <rPh sb="14" eb="15">
      <t>モット</t>
    </rPh>
    <rPh sb="16" eb="18">
      <t>フアン</t>
    </rPh>
    <rPh sb="26" eb="27">
      <t>ツカ</t>
    </rPh>
    <phoneticPr fontId="4"/>
  </si>
  <si>
    <t>　　対意志である事も含めて中々侮れない事実ではある。</t>
    <rPh sb="2" eb="3">
      <t>タイ</t>
    </rPh>
    <rPh sb="3" eb="5">
      <t>イシ</t>
    </rPh>
    <rPh sb="8" eb="9">
      <t>コト</t>
    </rPh>
    <rPh sb="10" eb="11">
      <t>フク</t>
    </rPh>
    <rPh sb="13" eb="15">
      <t>ナカナカ</t>
    </rPh>
    <rPh sb="15" eb="16">
      <t>アナド</t>
    </rPh>
    <rPh sb="19" eb="21">
      <t>ジジツ</t>
    </rPh>
    <phoneticPr fontId="4"/>
  </si>
  <si>
    <t>　　当然、味方を巻き込まずに使うのは勿体無いのだが。</t>
    <rPh sb="2" eb="4">
      <t>トウゼン</t>
    </rPh>
    <phoneticPr fontId="4"/>
  </si>
  <si>
    <t>　　単体攻撃なのに範囲攻撃というレアなパワーだが、</t>
    <rPh sb="2" eb="4">
      <t>タンタイ</t>
    </rPh>
    <rPh sb="4" eb="6">
      <t>コウゲキ</t>
    </rPh>
    <rPh sb="9" eb="11">
      <t>ハンイ</t>
    </rPh>
    <rPh sb="11" eb="13">
      <t>コウゲキ</t>
    </rPh>
    <phoneticPr fontId="4"/>
  </si>
  <si>
    <t>　　サンダリング･アーマーばっかり使ってないで、コッチの事も忘れずに。</t>
    <rPh sb="17" eb="18">
      <t>ツカ</t>
    </rPh>
    <rPh sb="28" eb="29">
      <t>コト</t>
    </rPh>
    <rPh sb="30" eb="31">
      <t>ワス</t>
    </rPh>
    <phoneticPr fontId="4"/>
  </si>
  <si>
    <t>①使用条件はただ１つ、タンナイズの５マス以内に味方がいない時のみ絶対に撃つな！</t>
    <rPh sb="1" eb="3">
      <t>シヨウ</t>
    </rPh>
    <rPh sb="3" eb="5">
      <t>ジョウケン</t>
    </rPh>
    <rPh sb="20" eb="22">
      <t>イナイ</t>
    </rPh>
    <rPh sb="23" eb="25">
      <t>ミカタ</t>
    </rPh>
    <rPh sb="29" eb="30">
      <t>トキ</t>
    </rPh>
    <rPh sb="32" eb="34">
      <t>ゼッタイ</t>
    </rPh>
    <rPh sb="35" eb="36">
      <t>ウ</t>
    </rPh>
    <phoneticPr fontId="4"/>
  </si>
  <si>
    <t>　　回復もらえる味方の条件だけが厳しいので要注意！</t>
    <rPh sb="2" eb="4">
      <t>カイフク</t>
    </rPh>
    <rPh sb="8" eb="10">
      <t>ミカタ</t>
    </rPh>
    <rPh sb="11" eb="13">
      <t>ジョウケン</t>
    </rPh>
    <rPh sb="16" eb="17">
      <t>キビ</t>
    </rPh>
    <rPh sb="21" eb="24">
      <t>ヨウチュウイ</t>
    </rPh>
    <phoneticPr fontId="4"/>
  </si>
  <si>
    <r>
      <t>　　</t>
    </r>
    <r>
      <rPr>
        <b/>
        <sz val="11"/>
        <color indexed="10"/>
        <rFont val="ＭＳ Ｐゴシック"/>
        <family val="3"/>
        <charset val="128"/>
      </rPr>
      <t>まず最初にこのパワーを撃つ段階で回復の対象となり得る味方が決定される！</t>
    </r>
    <rPh sb="4" eb="6">
      <t>サイショ</t>
    </rPh>
    <rPh sb="13" eb="14">
      <t>ウ</t>
    </rPh>
    <rPh sb="15" eb="17">
      <t>ダンカイ</t>
    </rPh>
    <rPh sb="18" eb="20">
      <t>カイフク</t>
    </rPh>
    <rPh sb="21" eb="23">
      <t>タイショウ</t>
    </rPh>
    <rPh sb="26" eb="27">
      <t>ウ</t>
    </rPh>
    <rPh sb="28" eb="30">
      <t>ミカタ</t>
    </rPh>
    <rPh sb="31" eb="33">
      <t>ケッテイ</t>
    </rPh>
    <phoneticPr fontId="4"/>
  </si>
  <si>
    <t>　　決定後は、その味方が攻撃する段階でタンナイズの５マス以内にいなくても無問題どころか</t>
    <rPh sb="2" eb="4">
      <t>ケッテイ</t>
    </rPh>
    <rPh sb="4" eb="5">
      <t>アト</t>
    </rPh>
    <rPh sb="9" eb="11">
      <t>ミカタ</t>
    </rPh>
    <rPh sb="12" eb="14">
      <t>コウゲキ</t>
    </rPh>
    <rPh sb="16" eb="18">
      <t>ダンカイ</t>
    </rPh>
    <rPh sb="28" eb="30">
      <t>イナイ</t>
    </rPh>
    <rPh sb="36" eb="37">
      <t>ナ</t>
    </rPh>
    <rPh sb="37" eb="39">
      <t>モンダイ</t>
    </rPh>
    <phoneticPr fontId="4"/>
  </si>
  <si>
    <r>
      <t>　　</t>
    </r>
    <r>
      <rPr>
        <b/>
        <sz val="11"/>
        <color indexed="10"/>
        <rFont val="ＭＳ Ｐゴシック"/>
        <family val="3"/>
        <charset val="128"/>
      </rPr>
      <t>攻撃対象は敵でも味方でも全くの自由</t>
    </r>
    <r>
      <rPr>
        <sz val="11"/>
        <rFont val="ＭＳ Ｐゴシック"/>
        <family val="3"/>
        <charset val="128"/>
      </rPr>
      <t>（笑）。</t>
    </r>
    <rPh sb="2" eb="4">
      <t>コウゲキ</t>
    </rPh>
    <rPh sb="4" eb="6">
      <t>タイショウ</t>
    </rPh>
    <rPh sb="7" eb="8">
      <t>テキ</t>
    </rPh>
    <rPh sb="10" eb="12">
      <t>ミカタ</t>
    </rPh>
    <rPh sb="14" eb="15">
      <t>マッタ</t>
    </rPh>
    <rPh sb="17" eb="19">
      <t>ジユウ</t>
    </rPh>
    <rPh sb="20" eb="21">
      <t>ワライ</t>
    </rPh>
    <phoneticPr fontId="4"/>
  </si>
  <si>
    <t>　　このパワーで敵にトドメを刺しても構わないのが嬉しい。</t>
    <rPh sb="8" eb="9">
      <t>テキ</t>
    </rPh>
    <rPh sb="14" eb="15">
      <t>サ</t>
    </rPh>
    <rPh sb="18" eb="19">
      <t>カマ</t>
    </rPh>
    <rPh sb="24" eb="25">
      <t>ウレ</t>
    </rPh>
    <phoneticPr fontId="4"/>
  </si>
  <si>
    <t>②回復をもらえる可能性だけは誰にでもあるが、実際にもらえそうな面子は恐ろしく限られる！</t>
    <rPh sb="1" eb="3">
      <t>カイフク</t>
    </rPh>
    <rPh sb="8" eb="11">
      <t>カノウセイ</t>
    </rPh>
    <rPh sb="14" eb="15">
      <t>ダレ</t>
    </rPh>
    <rPh sb="22" eb="24">
      <t>ジッサイ</t>
    </rPh>
    <rPh sb="31" eb="33">
      <t>メンツ</t>
    </rPh>
    <rPh sb="34" eb="35">
      <t>オソ</t>
    </rPh>
    <rPh sb="38" eb="39">
      <t>カギ</t>
    </rPh>
    <phoneticPr fontId="4"/>
  </si>
  <si>
    <t>　　　ド本命！　２回以上殴れるだろうが、回復は１回ポッキリで残念。</t>
    <rPh sb="4" eb="6">
      <t>ホンメイ</t>
    </rPh>
    <rPh sb="9" eb="12">
      <t>カイイジョウ</t>
    </rPh>
    <rPh sb="12" eb="13">
      <t>ナグ</t>
    </rPh>
    <rPh sb="20" eb="22">
      <t>カイフク</t>
    </rPh>
    <rPh sb="24" eb="25">
      <t>カイ</t>
    </rPh>
    <rPh sb="30" eb="32">
      <t>ザンネン</t>
    </rPh>
    <phoneticPr fontId="4"/>
  </si>
  <si>
    <t>　　　本命その２。　しばしば２回殴れるのでチャンスも充分？</t>
    <rPh sb="3" eb="5">
      <t>ホンメイ</t>
    </rPh>
    <rPh sb="26" eb="28">
      <t>ジュウブン</t>
    </rPh>
    <phoneticPr fontId="4"/>
  </si>
  <si>
    <t>　　　本命その３。　ＡＣを狙わない点がＧＯＯDだが、リュカオンと同時に条件満たすのは難しそう？　</t>
    <rPh sb="3" eb="5">
      <t>ホンメイ</t>
    </rPh>
    <rPh sb="13" eb="14">
      <t>ネラ</t>
    </rPh>
    <rPh sb="17" eb="18">
      <t>テン</t>
    </rPh>
    <rPh sb="32" eb="34">
      <t>ドウジ</t>
    </rPh>
    <rPh sb="35" eb="37">
      <t>ジョウケン</t>
    </rPh>
    <rPh sb="37" eb="38">
      <t>ミ</t>
    </rPh>
    <rPh sb="42" eb="43">
      <t>ムズカ</t>
    </rPh>
    <phoneticPr fontId="4"/>
  </si>
  <si>
    <t>　　　基本的に自ら殴らないので、機会攻撃以外ではチャンス無し？　無理に狙う必要もなさそう・・・。</t>
    <rPh sb="3" eb="6">
      <t>キホンテキ</t>
    </rPh>
    <rPh sb="7" eb="8">
      <t>ミズカ</t>
    </rPh>
    <rPh sb="9" eb="10">
      <t>ナグ</t>
    </rPh>
    <rPh sb="16" eb="18">
      <t>キカイ</t>
    </rPh>
    <rPh sb="18" eb="20">
      <t>コウゲキ</t>
    </rPh>
    <rPh sb="20" eb="22">
      <t>イガイ</t>
    </rPh>
    <rPh sb="28" eb="29">
      <t>ナ</t>
    </rPh>
    <rPh sb="32" eb="34">
      <t>ムリ</t>
    </rPh>
    <rPh sb="35" eb="36">
      <t>ネラ</t>
    </rPh>
    <rPh sb="37" eb="39">
      <t>ヒツヨウ</t>
    </rPh>
    <phoneticPr fontId="4"/>
  </si>
  <si>
    <t>　　　機会攻撃以外ではチャンスは皆無！　あくまでオマケ。</t>
    <rPh sb="16" eb="18">
      <t>カイム</t>
    </rPh>
    <phoneticPr fontId="4"/>
  </si>
  <si>
    <t>って言うか、マイナーアクション余ってりゃとりあえず出しとけ！</t>
    <rPh sb="2" eb="3">
      <t>イ</t>
    </rPh>
    <rPh sb="15" eb="16">
      <t>アマ</t>
    </rPh>
    <rPh sb="25" eb="26">
      <t>ダ</t>
    </rPh>
    <phoneticPr fontId="4"/>
  </si>
  <si>
    <t>って言うか、マイナーアクション余ってるか毎ターン常に確認！</t>
    <rPh sb="2" eb="3">
      <t>イ</t>
    </rPh>
    <rPh sb="15" eb="16">
      <t>アマ</t>
    </rPh>
    <rPh sb="20" eb="21">
      <t>マイ</t>
    </rPh>
    <rPh sb="24" eb="25">
      <t>ツネ</t>
    </rPh>
    <rPh sb="26" eb="28">
      <t>カクニン</t>
    </rPh>
    <phoneticPr fontId="4"/>
  </si>
  <si>
    <t>って言うか、どうせなら攻撃する前にマイナーアクション余らせるな！</t>
    <rPh sb="2" eb="3">
      <t>イ</t>
    </rPh>
    <rPh sb="11" eb="13">
      <t>コウゲキ</t>
    </rPh>
    <rPh sb="15" eb="16">
      <t>マエ</t>
    </rPh>
    <rPh sb="26" eb="27">
      <t>アマ</t>
    </rPh>
    <phoneticPr fontId="4"/>
  </si>
  <si>
    <r>
      <rPr>
        <b/>
        <sz val="11"/>
        <color indexed="10"/>
        <rFont val="ＭＳ Ｐゴシック"/>
        <family val="3"/>
        <charset val="128"/>
      </rPr>
      <t>だけど</t>
    </r>
    <r>
      <rPr>
        <b/>
        <sz val="14"/>
        <color indexed="10"/>
        <rFont val="HGP創英角ｺﾞｼｯｸUB"/>
        <family val="3"/>
        <charset val="128"/>
      </rPr>
      <t>機会攻撃誘発</t>
    </r>
    <r>
      <rPr>
        <b/>
        <sz val="11"/>
        <color indexed="10"/>
        <rFont val="ＭＳ Ｐゴシック"/>
        <family val="3"/>
        <charset val="128"/>
      </rPr>
      <t>には</t>
    </r>
    <r>
      <rPr>
        <b/>
        <sz val="14"/>
        <color indexed="10"/>
        <rFont val="ＭＳ Ｐゴシック"/>
        <family val="3"/>
        <charset val="128"/>
      </rPr>
      <t>要注意！</t>
    </r>
    <r>
      <rPr>
        <b/>
        <sz val="12"/>
        <color indexed="18"/>
        <rFont val="ＭＳ Ｐゴシック"/>
        <family val="3"/>
        <charset val="128"/>
      </rPr>
      <t>（マイナーアクション全般に言える事）</t>
    </r>
    <rPh sb="3" eb="5">
      <t>キカイ</t>
    </rPh>
    <rPh sb="5" eb="7">
      <t>コウゲキ</t>
    </rPh>
    <rPh sb="7" eb="9">
      <t>ユウハツ</t>
    </rPh>
    <rPh sb="11" eb="14">
      <t>ヨウチュウイ</t>
    </rPh>
    <rPh sb="25" eb="27">
      <t>ゼンパン</t>
    </rPh>
    <rPh sb="28" eb="29">
      <t>イ</t>
    </rPh>
    <rPh sb="31" eb="32">
      <t>コト</t>
    </rPh>
    <phoneticPr fontId="4"/>
  </si>
  <si>
    <r>
      <t>　　・手を出すだけで</t>
    </r>
    <r>
      <rPr>
        <b/>
        <sz val="11"/>
        <color indexed="10"/>
        <rFont val="ＭＳ Ｐゴシック"/>
        <family val="3"/>
        <charset val="128"/>
      </rPr>
      <t>機会攻撃を誘発</t>
    </r>
    <r>
      <rPr>
        <sz val="11"/>
        <color indexed="8"/>
        <rFont val="ＭＳ Ｐゴシック"/>
        <family val="3"/>
        <charset val="128"/>
      </rPr>
      <t>するので、敵に纏わり付かれるとかなり辛い・・・</t>
    </r>
    <rPh sb="3" eb="4">
      <t>テ</t>
    </rPh>
    <rPh sb="5" eb="6">
      <t>ダ</t>
    </rPh>
    <rPh sb="10" eb="12">
      <t>キカイ</t>
    </rPh>
    <rPh sb="12" eb="14">
      <t>コウゲキ</t>
    </rPh>
    <rPh sb="15" eb="17">
      <t>ユウハツ</t>
    </rPh>
    <rPh sb="22" eb="23">
      <t>テキ</t>
    </rPh>
    <rPh sb="24" eb="25">
      <t>マト</t>
    </rPh>
    <rPh sb="27" eb="28">
      <t>ツ</t>
    </rPh>
    <rPh sb="35" eb="36">
      <t>ツラ</t>
    </rPh>
    <phoneticPr fontId="4"/>
  </si>
  <si>
    <r>
      <t>　・常に</t>
    </r>
    <r>
      <rPr>
        <b/>
        <sz val="11"/>
        <color indexed="10"/>
        <rFont val="ＭＳ Ｐゴシック"/>
        <family val="3"/>
        <charset val="128"/>
      </rPr>
      <t>戦場の中心で集中攻撃に参加</t>
    </r>
    <r>
      <rPr>
        <sz val="11"/>
        <color theme="1"/>
        <rFont val="ＭＳ Ｐゴシック"/>
        <family val="3"/>
        <charset val="128"/>
        <scheme val="minor"/>
      </rPr>
      <t>し続ける事が理想！（時間稼ぎ的なパワーがほとんど無いし）</t>
    </r>
    <rPh sb="2" eb="3">
      <t>ツネ</t>
    </rPh>
    <rPh sb="4" eb="6">
      <t>センジョウ</t>
    </rPh>
    <rPh sb="7" eb="9">
      <t>チュウシン</t>
    </rPh>
    <rPh sb="10" eb="12">
      <t>シュウチュウ</t>
    </rPh>
    <rPh sb="12" eb="14">
      <t>コウゲキ</t>
    </rPh>
    <rPh sb="15" eb="17">
      <t>サンカ</t>
    </rPh>
    <rPh sb="18" eb="19">
      <t>ツヅ</t>
    </rPh>
    <rPh sb="21" eb="22">
      <t>コト</t>
    </rPh>
    <rPh sb="23" eb="25">
      <t>リソウ</t>
    </rPh>
    <rPh sb="27" eb="29">
      <t>ジカン</t>
    </rPh>
    <rPh sb="29" eb="30">
      <t>カセ</t>
    </rPh>
    <rPh sb="31" eb="32">
      <t>テキ</t>
    </rPh>
    <rPh sb="41" eb="42">
      <t>ナ</t>
    </rPh>
    <phoneticPr fontId="4"/>
  </si>
  <si>
    <r>
      <t>　・</t>
    </r>
    <r>
      <rPr>
        <b/>
        <sz val="11"/>
        <color indexed="10"/>
        <rFont val="ＭＳ Ｐゴシック"/>
        <family val="3"/>
        <charset val="128"/>
      </rPr>
      <t>メイジ・ハンドだけで戦線を維持するのは困難！　</t>
    </r>
    <r>
      <rPr>
        <sz val="11"/>
        <color indexed="8"/>
        <rFont val="ＭＳ Ｐゴシック"/>
        <family val="3"/>
        <charset val="128"/>
      </rPr>
      <t>他の</t>
    </r>
    <r>
      <rPr>
        <b/>
        <sz val="11"/>
        <color indexed="10"/>
        <rFont val="ＭＳ Ｐゴシック"/>
        <family val="3"/>
        <charset val="128"/>
      </rPr>
      <t>召喚や味方のパワーとの使い分け</t>
    </r>
    <r>
      <rPr>
        <sz val="11"/>
        <color indexed="8"/>
        <rFont val="ＭＳ Ｐゴシック"/>
        <family val="3"/>
        <charset val="128"/>
      </rPr>
      <t>が重要。</t>
    </r>
    <rPh sb="21" eb="23">
      <t>コンナン</t>
    </rPh>
    <rPh sb="25" eb="26">
      <t>ホカ</t>
    </rPh>
    <rPh sb="27" eb="29">
      <t>ショウカン</t>
    </rPh>
    <rPh sb="30" eb="32">
      <t>ミカタ</t>
    </rPh>
    <rPh sb="38" eb="39">
      <t>ツカ</t>
    </rPh>
    <rPh sb="40" eb="41">
      <t>ワ</t>
    </rPh>
    <rPh sb="43" eb="45">
      <t>ジュウヨウ</t>
    </rPh>
    <phoneticPr fontId="4"/>
  </si>
  <si>
    <r>
      <t>　・敵から逃げつつも</t>
    </r>
    <r>
      <rPr>
        <b/>
        <sz val="11"/>
        <color indexed="10"/>
        <rFont val="ＭＳ Ｐゴシック"/>
        <family val="3"/>
        <charset val="128"/>
      </rPr>
      <t>中距離はキープし続ける</t>
    </r>
    <r>
      <rPr>
        <sz val="11"/>
        <color theme="1"/>
        <rFont val="ＭＳ Ｐゴシック"/>
        <family val="3"/>
        <charset val="128"/>
        <scheme val="minor"/>
      </rPr>
      <t>繊細な立ち回りが必要！</t>
    </r>
    <rPh sb="2" eb="3">
      <t>テキ</t>
    </rPh>
    <rPh sb="5" eb="6">
      <t>ニ</t>
    </rPh>
    <rPh sb="10" eb="13">
      <t>チュウキョリ</t>
    </rPh>
    <rPh sb="18" eb="19">
      <t>ツヅ</t>
    </rPh>
    <rPh sb="21" eb="23">
      <t>センサイ</t>
    </rPh>
    <rPh sb="24" eb="25">
      <t>タ</t>
    </rPh>
    <rPh sb="26" eb="27">
      <t>マワ</t>
    </rPh>
    <rPh sb="29" eb="31">
      <t>ヒツヨウ</t>
    </rPh>
    <phoneticPr fontId="4"/>
  </si>
  <si>
    <t>　という事になってしまう。　接近戦は基本、避ける方向で。</t>
    <rPh sb="4" eb="5">
      <t>コト</t>
    </rPh>
    <rPh sb="14" eb="17">
      <t>セッキンセン</t>
    </rPh>
    <rPh sb="18" eb="20">
      <t>キホン</t>
    </rPh>
    <rPh sb="21" eb="22">
      <t>サ</t>
    </rPh>
    <rPh sb="24" eb="26">
      <t>ホウコウ</t>
    </rPh>
    <phoneticPr fontId="4"/>
  </si>
  <si>
    <t>　っかし、機会攻撃だけでもなんとかならんモンかねェ・・・。</t>
    <rPh sb="5" eb="7">
      <t>キカイ</t>
    </rPh>
    <rPh sb="7" eb="9">
      <t>コウゲキ</t>
    </rPh>
    <phoneticPr fontId="4"/>
  </si>
  <si>
    <r>
      <t>　　マイナーで攻撃するには、</t>
    </r>
    <r>
      <rPr>
        <b/>
        <sz val="11"/>
        <color indexed="10"/>
        <rFont val="ＭＳ Ｐゴシック"/>
        <family val="3"/>
        <charset val="128"/>
      </rPr>
      <t>移動やマイナーが毎ターン余っていなければ意味無し！</t>
    </r>
    <rPh sb="7" eb="9">
      <t>コウゲキ</t>
    </rPh>
    <rPh sb="14" eb="16">
      <t>イドウ</t>
    </rPh>
    <rPh sb="22" eb="23">
      <t>マイ</t>
    </rPh>
    <rPh sb="26" eb="27">
      <t>アマ</t>
    </rPh>
    <rPh sb="34" eb="36">
      <t>イミ</t>
    </rPh>
    <rPh sb="36" eb="37">
      <t>ナ</t>
    </rPh>
    <phoneticPr fontId="4"/>
  </si>
  <si>
    <t>　　タンナイズの性格上、毎ターン、アクションを余らせるような立ち回りは本当に期待しにくい・・・。</t>
    <rPh sb="8" eb="11">
      <t>セイカクジョウ</t>
    </rPh>
    <rPh sb="12" eb="13">
      <t>マイ</t>
    </rPh>
    <rPh sb="23" eb="24">
      <t>アマ</t>
    </rPh>
    <rPh sb="30" eb="31">
      <t>タ</t>
    </rPh>
    <rPh sb="32" eb="33">
      <t>マワ</t>
    </rPh>
    <rPh sb="35" eb="37">
      <t>ホントウ</t>
    </rPh>
    <rPh sb="38" eb="40">
      <t>キタイ</t>
    </rPh>
    <phoneticPr fontId="4"/>
  </si>
  <si>
    <t>　　効果がショボイので、標準アクションで攻撃させる価値は恐らく無い。</t>
    <rPh sb="2" eb="4">
      <t>コウカ</t>
    </rPh>
    <rPh sb="12" eb="14">
      <t>ヒョウジュン</t>
    </rPh>
    <rPh sb="20" eb="22">
      <t>コウゲキ</t>
    </rPh>
    <rPh sb="25" eb="27">
      <t>カチ</t>
    </rPh>
    <rPh sb="28" eb="29">
      <t>オソ</t>
    </rPh>
    <rPh sb="31" eb="32">
      <t>ナ</t>
    </rPh>
    <phoneticPr fontId="4"/>
  </si>
  <si>
    <t>　　敵に囲まれさえすれば、移動するまでも無く攻撃可能！・・・なハズだったが、瞬殺されちゃう？</t>
    <rPh sb="2" eb="3">
      <t>テキ</t>
    </rPh>
    <rPh sb="4" eb="5">
      <t>カコ</t>
    </rPh>
    <rPh sb="22" eb="24">
      <t>コウゲキ</t>
    </rPh>
    <rPh sb="24" eb="26">
      <t>カノウ</t>
    </rPh>
    <rPh sb="38" eb="39">
      <t>シュン</t>
    </rPh>
    <rPh sb="39" eb="40">
      <t>サツ</t>
    </rPh>
    <phoneticPr fontId="4"/>
  </si>
  <si>
    <t>ベルト・オヴ・サクリファイスの効果の影響もあるので注意！</t>
    <rPh sb="15" eb="17">
      <t>コウカ</t>
    </rPh>
    <rPh sb="18" eb="20">
      <t>エイキョウ</t>
    </rPh>
    <rPh sb="25" eb="27">
      <t>チュウイ</t>
    </rPh>
    <phoneticPr fontId="4"/>
  </si>
  <si>
    <t>ベルト・オヴ・サクリファイスの効果の影響もあるので各人要注意！</t>
    <rPh sb="15" eb="17">
      <t>コウカ</t>
    </rPh>
    <rPh sb="18" eb="20">
      <t>エイキョウ</t>
    </rPh>
    <rPh sb="25" eb="27">
      <t>カクジン</t>
    </rPh>
    <rPh sb="27" eb="30">
      <t>ヨウチュウイ</t>
    </rPh>
    <phoneticPr fontId="4"/>
  </si>
  <si>
    <t>※：ベルト・オヴ・サクリファイス (PHB252)</t>
    <phoneticPr fontId="4"/>
  </si>
  <si>
    <t>Lv</t>
    <phoneticPr fontId="18"/>
  </si>
  <si>
    <t>種類</t>
    <rPh sb="0" eb="2">
      <t>シュルイ</t>
    </rPh>
    <phoneticPr fontId="18"/>
  </si>
  <si>
    <t>儀式</t>
    <rPh sb="0" eb="2">
      <t>ギシキ</t>
    </rPh>
    <phoneticPr fontId="18"/>
  </si>
  <si>
    <t>パワー名</t>
    <rPh sb="3" eb="4">
      <t>メイ</t>
    </rPh>
    <phoneticPr fontId="18"/>
  </si>
  <si>
    <t>パワー詳細</t>
    <rPh sb="3" eb="5">
      <t>ショウサイ</t>
    </rPh>
    <phoneticPr fontId="18"/>
  </si>
  <si>
    <t>タイプ・出典</t>
    <rPh sb="4" eb="6">
      <t>シュッテン</t>
    </rPh>
    <phoneticPr fontId="18"/>
  </si>
  <si>
    <t>系統</t>
    <rPh sb="0" eb="2">
      <t>ケイトウ</t>
    </rPh>
    <phoneticPr fontId="18"/>
  </si>
  <si>
    <t>構成要素費用</t>
    <rPh sb="0" eb="2">
      <t>コウセイ</t>
    </rPh>
    <rPh sb="2" eb="4">
      <t>ヨウソ</t>
    </rPh>
    <rPh sb="4" eb="6">
      <t>ヒヨウ</t>
    </rPh>
    <phoneticPr fontId="18"/>
  </si>
  <si>
    <t>執行時間</t>
    <rPh sb="0" eb="2">
      <t>シッコウ</t>
    </rPh>
    <rPh sb="2" eb="4">
      <t>ジカン</t>
    </rPh>
    <phoneticPr fontId="18"/>
  </si>
  <si>
    <t>10分</t>
    <rPh sb="2" eb="3">
      <t>フン</t>
    </rPh>
    <phoneticPr fontId="18"/>
  </si>
  <si>
    <t>市価</t>
    <rPh sb="0" eb="2">
      <t>シカ</t>
    </rPh>
    <phoneticPr fontId="18"/>
  </si>
  <si>
    <t>持続時間</t>
    <rPh sb="0" eb="2">
      <t>ジゾク</t>
    </rPh>
    <rPh sb="2" eb="4">
      <t>ジカン</t>
    </rPh>
    <phoneticPr fontId="18"/>
  </si>
  <si>
    <t>対応技能</t>
    <rPh sb="0" eb="2">
      <t>タイオウ</t>
    </rPh>
    <rPh sb="2" eb="4">
      <t>ギノウ</t>
    </rPh>
    <phoneticPr fontId="18"/>
  </si>
  <si>
    <t>儀式/　(ＰＨＢ31２)</t>
    <rPh sb="0" eb="2">
      <t>ギシキ</t>
    </rPh>
    <phoneticPr fontId="18"/>
  </si>
  <si>
    <t>作成</t>
    <rPh sb="0" eb="2">
      <t>サクセイ</t>
    </rPh>
    <phoneticPr fontId="18"/>
  </si>
  <si>
    <t>1時間</t>
    <rPh sb="1" eb="3">
      <t>ジカン</t>
    </rPh>
    <phoneticPr fontId="18"/>
  </si>
  <si>
    <t>消費されるまで永続</t>
    <rPh sb="0" eb="2">
      <t>ショウヒ</t>
    </rPh>
    <rPh sb="7" eb="9">
      <t>エイゾク</t>
    </rPh>
    <phoneticPr fontId="18"/>
  </si>
  <si>
    <t>特殊</t>
    <rPh sb="0" eb="2">
      <t>トクシュ</t>
    </rPh>
    <phoneticPr fontId="18"/>
  </si>
  <si>
    <t>75gp</t>
    <phoneticPr fontId="18"/>
  </si>
  <si>
    <t>&lt;宗教&gt;or&lt;魔法学&gt;（判定なし）</t>
    <rPh sb="1" eb="3">
      <t>シュウキョウ</t>
    </rPh>
    <rPh sb="7" eb="9">
      <t>マホウ</t>
    </rPh>
    <rPh sb="9" eb="10">
      <t>ガク</t>
    </rPh>
    <rPh sb="12" eb="14">
      <t>ハンテイ</t>
    </rPh>
    <phoneticPr fontId="18"/>
  </si>
  <si>
    <t>執行者は自分のレベル以下のコモンのポーションまたはエリクサー（PHB255）を１つ作成する。</t>
    <rPh sb="0" eb="3">
      <t>シッコウシャ</t>
    </rPh>
    <rPh sb="4" eb="6">
      <t>ジブン</t>
    </rPh>
    <rPh sb="10" eb="12">
      <t>イカ</t>
    </rPh>
    <rPh sb="41" eb="43">
      <t>サクセイ</t>
    </rPh>
    <phoneticPr fontId="18"/>
  </si>
  <si>
    <t>この儀式の構成要素費用は作成しようとするポーションまたはエリクサーの価格に等しい。</t>
    <rPh sb="1" eb="3">
      <t>ギシキ</t>
    </rPh>
    <rPh sb="4" eb="6">
      <t>コウセイ</t>
    </rPh>
    <rPh sb="6" eb="8">
      <t>ヨウソ</t>
    </rPh>
    <rPh sb="8" eb="10">
      <t>ヒヨウ</t>
    </rPh>
    <rPh sb="11" eb="13">
      <t>サクセイ</t>
    </rPh>
    <rPh sb="33" eb="35">
      <t>カカク</t>
    </rPh>
    <rPh sb="36" eb="37">
      <t>ヒト</t>
    </rPh>
    <phoneticPr fontId="18"/>
  </si>
  <si>
    <t>ディスエンチャント・マジック・アイテム</t>
    <phoneticPr fontId="18"/>
  </si>
  <si>
    <t>儀式/　(ＰＨＢ308)</t>
    <rPh sb="0" eb="2">
      <t>ギシキ</t>
    </rPh>
    <phoneticPr fontId="18"/>
  </si>
  <si>
    <t>瞬間</t>
    <rPh sb="0" eb="2">
      <t>シュンカン</t>
    </rPh>
    <phoneticPr fontId="18"/>
  </si>
  <si>
    <t>350gp</t>
    <phoneticPr fontId="18"/>
  </si>
  <si>
    <t>&lt;魔法学&gt;（判定なし）</t>
    <rPh sb="1" eb="3">
      <t>マホウ</t>
    </rPh>
    <rPh sb="3" eb="4">
      <t>ガク</t>
    </rPh>
    <rPh sb="6" eb="8">
      <t>ハンテイ</t>
    </rPh>
    <phoneticPr fontId="18"/>
  </si>
  <si>
    <t>25gp</t>
    <phoneticPr fontId="18"/>
  </si>
  <si>
    <t>この儀式は執行者のレベル以下の１つの魔法のアイテムを破壊する。</t>
    <rPh sb="2" eb="4">
      <t>ギシキ</t>
    </rPh>
    <rPh sb="5" eb="7">
      <t>シッコウ</t>
    </rPh>
    <rPh sb="7" eb="8">
      <t>シャ</t>
    </rPh>
    <rPh sb="12" eb="14">
      <t>イカ</t>
    </rPh>
    <rPh sb="18" eb="20">
      <t>マホウ</t>
    </rPh>
    <rPh sb="26" eb="28">
      <t>ハカイ</t>
    </rPh>
    <phoneticPr fontId="18"/>
  </si>
  <si>
    <t>そのアイテムはコモンでもアンコモンでもレアでもよい。</t>
    <phoneticPr fontId="18"/>
  </si>
  <si>
    <t>儀式によって一定量のデシデュウムが得られる。</t>
    <rPh sb="0" eb="2">
      <t>ギシキ</t>
    </rPh>
    <rPh sb="6" eb="8">
      <t>イッテイ</t>
    </rPh>
    <rPh sb="8" eb="9">
      <t>リョウ</t>
    </rPh>
    <rPh sb="17" eb="18">
      <t>エ</t>
    </rPh>
    <phoneticPr fontId="17"/>
  </si>
  <si>
    <t>その量はアイテムのレアリティに基づいて決まる。</t>
    <rPh sb="2" eb="3">
      <t>リョウ</t>
    </rPh>
    <rPh sb="15" eb="16">
      <t>モト</t>
    </rPh>
    <rPh sb="19" eb="20">
      <t>キ</t>
    </rPh>
    <phoneticPr fontId="17"/>
  </si>
  <si>
    <t>コモンのアイテムならばｇｐ単位での価格の２０％、</t>
    <rPh sb="13" eb="15">
      <t>タンイ</t>
    </rPh>
    <rPh sb="17" eb="19">
      <t>カカク</t>
    </rPh>
    <phoneticPr fontId="17"/>
  </si>
  <si>
    <t>アンコモンならば５０％、レアのアイテムならば１００％相当である。</t>
    <rPh sb="26" eb="28">
      <t>ソウトウ</t>
    </rPh>
    <phoneticPr fontId="17"/>
  </si>
  <si>
    <t>エンチャント・マジック・アイテム</t>
    <phoneticPr fontId="18"/>
  </si>
  <si>
    <t>儀式/　(ＰＨＢ304)</t>
    <rPh sb="0" eb="2">
      <t>ギシキ</t>
    </rPh>
    <phoneticPr fontId="18"/>
  </si>
  <si>
    <t>永続</t>
    <rPh sb="0" eb="2">
      <t>エイゾク</t>
    </rPh>
    <phoneticPr fontId="18"/>
  </si>
  <si>
    <t>175gp</t>
    <phoneticPr fontId="18"/>
  </si>
  <si>
    <t>執行者が触れた１つの魔法的でないアイテムは、執行者のレベル以下の魔法のアイテムとなる。</t>
    <rPh sb="0" eb="2">
      <t>シッコウ</t>
    </rPh>
    <rPh sb="2" eb="3">
      <t>シャ</t>
    </rPh>
    <rPh sb="4" eb="5">
      <t>フ</t>
    </rPh>
    <rPh sb="10" eb="12">
      <t>マホウ</t>
    </rPh>
    <rPh sb="12" eb="13">
      <t>テキ</t>
    </rPh>
    <rPh sb="22" eb="25">
      <t>シッコウシャ</t>
    </rPh>
    <rPh sb="29" eb="31">
      <t>イカ</t>
    </rPh>
    <rPh sb="32" eb="34">
      <t>マホウ</t>
    </rPh>
    <phoneticPr fontId="18"/>
  </si>
  <si>
    <t>この儀式の構成要素は作成する魔法のアイテムの価格に等しい。</t>
    <rPh sb="1" eb="3">
      <t>ギシキ</t>
    </rPh>
    <rPh sb="4" eb="6">
      <t>コウセイ</t>
    </rPh>
    <rPh sb="6" eb="8">
      <t>ヨウソ</t>
    </rPh>
    <rPh sb="9" eb="11">
      <t>サクセイ</t>
    </rPh>
    <rPh sb="13" eb="15">
      <t>マホウ</t>
    </rPh>
    <rPh sb="21" eb="23">
      <t>カカク</t>
    </rPh>
    <rPh sb="24" eb="25">
      <t>ヒト</t>
    </rPh>
    <phoneticPr fontId="18"/>
  </si>
  <si>
    <t>また、この詩儀式を用いて、コモン、アンコモン、レアの魔法のアイテムを</t>
    <rPh sb="5" eb="6">
      <t>シ</t>
    </rPh>
    <rPh sb="6" eb="8">
      <t>ギシキ</t>
    </rPh>
    <rPh sb="9" eb="10">
      <t>モチ</t>
    </rPh>
    <rPh sb="26" eb="28">
      <t>マホウ</t>
    </rPh>
    <phoneticPr fontId="17"/>
  </si>
  <si>
    <t>5レベル上の”同名の魔法のアイテムのより強力な版”に変える事もできる。</t>
    <rPh sb="4" eb="5">
      <t>ウエ</t>
    </rPh>
    <rPh sb="7" eb="9">
      <t>ドウメイ</t>
    </rPh>
    <rPh sb="10" eb="12">
      <t>マホウ</t>
    </rPh>
    <rPh sb="20" eb="22">
      <t>キョウリョク</t>
    </rPh>
    <rPh sb="23" eb="24">
      <t>バン</t>
    </rPh>
    <rPh sb="26" eb="27">
      <t>カ</t>
    </rPh>
    <rPh sb="29" eb="30">
      <t>コト</t>
    </rPh>
    <phoneticPr fontId="17"/>
  </si>
  <si>
    <t>新しい魔法のアイテムのれネルは執行者のレベル以下でなければならない。</t>
    <rPh sb="0" eb="1">
      <t>アタラ</t>
    </rPh>
    <rPh sb="3" eb="5">
      <t>マホウ</t>
    </rPh>
    <rPh sb="15" eb="18">
      <t>シッコウシャ</t>
    </rPh>
    <rPh sb="22" eb="24">
      <t>イカ</t>
    </rPh>
    <phoneticPr fontId="17"/>
  </si>
  <si>
    <t>この時の構成容赦費用は古いアイテムと新しいアイテムの価格差に等しい。</t>
    <rPh sb="2" eb="3">
      <t>トキ</t>
    </rPh>
    <rPh sb="4" eb="6">
      <t>コウセイ</t>
    </rPh>
    <rPh sb="6" eb="8">
      <t>ヨウシャ</t>
    </rPh>
    <rPh sb="8" eb="10">
      <t>ヒヨウ</t>
    </rPh>
    <rPh sb="11" eb="12">
      <t>フル</t>
    </rPh>
    <rPh sb="18" eb="19">
      <t>アタラ</t>
    </rPh>
    <rPh sb="26" eb="29">
      <t>カカクサ</t>
    </rPh>
    <rPh sb="30" eb="31">
      <t>ヒト</t>
    </rPh>
    <phoneticPr fontId="17"/>
  </si>
  <si>
    <t>また、この儀式を用いれば魔法よ鎧のサイズを変える事もできる。</t>
    <rPh sb="5" eb="7">
      <t>ギシキ</t>
    </rPh>
    <rPh sb="8" eb="9">
      <t>モチ</t>
    </rPh>
    <rPh sb="12" eb="14">
      <t>マホウ</t>
    </rPh>
    <rPh sb="15" eb="16">
      <t>ヨロイ</t>
    </rPh>
    <rPh sb="21" eb="22">
      <t>カ</t>
    </rPh>
    <rPh sb="24" eb="25">
      <t>コト</t>
    </rPh>
    <phoneticPr fontId="17"/>
  </si>
  <si>
    <t>この使用法の場合には構成要素費用は一切かからない。</t>
    <rPh sb="2" eb="5">
      <t>シヨウホウ</t>
    </rPh>
    <rPh sb="6" eb="8">
      <t>バアイ</t>
    </rPh>
    <rPh sb="10" eb="12">
      <t>コウセイ</t>
    </rPh>
    <rPh sb="12" eb="14">
      <t>ヨウソ</t>
    </rPh>
    <rPh sb="14" eb="16">
      <t>ヒヨウ</t>
    </rPh>
    <rPh sb="17" eb="19">
      <t>イッサイ</t>
    </rPh>
    <phoneticPr fontId="17"/>
  </si>
  <si>
    <t>メイク・ホウル</t>
    <phoneticPr fontId="18"/>
  </si>
  <si>
    <t>儀式/　(ＰＨＢ314)</t>
    <rPh sb="0" eb="2">
      <t>ギシキ</t>
    </rPh>
    <phoneticPr fontId="18"/>
  </si>
  <si>
    <t>探検</t>
    <rPh sb="0" eb="2">
      <t>タンケン</t>
    </rPh>
    <phoneticPr fontId="18"/>
  </si>
  <si>
    <t>50gp</t>
    <phoneticPr fontId="18"/>
  </si>
  <si>
    <t>１辺が１０フィートの立方体に収まる大きさの物体１つは完全に修復される。</t>
    <rPh sb="1" eb="2">
      <t>ヘン</t>
    </rPh>
    <rPh sb="10" eb="13">
      <t>リッポウタイ</t>
    </rPh>
    <rPh sb="14" eb="15">
      <t>オサ</t>
    </rPh>
    <rPh sb="17" eb="18">
      <t>オオ</t>
    </rPh>
    <rPh sb="21" eb="23">
      <t>ブッタイ</t>
    </rPh>
    <rPh sb="26" eb="28">
      <t>カンゼン</t>
    </rPh>
    <rPh sb="29" eb="31">
      <t>シュウフク</t>
    </rPh>
    <phoneticPr fontId="18"/>
  </si>
  <si>
    <t>この儀式の構成要素費用は、修理しようとしているアイテムの価格の２０％である。</t>
    <rPh sb="1" eb="3">
      <t>ギシキ</t>
    </rPh>
    <rPh sb="4" eb="6">
      <t>コウセイ</t>
    </rPh>
    <rPh sb="6" eb="8">
      <t>ヨウソ</t>
    </rPh>
    <rPh sb="8" eb="10">
      <t>ヒヨウ</t>
    </rPh>
    <rPh sb="12" eb="14">
      <t>シュウリ</t>
    </rPh>
    <rPh sb="28" eb="30">
      <t>カカク</t>
    </rPh>
    <phoneticPr fontId="18"/>
  </si>
  <si>
    <t>価格の決まっていないアイテムを修復しようとする場合は、DMがその費用を決定する。</t>
    <rPh sb="0" eb="2">
      <t>カカク</t>
    </rPh>
    <rPh sb="3" eb="4">
      <t>キ</t>
    </rPh>
    <rPh sb="15" eb="17">
      <t>シュウフク</t>
    </rPh>
    <rPh sb="23" eb="25">
      <t>バアイ</t>
    </rPh>
    <rPh sb="32" eb="34">
      <t>ヒヨウ</t>
    </rPh>
    <rPh sb="35" eb="37">
      <t>ケッテイ</t>
    </rPh>
    <phoneticPr fontId="17"/>
  </si>
  <si>
    <t>トランスファー・エンチャントメント</t>
    <phoneticPr fontId="18"/>
  </si>
  <si>
    <t>25ｇｐ</t>
    <phoneticPr fontId="18"/>
  </si>
  <si>
    <t>使用者は、1つの魔法のアイテムが持つ魔法的な性質のすべて</t>
    <rPh sb="0" eb="3">
      <t>シヨウシャ</t>
    </rPh>
    <rPh sb="8" eb="10">
      <t>マホウ</t>
    </rPh>
    <rPh sb="16" eb="17">
      <t>モ</t>
    </rPh>
    <rPh sb="18" eb="20">
      <t>マホウ</t>
    </rPh>
    <rPh sb="20" eb="21">
      <t>テキ</t>
    </rPh>
    <rPh sb="22" eb="24">
      <t>セイシツ</t>
    </rPh>
    <phoneticPr fontId="18"/>
  </si>
  <si>
    <t>（特性、パワー、強化ボーナス）を別の物体へ移す。</t>
    <phoneticPr fontId="18"/>
  </si>
  <si>
    <t>使用者は儀式の間、双方の物体に物理的に触れ続けていなければならない。</t>
    <phoneticPr fontId="17"/>
  </si>
  <si>
    <t>魔力を受け入れたアイテムは、もとのアイテムと同じアイテム・スロット</t>
    <phoneticPr fontId="17"/>
  </si>
  <si>
    <t>（頭部、腰、鎧、等々）を占める、同じ種別（ワンド、ロッド、武器、等々）の</t>
    <phoneticPr fontId="17"/>
  </si>
  <si>
    <t>アイテムでなければならない。</t>
    <phoneticPr fontId="17"/>
  </si>
  <si>
    <t>転移できる魔力は受け入れ側のアイテムによって異なる。</t>
    <phoneticPr fontId="17"/>
  </si>
  <si>
    <t>つまり、遠隔武器の特性を近接武器に転移することはできないし、</t>
    <phoneticPr fontId="17"/>
  </si>
  <si>
    <t>クロース・アーマーに限定された特性をチェインメイルに転移させることもできないのである。</t>
    <phoneticPr fontId="17"/>
  </si>
  <si>
    <t>しかし、魔力を転移させると、受け入れ側のアイテムが本来持っていた魔法は失われる。</t>
    <phoneticPr fontId="17"/>
  </si>
  <si>
    <t>例えば、＋1バークスキン・ハイド（5レベル）の強化ボーナスを</t>
    <phoneticPr fontId="17"/>
  </si>
  <si>
    <t>＋1カースフォージド・スケイル（3レベル）に転移させることはできるが、</t>
    <phoneticPr fontId="17"/>
  </si>
  <si>
    <t>その場合、スケイル・アーマーが現在持っているパワーは失われてしまう。</t>
    <phoneticPr fontId="17"/>
  </si>
  <si>
    <t>また、より高レベルの魔力を持っているアイテムに対して魔力転移を行なうことはできない。</t>
    <phoneticPr fontId="17"/>
  </si>
  <si>
    <t>既に低レベルの魔力を持っているアイテムに、さらに魔力を転移することもできる。</t>
    <phoneticPr fontId="17"/>
  </si>
  <si>
    <t>ブリュー・ポーション</t>
    <phoneticPr fontId="18"/>
  </si>
  <si>
    <t>ポーション•オヴ•ヒーリング</t>
    <phoneticPr fontId="18"/>
  </si>
  <si>
    <t>PHB255</t>
    <phoneticPr fontId="18"/>
  </si>
  <si>
    <t>ポーション•オヴ•ヴァイタリティ</t>
    <phoneticPr fontId="18"/>
  </si>
  <si>
    <t>Lv5</t>
    <phoneticPr fontId="18"/>
  </si>
  <si>
    <t>コモン</t>
    <phoneticPr fontId="18"/>
  </si>
  <si>
    <t>Lv15</t>
    <phoneticPr fontId="18"/>
  </si>
  <si>
    <r>
      <rPr>
        <b/>
        <sz val="11"/>
        <color indexed="8"/>
        <rFont val="ＭＳ Ｐゴシック"/>
        <family val="3"/>
        <charset val="128"/>
      </rPr>
      <t xml:space="preserve">ポ一ション </t>
    </r>
    <r>
      <rPr>
        <sz val="11"/>
        <color theme="1"/>
        <rFont val="ＭＳ Ｐゴシック"/>
        <family val="3"/>
        <charset val="128"/>
        <scheme val="minor"/>
      </rPr>
      <t>50gp</t>
    </r>
    <phoneticPr fontId="18"/>
  </si>
  <si>
    <r>
      <rPr>
        <b/>
        <sz val="11"/>
        <color indexed="8"/>
        <rFont val="ＭＳ Ｐゴシック"/>
        <family val="3"/>
        <charset val="128"/>
      </rPr>
      <t xml:space="preserve">ポ一ション </t>
    </r>
    <r>
      <rPr>
        <sz val="11"/>
        <color theme="1"/>
        <rFont val="ＭＳ Ｐゴシック"/>
        <family val="3"/>
        <charset val="128"/>
        <scheme val="minor"/>
      </rPr>
      <t>1,000gp</t>
    </r>
    <phoneticPr fontId="18"/>
  </si>
  <si>
    <t>パワー（[消費型]♦[回復])：マイナー・アクション</t>
    <phoneticPr fontId="18"/>
  </si>
  <si>
    <t>　</t>
    <phoneticPr fontId="18"/>
  </si>
  <si>
    <r>
      <t>このポ一ション を飲み、回復力を1回ぶん消</t>
    </r>
    <r>
      <rPr>
        <sz val="11"/>
        <color indexed="8"/>
        <rFont val="ＭＳ Ｐゴシック"/>
        <family val="3"/>
        <charset val="128"/>
      </rPr>
      <t>费</t>
    </r>
    <r>
      <rPr>
        <sz val="11"/>
        <color theme="1"/>
        <rFont val="ＭＳ Ｐゴシック"/>
        <family val="3"/>
        <charset val="128"/>
        <scheme val="minor"/>
      </rPr>
      <t xml:space="preserve">する。
通常回復するHPの値の代わりに、
使用者は10HPを回復する。 
</t>
    </r>
    <phoneticPr fontId="18"/>
  </si>
  <si>
    <r>
      <t>このポ一ション を飲み、回復力を1回ぶん消</t>
    </r>
    <r>
      <rPr>
        <sz val="11"/>
        <color indexed="8"/>
        <rFont val="ＭＳ Ｐゴシック"/>
        <family val="3"/>
        <charset val="128"/>
      </rPr>
      <t>费</t>
    </r>
    <r>
      <rPr>
        <sz val="11"/>
        <color theme="1"/>
        <rFont val="ＭＳ Ｐゴシック"/>
        <family val="3"/>
        <charset val="128"/>
        <scheme val="minor"/>
      </rPr>
      <t>する。
通常回復するHPの値の代わりに、
使用者は25HPを回復する。 
また、使</t>
    </r>
    <r>
      <rPr>
        <sz val="11"/>
        <color indexed="8"/>
        <rFont val="ＭＳ Ｐゴシック"/>
        <family val="3"/>
        <charset val="128"/>
      </rPr>
      <t>闬</t>
    </r>
    <r>
      <rPr>
        <sz val="11"/>
        <color theme="1"/>
        <rFont val="ＭＳ Ｐゴシック"/>
        <family val="3"/>
        <charset val="128"/>
        <scheme val="minor"/>
      </rPr>
      <t xml:space="preserve">者が被っているSTによって終了させられる
効果の1つ についてSTを1回行なう。
</t>
    </r>
    <phoneticPr fontId="18"/>
  </si>
  <si>
    <t>ポーション.オヴ•リカヴァリィ</t>
    <phoneticPr fontId="18"/>
  </si>
  <si>
    <t>PHB255</t>
    <phoneticPr fontId="18"/>
  </si>
  <si>
    <t>ポーション•オヴ•ヴィゴ一</t>
    <phoneticPr fontId="18"/>
  </si>
  <si>
    <t>宝188</t>
    <rPh sb="0" eb="1">
      <t>タカラ</t>
    </rPh>
    <phoneticPr fontId="18"/>
  </si>
  <si>
    <t>Lv25</t>
    <phoneticPr fontId="18"/>
  </si>
  <si>
    <t>コモン</t>
    <phoneticPr fontId="18"/>
  </si>
  <si>
    <t>Lv9＋</t>
    <phoneticPr fontId="18"/>
  </si>
  <si>
    <r>
      <rPr>
        <b/>
        <sz val="11"/>
        <color indexed="8"/>
        <rFont val="ＭＳ Ｐゴシック"/>
        <family val="3"/>
        <charset val="128"/>
      </rPr>
      <t xml:space="preserve">ポ一ション </t>
    </r>
    <r>
      <rPr>
        <sz val="11"/>
        <color theme="1"/>
        <rFont val="ＭＳ Ｐゴシック"/>
        <family val="3"/>
        <charset val="128"/>
        <scheme val="minor"/>
      </rPr>
      <t>5,000gp</t>
    </r>
    <phoneticPr fontId="18"/>
  </si>
  <si>
    <r>
      <rPr>
        <sz val="11"/>
        <color theme="1"/>
        <rFont val="ＭＳ Ｐゴシック"/>
        <family val="3"/>
        <charset val="128"/>
        <scheme val="minor"/>
      </rPr>
      <t>Lv9 160ｇｐ Lv19 4,200ｇｐ Lv29 105,000ｇｐ</t>
    </r>
    <r>
      <rPr>
        <b/>
        <sz val="11"/>
        <color indexed="8"/>
        <rFont val="ＭＳ Ｐゴシック"/>
        <family val="3"/>
        <charset val="128"/>
      </rPr>
      <t xml:space="preserve">
ポ一ション</t>
    </r>
    <phoneticPr fontId="18"/>
  </si>
  <si>
    <t>パワー（[消費型]♦[回復])：マイナー・アクション</t>
    <phoneticPr fontId="18"/>
  </si>
  <si>
    <r>
      <t>このポ一ション を飲み、回復力を1回ぶん消</t>
    </r>
    <r>
      <rPr>
        <sz val="11"/>
        <color indexed="8"/>
        <rFont val="ＭＳ Ｐゴシック"/>
        <family val="3"/>
        <charset val="128"/>
      </rPr>
      <t>费</t>
    </r>
    <r>
      <rPr>
        <sz val="11"/>
        <color theme="1"/>
        <rFont val="ＭＳ Ｐゴシック"/>
        <family val="3"/>
        <charset val="128"/>
        <scheme val="minor"/>
      </rPr>
      <t>する。
通常回復するHPの値の代わりに、
使用者は50HPを回復する。 
また、使</t>
    </r>
    <r>
      <rPr>
        <sz val="11"/>
        <color indexed="8"/>
        <rFont val="ＭＳ Ｐゴシック"/>
        <family val="3"/>
        <charset val="128"/>
      </rPr>
      <t>闬</t>
    </r>
    <r>
      <rPr>
        <sz val="11"/>
        <color theme="1"/>
        <rFont val="ＭＳ Ｐゴシック"/>
        <family val="3"/>
        <charset val="128"/>
        <scheme val="minor"/>
      </rPr>
      <t>者が被っているSTによって終了させられる
効果のそれぞれ についてSTを1回ずつ行なう。</t>
    </r>
    <phoneticPr fontId="18"/>
  </si>
  <si>
    <t>パワー（[消費型])：マイナー・アクション</t>
    <phoneticPr fontId="18"/>
  </si>
  <si>
    <r>
      <t>このポ一ション を飲み、回復力を1回ぶん消</t>
    </r>
    <r>
      <rPr>
        <sz val="11"/>
        <color indexed="8"/>
        <rFont val="ＭＳ Ｐゴシック"/>
        <family val="3"/>
        <charset val="128"/>
      </rPr>
      <t>费</t>
    </r>
    <r>
      <rPr>
        <sz val="11"/>
        <color theme="1"/>
        <rFont val="ＭＳ Ｐゴシック"/>
        <family val="3"/>
        <charset val="128"/>
        <scheme val="minor"/>
      </rPr>
      <t xml:space="preserve">する。
使用者は通常のようにHPを回復するのでなく、
その代り一時的HP15を得る。
Lv19:一時的HP25を得る。
Lv29:一時的HP35を得る。
</t>
    </r>
    <rPh sb="26" eb="28">
      <t>シヨウ</t>
    </rPh>
    <rPh sb="28" eb="29">
      <t>シャ</t>
    </rPh>
    <rPh sb="30" eb="32">
      <t>ツウジョウ</t>
    </rPh>
    <rPh sb="39" eb="41">
      <t>カイフク</t>
    </rPh>
    <rPh sb="51" eb="52">
      <t>カワ</t>
    </rPh>
    <rPh sb="53" eb="56">
      <t>イチジテキ</t>
    </rPh>
    <rPh sb="61" eb="62">
      <t>エ</t>
    </rPh>
    <phoneticPr fontId="18"/>
  </si>
  <si>
    <t>ポーション•オヴ•スピリット</t>
    <phoneticPr fontId="18"/>
  </si>
  <si>
    <t>ポーション•オヴ•レジスタンス</t>
    <phoneticPr fontId="18"/>
  </si>
  <si>
    <t>宝189</t>
    <rPh sb="0" eb="1">
      <t>タカラ</t>
    </rPh>
    <phoneticPr fontId="18"/>
  </si>
  <si>
    <t>Lv5＋</t>
    <phoneticPr fontId="18"/>
  </si>
  <si>
    <t>Lv４＋</t>
    <phoneticPr fontId="18"/>
  </si>
  <si>
    <r>
      <rPr>
        <sz val="11"/>
        <color theme="1"/>
        <rFont val="ＭＳ Ｐゴシック"/>
        <family val="3"/>
        <charset val="128"/>
        <scheme val="minor"/>
      </rPr>
      <t>Lv5 50ｇｐ Lv10 200ｇｐ Lv15 1,000ｇｐ
Lv20 5､000ｇｐ Lv25 25,000ｇｐ Lv30 125,000ｇｐ</t>
    </r>
    <r>
      <rPr>
        <b/>
        <sz val="11"/>
        <color indexed="8"/>
        <rFont val="ＭＳ Ｐゴシック"/>
        <family val="3"/>
        <charset val="128"/>
      </rPr>
      <t xml:space="preserve">
ポ一ション</t>
    </r>
    <phoneticPr fontId="18"/>
  </si>
  <si>
    <r>
      <rPr>
        <sz val="11"/>
        <color theme="1"/>
        <rFont val="ＭＳ Ｐゴシック"/>
        <family val="3"/>
        <charset val="128"/>
        <scheme val="minor"/>
      </rPr>
      <t xml:space="preserve">Lv4 40ｇｐ Lv14 800ｇｐ Lv24 21,000ｇｐ
</t>
    </r>
    <r>
      <rPr>
        <b/>
        <sz val="11"/>
        <color indexed="8"/>
        <rFont val="ＭＳ Ｐゴシック"/>
        <family val="3"/>
        <charset val="128"/>
      </rPr>
      <t>ポ一ション</t>
    </r>
    <phoneticPr fontId="18"/>
  </si>
  <si>
    <r>
      <t>このポ一ション を飲み、回復力を1回ぶん消</t>
    </r>
    <r>
      <rPr>
        <sz val="11"/>
        <color indexed="8"/>
        <rFont val="ＭＳ Ｐゴシック"/>
        <family val="3"/>
        <charset val="128"/>
      </rPr>
      <t>费</t>
    </r>
    <r>
      <rPr>
        <sz val="11"/>
        <color theme="1"/>
        <rFont val="ＭＳ Ｐゴシック"/>
        <family val="3"/>
        <charset val="128"/>
        <scheme val="minor"/>
      </rPr>
      <t>する。
使用者は通常のようにHPを回復するのでなく、
その代り死に対するSTに＋１のパワーBを得る。
Lv10:＋２のパワーB　　Lv25:＋５のパワーB
Lv15:＋３のパワーB　　Lv30:＋６のパワーB
Lv20:＋４のパワーB　　</t>
    </r>
    <rPh sb="26" eb="28">
      <t>シヨウ</t>
    </rPh>
    <rPh sb="28" eb="29">
      <t>シャ</t>
    </rPh>
    <rPh sb="30" eb="32">
      <t>ツウジョウ</t>
    </rPh>
    <rPh sb="39" eb="41">
      <t>カイフク</t>
    </rPh>
    <rPh sb="51" eb="52">
      <t>カワ</t>
    </rPh>
    <rPh sb="69" eb="70">
      <t>エ</t>
    </rPh>
    <phoneticPr fontId="18"/>
  </si>
  <si>
    <r>
      <t>このポ一ション を飲み、回復力を1回ぶん消</t>
    </r>
    <r>
      <rPr>
        <sz val="11"/>
        <color indexed="8"/>
        <rFont val="ＭＳ Ｐゴシック"/>
        <family val="3"/>
        <charset val="128"/>
      </rPr>
      <t>费</t>
    </r>
    <r>
      <rPr>
        <sz val="11"/>
        <color theme="1"/>
        <rFont val="ＭＳ Ｐゴシック"/>
        <family val="3"/>
        <charset val="128"/>
        <scheme val="minor"/>
      </rPr>
      <t>する。
使用者は通常のようにHPを回復するのでなく、
その代り遭遇終まで特定の種別に対する抵抗５
を得る。
どの種別(酸、死霊、精神、電撃、毒、火、雷鳴、冷気)に抵抗を与えるかは作成時に決定される。
このポーションによって複数のダメージ種別に抵抗を得ることは無い。
Lv14:抵抗10　Lv24:抵抗15</t>
    </r>
    <rPh sb="26" eb="28">
      <t>シヨウ</t>
    </rPh>
    <rPh sb="28" eb="29">
      <t>シャ</t>
    </rPh>
    <rPh sb="30" eb="32">
      <t>ツウジョウ</t>
    </rPh>
    <rPh sb="39" eb="41">
      <t>カイフク</t>
    </rPh>
    <rPh sb="51" eb="52">
      <t>カワ</t>
    </rPh>
    <rPh sb="53" eb="55">
      <t>ソウグウ</t>
    </rPh>
    <rPh sb="55" eb="56">
      <t>シュウ</t>
    </rPh>
    <rPh sb="58" eb="60">
      <t>トクテイ</t>
    </rPh>
    <rPh sb="61" eb="63">
      <t>シュベツ</t>
    </rPh>
    <rPh sb="64" eb="65">
      <t>タイ</t>
    </rPh>
    <rPh sb="67" eb="69">
      <t>テイコウ</t>
    </rPh>
    <rPh sb="72" eb="73">
      <t>エ</t>
    </rPh>
    <rPh sb="78" eb="80">
      <t>シュベツ</t>
    </rPh>
    <rPh sb="81" eb="82">
      <t>サン</t>
    </rPh>
    <rPh sb="83" eb="85">
      <t>シリョウ</t>
    </rPh>
    <rPh sb="86" eb="88">
      <t>セイシン</t>
    </rPh>
    <rPh sb="89" eb="91">
      <t>デンゲキ</t>
    </rPh>
    <rPh sb="92" eb="93">
      <t>ドク</t>
    </rPh>
    <rPh sb="94" eb="95">
      <t>ヒ</t>
    </rPh>
    <rPh sb="96" eb="98">
      <t>ライメイ</t>
    </rPh>
    <rPh sb="99" eb="101">
      <t>レイキ</t>
    </rPh>
    <rPh sb="103" eb="105">
      <t>テイコウ</t>
    </rPh>
    <rPh sb="106" eb="107">
      <t>アタ</t>
    </rPh>
    <rPh sb="111" eb="113">
      <t>サクセイ</t>
    </rPh>
    <rPh sb="113" eb="114">
      <t>ジ</t>
    </rPh>
    <rPh sb="115" eb="117">
      <t>ケッテイ</t>
    </rPh>
    <rPh sb="133" eb="135">
      <t>フクスウ</t>
    </rPh>
    <rPh sb="140" eb="142">
      <t>シュベツ</t>
    </rPh>
    <rPh sb="143" eb="145">
      <t>テイコウ</t>
    </rPh>
    <rPh sb="146" eb="147">
      <t>エ</t>
    </rPh>
    <rPh sb="151" eb="152">
      <t>ナ</t>
    </rPh>
    <rPh sb="160" eb="162">
      <t>テイコウ</t>
    </rPh>
    <rPh sb="170" eb="172">
      <t>テイコウ</t>
    </rPh>
    <phoneticPr fontId="18"/>
  </si>
  <si>
    <t>クリプトスポーン・ポーション</t>
    <phoneticPr fontId="18"/>
  </si>
  <si>
    <t>モ94</t>
    <phoneticPr fontId="18"/>
  </si>
  <si>
    <t>ポーション•オヴ•インヴァルナラビリティ</t>
    <phoneticPr fontId="18"/>
  </si>
  <si>
    <t>モ95</t>
    <phoneticPr fontId="18"/>
  </si>
  <si>
    <t>Lv5+</t>
    <phoneticPr fontId="18"/>
  </si>
  <si>
    <t>コモン</t>
    <phoneticPr fontId="18"/>
  </si>
  <si>
    <t>Lv10+</t>
    <phoneticPr fontId="18"/>
  </si>
  <si>
    <r>
      <rPr>
        <sz val="11"/>
        <color theme="1"/>
        <rFont val="ＭＳ Ｐゴシック"/>
        <family val="3"/>
        <charset val="128"/>
        <scheme val="minor"/>
      </rPr>
      <t>Lv5 50ｇｐ Lv15 1,000ｇｐ Lv25 25,000ｇｐ</t>
    </r>
    <r>
      <rPr>
        <b/>
        <sz val="11"/>
        <color indexed="8"/>
        <rFont val="ＭＳ Ｐゴシック"/>
        <family val="3"/>
        <charset val="128"/>
      </rPr>
      <t xml:space="preserve">
消費型：ポ一ション</t>
    </r>
    <phoneticPr fontId="18"/>
  </si>
  <si>
    <r>
      <rPr>
        <sz val="11"/>
        <color theme="1"/>
        <rFont val="ＭＳ Ｐゴシック"/>
        <family val="3"/>
        <charset val="128"/>
        <scheme val="minor"/>
      </rPr>
      <t>Lv10 200ｇｐ Lv20 5,000ｇｐ Lv30 125,000ｇｐ</t>
    </r>
    <r>
      <rPr>
        <b/>
        <sz val="11"/>
        <color indexed="8"/>
        <rFont val="ＭＳ Ｐゴシック"/>
        <family val="3"/>
        <charset val="128"/>
      </rPr>
      <t xml:space="preserve">
消費型：</t>
    </r>
    <r>
      <rPr>
        <sz val="11"/>
        <color theme="1"/>
        <rFont val="ＭＳ Ｐゴシック"/>
        <family val="3"/>
        <charset val="128"/>
        <scheme val="minor"/>
      </rPr>
      <t>ポ一ション</t>
    </r>
    <rPh sb="39" eb="42">
      <t>ショウヒガタ</t>
    </rPh>
    <phoneticPr fontId="18"/>
  </si>
  <si>
    <t>汎用パワー♦[消費型]：マイナー・アクション</t>
    <rPh sb="0" eb="2">
      <t>ハンヨウ</t>
    </rPh>
    <phoneticPr fontId="18"/>
  </si>
  <si>
    <t>　</t>
    <phoneticPr fontId="18"/>
  </si>
  <si>
    <t xml:space="preserve">このポ一ション を飲み、回復力を1回ぶん失う。
使用者は遭遇終まで[死霊]に対する抵抗５および[毒]に対する抵抗５を得る。使用者はさらにこのポーションのLv以下のLvの病気１つに対する1回の&lt;持久力&gt;判定に＋５のパワーBを得る。
Lv15:[死霊]に対する抵抗10、[毒]に対する抵抗10
Lv25:[死霊]に対する抵抗15、[毒]に対する抵抗15
</t>
    <rPh sb="20" eb="21">
      <t>ウシナ</t>
    </rPh>
    <rPh sb="24" eb="26">
      <t>シヨウ</t>
    </rPh>
    <rPh sb="26" eb="27">
      <t>シャ</t>
    </rPh>
    <rPh sb="84" eb="86">
      <t>ビョウキ</t>
    </rPh>
    <phoneticPr fontId="18"/>
  </si>
  <si>
    <t xml:space="preserve">このポ一ション を飲み、回復力を1回ぶん失う。
そして次の自分のTの終了時まで、”すべてのダメージに対する抵抗25”を得る。
Lv20:すべてのダメージに対する抵抗35
Lv30:すべてのダメージに対する抵抗45
</t>
    <rPh sb="20" eb="21">
      <t>ウシナ</t>
    </rPh>
    <phoneticPr fontId="18"/>
  </si>
  <si>
    <t>エリクサー・オヴ・アキュラシィ</t>
    <phoneticPr fontId="18"/>
  </si>
  <si>
    <t>モ89</t>
    <phoneticPr fontId="18"/>
  </si>
  <si>
    <t>エリクサー・オヴ・アプティチュード</t>
    <phoneticPr fontId="18"/>
  </si>
  <si>
    <t>モ90</t>
    <phoneticPr fontId="18"/>
  </si>
  <si>
    <t>Lv8＋</t>
    <phoneticPr fontId="18"/>
  </si>
  <si>
    <t>Lv5＋</t>
    <phoneticPr fontId="18"/>
  </si>
  <si>
    <r>
      <rPr>
        <sz val="11"/>
        <color theme="1"/>
        <rFont val="ＭＳ Ｐゴシック"/>
        <family val="3"/>
        <charset val="128"/>
        <scheme val="minor"/>
      </rPr>
      <t xml:space="preserve">Lv8 125ｇｐ Lv13 650ｇｐ Lv18 3,400ｇｐ
Lv23 17,000ｇｐ Lv28 85,000ｇｐ
</t>
    </r>
    <r>
      <rPr>
        <b/>
        <sz val="11"/>
        <color indexed="8"/>
        <rFont val="ＭＳ Ｐゴシック"/>
        <family val="3"/>
        <charset val="128"/>
      </rPr>
      <t>消費型</t>
    </r>
    <r>
      <rPr>
        <sz val="11"/>
        <color theme="1"/>
        <rFont val="ＭＳ Ｐゴシック"/>
        <family val="3"/>
        <charset val="128"/>
        <scheme val="minor"/>
      </rPr>
      <t>：エリクサー</t>
    </r>
    <rPh sb="62" eb="65">
      <t>ショウヒガタ</t>
    </rPh>
    <phoneticPr fontId="18"/>
  </si>
  <si>
    <r>
      <rPr>
        <sz val="11"/>
        <color theme="1"/>
        <rFont val="ＭＳ Ｐゴシック"/>
        <family val="3"/>
        <charset val="128"/>
        <scheme val="minor"/>
      </rPr>
      <t xml:space="preserve">Lv5 50ｇｐ Lv15 1,000ｇｐ Lv25 25,000ｇｐ
</t>
    </r>
    <r>
      <rPr>
        <b/>
        <sz val="11"/>
        <color indexed="8"/>
        <rFont val="ＭＳ Ｐゴシック"/>
        <family val="3"/>
        <charset val="128"/>
      </rPr>
      <t>消費型</t>
    </r>
    <r>
      <rPr>
        <sz val="11"/>
        <color theme="1"/>
        <rFont val="ＭＳ Ｐゴシック"/>
        <family val="3"/>
        <charset val="128"/>
        <scheme val="minor"/>
      </rPr>
      <t>：エリクサー</t>
    </r>
    <rPh sb="36" eb="39">
      <t>ショウヒガタ</t>
    </rPh>
    <phoneticPr fontId="18"/>
  </si>
  <si>
    <t>　</t>
    <phoneticPr fontId="18"/>
  </si>
  <si>
    <t>必要条件： 使用者のLvは(このエリクサーのLv+4）
　以下でなければならない。
効果：使用者はこのエリクサーを飲み干す。
　この遭遇に1回、使用者は自分が行った攻撃Rの
　結果が気に入らなかった時、FAとしてこの攻撃Rに
　＋２のボーナスを得ることができる。</t>
    <rPh sb="0" eb="2">
      <t>ヒツヨウ</t>
    </rPh>
    <rPh sb="2" eb="4">
      <t>ジョウケン</t>
    </rPh>
    <rPh sb="6" eb="9">
      <t>シヨウシャ</t>
    </rPh>
    <rPh sb="29" eb="31">
      <t>イカ</t>
    </rPh>
    <rPh sb="42" eb="44">
      <t>コウカ</t>
    </rPh>
    <rPh sb="45" eb="48">
      <t>シヨウシャ</t>
    </rPh>
    <rPh sb="57" eb="58">
      <t>ノ</t>
    </rPh>
    <rPh sb="59" eb="60">
      <t>ホ</t>
    </rPh>
    <rPh sb="66" eb="68">
      <t>ソウグウ</t>
    </rPh>
    <rPh sb="70" eb="71">
      <t>カイ</t>
    </rPh>
    <rPh sb="72" eb="75">
      <t>シヨウシャ</t>
    </rPh>
    <rPh sb="76" eb="78">
      <t>ジブン</t>
    </rPh>
    <rPh sb="79" eb="80">
      <t>オコナ</t>
    </rPh>
    <rPh sb="82" eb="84">
      <t>コウゲキ</t>
    </rPh>
    <rPh sb="88" eb="90">
      <t>ケッカ</t>
    </rPh>
    <rPh sb="91" eb="92">
      <t>キ</t>
    </rPh>
    <rPh sb="93" eb="94">
      <t>イ</t>
    </rPh>
    <rPh sb="99" eb="100">
      <t>トキ</t>
    </rPh>
    <rPh sb="108" eb="110">
      <t>コウゲキ</t>
    </rPh>
    <rPh sb="122" eb="123">
      <t>エ</t>
    </rPh>
    <phoneticPr fontId="18"/>
  </si>
  <si>
    <t xml:space="preserve">効果：使用者はこのエリクサーを飲み干す。
　使用者は1時間の間、選んだ技能１種類の
　技能判定に＋１のパワーBを得る。
　Lv15:＋３のパワーB
　Lv25:＋５のパワーB
</t>
    <rPh sb="0" eb="2">
      <t>コウカ</t>
    </rPh>
    <rPh sb="3" eb="6">
      <t>シヨウシャ</t>
    </rPh>
    <rPh sb="15" eb="16">
      <t>ノ</t>
    </rPh>
    <rPh sb="17" eb="18">
      <t>ホ</t>
    </rPh>
    <rPh sb="22" eb="25">
      <t>シヨウシャ</t>
    </rPh>
    <rPh sb="27" eb="29">
      <t>ジカン</t>
    </rPh>
    <rPh sb="30" eb="31">
      <t>アイダ</t>
    </rPh>
    <rPh sb="32" eb="33">
      <t>エラ</t>
    </rPh>
    <rPh sb="35" eb="37">
      <t>ギノウ</t>
    </rPh>
    <rPh sb="38" eb="40">
      <t>シュルイ</t>
    </rPh>
    <rPh sb="43" eb="45">
      <t>ギノウ</t>
    </rPh>
    <rPh sb="45" eb="47">
      <t>ハンテイ</t>
    </rPh>
    <rPh sb="56" eb="57">
      <t>エ</t>
    </rPh>
    <phoneticPr fontId="18"/>
  </si>
  <si>
    <t>エリクサー・オヴ・ウォーター・ブリージング</t>
    <phoneticPr fontId="18"/>
  </si>
  <si>
    <t>エリクサー・オヴ・クライミング</t>
    <phoneticPr fontId="18"/>
  </si>
  <si>
    <t>モ91</t>
    <phoneticPr fontId="18"/>
  </si>
  <si>
    <t>Lv6＋</t>
    <phoneticPr fontId="18"/>
  </si>
  <si>
    <r>
      <rPr>
        <sz val="11"/>
        <color theme="1"/>
        <rFont val="ＭＳ Ｐゴシック"/>
        <family val="3"/>
        <charset val="128"/>
        <scheme val="minor"/>
      </rPr>
      <t xml:space="preserve">Lv8 125ｇｐ Lv18 3,400ｇｐ
</t>
    </r>
    <r>
      <rPr>
        <b/>
        <sz val="11"/>
        <color indexed="8"/>
        <rFont val="ＭＳ Ｐゴシック"/>
        <family val="3"/>
        <charset val="128"/>
      </rPr>
      <t>消費型：</t>
    </r>
    <r>
      <rPr>
        <sz val="11"/>
        <color theme="1"/>
        <rFont val="ＭＳ Ｐゴシック"/>
        <family val="3"/>
        <charset val="128"/>
        <scheme val="minor"/>
      </rPr>
      <t>エリクサー</t>
    </r>
    <phoneticPr fontId="18"/>
  </si>
  <si>
    <r>
      <rPr>
        <sz val="11"/>
        <color theme="1"/>
        <rFont val="ＭＳ Ｐゴシック"/>
        <family val="3"/>
        <charset val="128"/>
        <scheme val="minor"/>
      </rPr>
      <t xml:space="preserve">Lv6 75ｇｐ Lv16 1,800ｇｐ Lv26　45,000gp
</t>
    </r>
    <r>
      <rPr>
        <b/>
        <sz val="11"/>
        <color indexed="8"/>
        <rFont val="ＭＳ Ｐゴシック"/>
        <family val="3"/>
        <charset val="128"/>
      </rPr>
      <t>消費型：</t>
    </r>
    <r>
      <rPr>
        <sz val="11"/>
        <color theme="1"/>
        <rFont val="ＭＳ Ｐゴシック"/>
        <family val="3"/>
        <charset val="128"/>
        <scheme val="minor"/>
      </rPr>
      <t>エリクサー</t>
    </r>
    <phoneticPr fontId="18"/>
  </si>
  <si>
    <t xml:space="preserve">効果：使用者はこのエリクサーを飲み干す。
　使用者は1時間の間、水中で呼吸することができる
　Lv18:使用者は次の大休憩まで、水中で呼吸する
　　ことができる
</t>
    <rPh sb="0" eb="2">
      <t>コウカ</t>
    </rPh>
    <rPh sb="3" eb="6">
      <t>シヨウシャ</t>
    </rPh>
    <rPh sb="15" eb="16">
      <t>ノ</t>
    </rPh>
    <rPh sb="17" eb="18">
      <t>ホ</t>
    </rPh>
    <rPh sb="22" eb="25">
      <t>シヨウシャ</t>
    </rPh>
    <rPh sb="27" eb="29">
      <t>ジカン</t>
    </rPh>
    <rPh sb="30" eb="31">
      <t>アイダ</t>
    </rPh>
    <rPh sb="32" eb="34">
      <t>スイチュウ</t>
    </rPh>
    <rPh sb="35" eb="37">
      <t>コキュウ</t>
    </rPh>
    <rPh sb="52" eb="54">
      <t>シヨウ</t>
    </rPh>
    <rPh sb="54" eb="55">
      <t>シャ</t>
    </rPh>
    <rPh sb="56" eb="57">
      <t>ツギ</t>
    </rPh>
    <rPh sb="58" eb="61">
      <t>ダイキュウケイ</t>
    </rPh>
    <phoneticPr fontId="18"/>
  </si>
  <si>
    <t xml:space="preserve">効果：使用者はこのエリクサーを飲み干す。
　この遭遇の終了まで、使用者は登拳のための
　&lt;運動&gt;判定に＋４のパワーBを得る。
　Lv16:＋６のパワーBを得る。
　Lv26:＋８のパワーBを得る。
</t>
    <rPh sb="0" eb="2">
      <t>コウカ</t>
    </rPh>
    <rPh sb="3" eb="6">
      <t>シヨウシャ</t>
    </rPh>
    <rPh sb="15" eb="16">
      <t>ノ</t>
    </rPh>
    <rPh sb="17" eb="18">
      <t>ホ</t>
    </rPh>
    <rPh sb="24" eb="26">
      <t>ソウグウ</t>
    </rPh>
    <rPh sb="27" eb="29">
      <t>シュウリョウ</t>
    </rPh>
    <rPh sb="32" eb="35">
      <t>シヨウシャ</t>
    </rPh>
    <rPh sb="36" eb="37">
      <t>ノボ</t>
    </rPh>
    <rPh sb="37" eb="38">
      <t>コブシ</t>
    </rPh>
    <rPh sb="45" eb="47">
      <t>ウンドウ</t>
    </rPh>
    <rPh sb="48" eb="50">
      <t>ハンテイ</t>
    </rPh>
    <rPh sb="59" eb="60">
      <t>エ</t>
    </rPh>
    <phoneticPr fontId="18"/>
  </si>
  <si>
    <t>レッサー・エリクサー・オヴ・スピード</t>
    <phoneticPr fontId="18"/>
  </si>
  <si>
    <t>モ94</t>
    <phoneticPr fontId="18"/>
  </si>
  <si>
    <t>レッサー・エリクサー・オヴ・ドラゴン・ブレス</t>
    <phoneticPr fontId="18"/>
  </si>
  <si>
    <t>モ95</t>
    <phoneticPr fontId="18"/>
  </si>
  <si>
    <t>Lv10</t>
    <phoneticPr fontId="18"/>
  </si>
  <si>
    <t>Lv６＋</t>
    <phoneticPr fontId="18"/>
  </si>
  <si>
    <r>
      <t>消費型</t>
    </r>
    <r>
      <rPr>
        <sz val="11"/>
        <color theme="1"/>
        <rFont val="ＭＳ Ｐゴシック"/>
        <family val="3"/>
        <charset val="128"/>
        <scheme val="minor"/>
      </rPr>
      <t>：エリクサー　200ｇｐ</t>
    </r>
    <rPh sb="0" eb="3">
      <t>ショウヒガタ</t>
    </rPh>
    <phoneticPr fontId="18"/>
  </si>
  <si>
    <r>
      <rPr>
        <b/>
        <sz val="11"/>
        <color indexed="8"/>
        <rFont val="ＭＳ Ｐゴシック"/>
        <family val="3"/>
        <charset val="128"/>
      </rPr>
      <t>特殊：</t>
    </r>
    <r>
      <rPr>
        <sz val="11"/>
        <color theme="1"/>
        <rFont val="ＭＳ Ｐゴシック"/>
        <family val="3"/>
        <charset val="128"/>
        <scheme val="minor"/>
      </rPr>
      <t>このエリクサーを作成する際、作成者は酸、電
　撃、毒、火、冷気のいずれかを選ぶ。このエリクサー
　はそのキーワードを得、このエリクサーが与えるダメ
　ージはすべてその種別になる。</t>
    </r>
    <rPh sb="0" eb="2">
      <t>トクシュ</t>
    </rPh>
    <rPh sb="11" eb="13">
      <t>サクセイ</t>
    </rPh>
    <rPh sb="15" eb="16">
      <t>サイ</t>
    </rPh>
    <rPh sb="17" eb="20">
      <t>サクセイシャ</t>
    </rPh>
    <rPh sb="21" eb="22">
      <t>サン</t>
    </rPh>
    <rPh sb="23" eb="24">
      <t>デン</t>
    </rPh>
    <rPh sb="28" eb="29">
      <t>ドク</t>
    </rPh>
    <rPh sb="30" eb="31">
      <t>ヒ</t>
    </rPh>
    <rPh sb="32" eb="34">
      <t>レイキ</t>
    </rPh>
    <rPh sb="40" eb="41">
      <t>エラ</t>
    </rPh>
    <rPh sb="61" eb="62">
      <t>エ</t>
    </rPh>
    <rPh sb="71" eb="72">
      <t>アタ</t>
    </rPh>
    <rPh sb="86" eb="88">
      <t>シュベツ</t>
    </rPh>
    <phoneticPr fontId="18"/>
  </si>
  <si>
    <t xml:space="preserve">効果：使用者はこのエリクサーを飲み干し、
　回復力を1回ぶん失う。
　使用者はこの遭遇の終了まで、
　移動速度に＋２のパワーBを得る。
</t>
    <rPh sb="0" eb="2">
      <t>コウカ</t>
    </rPh>
    <rPh sb="3" eb="6">
      <t>シヨウシャ</t>
    </rPh>
    <rPh sb="17" eb="18">
      <t>ホ</t>
    </rPh>
    <rPh sb="30" eb="31">
      <t>ウシナ</t>
    </rPh>
    <rPh sb="35" eb="37">
      <t>シヨウ</t>
    </rPh>
    <rPh sb="37" eb="38">
      <t>シャ</t>
    </rPh>
    <phoneticPr fontId="18"/>
  </si>
  <si>
    <t>攻撃パワー◆[さまざま]（[消費型])：マイナー・アクション</t>
    <rPh sb="0" eb="2">
      <t>コウゲキ</t>
    </rPh>
    <phoneticPr fontId="18"/>
  </si>
  <si>
    <t>効果：使用者はこのエリクサーを飲み干す。
　この遭遇の終了まで1回、使用者はマイナー・アク
　ションとして、以下の攻撃を行う事ができる。
攻撃：近接範囲・噴射３(噴射内のクリーチャー全て)
　このエリクサーのLv＋５ｖｓ反応
ヒット：２ｄ６＋３の選んだ種別のダメージ
　Lv16：３ｄ８＋７ダメージ。
　Lv26：４ｄ６＋１２ダメージ。</t>
    <rPh sb="0" eb="2">
      <t>コウカ</t>
    </rPh>
    <rPh sb="3" eb="6">
      <t>シヨウシャ</t>
    </rPh>
    <rPh sb="15" eb="16">
      <t>ノ</t>
    </rPh>
    <rPh sb="17" eb="18">
      <t>ホ</t>
    </rPh>
    <rPh sb="24" eb="26">
      <t>ソウグウ</t>
    </rPh>
    <rPh sb="27" eb="29">
      <t>シュウリョウ</t>
    </rPh>
    <rPh sb="32" eb="33">
      <t>カイ</t>
    </rPh>
    <rPh sb="34" eb="36">
      <t>シヨウ</t>
    </rPh>
    <rPh sb="36" eb="37">
      <t>シャ</t>
    </rPh>
    <rPh sb="54" eb="56">
      <t>イカ</t>
    </rPh>
    <rPh sb="57" eb="59">
      <t>コウゲキ</t>
    </rPh>
    <rPh sb="60" eb="61">
      <t>オコナ</t>
    </rPh>
    <rPh sb="62" eb="63">
      <t>コト</t>
    </rPh>
    <rPh sb="69" eb="71">
      <t>コウゲキ</t>
    </rPh>
    <rPh sb="72" eb="74">
      <t>キンセツ</t>
    </rPh>
    <rPh sb="74" eb="76">
      <t>ハンイ</t>
    </rPh>
    <rPh sb="77" eb="79">
      <t>フンシャ</t>
    </rPh>
    <rPh sb="81" eb="83">
      <t>フンシャ</t>
    </rPh>
    <rPh sb="83" eb="84">
      <t>ナイ</t>
    </rPh>
    <rPh sb="91" eb="92">
      <t>スベ</t>
    </rPh>
    <rPh sb="110" eb="112">
      <t>ハンノウ</t>
    </rPh>
    <rPh sb="123" eb="124">
      <t>エラ</t>
    </rPh>
    <rPh sb="126" eb="128">
      <t>シュベツ</t>
    </rPh>
    <phoneticPr fontId="18"/>
  </si>
  <si>
    <r>
      <t>爆発の範囲内にいる</t>
    </r>
    <r>
      <rPr>
        <b/>
        <sz val="11"/>
        <color indexed="10"/>
        <rFont val="ＭＳ Ｐゴシック"/>
        <family val="3"/>
        <charset val="128"/>
      </rPr>
      <t>敵すべて</t>
    </r>
    <rPh sb="0" eb="2">
      <t>バクハツ</t>
    </rPh>
    <rPh sb="3" eb="6">
      <t>ハンイナイ</t>
    </rPh>
    <rPh sb="9" eb="10">
      <t>テキ</t>
    </rPh>
    <phoneticPr fontId="4"/>
  </si>
  <si>
    <t>ライトニング・モーツ</t>
    <phoneticPr fontId="4"/>
  </si>
  <si>
    <t>アーティフィサー/攻撃/９　(エベ51)</t>
    <rPh sb="9" eb="11">
      <t>コウゲキ</t>
    </rPh>
    <phoneticPr fontId="4"/>
  </si>
  <si>
    <t>また、目標は幻惑状態に陥る(ST終)</t>
    <rPh sb="3" eb="5">
      <t>モクヒョウ</t>
    </rPh>
    <rPh sb="6" eb="8">
      <t>ゲンワク</t>
    </rPh>
    <rPh sb="8" eb="10">
      <t>ジョウタイ</t>
    </rPh>
    <rPh sb="11" eb="12">
      <t>オチイ</t>
    </rPh>
    <rPh sb="16" eb="17">
      <t>シュウ</t>
    </rPh>
    <phoneticPr fontId="4"/>
  </si>
  <si>
    <t>ST失敗毎</t>
    <rPh sb="2" eb="4">
      <t>シッパイ</t>
    </rPh>
    <rPh sb="4" eb="5">
      <t>マイ</t>
    </rPh>
    <phoneticPr fontId="17"/>
  </si>
  <si>
    <t>目標は[電撃]ダメージ５を被る。</t>
    <rPh sb="0" eb="2">
      <t>モクヒョウ</t>
    </rPh>
    <rPh sb="4" eb="6">
      <t>デンゲキ</t>
    </rPh>
    <rPh sb="13" eb="14">
      <t>コウム</t>
    </rPh>
    <phoneticPr fontId="4"/>
  </si>
  <si>
    <t>後効果</t>
    <rPh sb="0" eb="1">
      <t>アト</t>
    </rPh>
    <rPh sb="1" eb="3">
      <t>コウカ</t>
    </rPh>
    <phoneticPr fontId="17"/>
  </si>
  <si>
    <t>目標は継続的[電撃]ダメージ５を被る(ST終)</t>
    <rPh sb="0" eb="2">
      <t>モクヒョウ</t>
    </rPh>
    <rPh sb="3" eb="5">
      <t>ケイゾク</t>
    </rPh>
    <rPh sb="5" eb="6">
      <t>テキ</t>
    </rPh>
    <rPh sb="7" eb="9">
      <t>デンゲキ</t>
    </rPh>
    <rPh sb="16" eb="17">
      <t>コウム</t>
    </rPh>
    <rPh sb="21" eb="22">
      <t>シュウ</t>
    </rPh>
    <phoneticPr fontId="4"/>
  </si>
  <si>
    <t>ミス</t>
    <phoneticPr fontId="17"/>
  </si>
  <si>
    <t>半減ダメージ</t>
    <rPh sb="0" eb="2">
      <t>ハンゲン</t>
    </rPh>
    <phoneticPr fontId="4"/>
  </si>
  <si>
    <t>および、継続的[電撃]ダメージ５を被る(ST終)</t>
    <rPh sb="4" eb="6">
      <t>ケイゾク</t>
    </rPh>
    <rPh sb="6" eb="7">
      <t>テキ</t>
    </rPh>
    <rPh sb="8" eb="10">
      <t>デンゲキ</t>
    </rPh>
    <rPh sb="17" eb="18">
      <t>コウム</t>
    </rPh>
    <rPh sb="22" eb="23">
      <t>シュウ</t>
    </rPh>
    <phoneticPr fontId="17"/>
  </si>
  <si>
    <t>一日毎</t>
    <rPh sb="0" eb="2">
      <t>イチニチ</t>
    </rPh>
    <rPh sb="2" eb="3">
      <t>ゴト</t>
    </rPh>
    <phoneticPr fontId="4"/>
  </si>
  <si>
    <t>[一日毎]◆[装具][電撃][秘術]</t>
    <rPh sb="1" eb="3">
      <t>イチニチ</t>
    </rPh>
    <rPh sb="11" eb="13">
      <t>デンゲキ</t>
    </rPh>
    <phoneticPr fontId="4"/>
  </si>
  <si>
    <t>【筋】対"ＡC"</t>
    <rPh sb="1" eb="2">
      <t>キン</t>
    </rPh>
    <rPh sb="3" eb="4">
      <t>タイ</t>
    </rPh>
    <phoneticPr fontId="4"/>
  </si>
  <si>
    <t>(１[Ｗ]＋【筋】)ダメージ</t>
    <phoneticPr fontId="4"/>
  </si>
  <si>
    <t>【知】ｖｓ”頑健”</t>
    <rPh sb="1" eb="2">
      <t>チ</t>
    </rPh>
    <rPh sb="6" eb="8">
      <t>ガンケン</t>
    </rPh>
    <phoneticPr fontId="4"/>
  </si>
  <si>
    <t>(１[Ｗ]＋【知】)の[力場]ダメージ（Lv21:2[W]）</t>
    <rPh sb="7" eb="8">
      <t>チ</t>
    </rPh>
    <rPh sb="12" eb="14">
      <t>リキバ</t>
    </rPh>
    <phoneticPr fontId="4"/>
  </si>
  <si>
    <t>【知】対"AC"</t>
    <rPh sb="1" eb="2">
      <t>チ</t>
    </rPh>
    <rPh sb="3" eb="4">
      <t>タイ</t>
    </rPh>
    <phoneticPr fontId="4"/>
  </si>
  <si>
    <t>(１ｄ8＋【知】)の[力場]ダメージ</t>
    <rPh sb="6" eb="7">
      <t>チ</t>
    </rPh>
    <rPh sb="11" eb="13">
      <t>リキバ</t>
    </rPh>
    <phoneticPr fontId="4"/>
  </si>
  <si>
    <t>【知】ｖｓ”意志”</t>
    <rPh sb="1" eb="2">
      <t>チ</t>
    </rPh>
    <rPh sb="6" eb="8">
      <t>イシ</t>
    </rPh>
    <phoneticPr fontId="4"/>
  </si>
  <si>
    <t>(１ｄ6＋【知】)のダメージ</t>
    <rPh sb="6" eb="7">
      <t>チ</t>
    </rPh>
    <phoneticPr fontId="4"/>
  </si>
  <si>
    <r>
      <t>使用者の</t>
    </r>
    <r>
      <rPr>
        <b/>
        <sz val="11"/>
        <color indexed="10"/>
        <rFont val="ＭＳ Ｐゴシック"/>
        <family val="3"/>
        <charset val="128"/>
      </rPr>
      <t>次T終まで</t>
    </r>
    <r>
      <rPr>
        <sz val="11"/>
        <rFont val="ＭＳ Ｐゴシック"/>
        <family val="3"/>
        <charset val="128"/>
      </rPr>
      <t>どんな攻撃も使用者の【判】に等しい値の追加ダメージを与える。</t>
    </r>
    <rPh sb="0" eb="2">
      <t>シヨウ</t>
    </rPh>
    <rPh sb="2" eb="3">
      <t>シャ</t>
    </rPh>
    <rPh sb="4" eb="5">
      <t>ジ</t>
    </rPh>
    <rPh sb="6" eb="7">
      <t>シュウ</t>
    </rPh>
    <rPh sb="12" eb="14">
      <t>コウゲキ</t>
    </rPh>
    <rPh sb="15" eb="18">
      <t>シヨウシャ</t>
    </rPh>
    <rPh sb="20" eb="21">
      <t>ハン</t>
    </rPh>
    <rPh sb="23" eb="24">
      <t>ヒト</t>
    </rPh>
    <rPh sb="26" eb="27">
      <t>アタイ</t>
    </rPh>
    <rPh sb="28" eb="30">
      <t>ツイカ</t>
    </rPh>
    <rPh sb="35" eb="36">
      <t>アタ</t>
    </rPh>
    <phoneticPr fontId="4"/>
  </si>
  <si>
    <t>(１[Ｗ]＋【知】)の[死霊]ダメージ</t>
    <rPh sb="7" eb="8">
      <t>チ</t>
    </rPh>
    <rPh sb="12" eb="14">
      <t>シリョウ</t>
    </rPh>
    <phoneticPr fontId="4"/>
  </si>
  <si>
    <t>(1d6+【耐】)に等しい値のHPを回復する。</t>
    <rPh sb="6" eb="7">
      <t>タイ</t>
    </rPh>
    <rPh sb="10" eb="11">
      <t>ヒト</t>
    </rPh>
    <rPh sb="13" eb="14">
      <t>アタイ</t>
    </rPh>
    <rPh sb="18" eb="20">
      <t>カイフク</t>
    </rPh>
    <phoneticPr fontId="4"/>
  </si>
  <si>
    <t>【知】ｖｓ”反応”</t>
    <rPh sb="1" eb="2">
      <t>チ</t>
    </rPh>
    <rPh sb="6" eb="8">
      <t>ハンノウ</t>
    </rPh>
    <phoneticPr fontId="4"/>
  </si>
  <si>
    <t>(2ｄ6＋【知】)の[電撃]ダメージ</t>
    <rPh sb="6" eb="7">
      <t>チ</t>
    </rPh>
    <rPh sb="11" eb="13">
      <t>デンゲキ</t>
    </rPh>
    <phoneticPr fontId="4"/>
  </si>
  <si>
    <t>ターンを開始する敵は使用者の【判】修正値に等しいダメージを被る。</t>
    <rPh sb="4" eb="6">
      <t>カイシ</t>
    </rPh>
    <rPh sb="8" eb="9">
      <t>テキ</t>
    </rPh>
    <rPh sb="10" eb="12">
      <t>シヨウ</t>
    </rPh>
    <rPh sb="12" eb="13">
      <t>シャ</t>
    </rPh>
    <rPh sb="15" eb="16">
      <t>ハン</t>
    </rPh>
    <rPh sb="17" eb="19">
      <t>シュウセイ</t>
    </rPh>
    <rPh sb="19" eb="20">
      <t>チ</t>
    </rPh>
    <rPh sb="21" eb="22">
      <t>ヒト</t>
    </rPh>
    <rPh sb="29" eb="30">
      <t>コウム</t>
    </rPh>
    <phoneticPr fontId="4"/>
  </si>
  <si>
    <t>また、目標の【判】のぶんだけ通常よりも多くHPを回復する。</t>
    <rPh sb="3" eb="5">
      <t>モクヒョウ</t>
    </rPh>
    <rPh sb="7" eb="8">
      <t>ハン</t>
    </rPh>
    <rPh sb="14" eb="16">
      <t>ツウジョウ</t>
    </rPh>
    <rPh sb="19" eb="20">
      <t>オオ</t>
    </rPh>
    <rPh sb="24" eb="26">
      <t>カイフク</t>
    </rPh>
    <phoneticPr fontId="4"/>
  </si>
  <si>
    <t>※：《トウム練達》(元144)</t>
    <rPh sb="6" eb="8">
      <t>レンタツ</t>
    </rPh>
    <rPh sb="10" eb="11">
      <t>モト</t>
    </rPh>
    <phoneticPr fontId="4"/>
  </si>
  <si>
    <t>って言っているだけでは済まない事が今後、あるかも？　ダメ元フリーアクションはあり得るのだ・・・。</t>
    <rPh sb="2" eb="3">
      <t>イ</t>
    </rPh>
    <rPh sb="11" eb="12">
      <t>ス</t>
    </rPh>
    <rPh sb="15" eb="16">
      <t>コト</t>
    </rPh>
    <rPh sb="17" eb="19">
      <t>コンゴ</t>
    </rPh>
    <rPh sb="28" eb="29">
      <t>モト</t>
    </rPh>
    <rPh sb="40" eb="41">
      <t>ウ</t>
    </rPh>
    <phoneticPr fontId="4"/>
  </si>
  <si>
    <t>トウムハンドを狙いたいが機会攻撃を喰らってしまう、そんな時に使う、以上！</t>
    <rPh sb="7" eb="8">
      <t>ネラ</t>
    </rPh>
    <rPh sb="12" eb="14">
      <t>キカイ</t>
    </rPh>
    <rPh sb="14" eb="16">
      <t>コウゲキ</t>
    </rPh>
    <rPh sb="17" eb="18">
      <t>ク</t>
    </rPh>
    <rPh sb="28" eb="29">
      <t>トキ</t>
    </rPh>
    <rPh sb="30" eb="31">
      <t>ツカ</t>
    </rPh>
    <rPh sb="33" eb="35">
      <t>イジョウ</t>
    </rPh>
    <phoneticPr fontId="4"/>
  </si>
  <si>
    <t>理想的手順</t>
    <rPh sb="0" eb="3">
      <t>リソウテキ</t>
    </rPh>
    <rPh sb="3" eb="5">
      <t>テジュン</t>
    </rPh>
    <phoneticPr fontId="4"/>
  </si>
  <si>
    <t>①まずハマドライアド・アスペクツを使用して戦術的優位ＧＥＴ！　（マイナーが余っているか怪しいが）</t>
    <rPh sb="17" eb="19">
      <t>シヨウ</t>
    </rPh>
    <rPh sb="21" eb="24">
      <t>センジュツテキ</t>
    </rPh>
    <rPh sb="24" eb="26">
      <t>ユウイ</t>
    </rPh>
    <rPh sb="37" eb="38">
      <t>アマ</t>
    </rPh>
    <rPh sb="43" eb="44">
      <t>アヤ</t>
    </rPh>
    <phoneticPr fontId="4"/>
  </si>
  <si>
    <t>②標準アクションでブチ込む！</t>
    <rPh sb="1" eb="3">
      <t>ヒョウジュン</t>
    </rPh>
    <rPh sb="11" eb="12">
      <t>コ</t>
    </rPh>
    <phoneticPr fontId="4"/>
  </si>
  <si>
    <t>③敵が幻惑したら逃げるorここぞと遠隔汎用パワーを使用！</t>
    <rPh sb="1" eb="2">
      <t>テキ</t>
    </rPh>
    <rPh sb="3" eb="5">
      <t>ゲンワク</t>
    </rPh>
    <rPh sb="8" eb="9">
      <t>ニ</t>
    </rPh>
    <rPh sb="17" eb="19">
      <t>エンカク</t>
    </rPh>
    <rPh sb="19" eb="21">
      <t>ハンヨウ</t>
    </rPh>
    <rPh sb="25" eb="27">
      <t>シヨウ</t>
    </rPh>
    <phoneticPr fontId="4"/>
  </si>
  <si>
    <t>他の効果も大きいのだが、機会攻撃対策の為にだけ使うので充分だろう。</t>
    <rPh sb="0" eb="1">
      <t>ホカ</t>
    </rPh>
    <rPh sb="2" eb="4">
      <t>コウカ</t>
    </rPh>
    <rPh sb="5" eb="6">
      <t>オオ</t>
    </rPh>
    <rPh sb="12" eb="14">
      <t>キカイ</t>
    </rPh>
    <rPh sb="14" eb="16">
      <t>コウゲキ</t>
    </rPh>
    <rPh sb="16" eb="18">
      <t>タイサク</t>
    </rPh>
    <rPh sb="19" eb="20">
      <t>タメ</t>
    </rPh>
    <rPh sb="23" eb="24">
      <t>ツカ</t>
    </rPh>
    <rPh sb="27" eb="29">
      <t>ジュウブン</t>
    </rPh>
    <phoneticPr fontId="4"/>
  </si>
  <si>
    <t>このパワーを使った時点で使用者から5マス以内にいた味方が</t>
    <rPh sb="6" eb="7">
      <t>ツカ</t>
    </rPh>
    <rPh sb="9" eb="10">
      <t>トキ</t>
    </rPh>
    <rPh sb="10" eb="11">
      <t>テン</t>
    </rPh>
    <rPh sb="12" eb="15">
      <t>シヨウシャ</t>
    </rPh>
    <rPh sb="20" eb="22">
      <t>イナイ</t>
    </rPh>
    <rPh sb="25" eb="27">
      <t>ミカタ</t>
    </rPh>
    <phoneticPr fontId="4"/>
  </si>
  <si>
    <t>使用者の次T終より前に[武器]攻撃で”誰かに”ダメージを与えた時</t>
    <rPh sb="12" eb="14">
      <t>ブキ</t>
    </rPh>
    <rPh sb="15" eb="17">
      <t>コウゲキ</t>
    </rPh>
    <rPh sb="28" eb="29">
      <t>アタ</t>
    </rPh>
    <rPh sb="31" eb="32">
      <t>トキ</t>
    </rPh>
    <phoneticPr fontId="4"/>
  </si>
  <si>
    <r>
      <t>[</t>
    </r>
    <r>
      <rPr>
        <b/>
        <sz val="11"/>
        <color indexed="10"/>
        <rFont val="ＭＳ Ｐゴシック"/>
        <family val="3"/>
        <charset val="128"/>
      </rPr>
      <t>武器</t>
    </r>
    <r>
      <rPr>
        <sz val="11"/>
        <rFont val="ＭＳ Ｐゴシック"/>
        <family val="3"/>
        <charset val="128"/>
      </rPr>
      <t>]攻撃でダメージを与えた者は、</t>
    </r>
    <rPh sb="1" eb="3">
      <t>ブキ</t>
    </rPh>
    <rPh sb="4" eb="6">
      <t>コウゲキ</t>
    </rPh>
    <rPh sb="12" eb="13">
      <t>アタ</t>
    </rPh>
    <rPh sb="15" eb="16">
      <t>モノ</t>
    </rPh>
    <phoneticPr fontId="4"/>
  </si>
  <si>
    <t>シャドウロート･ウェポン/ジャベリン</t>
    <phoneticPr fontId="4"/>
  </si>
  <si>
    <r>
      <rPr>
        <b/>
        <sz val="16"/>
        <color indexed="10"/>
        <rFont val="HGP創英角ｺﾞｼｯｸUB"/>
        <family val="3"/>
        <charset val="128"/>
      </rPr>
      <t>サンダリング･アーマー</t>
    </r>
    <r>
      <rPr>
        <b/>
        <sz val="14"/>
        <color indexed="10"/>
        <rFont val="HGP創英角ｺﾞｼｯｸUB"/>
        <family val="3"/>
        <charset val="128"/>
      </rPr>
      <t>と</t>
    </r>
    <r>
      <rPr>
        <b/>
        <sz val="16"/>
        <color indexed="10"/>
        <rFont val="HGP創英角ｺﾞｼｯｸUB"/>
        <family val="3"/>
        <charset val="128"/>
      </rPr>
      <t>パワーボーナスモロ被り</t>
    </r>
    <r>
      <rPr>
        <b/>
        <sz val="14"/>
        <color indexed="10"/>
        <rFont val="HGP創英角ｺﾞｼｯｸUB"/>
        <family val="3"/>
        <charset val="128"/>
      </rPr>
      <t>なので要注意！</t>
    </r>
    <rPh sb="21" eb="22">
      <t>カブ</t>
    </rPh>
    <rPh sb="26" eb="29">
      <t>ヨウチュウイ</t>
    </rPh>
    <phoneticPr fontId="4"/>
  </si>
  <si>
    <r>
      <t>①</t>
    </r>
    <r>
      <rPr>
        <b/>
        <sz val="11"/>
        <color indexed="10"/>
        <rFont val="ＭＳ Ｐゴシック"/>
        <family val="3"/>
        <charset val="128"/>
      </rPr>
      <t>大前提として遭遇序盤に付けないと意味が無い！</t>
    </r>
    <rPh sb="1" eb="4">
      <t>ダイゼンテイ</t>
    </rPh>
    <rPh sb="7" eb="9">
      <t>ソウグウ</t>
    </rPh>
    <rPh sb="9" eb="11">
      <t>ジョバン</t>
    </rPh>
    <rPh sb="12" eb="13">
      <t>ツ</t>
    </rPh>
    <rPh sb="17" eb="19">
      <t>イミ</t>
    </rPh>
    <rPh sb="20" eb="21">
      <t>ナ</t>
    </rPh>
    <phoneticPr fontId="4"/>
  </si>
  <si>
    <t>　　ＡＣへのボーナスも一時的ＨＰも事前に付けて置かないと全く意味が無い一方で、</t>
    <rPh sb="11" eb="14">
      <t>イチジテキ</t>
    </rPh>
    <rPh sb="17" eb="18">
      <t>コト</t>
    </rPh>
    <rPh sb="18" eb="19">
      <t>マエ</t>
    </rPh>
    <rPh sb="20" eb="21">
      <t>ツ</t>
    </rPh>
    <rPh sb="23" eb="24">
      <t>オ</t>
    </rPh>
    <rPh sb="28" eb="29">
      <t>マッタ</t>
    </rPh>
    <rPh sb="30" eb="32">
      <t>イミ</t>
    </rPh>
    <rPh sb="33" eb="34">
      <t>ナ</t>
    </rPh>
    <rPh sb="35" eb="37">
      <t>イッポウ</t>
    </rPh>
    <phoneticPr fontId="4"/>
  </si>
  <si>
    <t>　　防御ボーナスは所詮１しか上がらず、ＡＣで殴られる回数が多くなければ成果が得られないし、</t>
    <rPh sb="9" eb="11">
      <t>ショセン</t>
    </rPh>
    <rPh sb="14" eb="15">
      <t>ア</t>
    </rPh>
    <rPh sb="22" eb="23">
      <t>ナグ</t>
    </rPh>
    <rPh sb="26" eb="28">
      <t>カイスウ</t>
    </rPh>
    <rPh sb="29" eb="30">
      <t>オオ</t>
    </rPh>
    <rPh sb="35" eb="37">
      <t>セイカ</t>
    </rPh>
    <rPh sb="38" eb="39">
      <t>エ</t>
    </rPh>
    <phoneticPr fontId="4"/>
  </si>
  <si>
    <t>　　一時的ＨＰでは一度減ったＨＰを回復させるのは無理と、パフォーマンスが安定しないのは事実。</t>
    <rPh sb="2" eb="5">
      <t>イチジテキ</t>
    </rPh>
    <rPh sb="9" eb="11">
      <t>イチド</t>
    </rPh>
    <rPh sb="11" eb="12">
      <t>ヘ</t>
    </rPh>
    <rPh sb="17" eb="19">
      <t>カイフク</t>
    </rPh>
    <rPh sb="24" eb="26">
      <t>ムリ</t>
    </rPh>
    <rPh sb="36" eb="38">
      <t>アンテイ</t>
    </rPh>
    <rPh sb="43" eb="45">
      <t>ジジツ</t>
    </rPh>
    <phoneticPr fontId="4"/>
  </si>
  <si>
    <t>　　序盤に付けたくないならば、封呪は回復用に取って置けばそれで充分と言える。</t>
    <rPh sb="2" eb="4">
      <t>ジョバン</t>
    </rPh>
    <rPh sb="5" eb="6">
      <t>ツ</t>
    </rPh>
    <rPh sb="15" eb="16">
      <t>フウ</t>
    </rPh>
    <rPh sb="16" eb="17">
      <t>ノロイ</t>
    </rPh>
    <rPh sb="18" eb="21">
      <t>カイフクヨウ</t>
    </rPh>
    <rPh sb="22" eb="23">
      <t>ト</t>
    </rPh>
    <rPh sb="25" eb="26">
      <t>オ</t>
    </rPh>
    <rPh sb="31" eb="33">
      <t>ジュウブン</t>
    </rPh>
    <rPh sb="34" eb="35">
      <t>イ</t>
    </rPh>
    <phoneticPr fontId="4"/>
  </si>
  <si>
    <r>
      <t>　　しかし、</t>
    </r>
    <r>
      <rPr>
        <b/>
        <sz val="11"/>
        <color indexed="10"/>
        <rFont val="ＭＳ Ｐゴシック"/>
        <family val="3"/>
        <charset val="128"/>
      </rPr>
      <t>伝説級特技のレジスティヴ・フォーミュラ強化</t>
    </r>
    <r>
      <rPr>
        <sz val="11"/>
        <color theme="1"/>
        <rFont val="ＭＳ Ｐゴシック"/>
        <family val="3"/>
        <charset val="128"/>
        <scheme val="minor"/>
      </rPr>
      <t>を取ると話が１８０度変わってしまう！</t>
    </r>
    <rPh sb="6" eb="8">
      <t>デンセツ</t>
    </rPh>
    <rPh sb="8" eb="9">
      <t>キュウ</t>
    </rPh>
    <rPh sb="9" eb="11">
      <t>トクギ</t>
    </rPh>
    <rPh sb="25" eb="27">
      <t>キョウカ</t>
    </rPh>
    <rPh sb="28" eb="29">
      <t>ト</t>
    </rPh>
    <rPh sb="31" eb="32">
      <t>ハナシ</t>
    </rPh>
    <rPh sb="36" eb="37">
      <t>ド</t>
    </rPh>
    <rPh sb="37" eb="38">
      <t>カ</t>
    </rPh>
    <phoneticPr fontId="4"/>
  </si>
  <si>
    <t>　　とにかく一時的ＨＰの増加量が実質倍になるので研究の余地はかなりあるハズ。</t>
    <rPh sb="6" eb="9">
      <t>イチジテキ</t>
    </rPh>
    <rPh sb="12" eb="14">
      <t>ゾウカ</t>
    </rPh>
    <rPh sb="14" eb="15">
      <t>リョウ</t>
    </rPh>
    <rPh sb="16" eb="18">
      <t>ジッシツ</t>
    </rPh>
    <rPh sb="18" eb="19">
      <t>バイ</t>
    </rPh>
    <rPh sb="24" eb="26">
      <t>ケンキュウ</t>
    </rPh>
    <rPh sb="27" eb="29">
      <t>ヨチ</t>
    </rPh>
    <phoneticPr fontId="4"/>
  </si>
  <si>
    <t>　　伝説級からはマイナーに余裕があろうがなかろうが無理してでも</t>
    <rPh sb="2" eb="4">
      <t>デンセツ</t>
    </rPh>
    <rPh sb="4" eb="5">
      <t>キュウ</t>
    </rPh>
    <rPh sb="25" eb="27">
      <t>ムリ</t>
    </rPh>
    <phoneticPr fontId="4"/>
  </si>
  <si>
    <t>　　とりあえず遭遇の序盤に封呪を１つ消費してしまうのは全然アリと思われる。</t>
    <rPh sb="7" eb="9">
      <t>ソウグウ</t>
    </rPh>
    <rPh sb="10" eb="12">
      <t>ジョバン</t>
    </rPh>
    <rPh sb="13" eb="14">
      <t>フウ</t>
    </rPh>
    <rPh sb="14" eb="15">
      <t>ノロイ</t>
    </rPh>
    <rPh sb="18" eb="20">
      <t>ショウヒ</t>
    </rPh>
    <rPh sb="27" eb="29">
      <t>ゼンゼン</t>
    </rPh>
    <rPh sb="32" eb="33">
      <t>オモ</t>
    </rPh>
    <phoneticPr fontId="4"/>
  </si>
  <si>
    <t>　　だが、英雄級の時点では微妙なのも事実なので今から練習するのもなァ・・・。</t>
    <rPh sb="5" eb="7">
      <t>エイユウ</t>
    </rPh>
    <rPh sb="7" eb="8">
      <t>キュウ</t>
    </rPh>
    <rPh sb="9" eb="11">
      <t>ジテン</t>
    </rPh>
    <rPh sb="13" eb="15">
      <t>ビミョウ</t>
    </rPh>
    <rPh sb="18" eb="20">
      <t>ジジツ</t>
    </rPh>
    <rPh sb="23" eb="24">
      <t>イマ</t>
    </rPh>
    <rPh sb="26" eb="28">
      <t>レンシュウ</t>
    </rPh>
    <phoneticPr fontId="4"/>
  </si>
  <si>
    <t>②アールジェイに対して</t>
    <rPh sb="8" eb="9">
      <t>タイ</t>
    </rPh>
    <phoneticPr fontId="4"/>
  </si>
  <si>
    <t>　　序盤にはパワーボーナスが完全に被るので有効とは全く言い難し。</t>
    <rPh sb="2" eb="4">
      <t>ジョバン</t>
    </rPh>
    <rPh sb="14" eb="16">
      <t>カンゼン</t>
    </rPh>
    <rPh sb="17" eb="18">
      <t>カブ</t>
    </rPh>
    <rPh sb="21" eb="23">
      <t>ユウコウ</t>
    </rPh>
    <rPh sb="25" eb="26">
      <t>マッタ</t>
    </rPh>
    <rPh sb="27" eb="28">
      <t>イ</t>
    </rPh>
    <rPh sb="29" eb="30">
      <t>ガタ</t>
    </rPh>
    <phoneticPr fontId="4"/>
  </si>
  <si>
    <t>　　伝説級以降でもＲＪに直接使う必要性はほとんど感じられない・・・。</t>
    <rPh sb="2" eb="4">
      <t>デンセツ</t>
    </rPh>
    <rPh sb="4" eb="5">
      <t>キュウ</t>
    </rPh>
    <rPh sb="5" eb="7">
      <t>イコウ</t>
    </rPh>
    <rPh sb="12" eb="14">
      <t>チョクセツ</t>
    </rPh>
    <rPh sb="14" eb="15">
      <t>ツカ</t>
    </rPh>
    <rPh sb="16" eb="19">
      <t>ヒツヨウセイ</t>
    </rPh>
    <rPh sb="24" eb="25">
      <t>カン</t>
    </rPh>
    <phoneticPr fontId="4"/>
  </si>
  <si>
    <t>　　特技で強化した成果のオマケ一時的ＨＰは積極的にもらいたいのではあるのだが。</t>
    <rPh sb="2" eb="4">
      <t>トクギ</t>
    </rPh>
    <rPh sb="5" eb="7">
      <t>キョウカ</t>
    </rPh>
    <rPh sb="9" eb="11">
      <t>セイカ</t>
    </rPh>
    <rPh sb="15" eb="18">
      <t>イチジテキ</t>
    </rPh>
    <rPh sb="21" eb="24">
      <t>セッキョクテキ</t>
    </rPh>
    <phoneticPr fontId="4"/>
  </si>
  <si>
    <t>③ワンターズに対して</t>
    <rPh sb="7" eb="8">
      <t>タイ</t>
    </rPh>
    <phoneticPr fontId="4"/>
  </si>
  <si>
    <t>　　リュカオン、オテギヌは重傷状態を安全にキープし続けたいという矛盾した願望があるので、</t>
    <rPh sb="13" eb="15">
      <t>ジュウショウ</t>
    </rPh>
    <rPh sb="15" eb="17">
      <t>ジョウタイ</t>
    </rPh>
    <rPh sb="18" eb="20">
      <t>アンゼン</t>
    </rPh>
    <rPh sb="25" eb="26">
      <t>ツヅ</t>
    </rPh>
    <rPh sb="32" eb="34">
      <t>ムジュン</t>
    </rPh>
    <rPh sb="36" eb="38">
      <t>ガンボウ</t>
    </rPh>
    <phoneticPr fontId="4"/>
  </si>
  <si>
    <t>　　一時的ＨＰを付けるタイミングが完全にコントロール可能なのは非常に都合が良い。</t>
    <rPh sb="2" eb="5">
      <t>イチジテキ</t>
    </rPh>
    <rPh sb="8" eb="9">
      <t>ツ</t>
    </rPh>
    <rPh sb="17" eb="19">
      <t>カンゼン</t>
    </rPh>
    <rPh sb="26" eb="28">
      <t>カノウ</t>
    </rPh>
    <rPh sb="34" eb="36">
      <t>ツゴウ</t>
    </rPh>
    <rPh sb="37" eb="38">
      <t>ヨ</t>
    </rPh>
    <phoneticPr fontId="4"/>
  </si>
  <si>
    <t>　　防御へのパワーボーナスと縁遠い事も含めて、実は英雄級の時点でも相性はかなり良い。</t>
    <rPh sb="2" eb="4">
      <t>ボウギョ</t>
    </rPh>
    <rPh sb="14" eb="16">
      <t>エンドオ</t>
    </rPh>
    <rPh sb="17" eb="18">
      <t>コト</t>
    </rPh>
    <rPh sb="19" eb="20">
      <t>フク</t>
    </rPh>
    <rPh sb="23" eb="24">
      <t>ジツ</t>
    </rPh>
    <rPh sb="25" eb="27">
      <t>エイユウ</t>
    </rPh>
    <rPh sb="27" eb="28">
      <t>キュウ</t>
    </rPh>
    <rPh sb="29" eb="31">
      <t>ジテン</t>
    </rPh>
    <rPh sb="33" eb="35">
      <t>アイショウ</t>
    </rPh>
    <rPh sb="39" eb="40">
      <t>ヨ</t>
    </rPh>
    <phoneticPr fontId="4"/>
  </si>
  <si>
    <t>　　伝説級以降、リュカオンに付けるのが本命になりそう？</t>
    <rPh sb="2" eb="4">
      <t>デンセツ</t>
    </rPh>
    <rPh sb="4" eb="5">
      <t>キュウ</t>
    </rPh>
    <rPh sb="5" eb="7">
      <t>イコウ</t>
    </rPh>
    <rPh sb="14" eb="15">
      <t>ツ</t>
    </rPh>
    <rPh sb="19" eb="21">
      <t>ホンメイ</t>
    </rPh>
    <phoneticPr fontId="4"/>
  </si>
  <si>
    <r>
      <t>爆発の範囲内の</t>
    </r>
    <r>
      <rPr>
        <b/>
        <sz val="11"/>
        <color indexed="10"/>
        <rFont val="ＭＳ Ｐゴシック"/>
        <family val="3"/>
        <charset val="128"/>
      </rPr>
      <t>クリ―チャ―1体</t>
    </r>
    <rPh sb="0" eb="2">
      <t>バクハツ</t>
    </rPh>
    <rPh sb="3" eb="6">
      <t>ハンイナイ</t>
    </rPh>
    <rPh sb="14" eb="15">
      <t>タイ</t>
    </rPh>
    <phoneticPr fontId="4"/>
  </si>
  <si>
    <t>伏せ中の敵や盲目にも強いのでピンチの時程使い易いハズ。</t>
    <rPh sb="0" eb="1">
      <t>フ</t>
    </rPh>
    <rPh sb="2" eb="3">
      <t>チュウ</t>
    </rPh>
    <rPh sb="4" eb="5">
      <t>テキ</t>
    </rPh>
    <rPh sb="6" eb="8">
      <t>モウモク</t>
    </rPh>
    <rPh sb="10" eb="11">
      <t>ツヨ</t>
    </rPh>
    <rPh sb="18" eb="19">
      <t>トキ</t>
    </rPh>
    <rPh sb="19" eb="20">
      <t>ホド</t>
    </rPh>
    <rPh sb="20" eb="21">
      <t>ツカ</t>
    </rPh>
    <rPh sb="22" eb="23">
      <t>ヤス</t>
    </rPh>
    <phoneticPr fontId="4"/>
  </si>
  <si>
    <t>※：ベルト・オヴ・サクリファイス (PHB252)</t>
    <phoneticPr fontId="4"/>
  </si>
  <si>
    <r>
      <t>　　</t>
    </r>
    <r>
      <rPr>
        <b/>
        <sz val="11"/>
        <color indexed="10"/>
        <rFont val="ＭＳ Ｐゴシック"/>
        <family val="3"/>
        <charset val="128"/>
      </rPr>
      <t>特性：使用者（シェリー）の5マス以内にいる味方（タンナイズ含む）は、回復力値＋１</t>
    </r>
    <rPh sb="31" eb="32">
      <t>フク</t>
    </rPh>
    <phoneticPr fontId="4"/>
  </si>
  <si>
    <r>
      <t>　　</t>
    </r>
    <r>
      <rPr>
        <b/>
        <sz val="11"/>
        <color indexed="10"/>
        <rFont val="ＭＳ Ｐゴシック"/>
        <family val="3"/>
        <charset val="128"/>
      </rPr>
      <t>範囲攻撃を撃つ前</t>
    </r>
    <r>
      <rPr>
        <sz val="11"/>
        <rFont val="ＭＳ Ｐゴシック"/>
        <family val="3"/>
        <charset val="128"/>
      </rPr>
      <t>に使うと当たり易くなる・・・ハズ。</t>
    </r>
    <rPh sb="2" eb="4">
      <t>ハンイ</t>
    </rPh>
    <rPh sb="4" eb="6">
      <t>コウゲキ</t>
    </rPh>
    <rPh sb="7" eb="8">
      <t>ウ</t>
    </rPh>
    <rPh sb="9" eb="10">
      <t>マエ</t>
    </rPh>
    <rPh sb="11" eb="12">
      <t>ツカ</t>
    </rPh>
    <rPh sb="14" eb="15">
      <t>ア</t>
    </rPh>
    <rPh sb="17" eb="18">
      <t>ヤス</t>
    </rPh>
    <phoneticPr fontId="4"/>
  </si>
  <si>
    <t>標準or機会アクション</t>
    <rPh sb="0" eb="2">
      <t>ヒョウジュン</t>
    </rPh>
    <rPh sb="4" eb="6">
      <t>キカイ</t>
    </rPh>
    <phoneticPr fontId="4"/>
  </si>
  <si>
    <t>マイナーor機会アクション</t>
    <rPh sb="6" eb="8">
      <t>キカイ</t>
    </rPh>
    <phoneticPr fontId="4"/>
  </si>
  <si>
    <t>突撃＆戦術的優位</t>
    <rPh sb="0" eb="2">
      <t>トツゲキ</t>
    </rPh>
    <rPh sb="3" eb="6">
      <t>センジュツテキ</t>
    </rPh>
    <rPh sb="6" eb="8">
      <t>ユウイ</t>
    </rPh>
    <phoneticPr fontId="4"/>
  </si>
  <si>
    <t>フリーアクション by シェリー</t>
    <phoneticPr fontId="4"/>
  </si>
  <si>
    <t>召喚基礎攻撃</t>
    <rPh sb="0" eb="2">
      <t>ショウカン</t>
    </rPh>
    <rPh sb="2" eb="4">
      <t>キソ</t>
    </rPh>
    <rPh sb="4" eb="6">
      <t>コウゲキ</t>
    </rPh>
    <phoneticPr fontId="4"/>
  </si>
  <si>
    <t>フリーアクション by シェリー</t>
    <phoneticPr fontId="4"/>
  </si>
  <si>
    <t>１ｄ4</t>
    <phoneticPr fontId="4"/>
  </si>
  <si>
    <r>
      <rPr>
        <b/>
        <sz val="11"/>
        <color indexed="10"/>
        <rFont val="ＭＳ Ｐゴシック"/>
        <family val="3"/>
        <charset val="128"/>
      </rPr>
      <t>使用者</t>
    </r>
    <r>
      <rPr>
        <sz val="11"/>
        <color theme="1"/>
        <rFont val="ＭＳ Ｐゴシック"/>
        <family val="3"/>
        <charset val="128"/>
        <scheme val="minor"/>
      </rPr>
      <t>または範囲内の</t>
    </r>
    <r>
      <rPr>
        <b/>
        <sz val="11"/>
        <color indexed="10"/>
        <rFont val="ＭＳ Ｐゴシック"/>
        <family val="3"/>
        <charset val="128"/>
      </rPr>
      <t>味方1人</t>
    </r>
    <rPh sb="0" eb="2">
      <t>シヨウ</t>
    </rPh>
    <rPh sb="2" eb="3">
      <t>シャ</t>
    </rPh>
    <rPh sb="6" eb="9">
      <t>ハンイナイ</t>
    </rPh>
    <rPh sb="10" eb="12">
      <t>ミカタ</t>
    </rPh>
    <rPh sb="12" eb="14">
      <t>ヒトリ</t>
    </rPh>
    <phoneticPr fontId="4"/>
  </si>
  <si>
    <r>
      <t>爆発の範囲内の、</t>
    </r>
    <r>
      <rPr>
        <b/>
        <sz val="11"/>
        <color indexed="10"/>
        <rFont val="ＭＳ Ｐゴシック"/>
        <family val="3"/>
        <charset val="128"/>
      </rPr>
      <t>1次目標に隣接</t>
    </r>
    <r>
      <rPr>
        <sz val="11"/>
        <rFont val="ＭＳ Ｐゴシック"/>
        <family val="3"/>
        <charset val="128"/>
      </rPr>
      <t>しているクリーチャー1体</t>
    </r>
    <rPh sb="0" eb="2">
      <t>バクハツ</t>
    </rPh>
    <rPh sb="3" eb="6">
      <t>ハンイナイ</t>
    </rPh>
    <rPh sb="9" eb="10">
      <t>ジ</t>
    </rPh>
    <rPh sb="10" eb="12">
      <t>モクヒョウ</t>
    </rPh>
    <rPh sb="13" eb="15">
      <t>リンセツ</t>
    </rPh>
    <rPh sb="26" eb="27">
      <t>タイ</t>
    </rPh>
    <phoneticPr fontId="4"/>
  </si>
  <si>
    <t>自分or味方に隣接中の敵がいないと攻撃不可能なので注意！</t>
    <rPh sb="0" eb="2">
      <t>ジブン</t>
    </rPh>
    <rPh sb="4" eb="6">
      <t>ミカタ</t>
    </rPh>
    <rPh sb="7" eb="9">
      <t>リンセツ</t>
    </rPh>
    <rPh sb="9" eb="10">
      <t>チュウ</t>
    </rPh>
    <rPh sb="11" eb="12">
      <t>テキ</t>
    </rPh>
    <rPh sb="17" eb="19">
      <t>コウゲキ</t>
    </rPh>
    <rPh sb="19" eb="22">
      <t>フカノウ</t>
    </rPh>
    <rPh sb="25" eb="27">
      <t>チュウイ</t>
    </rPh>
    <phoneticPr fontId="4"/>
  </si>
  <si>
    <r>
      <t>④防御ボーナス的には</t>
    </r>
    <r>
      <rPr>
        <b/>
        <sz val="11"/>
        <color indexed="10"/>
        <rFont val="ＭＳ Ｐゴシック"/>
        <family val="3"/>
        <charset val="128"/>
      </rPr>
      <t>アールジェイに使っても</t>
    </r>
    <r>
      <rPr>
        <sz val="11"/>
        <color theme="1"/>
        <rFont val="ＭＳ Ｐゴシック"/>
        <family val="3"/>
        <charset val="128"/>
        <scheme val="minor"/>
      </rPr>
      <t>（ほとんど）</t>
    </r>
    <r>
      <rPr>
        <b/>
        <sz val="11"/>
        <color indexed="10"/>
        <rFont val="ＭＳ Ｐゴシック"/>
        <family val="3"/>
        <charset val="128"/>
      </rPr>
      <t>意味が無い</t>
    </r>
    <rPh sb="1" eb="3">
      <t>ボウギョ</t>
    </rPh>
    <rPh sb="7" eb="8">
      <t>テキ</t>
    </rPh>
    <rPh sb="17" eb="18">
      <t>ツカ</t>
    </rPh>
    <rPh sb="27" eb="29">
      <t>イミ</t>
    </rPh>
    <rPh sb="30" eb="31">
      <t>ナ</t>
    </rPh>
    <phoneticPr fontId="4"/>
  </si>
  <si>
    <t>⑤大群クリ―チャ―に使う</t>
    <rPh sb="1" eb="3">
      <t>タイグン</t>
    </rPh>
    <rPh sb="10" eb="11">
      <t>ツカ</t>
    </rPh>
    <phoneticPr fontId="4"/>
  </si>
  <si>
    <t>　　しかし、この時だけはトウムハンド成立中でも戦術的優位がもらえない点に注意！</t>
    <rPh sb="8" eb="9">
      <t>トキ</t>
    </rPh>
    <rPh sb="18" eb="20">
      <t>セイリツ</t>
    </rPh>
    <rPh sb="20" eb="21">
      <t>チュウ</t>
    </rPh>
    <rPh sb="23" eb="26">
      <t>センジュツテキ</t>
    </rPh>
    <rPh sb="26" eb="28">
      <t>ユウイ</t>
    </rPh>
    <rPh sb="34" eb="35">
      <t>テン</t>
    </rPh>
    <rPh sb="36" eb="38">
      <t>チュウイ</t>
    </rPh>
    <phoneticPr fontId="4"/>
  </si>
  <si>
    <t>③タンナイズが孤立してしまったor敵に囲まれてピンチ</t>
    <rPh sb="7" eb="9">
      <t>コリツ</t>
    </rPh>
    <rPh sb="17" eb="18">
      <t>テキ</t>
    </rPh>
    <rPh sb="19" eb="20">
      <t>カコ</t>
    </rPh>
    <phoneticPr fontId="4"/>
  </si>
  <si>
    <t>　　敵に纏わり付かれて困った時には自分に使用！</t>
    <rPh sb="2" eb="3">
      <t>テキ</t>
    </rPh>
    <rPh sb="4" eb="5">
      <t>マト</t>
    </rPh>
    <rPh sb="7" eb="8">
      <t>ツ</t>
    </rPh>
    <rPh sb="11" eb="12">
      <t>コマ</t>
    </rPh>
    <rPh sb="14" eb="15">
      <t>トキ</t>
    </rPh>
    <rPh sb="17" eb="19">
      <t>ジブン</t>
    </rPh>
    <rPh sb="20" eb="22">
      <t>シヨウ</t>
    </rPh>
    <phoneticPr fontId="4"/>
  </si>
  <si>
    <t>　　ちゃんと全ての効果がタンナイズのその場しのぎに向いている。</t>
    <rPh sb="6" eb="7">
      <t>スベ</t>
    </rPh>
    <rPh sb="9" eb="11">
      <t>コウカ</t>
    </rPh>
    <rPh sb="20" eb="21">
      <t>バ</t>
    </rPh>
    <rPh sb="25" eb="26">
      <t>ム</t>
    </rPh>
    <phoneticPr fontId="4"/>
  </si>
  <si>
    <t>　　自分が敵から逃げる為にも使えるとは、やはり高性能・・・。</t>
    <rPh sb="2" eb="4">
      <t>ジブン</t>
    </rPh>
    <rPh sb="5" eb="6">
      <t>テキ</t>
    </rPh>
    <rPh sb="8" eb="9">
      <t>ニ</t>
    </rPh>
    <rPh sb="11" eb="12">
      <t>タメ</t>
    </rPh>
    <rPh sb="14" eb="15">
      <t>ツカ</t>
    </rPh>
    <rPh sb="23" eb="26">
      <t>コウセイノウ</t>
    </rPh>
    <phoneticPr fontId="4"/>
  </si>
  <si>
    <r>
      <t>③シャドウロート･ウェポンを</t>
    </r>
    <r>
      <rPr>
        <b/>
        <sz val="11"/>
        <color indexed="10"/>
        <rFont val="ＭＳ Ｐゴシック"/>
        <family val="3"/>
        <charset val="128"/>
      </rPr>
      <t>解除しない！</t>
    </r>
    <rPh sb="14" eb="16">
      <t>カイジョ</t>
    </rPh>
    <phoneticPr fontId="4"/>
  </si>
  <si>
    <t>近接
基礎
攻撃</t>
    <rPh sb="0" eb="2">
      <t>キンセツ</t>
    </rPh>
    <rPh sb="3" eb="5">
      <t>キソ</t>
    </rPh>
    <rPh sb="6" eb="8">
      <t>コウゲキ</t>
    </rPh>
    <phoneticPr fontId="4"/>
  </si>
  <si>
    <t>命中R</t>
    <rPh sb="0" eb="2">
      <t>メイチュウ</t>
    </rPh>
    <phoneticPr fontId="4"/>
  </si>
  <si>
    <t>10/20</t>
  </si>
  <si>
    <t>召喚基礎攻撃</t>
  </si>
  <si>
    <t>ヒーリング・フィギュリーン</t>
    <phoneticPr fontId="4"/>
  </si>
  <si>
    <t>人形</t>
    <rPh sb="0" eb="2">
      <t>ニンギョウ</t>
    </rPh>
    <phoneticPr fontId="4"/>
  </si>
  <si>
    <t>アーティフィサー／汎用／１０　（エベ52）</t>
    <rPh sb="9" eb="11">
      <t>ハンヨウ</t>
    </rPh>
    <phoneticPr fontId="4"/>
  </si>
  <si>
    <t>[一日毎]◆[回復][召喚][秘術]</t>
    <rPh sb="7" eb="9">
      <t>カイフク</t>
    </rPh>
    <phoneticPr fontId="4"/>
  </si>
  <si>
    <t>使用者は射程内のなにものにも占められていない1つのマスに小型サイズの小さな立像１体を</t>
    <rPh sb="4" eb="6">
      <t>シャテイ</t>
    </rPh>
    <rPh sb="6" eb="7">
      <t>ナイ</t>
    </rPh>
    <rPh sb="28" eb="30">
      <t>コガタ</t>
    </rPh>
    <rPh sb="34" eb="35">
      <t>チイ</t>
    </rPh>
    <rPh sb="37" eb="39">
      <t>リツゾウ</t>
    </rPh>
    <rPh sb="40" eb="41">
      <t>カラダ</t>
    </rPh>
    <phoneticPr fontId="4"/>
  </si>
  <si>
    <r>
      <t>作り出す。この像の</t>
    </r>
    <r>
      <rPr>
        <b/>
        <sz val="11"/>
        <color rgb="FFFF0000"/>
        <rFont val="ＭＳ Ｐゴシック"/>
        <family val="3"/>
        <charset val="128"/>
        <scheme val="minor"/>
      </rPr>
      <t>移動速度は５</t>
    </r>
    <r>
      <rPr>
        <sz val="11"/>
        <color theme="1"/>
        <rFont val="ＭＳ Ｐゴシック"/>
        <family val="3"/>
        <charset val="128"/>
        <scheme val="minor"/>
      </rPr>
      <t>。ACと頑健に＋２のボーナスを得る。この像に</t>
    </r>
    <r>
      <rPr>
        <b/>
        <sz val="11"/>
        <color rgb="FFFF0000"/>
        <rFont val="ＭＳ Ｐゴシック"/>
        <family val="3"/>
        <charset val="128"/>
        <scheme val="minor"/>
      </rPr>
      <t>隣接した</t>
    </r>
    <rPh sb="0" eb="1">
      <t>ツク</t>
    </rPh>
    <rPh sb="2" eb="3">
      <t>ダ</t>
    </rPh>
    <rPh sb="7" eb="8">
      <t>ゾウ</t>
    </rPh>
    <rPh sb="9" eb="11">
      <t>イドウ</t>
    </rPh>
    <rPh sb="11" eb="13">
      <t>ソクド</t>
    </rPh>
    <rPh sb="19" eb="21">
      <t>ガンケン</t>
    </rPh>
    <rPh sb="30" eb="31">
      <t>エ</t>
    </rPh>
    <rPh sb="35" eb="36">
      <t>ゾウ</t>
    </rPh>
    <rPh sb="37" eb="39">
      <t>リンセツ</t>
    </rPh>
    <phoneticPr fontId="4"/>
  </si>
  <si>
    <r>
      <rPr>
        <b/>
        <sz val="11"/>
        <color rgb="FFFF0000"/>
        <rFont val="ＭＳ Ｐゴシック"/>
        <family val="3"/>
        <charset val="128"/>
        <scheme val="minor"/>
      </rPr>
      <t>状態で回復力１回分使用した味方</t>
    </r>
    <r>
      <rPr>
        <sz val="11"/>
        <color theme="1"/>
        <rFont val="ＭＳ Ｐゴシック"/>
        <family val="3"/>
        <charset val="128"/>
        <scheme val="minor"/>
      </rPr>
      <t>は、使用者の</t>
    </r>
    <r>
      <rPr>
        <b/>
        <sz val="11"/>
        <color rgb="FFFF0000"/>
        <rFont val="ＭＳ Ｐゴシック"/>
        <family val="3"/>
        <charset val="128"/>
        <scheme val="minor"/>
      </rPr>
      <t>【判】に等しい分だけHPを多く回復</t>
    </r>
    <r>
      <rPr>
        <sz val="11"/>
        <color theme="1"/>
        <rFont val="ＭＳ Ｐゴシック"/>
        <family val="3"/>
        <charset val="128"/>
        <scheme val="minor"/>
      </rPr>
      <t>する。</t>
    </r>
    <rPh sb="3" eb="6">
      <t>カイフクリョク</t>
    </rPh>
    <rPh sb="7" eb="9">
      <t>カイブン</t>
    </rPh>
    <rPh sb="9" eb="11">
      <t>シヨウ</t>
    </rPh>
    <rPh sb="13" eb="15">
      <t>ミカタ</t>
    </rPh>
    <rPh sb="17" eb="19">
      <t>シヨウ</t>
    </rPh>
    <rPh sb="19" eb="20">
      <t>シャ</t>
    </rPh>
    <rPh sb="22" eb="23">
      <t>ハン</t>
    </rPh>
    <rPh sb="25" eb="26">
      <t>ヒト</t>
    </rPh>
    <rPh sb="28" eb="29">
      <t>ブン</t>
    </rPh>
    <rPh sb="34" eb="35">
      <t>オオ</t>
    </rPh>
    <rPh sb="36" eb="38">
      <t>カイフク</t>
    </rPh>
    <phoneticPr fontId="4"/>
  </si>
  <si>
    <r>
      <rPr>
        <b/>
        <sz val="11"/>
        <color rgb="FFFF0000"/>
        <rFont val="ＭＳ Ｐゴシック"/>
        <family val="3"/>
        <charset val="128"/>
        <scheme val="minor"/>
      </rPr>
      <t>STを行う事ができ、さらにあたかも回復力を１回消費したかのようにHPを回復</t>
    </r>
    <r>
      <rPr>
        <sz val="11"/>
        <color theme="1"/>
        <rFont val="ＭＳ Ｐゴシック"/>
        <family val="3"/>
        <charset val="128"/>
        <scheme val="minor"/>
      </rPr>
      <t>する。</t>
    </r>
    <rPh sb="3" eb="4">
      <t>オコナ</t>
    </rPh>
    <rPh sb="5" eb="6">
      <t>コト</t>
    </rPh>
    <rPh sb="17" eb="20">
      <t>カイフクリョク</t>
    </rPh>
    <rPh sb="35" eb="37">
      <t>カイフク</t>
    </rPh>
    <phoneticPr fontId="4"/>
  </si>
  <si>
    <t>使用者はこの像に次のような特殊命令を下せる。</t>
    <rPh sb="0" eb="2">
      <t>シヨウ</t>
    </rPh>
    <rPh sb="2" eb="3">
      <t>シャ</t>
    </rPh>
    <rPh sb="6" eb="7">
      <t>ゾウ</t>
    </rPh>
    <rPh sb="8" eb="9">
      <t>ツギ</t>
    </rPh>
    <rPh sb="13" eb="15">
      <t>トクシュ</t>
    </rPh>
    <rPh sb="15" eb="17">
      <t>メイレイ</t>
    </rPh>
    <rPh sb="18" eb="19">
      <t>クダ</t>
    </rPh>
    <phoneticPr fontId="4"/>
  </si>
  <si>
    <r>
      <t>　　</t>
    </r>
    <r>
      <rPr>
        <b/>
        <sz val="11"/>
        <color indexed="10"/>
        <rFont val="ＭＳ Ｐゴシック"/>
        <family val="3"/>
        <charset val="128"/>
      </rPr>
      <t>マイナーアクション</t>
    </r>
    <r>
      <rPr>
        <sz val="11"/>
        <color theme="1"/>
        <rFont val="ＭＳ Ｐゴシック"/>
        <family val="3"/>
        <charset val="128"/>
        <scheme val="minor"/>
      </rPr>
      <t>：この像は隣接する味方１人に対して応急手当を施す。</t>
    </r>
    <rPh sb="14" eb="15">
      <t>ゾウ</t>
    </rPh>
    <rPh sb="16" eb="18">
      <t>リンセツ</t>
    </rPh>
    <rPh sb="20" eb="22">
      <t>ミカタ</t>
    </rPh>
    <rPh sb="22" eb="24">
      <t>ヒトリ</t>
    </rPh>
    <rPh sb="25" eb="26">
      <t>タイ</t>
    </rPh>
    <rPh sb="28" eb="30">
      <t>オウキュウ</t>
    </rPh>
    <rPh sb="30" eb="32">
      <t>テアテ</t>
    </rPh>
    <rPh sb="33" eb="34">
      <t>ホドコ</t>
    </rPh>
    <phoneticPr fontId="4"/>
  </si>
  <si>
    <t>　　　その際、像は使用者の&lt;治療&gt;技能を判定に用いる。</t>
    <rPh sb="5" eb="6">
      <t>サイ</t>
    </rPh>
    <rPh sb="7" eb="8">
      <t>ゾウ</t>
    </rPh>
    <rPh sb="9" eb="11">
      <t>シヨウ</t>
    </rPh>
    <rPh sb="11" eb="12">
      <t>シャ</t>
    </rPh>
    <rPh sb="14" eb="16">
      <t>チリョウ</t>
    </rPh>
    <rPh sb="17" eb="19">
      <t>ギノウ</t>
    </rPh>
    <rPh sb="20" eb="22">
      <t>ハンテイ</t>
    </rPh>
    <rPh sb="23" eb="24">
      <t>モチ</t>
    </rPh>
    <phoneticPr fontId="4"/>
  </si>
  <si>
    <t>ヒーリング・フィギュリーン</t>
    <phoneticPr fontId="4"/>
  </si>
  <si>
    <t>機会アクション</t>
    <rPh sb="0" eb="2">
      <t>キカイ</t>
    </rPh>
    <phoneticPr fontId="4"/>
  </si>
  <si>
    <r>
      <t>加えてこの</t>
    </r>
    <r>
      <rPr>
        <b/>
        <sz val="11"/>
        <color rgb="FFFF0000"/>
        <rFont val="ＭＳ Ｐゴシック"/>
        <family val="3"/>
        <charset val="128"/>
        <scheme val="minor"/>
      </rPr>
      <t>遭終までに</t>
    </r>
    <r>
      <rPr>
        <sz val="11"/>
        <color theme="1"/>
        <rFont val="ＭＳ Ｐゴシック"/>
        <family val="3"/>
        <charset val="128"/>
        <scheme val="minor"/>
      </rPr>
      <t>最高で</t>
    </r>
    <r>
      <rPr>
        <b/>
        <sz val="11"/>
        <color rgb="FFFF0000"/>
        <rFont val="ＭＳ Ｐゴシック"/>
        <family val="3"/>
        <charset val="128"/>
        <scheme val="minor"/>
      </rPr>
      <t>３回</t>
    </r>
    <r>
      <rPr>
        <sz val="11"/>
        <rFont val="ＭＳ Ｐゴシック"/>
        <family val="3"/>
        <charset val="128"/>
        <scheme val="minor"/>
      </rPr>
      <t>、</t>
    </r>
    <r>
      <rPr>
        <sz val="11"/>
        <color theme="1"/>
        <rFont val="ＭＳ Ｐゴシック"/>
        <family val="3"/>
        <charset val="128"/>
        <scheme val="minor"/>
      </rPr>
      <t>この像に隣接している味方１人は</t>
    </r>
    <r>
      <rPr>
        <b/>
        <sz val="11"/>
        <color rgb="FFFF0000"/>
        <rFont val="ＭＳ Ｐゴシック"/>
        <family val="3"/>
        <charset val="128"/>
        <scheme val="minor"/>
      </rPr>
      <t>１回のMAとして</t>
    </r>
    <rPh sb="0" eb="1">
      <t>クワ</t>
    </rPh>
    <rPh sb="5" eb="6">
      <t>ソウ</t>
    </rPh>
    <rPh sb="6" eb="7">
      <t>シュウ</t>
    </rPh>
    <rPh sb="10" eb="12">
      <t>サイコウ</t>
    </rPh>
    <rPh sb="14" eb="15">
      <t>カイ</t>
    </rPh>
    <rPh sb="18" eb="19">
      <t>ゾウ</t>
    </rPh>
    <rPh sb="20" eb="22">
      <t>リンセツ</t>
    </rPh>
    <rPh sb="26" eb="28">
      <t>ミカタ</t>
    </rPh>
    <rPh sb="28" eb="30">
      <t>ヒトリ</t>
    </rPh>
    <rPh sb="32" eb="33">
      <t>カイ</t>
    </rPh>
    <phoneticPr fontId="4"/>
  </si>
  <si>
    <t>回復基地</t>
    <rPh sb="0" eb="2">
      <t>カイフク</t>
    </rPh>
    <rPh sb="2" eb="4">
      <t>キチ</t>
    </rPh>
    <phoneticPr fontId="4"/>
  </si>
  <si>
    <t>マジック・ミサイル</t>
  </si>
  <si>
    <t>通常</t>
    <rPh sb="0" eb="2">
      <t>ツウジョウ</t>
    </rPh>
    <phoneticPr fontId="64"/>
  </si>
  <si>
    <t>戦術的優位</t>
    <rPh sb="0" eb="3">
      <t>センジュツテキ</t>
    </rPh>
    <rPh sb="3" eb="5">
      <t>ユウイ</t>
    </rPh>
    <phoneticPr fontId="64"/>
  </si>
  <si>
    <t>基本</t>
    <rPh sb="0" eb="2">
      <t>キホン</t>
    </rPh>
    <phoneticPr fontId="64"/>
  </si>
  <si>
    <t>ダメージ</t>
  </si>
  <si>
    <t>力場</t>
  </si>
  <si>
    <t>ウィザード／攻撃／１　（PHB63）</t>
  </si>
  <si>
    <t>[無限回]◆[装具]、[秘術]、[力術]、[力場]</t>
    <rPh sb="17" eb="18">
      <t>チカラ</t>
    </rPh>
    <rPh sb="22" eb="24">
      <t>リキバ</t>
    </rPh>
    <phoneticPr fontId="64"/>
  </si>
  <si>
    <t>このパワーに使用した装具が強化ボーナスを有しているなら、</t>
    <rPh sb="6" eb="8">
      <t>シヨウ</t>
    </rPh>
    <rPh sb="10" eb="12">
      <t>ソウグ</t>
    </rPh>
    <rPh sb="13" eb="15">
      <t>キョウカ</t>
    </rPh>
    <rPh sb="20" eb="21">
      <t>ユウ</t>
    </rPh>
    <phoneticPr fontId="64"/>
  </si>
  <si>
    <t>そのボーナスをダメージに加えること。</t>
    <rPh sb="12" eb="13">
      <t>クワ</t>
    </rPh>
    <phoneticPr fontId="64"/>
  </si>
  <si>
    <r>
      <t>このパワーは</t>
    </r>
    <r>
      <rPr>
        <b/>
        <sz val="11"/>
        <color rgb="FFFF0000"/>
        <rFont val="ＭＳ Ｐゴシック"/>
        <family val="3"/>
        <charset val="128"/>
        <scheme val="minor"/>
      </rPr>
      <t>遠隔基礎攻撃</t>
    </r>
    <r>
      <rPr>
        <sz val="11"/>
        <color theme="1"/>
        <rFont val="ＭＳ Ｐゴシック"/>
        <family val="2"/>
        <charset val="128"/>
        <scheme val="minor"/>
      </rPr>
      <t>として使用できる。</t>
    </r>
    <rPh sb="6" eb="8">
      <t>エンカク</t>
    </rPh>
    <rPh sb="8" eb="10">
      <t>キソ</t>
    </rPh>
    <rPh sb="10" eb="12">
      <t>コウゲキ</t>
    </rPh>
    <rPh sb="15" eb="17">
      <t>シヨウ</t>
    </rPh>
    <phoneticPr fontId="64"/>
  </si>
  <si>
    <t>　21レベル：(5+【知力】修正値)の【力場】ダメージ</t>
  </si>
  <si>
    <t>　　いかなるヒット効果も誘発しない。ダメージロールもなし</t>
    <rPh sb="9" eb="11">
      <t>コウカ</t>
    </rPh>
    <rPh sb="12" eb="14">
      <t>ユウハツ</t>
    </rPh>
    <phoneticPr fontId="64"/>
  </si>
  <si>
    <t>　用途</t>
    <rPh sb="1" eb="3">
      <t>ヨウト</t>
    </rPh>
    <phoneticPr fontId="64"/>
  </si>
  <si>
    <t>　　①主体性ゼロ　命令された時に撃つ。　　　命令範囲内なのに射程外などというオチはまずない。</t>
    <rPh sb="3" eb="6">
      <t>シュタイセイ</t>
    </rPh>
    <rPh sb="9" eb="11">
      <t>メイレイ</t>
    </rPh>
    <rPh sb="14" eb="15">
      <t>トキ</t>
    </rPh>
    <rPh sb="16" eb="17">
      <t>ウ</t>
    </rPh>
    <rPh sb="22" eb="24">
      <t>メイレイ</t>
    </rPh>
    <rPh sb="24" eb="27">
      <t>ハンイナイ</t>
    </rPh>
    <rPh sb="30" eb="32">
      <t>シャテイ</t>
    </rPh>
    <rPh sb="32" eb="33">
      <t>ガイ</t>
    </rPh>
    <phoneticPr fontId="64"/>
  </si>
  <si>
    <t>　　　雑魚はスミスが喜んで狙ってくれるだろうから、打ち洩らしがあるなら程度。</t>
    <rPh sb="3" eb="5">
      <t>ザコ</t>
    </rPh>
    <rPh sb="10" eb="11">
      <t>ヨロコ</t>
    </rPh>
    <rPh sb="13" eb="14">
      <t>ネラ</t>
    </rPh>
    <rPh sb="25" eb="26">
      <t>ウ</t>
    </rPh>
    <rPh sb="27" eb="28">
      <t>モ</t>
    </rPh>
    <rPh sb="35" eb="37">
      <t>テイド</t>
    </rPh>
    <phoneticPr fontId="4"/>
  </si>
  <si>
    <t>　　②HP10以下の敵へのトドメ。　アイアーが乗っていれば更に残っていてもアリ。</t>
    <rPh sb="7" eb="9">
      <t>イカ</t>
    </rPh>
    <rPh sb="10" eb="11">
      <t>テキ</t>
    </rPh>
    <rPh sb="23" eb="24">
      <t>ノ</t>
    </rPh>
    <rPh sb="29" eb="30">
      <t>サラ</t>
    </rPh>
    <rPh sb="31" eb="32">
      <t>ノコ</t>
    </rPh>
    <phoneticPr fontId="64"/>
  </si>
  <si>
    <r>
      <t>　　③攻撃ロールへのペナルティが大き過ぎる時。　</t>
    </r>
    <r>
      <rPr>
        <b/>
        <sz val="11"/>
        <color rgb="FFFF0000"/>
        <rFont val="ＭＳ Ｐゴシック"/>
        <family val="3"/>
        <charset val="128"/>
        <scheme val="minor"/>
      </rPr>
      <t>ダメ元ロールより確定１０ダメージ</t>
    </r>
    <rPh sb="3" eb="5">
      <t>コウゲキ</t>
    </rPh>
    <rPh sb="16" eb="17">
      <t>オオ</t>
    </rPh>
    <rPh sb="18" eb="19">
      <t>ス</t>
    </rPh>
    <rPh sb="21" eb="22">
      <t>トキ</t>
    </rPh>
    <rPh sb="26" eb="27">
      <t>モト</t>
    </rPh>
    <rPh sb="32" eb="34">
      <t>カクテイ</t>
    </rPh>
    <phoneticPr fontId="64"/>
  </si>
  <si>
    <t>　　つっても制御役なんで、効果重視が望ましいんよね。</t>
    <rPh sb="6" eb="8">
      <t>セイギョ</t>
    </rPh>
    <rPh sb="8" eb="9">
      <t>ヤク</t>
    </rPh>
    <rPh sb="13" eb="15">
      <t>コウカ</t>
    </rPh>
    <rPh sb="15" eb="17">
      <t>ジュウシ</t>
    </rPh>
    <rPh sb="18" eb="19">
      <t>ノゾ</t>
    </rPh>
    <phoneticPr fontId="63"/>
  </si>
  <si>
    <t>マジック・ミサイル</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</si>
</sst>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65">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b/>
      <sz val="11"/>
      <color indexed="10"/>
      <name val="ＭＳ Ｐゴシック"/>
      <family val="3"/>
      <charset val="128"/>
    </font>
    <font>
      <b/>
      <sz val="14"/>
      <color indexed="10"/>
      <name val="HGP創英角ｺﾞｼｯｸUB"/>
      <family val="3"/>
      <charset val="128"/>
    </font>
    <font>
      <b/>
      <sz val="16"/>
      <color indexed="10"/>
      <name val="ＭＳ Ｐゴシック"/>
      <family val="3"/>
      <charset val="128"/>
    </font>
    <font>
      <b/>
      <sz val="12"/>
      <color indexed="10"/>
      <name val="HGP創英角ｺﾞｼｯｸUB"/>
      <family val="3"/>
      <charset val="128"/>
    </font>
    <font>
      <b/>
      <sz val="14"/>
      <color indexed="30"/>
      <name val="HGP創英ﾌﾟﾚｾﾞﾝｽEB"/>
      <family val="1"/>
      <charset val="128"/>
    </font>
    <font>
      <b/>
      <sz val="12"/>
      <color indexed="30"/>
      <name val="HGP創英ﾌﾟﾚｾﾞﾝｽEB"/>
      <family val="1"/>
      <charset val="128"/>
    </font>
    <font>
      <b/>
      <sz val="11"/>
      <color indexed="8"/>
      <name val="ＭＳ Ｐゴシック"/>
      <family val="3"/>
      <charset val="128"/>
    </font>
    <font>
      <b/>
      <sz val="14"/>
      <color indexed="10"/>
      <name val="ＭＳ Ｐゴシック"/>
      <family val="3"/>
      <charset val="128"/>
    </font>
    <font>
      <b/>
      <sz val="12"/>
      <color indexed="18"/>
      <name val="ＭＳ Ｐゴシック"/>
      <family val="3"/>
      <charset val="128"/>
    </font>
    <font>
      <b/>
      <sz val="16"/>
      <color indexed="10"/>
      <name val="HGP創英角ｺﾞｼｯｸUB"/>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1"/>
      <color theme="0"/>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4"/>
      <color theme="0"/>
      <name val="ＭＳ Ｐゴシック"/>
      <family val="3"/>
      <charset val="128"/>
      <scheme val="minor"/>
    </font>
    <font>
      <b/>
      <sz val="18"/>
      <color theme="0"/>
      <name val="ＭＳ Ｐゴシック"/>
      <family val="3"/>
      <charset val="128"/>
      <scheme val="minor"/>
    </font>
    <font>
      <sz val="11"/>
      <name val="ＭＳ Ｐゴシック"/>
      <family val="3"/>
      <charset val="128"/>
      <scheme val="minor"/>
    </font>
    <font>
      <b/>
      <sz val="10"/>
      <name val="ＭＳ Ｐゴシック"/>
      <family val="3"/>
      <charset val="128"/>
      <scheme val="minor"/>
    </font>
    <font>
      <b/>
      <sz val="11"/>
      <color rgb="FFFF0000"/>
      <name val="ＭＳ Ｐゴシック"/>
      <family val="3"/>
      <charset val="128"/>
      <scheme val="minor"/>
    </font>
    <font>
      <b/>
      <sz val="11"/>
      <name val="ＭＳ Ｐゴシック"/>
      <family val="3"/>
      <charset val="128"/>
      <scheme val="minor"/>
    </font>
    <font>
      <b/>
      <sz val="14"/>
      <color rgb="FFFF0000"/>
      <name val="ＭＳ Ｐゴシック"/>
      <family val="3"/>
      <charset val="128"/>
      <scheme val="minor"/>
    </font>
    <font>
      <b/>
      <sz val="8"/>
      <color theme="1"/>
      <name val="ＭＳ Ｐゴシック"/>
      <family val="3"/>
      <charset val="128"/>
      <scheme val="minor"/>
    </font>
    <font>
      <sz val="10"/>
      <color theme="0"/>
      <name val="ＭＳ Ｐゴシック"/>
      <family val="3"/>
      <charset val="128"/>
      <scheme val="minor"/>
    </font>
    <font>
      <sz val="20"/>
      <color theme="1"/>
      <name val="ＭＳ Ｐゴシック"/>
      <family val="3"/>
      <charset val="128"/>
      <scheme val="minor"/>
    </font>
    <font>
      <sz val="20"/>
      <color theme="3" tint="0.39997558519241921"/>
      <name val="ＭＳ Ｐゴシック"/>
      <family val="3"/>
      <charset val="128"/>
      <scheme val="minor"/>
    </font>
    <font>
      <sz val="18"/>
      <color rgb="FFFF0000"/>
      <name val="ＭＳ Ｐゴシック"/>
      <family val="3"/>
      <charset val="128"/>
      <scheme val="minor"/>
    </font>
    <font>
      <sz val="14"/>
      <color theme="1"/>
      <name val="ＭＳ Ｐゴシック"/>
      <family val="3"/>
      <charset val="128"/>
      <scheme val="minor"/>
    </font>
    <font>
      <b/>
      <sz val="10"/>
      <color theme="1"/>
      <name val="ＭＳ Ｐゴシック"/>
      <family val="3"/>
      <charset val="128"/>
      <scheme val="minor"/>
    </font>
    <font>
      <b/>
      <sz val="14"/>
      <color theme="0"/>
      <name val="ＭＳ Ｐゴシック"/>
      <family val="3"/>
      <charset val="128"/>
      <scheme val="minor"/>
    </font>
    <font>
      <b/>
      <sz val="11"/>
      <color theme="8" tint="-0.249977111117893"/>
      <name val="ＭＳ Ｐゴシック"/>
      <family val="3"/>
      <charset val="128"/>
      <scheme val="minor"/>
    </font>
    <font>
      <b/>
      <sz val="14"/>
      <color theme="1"/>
      <name val="ＭＳ Ｐゴシック"/>
      <family val="3"/>
      <charset val="128"/>
      <scheme val="minor"/>
    </font>
    <font>
      <b/>
      <sz val="12"/>
      <color rgb="FFFF0000"/>
      <name val="ＭＳ Ｐゴシック"/>
      <family val="3"/>
      <charset val="128"/>
      <scheme val="minor"/>
    </font>
    <font>
      <b/>
      <sz val="14"/>
      <color rgb="FFFF0000"/>
      <name val="HGP創英角ｺﾞｼｯｸUB"/>
      <family val="3"/>
      <charset val="128"/>
    </font>
    <font>
      <b/>
      <sz val="12"/>
      <color theme="1"/>
      <name val="ＭＳ Ｐゴシック"/>
      <family val="3"/>
      <charset val="128"/>
      <scheme val="minor"/>
    </font>
    <font>
      <b/>
      <sz val="9"/>
      <name val="ＭＳ Ｐゴシック"/>
      <family val="3"/>
      <charset val="128"/>
      <scheme val="minor"/>
    </font>
    <font>
      <sz val="12"/>
      <name val="ＭＳ Ｐゴシック"/>
      <family val="3"/>
      <charset val="128"/>
      <scheme val="minor"/>
    </font>
    <font>
      <b/>
      <sz val="14"/>
      <color rgb="FFFF0000"/>
      <name val="HGPｺﾞｼｯｸE"/>
      <family val="3"/>
      <charset val="128"/>
    </font>
    <font>
      <b/>
      <sz val="11"/>
      <color rgb="FF7030A0"/>
      <name val="ＭＳ Ｐゴシック"/>
      <family val="3"/>
      <charset val="128"/>
      <scheme val="minor"/>
    </font>
    <font>
      <b/>
      <sz val="16"/>
      <color rgb="FF008000"/>
      <name val="ＭＳ Ｐゴシック"/>
      <family val="3"/>
      <charset val="128"/>
      <scheme val="minor"/>
    </font>
    <font>
      <b/>
      <sz val="12"/>
      <color rgb="FFFF0000"/>
      <name val="HGP創英角ｺﾞｼｯｸUB"/>
      <family val="3"/>
      <charset val="128"/>
    </font>
    <font>
      <b/>
      <sz val="14"/>
      <color rgb="FF008000"/>
      <name val="ＭＳ Ｐゴシック"/>
      <family val="3"/>
      <charset val="128"/>
      <scheme val="minor"/>
    </font>
    <font>
      <b/>
      <sz val="9"/>
      <color theme="1"/>
      <name val="ＭＳ Ｐゴシック"/>
      <family val="3"/>
      <charset val="128"/>
      <scheme val="minor"/>
    </font>
    <font>
      <b/>
      <sz val="18"/>
      <color theme="1"/>
      <name val="ＭＳ Ｐゴシック"/>
      <family val="3"/>
      <charset val="128"/>
      <scheme val="minor"/>
    </font>
    <font>
      <b/>
      <sz val="16"/>
      <color theme="1"/>
      <name val="ＭＳ Ｐゴシック"/>
      <family val="3"/>
      <charset val="128"/>
      <scheme val="minor"/>
    </font>
    <font>
      <b/>
      <sz val="22"/>
      <color theme="1"/>
      <name val="HGP創英角ﾎﾟｯﾌﾟ体"/>
      <family val="3"/>
      <charset val="128"/>
    </font>
    <font>
      <b/>
      <sz val="16"/>
      <color theme="0"/>
      <name val="ＭＳ Ｐゴシック"/>
      <family val="3"/>
      <charset val="128"/>
      <scheme val="minor"/>
    </font>
    <font>
      <b/>
      <sz val="18"/>
      <color rgb="FFFF0000"/>
      <name val="ＭＳ Ｐゴシック"/>
      <family val="3"/>
      <charset val="128"/>
      <scheme val="minor"/>
    </font>
    <font>
      <b/>
      <sz val="11"/>
      <color rgb="FF00B0F0"/>
      <name val="ＭＳ Ｐゴシック"/>
      <family val="3"/>
      <charset val="128"/>
      <scheme val="minor"/>
    </font>
    <font>
      <b/>
      <sz val="14"/>
      <color rgb="FF0070C0"/>
      <name val="HGP創英ﾌﾟﾚｾﾞﾝｽEB"/>
      <family val="1"/>
      <charset val="128"/>
    </font>
    <font>
      <sz val="14"/>
      <name val="ＭＳ Ｐゴシック"/>
      <family val="3"/>
      <charset val="128"/>
      <scheme val="minor"/>
    </font>
    <font>
      <sz val="11"/>
      <color rgb="FFFF0000"/>
      <name val="ＭＳ Ｐゴシック"/>
      <family val="2"/>
      <charset val="128"/>
      <scheme val="minor"/>
    </font>
    <font>
      <b/>
      <sz val="9"/>
      <color indexed="81"/>
      <name val="ＭＳ Ｐゴシック"/>
      <family val="3"/>
      <charset val="128"/>
    </font>
    <font>
      <sz val="9"/>
      <color indexed="81"/>
      <name val="ＭＳ Ｐゴシック"/>
      <family val="3"/>
      <charset val="128"/>
    </font>
    <font>
      <sz val="6"/>
      <name val="ＭＳ Ｐゴシック"/>
      <family val="3"/>
      <charset val="128"/>
      <scheme val="minor"/>
    </font>
    <font>
      <sz val="6"/>
      <name val="ＭＳ Ｐゴシック"/>
      <family val="2"/>
      <charset val="128"/>
      <scheme val="minor"/>
    </font>
  </fonts>
  <fills count="28">
    <fill>
      <patternFill patternType="none"/>
    </fill>
    <fill>
      <patternFill patternType="gray125"/>
    </fill>
    <fill>
      <patternFill patternType="solid">
        <fgColor rgb="FFFFFF00"/>
        <bgColor indexed="64"/>
      </patternFill>
    </fill>
    <fill>
      <patternFill patternType="solid">
        <fgColor theme="0" tint="-0.14996795556505021"/>
        <bgColor indexed="64"/>
      </patternFill>
    </fill>
    <fill>
      <patternFill patternType="solid">
        <fgColor rgb="FF008000"/>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59996337778862885"/>
        <bgColor indexed="64"/>
      </patternFill>
    </fill>
    <fill>
      <patternFill patternType="solid">
        <fgColor theme="5" tint="-0.249977111117893"/>
        <bgColor indexed="64"/>
      </patternFill>
    </fill>
    <fill>
      <patternFill patternType="solid">
        <fgColor rgb="FFA61D02"/>
        <bgColor indexed="64"/>
      </patternFill>
    </fill>
    <fill>
      <patternFill patternType="solid">
        <fgColor theme="3" tint="0.59999389629810485"/>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9" tint="0.59996337778862885"/>
        <bgColor indexed="64"/>
      </patternFill>
    </fill>
    <fill>
      <patternFill patternType="solid">
        <fgColor theme="7" tint="0.39997558519241921"/>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rgb="FFFF0000"/>
        <bgColor indexed="64"/>
      </patternFill>
    </fill>
    <fill>
      <patternFill patternType="solid">
        <fgColor theme="1" tint="0.34998626667073579"/>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4" tint="-0.249977111117893"/>
        <bgColor indexed="64"/>
      </patternFill>
    </fill>
    <fill>
      <patternFill patternType="solid">
        <fgColor rgb="FFFFC000"/>
        <bgColor indexed="64"/>
      </patternFill>
    </fill>
    <fill>
      <patternFill patternType="solid">
        <fgColor rgb="FF7030A0"/>
        <bgColor indexed="64"/>
      </patternFill>
    </fill>
    <fill>
      <patternFill patternType="solid">
        <fgColor theme="9" tint="0.59999389629810485"/>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medium">
        <color indexed="64"/>
      </right>
      <top style="medium">
        <color indexed="64"/>
      </top>
      <bottom style="medium">
        <color indexed="64"/>
      </bottom>
      <diagonal/>
    </border>
    <border>
      <left style="hair">
        <color indexed="64"/>
      </left>
      <right/>
      <top style="thin">
        <color indexed="64"/>
      </top>
      <bottom style="medium">
        <color indexed="64"/>
      </bottom>
      <diagonal/>
    </border>
    <border>
      <left style="hair">
        <color indexed="64"/>
      </left>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style="thin">
        <color indexed="64"/>
      </left>
      <right style="thin">
        <color indexed="64"/>
      </right>
      <top style="medium">
        <color indexed="64"/>
      </top>
      <bottom/>
      <diagonal/>
    </border>
    <border>
      <left style="hair">
        <color indexed="64"/>
      </left>
      <right/>
      <top/>
      <bottom style="hair">
        <color indexed="64"/>
      </bottom>
      <diagonal/>
    </border>
    <border>
      <left style="thin">
        <color indexed="64"/>
      </left>
      <right style="medium">
        <color indexed="64"/>
      </right>
      <top/>
      <bottom style="thin">
        <color indexed="64"/>
      </bottom>
      <diagonal/>
    </border>
    <border>
      <left style="hair">
        <color indexed="64"/>
      </left>
      <right/>
      <top style="medium">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medium">
        <color indexed="64"/>
      </top>
      <bottom style="medium">
        <color indexed="64"/>
      </bottom>
      <diagonal/>
    </border>
    <border>
      <left style="medium">
        <color indexed="64"/>
      </left>
      <right/>
      <top/>
      <bottom style="hair">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5">
    <xf numFmtId="0" fontId="0" fillId="0" borderId="0">
      <alignment vertical="center"/>
    </xf>
    <xf numFmtId="0" fontId="19" fillId="0" borderId="0">
      <alignment vertical="center"/>
    </xf>
    <xf numFmtId="0" fontId="19" fillId="0" borderId="0">
      <alignment vertical="center"/>
    </xf>
    <xf numFmtId="0" fontId="3" fillId="0" borderId="0">
      <alignment vertical="center"/>
    </xf>
    <xf numFmtId="0" fontId="2" fillId="0" borderId="0">
      <alignment vertical="center"/>
    </xf>
  </cellStyleXfs>
  <cellXfs count="666">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Font="1" applyAlignment="1">
      <alignment horizontal="center" vertical="center"/>
    </xf>
    <xf numFmtId="0" fontId="0" fillId="0" borderId="1" xfId="0" applyBorder="1" applyAlignment="1">
      <alignment horizontal="center" vertical="center"/>
    </xf>
    <xf numFmtId="0" fontId="22" fillId="2" borderId="1" xfId="0" applyFont="1" applyFill="1" applyBorder="1" applyAlignment="1">
      <alignment horizontal="center" vertical="center"/>
    </xf>
    <xf numFmtId="0" fontId="0" fillId="3" borderId="1" xfId="0" applyFill="1" applyBorder="1" applyAlignment="1">
      <alignment horizontal="center" vertical="center"/>
    </xf>
    <xf numFmtId="0" fontId="0" fillId="0" borderId="1" xfId="0" applyBorder="1">
      <alignment vertical="center"/>
    </xf>
    <xf numFmtId="0" fontId="0" fillId="3" borderId="1" xfId="0" applyFill="1" applyBorder="1">
      <alignment vertical="center"/>
    </xf>
    <xf numFmtId="0" fontId="0" fillId="3" borderId="2" xfId="0" applyFill="1" applyBorder="1">
      <alignment vertical="center"/>
    </xf>
    <xf numFmtId="0" fontId="24" fillId="4" borderId="1" xfId="0" applyFont="1" applyFill="1" applyBorder="1" applyAlignment="1">
      <alignment horizontal="center" vertical="center"/>
    </xf>
    <xf numFmtId="0" fontId="25" fillId="4" borderId="1" xfId="0" applyFont="1" applyFill="1" applyBorder="1" applyAlignment="1">
      <alignment horizontal="center" vertical="center"/>
    </xf>
    <xf numFmtId="0" fontId="20" fillId="4" borderId="1" xfId="0" applyFont="1" applyFill="1" applyBorder="1" applyAlignment="1">
      <alignment horizontal="center" vertical="center"/>
    </xf>
    <xf numFmtId="0" fontId="23" fillId="0" borderId="0" xfId="0" applyFont="1">
      <alignment vertical="center"/>
    </xf>
    <xf numFmtId="0" fontId="26" fillId="5" borderId="1" xfId="0" applyFont="1" applyFill="1" applyBorder="1" applyAlignment="1">
      <alignment horizontal="center" vertical="center"/>
    </xf>
    <xf numFmtId="0" fontId="23" fillId="0" borderId="0" xfId="0" applyFont="1" applyAlignment="1">
      <alignment horizontal="right" vertical="center"/>
    </xf>
    <xf numFmtId="0" fontId="23" fillId="0" borderId="0" xfId="0" applyFont="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xf>
    <xf numFmtId="0" fontId="22" fillId="2" borderId="1" xfId="0" applyFont="1" applyFill="1" applyBorder="1" applyAlignment="1">
      <alignment horizontal="center" vertical="center"/>
    </xf>
    <xf numFmtId="0" fontId="0" fillId="3" borderId="1" xfId="0" applyFill="1" applyBorder="1" applyAlignment="1">
      <alignment horizontal="center" vertical="center"/>
    </xf>
    <xf numFmtId="0" fontId="0" fillId="0" borderId="1" xfId="0" applyBorder="1" applyAlignment="1">
      <alignment horizontal="center" vertical="center"/>
    </xf>
    <xf numFmtId="0" fontId="0" fillId="6" borderId="1" xfId="0" applyFill="1" applyBorder="1">
      <alignment vertical="center"/>
    </xf>
    <xf numFmtId="0" fontId="22" fillId="2" borderId="1" xfId="0" applyFont="1" applyFill="1" applyBorder="1" applyAlignment="1">
      <alignment horizontal="center" vertical="center"/>
    </xf>
    <xf numFmtId="0" fontId="0" fillId="0" borderId="1" xfId="0" applyBorder="1" applyAlignment="1">
      <alignment horizontal="center" vertical="center"/>
    </xf>
    <xf numFmtId="0" fontId="24" fillId="4" borderId="1" xfId="0" applyFont="1" applyFill="1" applyBorder="1" applyAlignment="1">
      <alignment horizontal="center" vertical="center" shrinkToFit="1"/>
    </xf>
    <xf numFmtId="0" fontId="20" fillId="4" borderId="1" xfId="0" applyFont="1" applyFill="1" applyBorder="1" applyAlignment="1">
      <alignment horizontal="center" vertical="center" shrinkToFit="1"/>
    </xf>
    <xf numFmtId="0" fontId="25" fillId="4" borderId="1" xfId="0" applyFont="1" applyFill="1" applyBorder="1" applyAlignment="1">
      <alignment horizontal="center" vertical="center" shrinkToFit="1"/>
    </xf>
    <xf numFmtId="0" fontId="27" fillId="7" borderId="3" xfId="0" applyFont="1" applyFill="1" applyBorder="1" applyAlignment="1">
      <alignment horizontal="center" vertical="center"/>
    </xf>
    <xf numFmtId="0" fontId="21" fillId="8" borderId="4" xfId="0" applyFont="1" applyFill="1" applyBorder="1" applyAlignment="1">
      <alignment horizontal="center" vertical="center" shrinkToFit="1"/>
    </xf>
    <xf numFmtId="0" fontId="0" fillId="0" borderId="0" xfId="0" applyAlignment="1">
      <alignment horizontal="center" vertical="center"/>
    </xf>
    <xf numFmtId="0" fontId="22" fillId="2" borderId="1" xfId="0" applyFont="1" applyFill="1" applyBorder="1" applyAlignment="1">
      <alignment horizontal="center" vertical="center"/>
    </xf>
    <xf numFmtId="0" fontId="0" fillId="3" borderId="1" xfId="0" applyFill="1" applyBorder="1" applyAlignment="1">
      <alignment horizontal="center" vertical="center"/>
    </xf>
    <xf numFmtId="0" fontId="23" fillId="0" borderId="0" xfId="0" applyFont="1" applyAlignment="1">
      <alignment horizontal="left" vertical="center"/>
    </xf>
    <xf numFmtId="0" fontId="22" fillId="0" borderId="0" xfId="0" applyFont="1" applyAlignment="1">
      <alignment horizontal="left" vertical="center"/>
    </xf>
    <xf numFmtId="0" fontId="26" fillId="5" borderId="1" xfId="0" applyFont="1"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horizontal="center" vertical="center"/>
    </xf>
    <xf numFmtId="0" fontId="24" fillId="9" borderId="1" xfId="0" applyFont="1" applyFill="1" applyBorder="1" applyAlignment="1">
      <alignment horizontal="center" vertical="center" shrinkToFit="1"/>
    </xf>
    <xf numFmtId="0" fontId="20" fillId="9" borderId="1" xfId="0" applyFont="1" applyFill="1" applyBorder="1" applyAlignment="1">
      <alignment horizontal="center" vertical="center" shrinkToFit="1"/>
    </xf>
    <xf numFmtId="0" fontId="25" fillId="9" borderId="1" xfId="0" applyFont="1" applyFill="1" applyBorder="1" applyAlignment="1">
      <alignment horizontal="center" vertical="center" shrinkToFit="1"/>
    </xf>
    <xf numFmtId="0" fontId="24" fillId="9" borderId="1" xfId="0" applyFont="1" applyFill="1" applyBorder="1" applyAlignment="1">
      <alignment horizontal="center" vertical="center"/>
    </xf>
    <xf numFmtId="0" fontId="20" fillId="9" borderId="1" xfId="0" applyFont="1" applyFill="1" applyBorder="1" applyAlignment="1">
      <alignment horizontal="center" vertical="center"/>
    </xf>
    <xf numFmtId="0" fontId="25" fillId="9" borderId="1" xfId="0" applyFont="1" applyFill="1" applyBorder="1" applyAlignment="1">
      <alignment horizontal="center" vertical="center"/>
    </xf>
    <xf numFmtId="0" fontId="26" fillId="0" borderId="1" xfId="0" applyFont="1" applyFill="1" applyBorder="1" applyAlignment="1">
      <alignment horizontal="center" vertical="center"/>
    </xf>
    <xf numFmtId="0" fontId="22" fillId="2" borderId="1" xfId="0" applyFont="1" applyFill="1" applyBorder="1" applyAlignment="1">
      <alignment horizontal="center" vertical="center"/>
    </xf>
    <xf numFmtId="0" fontId="22" fillId="2" borderId="2" xfId="0" applyFont="1" applyFill="1" applyBorder="1" applyAlignment="1">
      <alignment horizontal="center" vertical="center"/>
    </xf>
    <xf numFmtId="0" fontId="26" fillId="0" borderId="1" xfId="0" applyFont="1" applyFill="1" applyBorder="1" applyAlignment="1">
      <alignment horizontal="center" vertical="center"/>
    </xf>
    <xf numFmtId="0" fontId="0" fillId="3" borderId="1" xfId="0" applyFill="1" applyBorder="1" applyAlignment="1">
      <alignment horizontal="center" vertical="center"/>
    </xf>
    <xf numFmtId="0" fontId="0" fillId="0" borderId="0" xfId="0">
      <alignment vertical="center"/>
    </xf>
    <xf numFmtId="0" fontId="22" fillId="2" borderId="1" xfId="0" applyFont="1" applyFill="1" applyBorder="1" applyAlignment="1">
      <alignment horizontal="center" vertical="center"/>
    </xf>
    <xf numFmtId="0" fontId="28" fillId="0" borderId="0" xfId="0" applyFont="1">
      <alignment vertical="center"/>
    </xf>
    <xf numFmtId="0" fontId="29" fillId="10" borderId="7" xfId="0" applyFont="1" applyFill="1" applyBorder="1" applyAlignment="1">
      <alignment horizontal="center" vertical="center" wrapText="1"/>
    </xf>
    <xf numFmtId="0" fontId="27" fillId="7" borderId="8" xfId="0" applyFont="1" applyFill="1" applyBorder="1" applyAlignment="1">
      <alignment horizontal="center" vertical="center"/>
    </xf>
    <xf numFmtId="0" fontId="0" fillId="3" borderId="1" xfId="0" applyFill="1" applyBorder="1" applyAlignment="1">
      <alignment horizontal="center" vertical="center"/>
    </xf>
    <xf numFmtId="0" fontId="0" fillId="0" borderId="1" xfId="0" applyBorder="1" applyAlignment="1">
      <alignment horizontal="center" vertical="center"/>
    </xf>
    <xf numFmtId="0" fontId="0" fillId="0" borderId="0" xfId="0" applyFont="1" applyAlignment="1">
      <alignment horizontal="left" vertical="center"/>
    </xf>
    <xf numFmtId="0" fontId="25" fillId="9" borderId="9" xfId="0" applyFont="1" applyFill="1" applyBorder="1" applyAlignment="1">
      <alignment horizontal="center" vertical="center" shrinkToFit="1"/>
    </xf>
    <xf numFmtId="0" fontId="21" fillId="11" borderId="10" xfId="0" applyFont="1" applyFill="1" applyBorder="1" applyAlignment="1">
      <alignment horizontal="center" vertical="center" shrinkToFit="1"/>
    </xf>
    <xf numFmtId="0" fontId="29" fillId="12" borderId="11" xfId="0" applyFont="1" applyFill="1" applyBorder="1" applyAlignment="1">
      <alignment horizontal="center" vertical="center" wrapText="1"/>
    </xf>
    <xf numFmtId="0" fontId="30" fillId="7" borderId="12" xfId="0" applyFont="1" applyFill="1" applyBorder="1" applyAlignment="1">
      <alignment horizontal="center" vertical="center" wrapText="1"/>
    </xf>
    <xf numFmtId="0" fontId="30" fillId="13" borderId="13" xfId="0" applyFont="1" applyFill="1" applyBorder="1" applyAlignment="1">
      <alignment horizontal="center" vertical="center" wrapText="1"/>
    </xf>
    <xf numFmtId="0" fontId="27" fillId="13" borderId="14" xfId="0" applyFont="1" applyFill="1" applyBorder="1" applyAlignment="1">
      <alignment horizontal="center" vertical="center"/>
    </xf>
    <xf numFmtId="0" fontId="27" fillId="13" borderId="15"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xf>
    <xf numFmtId="0" fontId="22" fillId="2" borderId="1" xfId="0" applyFont="1" applyFill="1" applyBorder="1" applyAlignment="1">
      <alignment horizontal="center" vertical="center"/>
    </xf>
    <xf numFmtId="0" fontId="0" fillId="0" borderId="0" xfId="0" applyBorder="1" applyAlignment="1">
      <alignment horizontal="center" vertical="center"/>
    </xf>
    <xf numFmtId="0" fontId="27" fillId="0" borderId="16" xfId="0" applyFont="1" applyFill="1" applyBorder="1" applyAlignment="1">
      <alignment horizontal="center" vertical="center"/>
    </xf>
    <xf numFmtId="0" fontId="27" fillId="0" borderId="17" xfId="0" applyFont="1" applyFill="1" applyBorder="1" applyAlignment="1">
      <alignment horizontal="center" vertical="center"/>
    </xf>
    <xf numFmtId="0" fontId="29" fillId="0" borderId="18" xfId="0" applyFont="1" applyFill="1" applyBorder="1" applyAlignment="1">
      <alignment horizontal="center" vertical="center" wrapText="1" shrinkToFit="1"/>
    </xf>
    <xf numFmtId="0" fontId="30" fillId="14" borderId="19" xfId="0" applyFont="1" applyFill="1" applyBorder="1" applyAlignment="1">
      <alignment horizontal="center" vertical="center" shrinkToFit="1"/>
    </xf>
    <xf numFmtId="0" fontId="30" fillId="14" borderId="20" xfId="0" applyFont="1" applyFill="1" applyBorder="1" applyAlignment="1">
      <alignment horizontal="center" vertical="center" shrinkToFit="1"/>
    </xf>
    <xf numFmtId="0" fontId="29" fillId="0" borderId="21" xfId="0" applyFont="1" applyFill="1" applyBorder="1" applyAlignment="1">
      <alignment horizontal="center" vertical="center" wrapText="1"/>
    </xf>
    <xf numFmtId="0" fontId="29" fillId="15" borderId="21" xfId="0" applyFont="1" applyFill="1" applyBorder="1" applyAlignment="1">
      <alignment horizontal="center" vertical="center" wrapText="1"/>
    </xf>
    <xf numFmtId="0" fontId="31" fillId="3" borderId="5" xfId="0" applyFont="1" applyFill="1" applyBorder="1" applyAlignment="1">
      <alignment horizontal="center" vertical="center" shrinkToFit="1"/>
    </xf>
    <xf numFmtId="0" fontId="31" fillId="3" borderId="1" xfId="0" applyFont="1" applyFill="1" applyBorder="1" applyAlignment="1">
      <alignment horizontal="center" vertical="center" shrinkToFit="1"/>
    </xf>
    <xf numFmtId="0" fontId="23" fillId="3" borderId="1" xfId="0" applyFont="1" applyFill="1" applyBorder="1" applyAlignment="1">
      <alignment horizontal="center" vertical="center" shrinkToFit="1"/>
    </xf>
    <xf numFmtId="0" fontId="23" fillId="3" borderId="5" xfId="0" applyFont="1" applyFill="1" applyBorder="1" applyAlignment="1">
      <alignment horizontal="center" vertical="center" shrinkToFit="1"/>
    </xf>
    <xf numFmtId="0" fontId="23" fillId="3" borderId="6" xfId="0" applyFont="1" applyFill="1" applyBorder="1" applyAlignment="1">
      <alignment horizontal="center" vertical="center" shrinkToFit="1"/>
    </xf>
    <xf numFmtId="0" fontId="23" fillId="3" borderId="2" xfId="0" applyFont="1" applyFill="1" applyBorder="1" applyAlignment="1">
      <alignment horizontal="center" vertical="center" shrinkToFit="1"/>
    </xf>
    <xf numFmtId="0" fontId="0" fillId="0" borderId="0" xfId="0">
      <alignment vertical="center"/>
    </xf>
    <xf numFmtId="0" fontId="23" fillId="0" borderId="0" xfId="0" applyFont="1">
      <alignment vertical="center"/>
    </xf>
    <xf numFmtId="0" fontId="0" fillId="3" borderId="1" xfId="0" applyFill="1" applyBorder="1" applyAlignment="1">
      <alignment horizontal="center" vertical="center"/>
    </xf>
    <xf numFmtId="0" fontId="0" fillId="0" borderId="1" xfId="0" applyBorder="1" applyAlignment="1">
      <alignment horizontal="center" vertical="center"/>
    </xf>
    <xf numFmtId="0" fontId="22" fillId="2" borderId="1" xfId="0" applyFont="1" applyFill="1" applyBorder="1" applyAlignment="1">
      <alignment horizontal="center" vertical="center"/>
    </xf>
    <xf numFmtId="0" fontId="25" fillId="4" borderId="9" xfId="0" applyFont="1" applyFill="1" applyBorder="1" applyAlignment="1">
      <alignment horizontal="center" vertical="center" shrinkToFit="1"/>
    </xf>
    <xf numFmtId="0" fontId="0" fillId="0" borderId="0" xfId="0" applyFont="1" applyAlignment="1">
      <alignment horizontal="left" vertical="center"/>
    </xf>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Font="1" applyAlignment="1">
      <alignment horizontal="center" vertical="center"/>
    </xf>
    <xf numFmtId="0" fontId="0" fillId="3" borderId="1" xfId="0" applyFill="1" applyBorder="1" applyAlignment="1">
      <alignment horizontal="center" vertical="center"/>
    </xf>
    <xf numFmtId="0" fontId="24" fillId="4" borderId="1" xfId="0" applyFont="1" applyFill="1" applyBorder="1" applyAlignment="1">
      <alignment horizontal="center" vertical="center"/>
    </xf>
    <xf numFmtId="0" fontId="25" fillId="4" borderId="1" xfId="0" applyFont="1" applyFill="1" applyBorder="1" applyAlignment="1">
      <alignment horizontal="center" vertical="center"/>
    </xf>
    <xf numFmtId="0" fontId="20" fillId="4" borderId="1" xfId="0" applyFont="1" applyFill="1" applyBorder="1" applyAlignment="1">
      <alignment horizontal="center" vertical="center"/>
    </xf>
    <xf numFmtId="0" fontId="23" fillId="0" borderId="0" xfId="0" applyFont="1">
      <alignment vertical="center"/>
    </xf>
    <xf numFmtId="0" fontId="22" fillId="0" borderId="0" xfId="0" applyFont="1" applyAlignment="1">
      <alignment horizontal="left" vertical="center"/>
    </xf>
    <xf numFmtId="0" fontId="24" fillId="4" borderId="1" xfId="0" applyFont="1" applyFill="1" applyBorder="1" applyAlignment="1">
      <alignment horizontal="center" vertical="center" shrinkToFit="1"/>
    </xf>
    <xf numFmtId="0" fontId="20" fillId="4" borderId="1" xfId="0" applyFont="1" applyFill="1" applyBorder="1" applyAlignment="1">
      <alignment horizontal="center" vertical="center" shrinkToFit="1"/>
    </xf>
    <xf numFmtId="0" fontId="25" fillId="4" borderId="1"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2" xfId="0" applyFill="1" applyBorder="1" applyAlignment="1">
      <alignment horizontal="center" vertical="center"/>
    </xf>
    <xf numFmtId="0" fontId="23" fillId="0" borderId="0" xfId="0" applyFont="1" applyAlignment="1">
      <alignment horizontal="left" vertical="center"/>
    </xf>
    <xf numFmtId="0" fontId="0" fillId="0" borderId="0" xfId="0" applyFont="1" applyAlignment="1">
      <alignment horizontal="left" vertical="center"/>
    </xf>
    <xf numFmtId="0" fontId="25" fillId="4" borderId="9" xfId="0" applyFont="1" applyFill="1" applyBorder="1" applyAlignment="1">
      <alignment horizontal="center" vertical="center" shrinkToFit="1"/>
    </xf>
    <xf numFmtId="0" fontId="27" fillId="7" borderId="3" xfId="0" applyFont="1" applyFill="1" applyBorder="1" applyAlignment="1">
      <alignment horizontal="center" vertical="center"/>
    </xf>
    <xf numFmtId="0" fontId="21" fillId="8" borderId="4" xfId="0" applyFont="1" applyFill="1" applyBorder="1" applyAlignment="1">
      <alignment horizontal="center" vertical="center" shrinkToFit="1"/>
    </xf>
    <xf numFmtId="0" fontId="28" fillId="0" borderId="0" xfId="0" applyFont="1">
      <alignment vertical="center"/>
    </xf>
    <xf numFmtId="0" fontId="27" fillId="7" borderId="8" xfId="0" applyFont="1" applyFill="1" applyBorder="1" applyAlignment="1">
      <alignment horizontal="center" vertical="center"/>
    </xf>
    <xf numFmtId="0" fontId="21" fillId="11" borderId="10" xfId="0" applyFont="1" applyFill="1" applyBorder="1" applyAlignment="1">
      <alignment horizontal="center" vertical="center" shrinkToFit="1"/>
    </xf>
    <xf numFmtId="0" fontId="29" fillId="10" borderId="11" xfId="0" applyFont="1" applyFill="1" applyBorder="1" applyAlignment="1">
      <alignment horizontal="center" vertical="center" wrapText="1"/>
    </xf>
    <xf numFmtId="0" fontId="30" fillId="7" borderId="12" xfId="0" applyFont="1" applyFill="1" applyBorder="1" applyAlignment="1">
      <alignment horizontal="center" vertical="center" wrapText="1"/>
    </xf>
    <xf numFmtId="0" fontId="0" fillId="3" borderId="1" xfId="0" applyFill="1" applyBorder="1" applyAlignment="1">
      <alignment horizontal="center" vertical="center"/>
    </xf>
    <xf numFmtId="0" fontId="0" fillId="0" borderId="1" xfId="0" applyBorder="1" applyAlignment="1">
      <alignment horizontal="center" vertical="center"/>
    </xf>
    <xf numFmtId="0" fontId="0" fillId="0" borderId="0" xfId="0">
      <alignment vertical="center"/>
    </xf>
    <xf numFmtId="0" fontId="25" fillId="9" borderId="9" xfId="0" applyFont="1" applyFill="1" applyBorder="1" applyAlignment="1">
      <alignment horizontal="center" vertical="center" shrinkToFit="1"/>
    </xf>
    <xf numFmtId="0" fontId="30" fillId="13" borderId="22" xfId="0" applyFont="1" applyFill="1" applyBorder="1" applyAlignment="1">
      <alignment horizontal="center" vertical="center" wrapText="1"/>
    </xf>
    <xf numFmtId="0" fontId="27" fillId="13" borderId="2" xfId="0" applyFont="1" applyFill="1" applyBorder="1" applyAlignment="1">
      <alignment horizontal="center" vertical="center"/>
    </xf>
    <xf numFmtId="0" fontId="27" fillId="13" borderId="23" xfId="0" applyFont="1" applyFill="1" applyBorder="1" applyAlignment="1">
      <alignment horizontal="center" vertical="center"/>
    </xf>
    <xf numFmtId="0" fontId="30" fillId="14" borderId="24" xfId="0" applyFont="1" applyFill="1" applyBorder="1" applyAlignment="1">
      <alignment horizontal="center" vertical="center" shrinkToFit="1"/>
    </xf>
    <xf numFmtId="0" fontId="27" fillId="0" borderId="7" xfId="0" applyFont="1" applyFill="1" applyBorder="1" applyAlignment="1">
      <alignment horizontal="center" vertical="center"/>
    </xf>
    <xf numFmtId="0" fontId="27" fillId="0" borderId="11" xfId="0" applyFont="1" applyFill="1" applyBorder="1" applyAlignment="1">
      <alignment horizontal="center" vertical="center"/>
    </xf>
    <xf numFmtId="0" fontId="29" fillId="16" borderId="25" xfId="0" applyFont="1" applyFill="1" applyBorder="1" applyAlignment="1">
      <alignment horizontal="center" vertical="center" shrinkToFit="1"/>
    </xf>
    <xf numFmtId="0" fontId="27" fillId="16" borderId="26" xfId="0" applyFont="1" applyFill="1" applyBorder="1" applyAlignment="1">
      <alignment horizontal="center" vertical="center"/>
    </xf>
    <xf numFmtId="0" fontId="27" fillId="16" borderId="27"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xf>
    <xf numFmtId="0" fontId="0" fillId="0" borderId="0" xfId="0">
      <alignment vertical="center"/>
    </xf>
    <xf numFmtId="0" fontId="21" fillId="17" borderId="1" xfId="0" applyFont="1" applyFill="1" applyBorder="1" applyAlignment="1">
      <alignment horizontal="center" vertical="center"/>
    </xf>
    <xf numFmtId="0" fontId="0" fillId="3" borderId="1" xfId="0" applyFill="1" applyBorder="1" applyAlignment="1">
      <alignment horizontal="center" vertical="center"/>
    </xf>
    <xf numFmtId="0" fontId="0" fillId="0" borderId="1" xfId="0" applyBorder="1" applyAlignment="1">
      <alignment horizontal="center" vertical="center"/>
    </xf>
    <xf numFmtId="0" fontId="0" fillId="0" borderId="0" xfId="0">
      <alignment vertical="center"/>
    </xf>
    <xf numFmtId="0" fontId="25" fillId="9" borderId="9" xfId="0" applyFont="1" applyFill="1" applyBorder="1" applyAlignment="1">
      <alignment horizontal="center" vertical="center" shrinkToFit="1"/>
    </xf>
    <xf numFmtId="0" fontId="26" fillId="0" borderId="0" xfId="0" applyFont="1" applyAlignment="1">
      <alignment horizontal="center" vertical="center"/>
    </xf>
    <xf numFmtId="0" fontId="26" fillId="0" borderId="0" xfId="0" applyFont="1">
      <alignment vertical="center"/>
    </xf>
    <xf numFmtId="0" fontId="0" fillId="0" borderId="0" xfId="0">
      <alignment vertical="center"/>
    </xf>
    <xf numFmtId="0" fontId="23" fillId="0" borderId="0" xfId="0" applyFont="1">
      <alignment vertical="center"/>
    </xf>
    <xf numFmtId="0" fontId="24" fillId="18" borderId="1" xfId="0" applyFont="1" applyFill="1" applyBorder="1" applyAlignment="1">
      <alignment horizontal="center" vertical="center"/>
    </xf>
    <xf numFmtId="0" fontId="20" fillId="18" borderId="1" xfId="0" applyFont="1" applyFill="1" applyBorder="1" applyAlignment="1">
      <alignment horizontal="center" vertical="center"/>
    </xf>
    <xf numFmtId="0" fontId="25" fillId="18" borderId="1" xfId="0" applyFont="1" applyFill="1" applyBorder="1" applyAlignment="1">
      <alignment horizontal="center" vertical="center"/>
    </xf>
    <xf numFmtId="0" fontId="30" fillId="7" borderId="28" xfId="0" applyFont="1" applyFill="1" applyBorder="1" applyAlignment="1">
      <alignment horizontal="center" vertical="center" wrapText="1"/>
    </xf>
    <xf numFmtId="0" fontId="24" fillId="18" borderId="1" xfId="0" applyFont="1" applyFill="1" applyBorder="1" applyAlignment="1">
      <alignment horizontal="center" vertical="center" shrinkToFit="1"/>
    </xf>
    <xf numFmtId="0" fontId="20" fillId="18" borderId="1" xfId="0" applyFont="1" applyFill="1" applyBorder="1" applyAlignment="1">
      <alignment horizontal="center" vertical="center" shrinkToFit="1"/>
    </xf>
    <xf numFmtId="0" fontId="25" fillId="18" borderId="1" xfId="0" applyFont="1" applyFill="1" applyBorder="1" applyAlignment="1">
      <alignment horizontal="center" vertical="center" shrinkToFit="1"/>
    </xf>
    <xf numFmtId="0" fontId="31" fillId="3" borderId="6" xfId="0" applyFont="1" applyFill="1" applyBorder="1" applyAlignment="1">
      <alignment horizontal="center" vertical="center" shrinkToFit="1"/>
    </xf>
    <xf numFmtId="0" fontId="31" fillId="3" borderId="2" xfId="0" applyFont="1" applyFill="1" applyBorder="1" applyAlignment="1">
      <alignment horizontal="center" vertical="center" shrinkToFit="1"/>
    </xf>
    <xf numFmtId="0" fontId="0" fillId="0" borderId="1" xfId="0" applyBorder="1" applyAlignment="1">
      <alignment horizontal="center" vertical="center"/>
    </xf>
    <xf numFmtId="0" fontId="0" fillId="3" borderId="1" xfId="0" applyFill="1" applyBorder="1" applyAlignment="1">
      <alignment horizontal="center" vertical="center"/>
    </xf>
    <xf numFmtId="0" fontId="22" fillId="2" borderId="1" xfId="0" applyFont="1" applyFill="1" applyBorder="1" applyAlignment="1">
      <alignment horizontal="center" vertical="center"/>
    </xf>
    <xf numFmtId="0" fontId="0" fillId="0" borderId="0" xfId="0" applyBorder="1" applyAlignment="1">
      <alignment horizontal="left" vertical="center"/>
    </xf>
    <xf numFmtId="0" fontId="25" fillId="9" borderId="9" xfId="0" applyFont="1" applyFill="1" applyBorder="1" applyAlignment="1">
      <alignment horizontal="center" vertical="center" shrinkToFit="1"/>
    </xf>
    <xf numFmtId="0" fontId="29" fillId="19" borderId="11" xfId="0" applyFont="1" applyFill="1" applyBorder="1" applyAlignment="1">
      <alignment horizontal="center" vertical="center" wrapText="1"/>
    </xf>
    <xf numFmtId="0" fontId="32" fillId="18" borderId="29" xfId="0" applyFont="1" applyFill="1" applyBorder="1" applyAlignment="1">
      <alignment horizontal="center" vertical="center"/>
    </xf>
    <xf numFmtId="0" fontId="32" fillId="20" borderId="30" xfId="0" applyFont="1" applyFill="1" applyBorder="1" applyAlignment="1">
      <alignment horizontal="center" vertical="center"/>
    </xf>
    <xf numFmtId="0" fontId="32" fillId="21" borderId="31" xfId="0" applyFont="1" applyFill="1" applyBorder="1" applyAlignment="1">
      <alignment horizontal="center" vertical="center"/>
    </xf>
    <xf numFmtId="0" fontId="32" fillId="21" borderId="21" xfId="0" applyFont="1" applyFill="1" applyBorder="1" applyAlignment="1">
      <alignment horizontal="center" vertical="center"/>
    </xf>
    <xf numFmtId="0" fontId="32" fillId="21" borderId="30" xfId="0" applyFont="1" applyFill="1" applyBorder="1" applyAlignment="1">
      <alignment horizontal="center" vertical="center"/>
    </xf>
    <xf numFmtId="0" fontId="33" fillId="22" borderId="32" xfId="0" applyFont="1" applyFill="1" applyBorder="1" applyAlignment="1">
      <alignment horizontal="center" vertical="center"/>
    </xf>
    <xf numFmtId="0" fontId="34" fillId="22" borderId="6" xfId="0" applyFont="1" applyFill="1" applyBorder="1" applyAlignment="1">
      <alignment horizontal="center" vertical="center"/>
    </xf>
    <xf numFmtId="0" fontId="34" fillId="22" borderId="32" xfId="0" applyFont="1" applyFill="1" applyBorder="1" applyAlignment="1">
      <alignment horizontal="center" vertical="center"/>
    </xf>
    <xf numFmtId="0" fontId="0" fillId="0" borderId="0" xfId="0" applyAlignment="1">
      <alignment vertical="center"/>
    </xf>
    <xf numFmtId="0" fontId="35" fillId="18" borderId="9" xfId="0" applyFont="1" applyFill="1" applyBorder="1" applyAlignment="1">
      <alignment horizontal="right" vertical="center"/>
    </xf>
    <xf numFmtId="0" fontId="35" fillId="18" borderId="9" xfId="0" applyFont="1" applyFill="1" applyBorder="1" applyAlignment="1">
      <alignment vertical="center"/>
    </xf>
    <xf numFmtId="0" fontId="20" fillId="18" borderId="29" xfId="0" applyFont="1" applyFill="1" applyBorder="1" applyAlignment="1">
      <alignment horizontal="center" vertical="center"/>
    </xf>
    <xf numFmtId="0" fontId="0" fillId="6" borderId="33" xfId="0" applyFill="1" applyBorder="1" applyAlignment="1">
      <alignment horizontal="center" vertical="center"/>
    </xf>
    <xf numFmtId="0" fontId="36" fillId="6" borderId="14" xfId="0" applyFont="1" applyFill="1" applyBorder="1" applyAlignment="1">
      <alignment horizontal="center" vertical="center"/>
    </xf>
    <xf numFmtId="0" fontId="36" fillId="6" borderId="15" xfId="0" applyFont="1" applyFill="1" applyBorder="1" applyAlignment="1">
      <alignment horizontal="center" vertical="center"/>
    </xf>
    <xf numFmtId="0" fontId="0" fillId="6" borderId="1" xfId="0" applyFill="1" applyBorder="1" applyAlignment="1">
      <alignment horizontal="center" vertical="center"/>
    </xf>
    <xf numFmtId="0" fontId="33" fillId="0" borderId="34" xfId="0" applyFont="1" applyBorder="1" applyAlignment="1">
      <alignment horizontal="center" vertical="center"/>
    </xf>
    <xf numFmtId="0" fontId="33" fillId="0" borderId="8" xfId="0" applyFont="1" applyBorder="1" applyAlignment="1">
      <alignment horizontal="center" vertical="center"/>
    </xf>
    <xf numFmtId="0" fontId="33" fillId="0" borderId="3" xfId="0" applyFont="1" applyBorder="1" applyAlignment="1">
      <alignment horizontal="center" vertical="center"/>
    </xf>
    <xf numFmtId="0" fontId="22" fillId="2" borderId="33" xfId="0" applyFont="1" applyFill="1" applyBorder="1" applyAlignment="1">
      <alignment horizontal="center" vertical="center"/>
    </xf>
    <xf numFmtId="0" fontId="29" fillId="0" borderId="31"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30" fillId="14" borderId="36" xfId="0" applyFont="1" applyFill="1" applyBorder="1" applyAlignment="1">
      <alignment horizontal="center" vertical="center" wrapText="1"/>
    </xf>
    <xf numFmtId="0" fontId="27" fillId="0" borderId="37" xfId="0" applyFont="1" applyFill="1" applyBorder="1" applyAlignment="1">
      <alignment horizontal="center" vertical="center"/>
    </xf>
    <xf numFmtId="0" fontId="27" fillId="0" borderId="38" xfId="0" applyFont="1" applyFill="1" applyBorder="1" applyAlignment="1">
      <alignment horizontal="center" vertical="center"/>
    </xf>
    <xf numFmtId="0" fontId="21" fillId="11" borderId="10" xfId="0" applyFont="1" applyFill="1" applyBorder="1" applyAlignment="1">
      <alignment horizontal="center" vertical="center" wrapText="1"/>
    </xf>
    <xf numFmtId="0" fontId="30" fillId="13" borderId="39" xfId="0" applyFont="1" applyFill="1" applyBorder="1" applyAlignment="1">
      <alignment horizontal="center" vertical="center" wrapText="1"/>
    </xf>
    <xf numFmtId="0" fontId="27" fillId="13" borderId="40" xfId="0" applyFont="1" applyFill="1" applyBorder="1" applyAlignment="1">
      <alignment horizontal="center" vertical="center"/>
    </xf>
    <xf numFmtId="0" fontId="27" fillId="13" borderId="41" xfId="0" applyFont="1" applyFill="1" applyBorder="1" applyAlignment="1">
      <alignment horizontal="center" vertical="center"/>
    </xf>
    <xf numFmtId="0" fontId="27" fillId="7" borderId="34" xfId="0" applyFont="1" applyFill="1" applyBorder="1" applyAlignment="1">
      <alignment horizontal="center" vertical="center"/>
    </xf>
    <xf numFmtId="0" fontId="27" fillId="7" borderId="42" xfId="0" applyFont="1" applyFill="1" applyBorder="1" applyAlignment="1">
      <alignment horizontal="center" vertical="center"/>
    </xf>
    <xf numFmtId="0" fontId="36" fillId="6" borderId="37"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xf>
    <xf numFmtId="0" fontId="22" fillId="2" borderId="1" xfId="0" applyFont="1" applyFill="1" applyBorder="1" applyAlignment="1">
      <alignment horizontal="center" vertical="center"/>
    </xf>
    <xf numFmtId="0" fontId="0" fillId="0" borderId="0" xfId="0" applyBorder="1" applyAlignment="1">
      <alignment horizontal="left" vertical="center"/>
    </xf>
    <xf numFmtId="0" fontId="25" fillId="9" borderId="9" xfId="0" applyFont="1" applyFill="1" applyBorder="1" applyAlignment="1">
      <alignment horizontal="center" vertical="center" shrinkToFit="1"/>
    </xf>
    <xf numFmtId="0" fontId="25" fillId="18" borderId="9" xfId="0" applyFont="1" applyFill="1" applyBorder="1" applyAlignment="1">
      <alignment horizontal="center" vertical="center" shrinkToFit="1"/>
    </xf>
    <xf numFmtId="0" fontId="33" fillId="23" borderId="43" xfId="0" applyFont="1" applyFill="1" applyBorder="1" applyAlignment="1">
      <alignment horizontal="center" vertical="center"/>
    </xf>
    <xf numFmtId="0" fontId="34" fillId="23" borderId="44" xfId="0" applyFont="1" applyFill="1" applyBorder="1" applyAlignment="1">
      <alignment horizontal="center" vertical="center"/>
    </xf>
    <xf numFmtId="0" fontId="34" fillId="23" borderId="45" xfId="0" applyFont="1" applyFill="1" applyBorder="1" applyAlignment="1">
      <alignment horizontal="center" vertical="center"/>
    </xf>
    <xf numFmtId="0" fontId="34" fillId="23" borderId="43" xfId="0" applyFont="1" applyFill="1" applyBorder="1" applyAlignment="1">
      <alignment horizontal="center" vertical="center"/>
    </xf>
    <xf numFmtId="0" fontId="29" fillId="0" borderId="1" xfId="0" applyFont="1" applyFill="1" applyBorder="1" applyAlignment="1">
      <alignment horizontal="center" vertical="center"/>
    </xf>
    <xf numFmtId="0" fontId="28" fillId="0" borderId="1" xfId="0" applyFont="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xf>
    <xf numFmtId="0" fontId="25" fillId="4" borderId="9" xfId="0" applyFont="1" applyFill="1" applyBorder="1" applyAlignment="1">
      <alignment horizontal="center" vertical="center" shrinkToFit="1"/>
    </xf>
    <xf numFmtId="0" fontId="30" fillId="0" borderId="46" xfId="0" applyFont="1" applyBorder="1" applyAlignment="1">
      <alignment horizontal="left" vertical="center"/>
    </xf>
    <xf numFmtId="0" fontId="30" fillId="0" borderId="0" xfId="0" applyFont="1" applyBorder="1" applyAlignment="1">
      <alignment horizontal="left" vertical="center"/>
    </xf>
    <xf numFmtId="0" fontId="30" fillId="0" borderId="47" xfId="0" applyFont="1" applyBorder="1" applyAlignment="1">
      <alignment horizontal="left" vertical="center"/>
    </xf>
    <xf numFmtId="0" fontId="20" fillId="17" borderId="1" xfId="0" applyFont="1" applyFill="1" applyBorder="1" applyAlignment="1">
      <alignment horizontal="center" vertical="center"/>
    </xf>
    <xf numFmtId="0" fontId="29" fillId="0" borderId="46" xfId="0" applyFont="1" applyBorder="1" applyAlignment="1">
      <alignment horizontal="left" vertical="center"/>
    </xf>
    <xf numFmtId="0" fontId="29" fillId="0" borderId="0" xfId="0" applyFont="1" applyBorder="1" applyAlignment="1">
      <alignment horizontal="left" vertical="center"/>
    </xf>
    <xf numFmtId="0" fontId="29" fillId="0" borderId="47" xfId="0" applyFont="1" applyBorder="1" applyAlignment="1">
      <alignment horizontal="left" vertical="center"/>
    </xf>
    <xf numFmtId="0" fontId="25" fillId="18" borderId="9" xfId="0" applyFont="1" applyFill="1" applyBorder="1" applyAlignment="1">
      <alignment horizontal="center" vertical="center" shrinkToFit="1"/>
    </xf>
    <xf numFmtId="0" fontId="34" fillId="22" borderId="47" xfId="0" applyFont="1" applyFill="1" applyBorder="1" applyAlignment="1">
      <alignment horizontal="center" vertical="center"/>
    </xf>
    <xf numFmtId="0" fontId="35" fillId="4" borderId="9" xfId="0" applyNumberFormat="1" applyFont="1" applyFill="1" applyBorder="1" applyAlignment="1">
      <alignment horizontal="right" vertical="center"/>
    </xf>
    <xf numFmtId="0" fontId="35" fillId="4" borderId="33" xfId="0" applyNumberFormat="1" applyFont="1" applyFill="1" applyBorder="1" applyAlignment="1">
      <alignment horizontal="lef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46" xfId="0" applyBorder="1" applyAlignment="1">
      <alignment horizontal="left" vertical="center"/>
    </xf>
    <xf numFmtId="0" fontId="0" fillId="0" borderId="0" xfId="0" applyFont="1" applyBorder="1" applyAlignment="1">
      <alignment horizontal="left" vertical="center"/>
    </xf>
    <xf numFmtId="0" fontId="0" fillId="0" borderId="47" xfId="0" applyFont="1" applyBorder="1" applyAlignment="1">
      <alignment horizontal="left" vertical="center"/>
    </xf>
    <xf numFmtId="0" fontId="24" fillId="24" borderId="1" xfId="1" applyFont="1" applyFill="1" applyBorder="1" applyAlignment="1">
      <alignment horizontal="center" vertical="center"/>
    </xf>
    <xf numFmtId="0" fontId="20" fillId="24" borderId="1" xfId="1" applyFont="1" applyFill="1" applyBorder="1" applyAlignment="1">
      <alignment horizontal="center" vertical="center"/>
    </xf>
    <xf numFmtId="0" fontId="25" fillId="24" borderId="1" xfId="1" applyFont="1" applyFill="1" applyBorder="1" applyAlignment="1">
      <alignment horizontal="center" vertical="center"/>
    </xf>
    <xf numFmtId="0" fontId="19" fillId="0" borderId="0" xfId="1" applyAlignment="1">
      <alignment horizontal="center" vertical="center"/>
    </xf>
    <xf numFmtId="0" fontId="19" fillId="0" borderId="0" xfId="1">
      <alignment vertical="center"/>
    </xf>
    <xf numFmtId="0" fontId="23" fillId="0" borderId="0" xfId="1" applyFont="1" applyAlignment="1">
      <alignment horizontal="left" vertical="center"/>
    </xf>
    <xf numFmtId="0" fontId="31" fillId="3" borderId="5" xfId="1" applyFont="1" applyFill="1" applyBorder="1" applyAlignment="1">
      <alignment horizontal="center" vertical="center" shrinkToFit="1"/>
    </xf>
    <xf numFmtId="0" fontId="37" fillId="3" borderId="1" xfId="1" applyFont="1" applyFill="1" applyBorder="1" applyAlignment="1">
      <alignment horizontal="center" vertical="center" shrinkToFit="1"/>
    </xf>
    <xf numFmtId="0" fontId="19" fillId="3" borderId="1" xfId="1" applyFill="1" applyBorder="1" applyAlignment="1">
      <alignment horizontal="center" vertical="center"/>
    </xf>
    <xf numFmtId="0" fontId="23" fillId="3" borderId="6" xfId="1" applyFont="1" applyFill="1" applyBorder="1" applyAlignment="1">
      <alignment horizontal="center" vertical="center" shrinkToFit="1"/>
    </xf>
    <xf numFmtId="0" fontId="0" fillId="0" borderId="0" xfId="0">
      <alignment vertical="center"/>
    </xf>
    <xf numFmtId="0" fontId="0" fillId="0" borderId="0" xfId="0" applyFont="1">
      <alignment vertical="center"/>
    </xf>
    <xf numFmtId="0" fontId="24" fillId="24" borderId="1" xfId="0" applyFont="1" applyFill="1" applyBorder="1" applyAlignment="1">
      <alignment horizontal="center" vertical="center" shrinkToFit="1"/>
    </xf>
    <xf numFmtId="0" fontId="25" fillId="24" borderId="9" xfId="0" applyFont="1" applyFill="1" applyBorder="1" applyAlignment="1">
      <alignment horizontal="center" vertical="center" shrinkToFit="1"/>
    </xf>
    <xf numFmtId="0" fontId="20" fillId="24" borderId="1" xfId="0" applyFont="1" applyFill="1" applyBorder="1" applyAlignment="1">
      <alignment horizontal="center" vertical="center" shrinkToFit="1"/>
    </xf>
    <xf numFmtId="0" fontId="25" fillId="24" borderId="1" xfId="0" applyFont="1" applyFill="1" applyBorder="1" applyAlignment="1">
      <alignment horizontal="center" vertical="center" shrinkToFit="1"/>
    </xf>
    <xf numFmtId="0" fontId="0" fillId="0" borderId="0" xfId="0">
      <alignment vertical="center"/>
    </xf>
    <xf numFmtId="0" fontId="0" fillId="3" borderId="1" xfId="0" applyFill="1" applyBorder="1" applyAlignment="1">
      <alignment horizontal="center" vertical="center"/>
    </xf>
    <xf numFmtId="0" fontId="0" fillId="0" borderId="0" xfId="0" applyFont="1" applyAlignment="1">
      <alignment horizontal="left" vertical="center"/>
    </xf>
    <xf numFmtId="0" fontId="25" fillId="18" borderId="9" xfId="0" applyFont="1" applyFill="1" applyBorder="1" applyAlignment="1">
      <alignment horizontal="center" vertical="center" shrinkToFit="1"/>
    </xf>
    <xf numFmtId="0" fontId="19" fillId="0" borderId="0" xfId="2">
      <alignment vertical="center"/>
    </xf>
    <xf numFmtId="0" fontId="19" fillId="0" borderId="48" xfId="2" applyBorder="1" applyAlignment="1">
      <alignment vertical="top" wrapText="1"/>
    </xf>
    <xf numFmtId="0" fontId="19" fillId="0" borderId="49" xfId="2" applyBorder="1" applyAlignment="1">
      <alignment vertical="top" wrapText="1"/>
    </xf>
    <xf numFmtId="0" fontId="38" fillId="25" borderId="50" xfId="2" applyFont="1" applyFill="1" applyBorder="1" applyAlignment="1">
      <alignment horizontal="right" vertical="center"/>
    </xf>
    <xf numFmtId="0" fontId="38" fillId="25" borderId="51" xfId="2" applyFont="1" applyFill="1" applyBorder="1" applyAlignment="1">
      <alignment horizontal="right" vertical="center"/>
    </xf>
    <xf numFmtId="0" fontId="0" fillId="0" borderId="0" xfId="0">
      <alignment vertical="center"/>
    </xf>
    <xf numFmtId="0" fontId="0" fillId="0" borderId="0" xfId="0">
      <alignment vertical="center"/>
    </xf>
    <xf numFmtId="0" fontId="29" fillId="0" borderId="29" xfId="0" applyFont="1" applyFill="1" applyBorder="1" applyAlignment="1">
      <alignment horizontal="center" vertical="center" wrapText="1"/>
    </xf>
    <xf numFmtId="0" fontId="27" fillId="0" borderId="52" xfId="0" applyFont="1" applyFill="1" applyBorder="1" applyAlignment="1">
      <alignment horizontal="center" vertical="center"/>
    </xf>
    <xf numFmtId="0" fontId="27" fillId="13" borderId="53" xfId="0" applyFont="1" applyFill="1" applyBorder="1" applyAlignment="1">
      <alignment horizontal="center" vertical="center"/>
    </xf>
    <xf numFmtId="0" fontId="27" fillId="7" borderId="54" xfId="0" applyFont="1" applyFill="1" applyBorder="1" applyAlignment="1">
      <alignment horizontal="center" vertical="center"/>
    </xf>
    <xf numFmtId="0" fontId="0" fillId="0" borderId="0" xfId="0">
      <alignment vertical="center"/>
    </xf>
    <xf numFmtId="0" fontId="0" fillId="0" borderId="48" xfId="0" applyBorder="1" applyAlignment="1">
      <alignment horizontal="center" vertical="center"/>
    </xf>
    <xf numFmtId="0" fontId="0" fillId="0" borderId="1" xfId="0" applyBorder="1" applyAlignment="1">
      <alignment horizontal="center" vertical="center"/>
    </xf>
    <xf numFmtId="0" fontId="0" fillId="0" borderId="0" xfId="0">
      <alignment vertical="center"/>
    </xf>
    <xf numFmtId="0" fontId="22" fillId="2"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xf>
    <xf numFmtId="176" fontId="23" fillId="0" borderId="0" xfId="0" applyNumberFormat="1" applyFont="1" applyAlignment="1">
      <alignment horizontal="center" vertical="center"/>
    </xf>
    <xf numFmtId="0" fontId="60" fillId="2" borderId="1" xfId="3" applyFont="1" applyFill="1" applyBorder="1" applyAlignment="1">
      <alignment horizontal="center" vertical="center"/>
    </xf>
    <xf numFmtId="56" fontId="22" fillId="2" borderId="1" xfId="0" quotePrefix="1" applyNumberFormat="1" applyFont="1" applyFill="1" applyBorder="1" applyAlignment="1">
      <alignment horizontal="center" vertical="center"/>
    </xf>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Font="1" applyAlignment="1">
      <alignment horizontal="center" vertical="center"/>
    </xf>
    <xf numFmtId="0" fontId="22" fillId="2" borderId="1" xfId="0" applyFont="1" applyFill="1" applyBorder="1" applyAlignment="1">
      <alignment horizontal="center" vertical="center"/>
    </xf>
    <xf numFmtId="0" fontId="0" fillId="3" borderId="1" xfId="0" applyFill="1" applyBorder="1" applyAlignment="1">
      <alignment horizontal="center" vertical="center"/>
    </xf>
    <xf numFmtId="0" fontId="23" fillId="0" borderId="0" xfId="0" applyFont="1">
      <alignment vertical="center"/>
    </xf>
    <xf numFmtId="0" fontId="21" fillId="8" borderId="4" xfId="0" applyFont="1" applyFill="1" applyBorder="1" applyAlignment="1">
      <alignment horizontal="center" vertical="center" shrinkToFit="1"/>
    </xf>
    <xf numFmtId="0" fontId="23" fillId="0" borderId="0" xfId="0" applyFont="1" applyAlignment="1">
      <alignment horizontal="left" vertical="center"/>
    </xf>
    <xf numFmtId="0" fontId="22" fillId="0" borderId="0" xfId="0" applyFont="1" applyAlignment="1">
      <alignment horizontal="left" vertical="center"/>
    </xf>
    <xf numFmtId="0" fontId="0" fillId="3" borderId="5" xfId="0" applyFill="1" applyBorder="1" applyAlignment="1">
      <alignment horizontal="center" vertical="center"/>
    </xf>
    <xf numFmtId="0" fontId="0" fillId="3" borderId="2" xfId="0" applyFill="1" applyBorder="1" applyAlignment="1">
      <alignment horizontal="center" vertical="center"/>
    </xf>
    <xf numFmtId="0" fontId="28" fillId="0" borderId="0" xfId="0" applyFont="1">
      <alignment vertical="center"/>
    </xf>
    <xf numFmtId="0" fontId="31" fillId="3" borderId="5" xfId="0" applyFont="1" applyFill="1" applyBorder="1" applyAlignment="1">
      <alignment horizontal="center" vertical="center" shrinkToFit="1"/>
    </xf>
    <xf numFmtId="0" fontId="31" fillId="3" borderId="1" xfId="0" applyFont="1" applyFill="1" applyBorder="1" applyAlignment="1">
      <alignment horizontal="center" vertical="center" shrinkToFit="1"/>
    </xf>
    <xf numFmtId="0" fontId="23" fillId="3" borderId="1" xfId="0" applyFont="1" applyFill="1" applyBorder="1" applyAlignment="1">
      <alignment horizontal="center" vertical="center" shrinkToFit="1"/>
    </xf>
    <xf numFmtId="0" fontId="23" fillId="3" borderId="5" xfId="0" applyFont="1" applyFill="1" applyBorder="1" applyAlignment="1">
      <alignment horizontal="center" vertical="center" shrinkToFit="1"/>
    </xf>
    <xf numFmtId="0" fontId="23" fillId="3" borderId="6" xfId="0" applyFont="1" applyFill="1" applyBorder="1" applyAlignment="1">
      <alignment horizontal="center" vertical="center" shrinkToFit="1"/>
    </xf>
    <xf numFmtId="0" fontId="23" fillId="3" borderId="2" xfId="0" applyFont="1" applyFill="1" applyBorder="1" applyAlignment="1">
      <alignment horizontal="center" vertical="center" shrinkToFit="1"/>
    </xf>
    <xf numFmtId="0" fontId="29" fillId="10" borderId="11" xfId="0" applyFont="1" applyFill="1" applyBorder="1" applyAlignment="1">
      <alignment horizontal="center" vertical="center" wrapText="1"/>
    </xf>
    <xf numFmtId="0" fontId="21" fillId="17" borderId="1" xfId="0" applyFont="1" applyFill="1" applyBorder="1" applyAlignment="1">
      <alignment horizontal="center" vertical="center"/>
    </xf>
    <xf numFmtId="0" fontId="24" fillId="18" borderId="1" xfId="0" applyFont="1" applyFill="1" applyBorder="1" applyAlignment="1">
      <alignment horizontal="center" vertical="center"/>
    </xf>
    <xf numFmtId="0" fontId="20" fillId="18" borderId="1" xfId="0" applyFont="1" applyFill="1" applyBorder="1" applyAlignment="1">
      <alignment horizontal="center" vertical="center"/>
    </xf>
    <xf numFmtId="0" fontId="25" fillId="18" borderId="1" xfId="0" applyFont="1" applyFill="1" applyBorder="1" applyAlignment="1">
      <alignment horizontal="center" vertical="center"/>
    </xf>
    <xf numFmtId="0" fontId="30" fillId="7" borderId="28" xfId="0" applyFont="1" applyFill="1" applyBorder="1" applyAlignment="1">
      <alignment horizontal="center" vertical="center" wrapText="1"/>
    </xf>
    <xf numFmtId="0" fontId="24" fillId="18" borderId="1" xfId="0" applyFont="1" applyFill="1" applyBorder="1" applyAlignment="1">
      <alignment horizontal="center" vertical="center" shrinkToFit="1"/>
    </xf>
    <xf numFmtId="0" fontId="20" fillId="18" borderId="1" xfId="0" applyFont="1" applyFill="1" applyBorder="1" applyAlignment="1">
      <alignment horizontal="center" vertical="center" shrinkToFit="1"/>
    </xf>
    <xf numFmtId="0" fontId="25" fillId="18" borderId="1" xfId="0" applyFont="1" applyFill="1" applyBorder="1" applyAlignment="1">
      <alignment horizontal="center" vertical="center" shrinkToFit="1"/>
    </xf>
    <xf numFmtId="0" fontId="31" fillId="3" borderId="6" xfId="0" applyFont="1" applyFill="1" applyBorder="1" applyAlignment="1">
      <alignment horizontal="center" vertical="center" shrinkToFit="1"/>
    </xf>
    <xf numFmtId="0" fontId="0" fillId="0" borderId="0" xfId="0" applyBorder="1" applyAlignment="1">
      <alignment horizontal="left" vertical="center"/>
    </xf>
    <xf numFmtId="56" fontId="22" fillId="2" borderId="1" xfId="0" quotePrefix="1" applyNumberFormat="1" applyFont="1" applyFill="1" applyBorder="1" applyAlignment="1">
      <alignment horizontal="center" vertical="center"/>
    </xf>
    <xf numFmtId="0" fontId="32" fillId="20" borderId="30" xfId="0" applyFont="1" applyFill="1" applyBorder="1" applyAlignment="1">
      <alignment horizontal="center" vertical="center"/>
    </xf>
    <xf numFmtId="0" fontId="32" fillId="21" borderId="31" xfId="0" applyFont="1" applyFill="1" applyBorder="1" applyAlignment="1">
      <alignment horizontal="center" vertical="center"/>
    </xf>
    <xf numFmtId="0" fontId="32" fillId="21" borderId="21" xfId="0" applyFont="1" applyFill="1" applyBorder="1" applyAlignment="1">
      <alignment horizontal="center" vertical="center"/>
    </xf>
    <xf numFmtId="0" fontId="32" fillId="21" borderId="30" xfId="0" applyFont="1" applyFill="1" applyBorder="1" applyAlignment="1">
      <alignment horizontal="center" vertical="center"/>
    </xf>
    <xf numFmtId="0" fontId="0" fillId="0" borderId="0" xfId="0" applyAlignment="1">
      <alignment vertical="center"/>
    </xf>
    <xf numFmtId="0" fontId="35" fillId="18" borderId="9" xfId="0" applyFont="1" applyFill="1" applyBorder="1" applyAlignment="1">
      <alignment horizontal="right" vertical="center"/>
    </xf>
    <xf numFmtId="0" fontId="35" fillId="18" borderId="9" xfId="0" applyFont="1" applyFill="1" applyBorder="1" applyAlignment="1">
      <alignment vertical="center"/>
    </xf>
    <xf numFmtId="0" fontId="20" fillId="18" borderId="29" xfId="0" applyFont="1" applyFill="1" applyBorder="1" applyAlignment="1">
      <alignment horizontal="center" vertical="center"/>
    </xf>
    <xf numFmtId="0" fontId="0" fillId="6" borderId="33" xfId="0" applyFill="1" applyBorder="1" applyAlignment="1">
      <alignment horizontal="center" vertical="center"/>
    </xf>
    <xf numFmtId="0" fontId="36" fillId="6" borderId="14" xfId="0" applyFont="1" applyFill="1" applyBorder="1" applyAlignment="1">
      <alignment horizontal="center" vertical="center"/>
    </xf>
    <xf numFmtId="0" fontId="36" fillId="6" borderId="15" xfId="0" applyFont="1" applyFill="1" applyBorder="1" applyAlignment="1">
      <alignment horizontal="center" vertical="center"/>
    </xf>
    <xf numFmtId="0" fontId="0" fillId="6" borderId="1" xfId="0" applyFill="1" applyBorder="1" applyAlignment="1">
      <alignment horizontal="center" vertical="center"/>
    </xf>
    <xf numFmtId="0" fontId="33" fillId="0" borderId="34" xfId="0" applyFont="1" applyBorder="1" applyAlignment="1">
      <alignment horizontal="center" vertical="center"/>
    </xf>
    <xf numFmtId="0" fontId="33" fillId="0" borderId="8" xfId="0" applyFont="1" applyBorder="1" applyAlignment="1">
      <alignment horizontal="center" vertical="center"/>
    </xf>
    <xf numFmtId="0" fontId="33" fillId="0" borderId="3" xfId="0" applyFont="1" applyBorder="1" applyAlignment="1">
      <alignment horizontal="center" vertical="center"/>
    </xf>
    <xf numFmtId="0" fontId="22" fillId="2" borderId="33" xfId="0" applyFont="1" applyFill="1" applyBorder="1" applyAlignment="1">
      <alignment horizontal="center" vertical="center"/>
    </xf>
    <xf numFmtId="0" fontId="29" fillId="0" borderId="31"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30" fillId="14" borderId="36" xfId="0" applyFont="1" applyFill="1" applyBorder="1" applyAlignment="1">
      <alignment horizontal="center" vertical="center" wrapText="1"/>
    </xf>
    <xf numFmtId="0" fontId="27" fillId="0" borderId="37" xfId="0" applyFont="1" applyFill="1" applyBorder="1" applyAlignment="1">
      <alignment horizontal="center" vertical="center"/>
    </xf>
    <xf numFmtId="0" fontId="27" fillId="0" borderId="38" xfId="0" applyFont="1" applyFill="1" applyBorder="1" applyAlignment="1">
      <alignment horizontal="center" vertical="center"/>
    </xf>
    <xf numFmtId="0" fontId="21" fillId="11" borderId="10" xfId="0" applyFont="1" applyFill="1" applyBorder="1" applyAlignment="1">
      <alignment horizontal="center" vertical="center" wrapText="1"/>
    </xf>
    <xf numFmtId="0" fontId="30" fillId="13" borderId="39" xfId="0" applyFont="1" applyFill="1" applyBorder="1" applyAlignment="1">
      <alignment horizontal="center" vertical="center" wrapText="1"/>
    </xf>
    <xf numFmtId="0" fontId="27" fillId="13" borderId="40" xfId="0" applyFont="1" applyFill="1" applyBorder="1" applyAlignment="1">
      <alignment horizontal="center" vertical="center"/>
    </xf>
    <xf numFmtId="0" fontId="27" fillId="13" borderId="41" xfId="0" applyFont="1" applyFill="1" applyBorder="1" applyAlignment="1">
      <alignment horizontal="center" vertical="center"/>
    </xf>
    <xf numFmtId="0" fontId="27" fillId="7" borderId="34" xfId="0" applyFont="1" applyFill="1" applyBorder="1" applyAlignment="1">
      <alignment horizontal="center" vertical="center"/>
    </xf>
    <xf numFmtId="0" fontId="27" fillId="7" borderId="42" xfId="0" applyFont="1" applyFill="1" applyBorder="1" applyAlignment="1">
      <alignment horizontal="center" vertical="center"/>
    </xf>
    <xf numFmtId="0" fontId="36" fillId="6" borderId="37" xfId="0" applyFont="1" applyFill="1" applyBorder="1" applyAlignment="1">
      <alignment horizontal="center" vertical="center"/>
    </xf>
    <xf numFmtId="0" fontId="25" fillId="18" borderId="9" xfId="0" applyFont="1" applyFill="1" applyBorder="1" applyAlignment="1">
      <alignment horizontal="center" vertical="center" shrinkToFit="1"/>
    </xf>
    <xf numFmtId="0" fontId="33" fillId="23" borderId="43" xfId="0" applyFont="1" applyFill="1" applyBorder="1" applyAlignment="1">
      <alignment horizontal="center" vertical="center"/>
    </xf>
    <xf numFmtId="0" fontId="34" fillId="23" borderId="44" xfId="0" applyFont="1" applyFill="1" applyBorder="1" applyAlignment="1">
      <alignment horizontal="center" vertical="center"/>
    </xf>
    <xf numFmtId="0" fontId="34" fillId="23" borderId="45" xfId="0" applyFont="1" applyFill="1" applyBorder="1" applyAlignment="1">
      <alignment horizontal="center" vertical="center"/>
    </xf>
    <xf numFmtId="0" fontId="34" fillId="23" borderId="43" xfId="0" applyFont="1" applyFill="1" applyBorder="1" applyAlignment="1">
      <alignment horizontal="center" vertical="center"/>
    </xf>
    <xf numFmtId="0" fontId="28" fillId="0" borderId="1" xfId="0" applyFont="1" applyBorder="1" applyAlignment="1">
      <alignment horizontal="center" vertical="center"/>
    </xf>
    <xf numFmtId="0" fontId="29" fillId="0" borderId="29" xfId="0" applyFont="1" applyFill="1" applyBorder="1" applyAlignment="1">
      <alignment horizontal="center" vertical="center" wrapText="1"/>
    </xf>
    <xf numFmtId="0" fontId="27" fillId="0" borderId="52" xfId="0" applyFont="1" applyFill="1" applyBorder="1" applyAlignment="1">
      <alignment horizontal="center" vertical="center"/>
    </xf>
    <xf numFmtId="0" fontId="27" fillId="13" borderId="53" xfId="0" applyFont="1" applyFill="1" applyBorder="1" applyAlignment="1">
      <alignment horizontal="center" vertical="center"/>
    </xf>
    <xf numFmtId="0" fontId="27" fillId="7" borderId="54" xfId="0" applyFont="1" applyFill="1" applyBorder="1" applyAlignment="1">
      <alignment horizontal="center" vertical="center"/>
    </xf>
    <xf numFmtId="0" fontId="0" fillId="0" borderId="0" xfId="0">
      <alignment vertical="center"/>
    </xf>
    <xf numFmtId="0" fontId="22" fillId="2"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xf>
    <xf numFmtId="0" fontId="25" fillId="9" borderId="9" xfId="0" applyFont="1" applyFill="1" applyBorder="1" applyAlignment="1">
      <alignment horizontal="center" vertical="center" shrinkToFit="1"/>
    </xf>
    <xf numFmtId="0" fontId="0" fillId="0" borderId="0" xfId="0" applyFont="1" applyAlignment="1">
      <alignment horizontal="left" vertical="center"/>
    </xf>
    <xf numFmtId="0" fontId="29" fillId="0" borderId="60" xfId="4" applyFont="1" applyFill="1" applyBorder="1" applyAlignment="1">
      <alignment horizontal="center" vertical="center" wrapText="1"/>
    </xf>
    <xf numFmtId="0" fontId="21" fillId="11" borderId="83" xfId="4" applyFont="1" applyFill="1" applyBorder="1" applyAlignment="1">
      <alignment horizontal="center" vertical="center" wrapText="1"/>
    </xf>
    <xf numFmtId="0" fontId="30" fillId="13" borderId="84" xfId="4" applyFont="1" applyFill="1" applyBorder="1" applyAlignment="1">
      <alignment horizontal="center" vertical="center" wrapText="1"/>
    </xf>
    <xf numFmtId="0" fontId="27" fillId="13" borderId="61" xfId="4" applyFont="1" applyFill="1" applyBorder="1" applyAlignment="1">
      <alignment horizontal="center" vertical="center"/>
    </xf>
    <xf numFmtId="0" fontId="29" fillId="0" borderId="29" xfId="4" applyFont="1" applyFill="1" applyBorder="1" applyAlignment="1">
      <alignment horizontal="center" vertical="center" wrapText="1"/>
    </xf>
    <xf numFmtId="0" fontId="29" fillId="10" borderId="30" xfId="4" applyFont="1" applyFill="1" applyBorder="1" applyAlignment="1">
      <alignment horizontal="center" vertical="center" wrapText="1"/>
    </xf>
    <xf numFmtId="0" fontId="27" fillId="13" borderId="85" xfId="4" applyFont="1" applyFill="1" applyBorder="1" applyAlignment="1">
      <alignment horizontal="center" vertical="center"/>
    </xf>
    <xf numFmtId="0" fontId="39" fillId="0" borderId="55" xfId="0" applyFont="1" applyBorder="1">
      <alignment vertical="center"/>
    </xf>
    <xf numFmtId="0" fontId="39" fillId="0" borderId="56" xfId="0" applyFont="1" applyBorder="1">
      <alignment vertical="center"/>
    </xf>
    <xf numFmtId="0" fontId="39" fillId="0" borderId="50" xfId="0" applyFont="1" applyBorder="1">
      <alignment vertical="center"/>
    </xf>
    <xf numFmtId="0" fontId="0" fillId="0" borderId="48" xfId="0" applyFill="1" applyBorder="1">
      <alignment vertical="center"/>
    </xf>
    <xf numFmtId="0" fontId="0" fillId="0" borderId="0" xfId="0" applyFill="1" applyBorder="1">
      <alignment vertical="center"/>
    </xf>
    <xf numFmtId="0" fontId="0" fillId="0" borderId="51" xfId="0" applyFill="1" applyBorder="1">
      <alignment vertical="center"/>
    </xf>
    <xf numFmtId="0" fontId="0" fillId="0" borderId="49" xfId="0" applyBorder="1">
      <alignment vertical="center"/>
    </xf>
    <xf numFmtId="0" fontId="0" fillId="0" borderId="57" xfId="0" applyBorder="1">
      <alignment vertical="center"/>
    </xf>
    <xf numFmtId="0" fontId="0" fillId="0" borderId="58" xfId="0" applyBorder="1">
      <alignment vertical="center"/>
    </xf>
    <xf numFmtId="0" fontId="0" fillId="0" borderId="48" xfId="0" applyBorder="1">
      <alignment vertical="center"/>
    </xf>
    <xf numFmtId="0" fontId="0" fillId="0" borderId="0" xfId="0" applyBorder="1">
      <alignment vertical="center"/>
    </xf>
    <xf numFmtId="0" fontId="0" fillId="0" borderId="51" xfId="0" applyBorder="1">
      <alignment vertical="center"/>
    </xf>
    <xf numFmtId="0" fontId="0" fillId="0" borderId="0" xfId="0">
      <alignment vertical="center"/>
    </xf>
    <xf numFmtId="0" fontId="0" fillId="0" borderId="48" xfId="0" applyFont="1" applyFill="1" applyBorder="1">
      <alignment vertical="center"/>
    </xf>
    <xf numFmtId="0" fontId="28" fillId="0" borderId="48" xfId="0" applyFont="1" applyFill="1" applyBorder="1">
      <alignment vertical="center"/>
    </xf>
    <xf numFmtId="0" fontId="28" fillId="0" borderId="0" xfId="0" applyFont="1" applyFill="1" applyBorder="1">
      <alignment vertical="center"/>
    </xf>
    <xf numFmtId="0" fontId="28" fillId="0" borderId="51" xfId="0" applyFont="1" applyFill="1" applyBorder="1">
      <alignment vertical="center"/>
    </xf>
    <xf numFmtId="0" fontId="40" fillId="0" borderId="0" xfId="0" applyFont="1" applyAlignment="1">
      <alignment horizontal="center" vertical="center"/>
    </xf>
    <xf numFmtId="0" fontId="22" fillId="2" borderId="1" xfId="0" applyFont="1" applyFill="1" applyBorder="1" applyAlignment="1">
      <alignment horizontal="center" vertical="center"/>
    </xf>
    <xf numFmtId="0" fontId="0" fillId="0" borderId="1" xfId="0" applyBorder="1" applyAlignment="1">
      <alignment horizontal="center" vertical="center"/>
    </xf>
    <xf numFmtId="0" fontId="0" fillId="3" borderId="9" xfId="0" applyFill="1" applyBorder="1" applyAlignment="1">
      <alignment horizontal="center" vertical="center"/>
    </xf>
    <xf numFmtId="0" fontId="0" fillId="3" borderId="33" xfId="0" applyFill="1" applyBorder="1" applyAlignment="1">
      <alignment horizontal="center" vertical="center"/>
    </xf>
    <xf numFmtId="0" fontId="0" fillId="0" borderId="2" xfId="0" applyBorder="1" applyAlignment="1">
      <alignment horizontal="center" vertical="center"/>
    </xf>
    <xf numFmtId="0" fontId="0" fillId="3" borderId="1" xfId="0" applyFill="1" applyBorder="1" applyAlignment="1">
      <alignment horizontal="center" vertical="center"/>
    </xf>
    <xf numFmtId="0" fontId="0" fillId="3" borderId="59" xfId="0" applyFill="1" applyBorder="1" applyAlignment="1">
      <alignment horizontal="center" vertical="center"/>
    </xf>
    <xf numFmtId="0" fontId="23" fillId="2" borderId="60" xfId="0" applyFont="1" applyFill="1" applyBorder="1" applyAlignment="1">
      <alignment horizontal="center" vertical="center"/>
    </xf>
    <xf numFmtId="0" fontId="23" fillId="2" borderId="61" xfId="0" applyFont="1" applyFill="1" applyBorder="1" applyAlignment="1">
      <alignment horizontal="center" vertical="center"/>
    </xf>
    <xf numFmtId="0" fontId="0" fillId="0" borderId="9" xfId="0" applyBorder="1" applyAlignment="1">
      <alignment horizontal="left" vertical="center"/>
    </xf>
    <xf numFmtId="0" fontId="0" fillId="0" borderId="59" xfId="0" applyBorder="1" applyAlignment="1">
      <alignment horizontal="left" vertical="center"/>
    </xf>
    <xf numFmtId="0" fontId="0" fillId="0" borderId="33" xfId="0" applyBorder="1" applyAlignment="1">
      <alignment horizontal="left" vertical="center"/>
    </xf>
    <xf numFmtId="0" fontId="0" fillId="0" borderId="46" xfId="0" applyFont="1" applyBorder="1" applyAlignment="1">
      <alignment horizontal="left" vertical="center"/>
    </xf>
    <xf numFmtId="0" fontId="0" fillId="0" borderId="0" xfId="0" applyFont="1" applyBorder="1" applyAlignment="1">
      <alignment horizontal="left" vertical="center"/>
    </xf>
    <xf numFmtId="0" fontId="0" fillId="0" borderId="47" xfId="0" applyFont="1" applyBorder="1" applyAlignment="1">
      <alignment horizontal="left" vertical="center"/>
    </xf>
    <xf numFmtId="0" fontId="41" fillId="0" borderId="46" xfId="0" applyFont="1" applyBorder="1" applyAlignment="1">
      <alignment horizontal="left" vertical="center"/>
    </xf>
    <xf numFmtId="0" fontId="41" fillId="0" borderId="0" xfId="0" applyFont="1" applyBorder="1" applyAlignment="1">
      <alignment horizontal="left" vertical="center"/>
    </xf>
    <xf numFmtId="0" fontId="41" fillId="0" borderId="47" xfId="0" applyFont="1" applyBorder="1" applyAlignment="1">
      <alignment horizontal="left" vertical="center"/>
    </xf>
    <xf numFmtId="0" fontId="42" fillId="0" borderId="46" xfId="0" applyFont="1" applyBorder="1" applyAlignment="1">
      <alignment horizontal="left" vertical="center"/>
    </xf>
    <xf numFmtId="0" fontId="42" fillId="0" borderId="0" xfId="0" applyFont="1" applyBorder="1" applyAlignment="1">
      <alignment horizontal="left" vertical="center"/>
    </xf>
    <xf numFmtId="0" fontId="42" fillId="0" borderId="47" xfId="0" applyFont="1" applyBorder="1" applyAlignment="1">
      <alignment horizontal="left" vertical="center"/>
    </xf>
    <xf numFmtId="0" fontId="0" fillId="0" borderId="46" xfId="0" applyBorder="1" applyAlignment="1">
      <alignment horizontal="left" vertical="center"/>
    </xf>
    <xf numFmtId="0" fontId="0" fillId="0" borderId="0" xfId="0" applyBorder="1" applyAlignment="1">
      <alignment horizontal="left" vertical="center"/>
    </xf>
    <xf numFmtId="0" fontId="0" fillId="0" borderId="47" xfId="0" applyBorder="1" applyAlignment="1">
      <alignment horizontal="left" vertical="center"/>
    </xf>
    <xf numFmtId="0" fontId="26" fillId="0" borderId="46" xfId="0" applyFont="1" applyBorder="1" applyAlignment="1">
      <alignment horizontal="left" vertical="center"/>
    </xf>
    <xf numFmtId="0" fontId="26" fillId="0" borderId="0" xfId="0" applyFont="1" applyBorder="1" applyAlignment="1">
      <alignment horizontal="left" vertical="center"/>
    </xf>
    <xf numFmtId="0" fontId="26" fillId="0" borderId="47" xfId="0" applyFont="1" applyBorder="1" applyAlignment="1">
      <alignment horizontal="left" vertical="center"/>
    </xf>
    <xf numFmtId="0" fontId="25" fillId="4" borderId="9" xfId="0" applyFont="1" applyFill="1" applyBorder="1" applyAlignment="1">
      <alignment horizontal="center" vertical="center"/>
    </xf>
    <xf numFmtId="0" fontId="25" fillId="4" borderId="33" xfId="0" applyFont="1" applyFill="1" applyBorder="1" applyAlignment="1">
      <alignment horizontal="center" vertical="center"/>
    </xf>
    <xf numFmtId="0" fontId="20" fillId="4" borderId="9" xfId="0" applyFont="1" applyFill="1" applyBorder="1" applyAlignment="1">
      <alignment horizontal="center" vertical="center"/>
    </xf>
    <xf numFmtId="0" fontId="20" fillId="4" borderId="33" xfId="0" applyFont="1" applyFill="1" applyBorder="1" applyAlignment="1">
      <alignment horizontal="center" vertical="center"/>
    </xf>
    <xf numFmtId="0" fontId="25" fillId="4" borderId="1" xfId="0" applyFont="1" applyFill="1" applyBorder="1" applyAlignment="1">
      <alignment horizontal="left" vertical="center"/>
    </xf>
    <xf numFmtId="0" fontId="43" fillId="0" borderId="46" xfId="0" applyFont="1" applyBorder="1" applyAlignment="1">
      <alignment horizontal="left" vertical="center"/>
    </xf>
    <xf numFmtId="0" fontId="43" fillId="0" borderId="0" xfId="0" applyFont="1" applyBorder="1" applyAlignment="1">
      <alignment horizontal="left" vertical="center"/>
    </xf>
    <xf numFmtId="0" fontId="43" fillId="0" borderId="47" xfId="0" applyFont="1" applyBorder="1" applyAlignment="1">
      <alignment horizontal="left" vertical="center"/>
    </xf>
    <xf numFmtId="0" fontId="26" fillId="0" borderId="62" xfId="0" applyFont="1" applyBorder="1" applyAlignment="1">
      <alignment horizontal="left" vertical="center"/>
    </xf>
    <xf numFmtId="0" fontId="26" fillId="0" borderId="63" xfId="0" applyFont="1" applyBorder="1" applyAlignment="1">
      <alignment horizontal="left" vertical="center"/>
    </xf>
    <xf numFmtId="0" fontId="26" fillId="0" borderId="64" xfId="0" applyFont="1" applyBorder="1" applyAlignment="1">
      <alignment horizontal="left" vertical="center"/>
    </xf>
    <xf numFmtId="0" fontId="21" fillId="4" borderId="60" xfId="0" applyFont="1" applyFill="1" applyBorder="1" applyAlignment="1">
      <alignment horizontal="center" vertical="center" shrinkToFit="1"/>
    </xf>
    <xf numFmtId="0" fontId="21" fillId="4" borderId="65" xfId="0" applyFont="1" applyFill="1" applyBorder="1" applyAlignment="1">
      <alignment horizontal="center" vertical="center" shrinkToFit="1"/>
    </xf>
    <xf numFmtId="0" fontId="29" fillId="0" borderId="55" xfId="0" applyFont="1" applyFill="1" applyBorder="1" applyAlignment="1">
      <alignment horizontal="center" vertical="center" wrapText="1" shrinkToFit="1"/>
    </xf>
    <xf numFmtId="0" fontId="29" fillId="0" borderId="49" xfId="0" applyFont="1" applyFill="1" applyBorder="1" applyAlignment="1">
      <alignment horizontal="center" vertical="center" shrinkToFit="1"/>
    </xf>
    <xf numFmtId="0" fontId="44" fillId="5" borderId="66" xfId="0" applyFont="1" applyFill="1" applyBorder="1" applyAlignment="1">
      <alignment horizontal="center" vertical="center" wrapText="1"/>
    </xf>
    <xf numFmtId="0" fontId="44" fillId="5" borderId="67" xfId="0" applyFont="1" applyFill="1" applyBorder="1" applyAlignment="1">
      <alignment horizontal="center"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0" fontId="0" fillId="0" borderId="70" xfId="0" applyFont="1" applyBorder="1" applyAlignment="1">
      <alignment horizontal="left" vertical="center"/>
    </xf>
    <xf numFmtId="0" fontId="23" fillId="0" borderId="62" xfId="0" applyFont="1" applyBorder="1" applyAlignment="1">
      <alignment horizontal="left" vertical="center"/>
    </xf>
    <xf numFmtId="0" fontId="23" fillId="0" borderId="63" xfId="0" applyFont="1" applyBorder="1" applyAlignment="1">
      <alignment horizontal="left" vertical="center"/>
    </xf>
    <xf numFmtId="0" fontId="23" fillId="0" borderId="64" xfId="0" applyFont="1" applyBorder="1" applyAlignment="1">
      <alignment horizontal="left" vertical="center"/>
    </xf>
    <xf numFmtId="0" fontId="25" fillId="4" borderId="9" xfId="0" applyFont="1" applyFill="1" applyBorder="1" applyAlignment="1">
      <alignment horizontal="center" vertical="center" shrinkToFit="1"/>
    </xf>
    <xf numFmtId="0" fontId="25" fillId="4" borderId="59" xfId="0" applyFont="1" applyFill="1" applyBorder="1" applyAlignment="1">
      <alignment horizontal="center" vertical="center" shrinkToFit="1"/>
    </xf>
    <xf numFmtId="0" fontId="25" fillId="4" borderId="33" xfId="0" applyFont="1" applyFill="1" applyBorder="1" applyAlignment="1">
      <alignment horizontal="center" vertical="center" shrinkToFit="1"/>
    </xf>
    <xf numFmtId="0" fontId="0" fillId="0" borderId="62" xfId="0" applyBorder="1" applyAlignment="1">
      <alignment horizontal="left" vertical="center"/>
    </xf>
    <xf numFmtId="0" fontId="0" fillId="0" borderId="63" xfId="0" applyBorder="1" applyAlignment="1">
      <alignment horizontal="left" vertical="center"/>
    </xf>
    <xf numFmtId="0" fontId="0" fillId="0" borderId="64" xfId="0" applyBorder="1" applyAlignment="1">
      <alignment horizontal="left" vertical="center"/>
    </xf>
    <xf numFmtId="0" fontId="26" fillId="0" borderId="68" xfId="0" applyFont="1" applyBorder="1" applyAlignment="1">
      <alignment horizontal="left" vertical="center"/>
    </xf>
    <xf numFmtId="0" fontId="26" fillId="0" borderId="69" xfId="0" applyFont="1" applyBorder="1" applyAlignment="1">
      <alignment horizontal="left" vertical="center"/>
    </xf>
    <xf numFmtId="0" fontId="26" fillId="0" borderId="70" xfId="0" applyFont="1" applyBorder="1" applyAlignment="1">
      <alignment horizontal="left" vertical="center"/>
    </xf>
    <xf numFmtId="0" fontId="26" fillId="0" borderId="9" xfId="0" applyFont="1" applyBorder="1" applyAlignment="1">
      <alignment horizontal="left" vertical="center"/>
    </xf>
    <xf numFmtId="0" fontId="26" fillId="0" borderId="59" xfId="0" applyFont="1" applyBorder="1" applyAlignment="1">
      <alignment horizontal="left" vertical="center"/>
    </xf>
    <xf numFmtId="0" fontId="26" fillId="0" borderId="33" xfId="0" applyFont="1" applyBorder="1" applyAlignment="1">
      <alignment horizontal="left" vertical="center"/>
    </xf>
    <xf numFmtId="0" fontId="45" fillId="0" borderId="9" xfId="0" applyFont="1" applyBorder="1" applyAlignment="1">
      <alignment horizontal="left" vertical="center"/>
    </xf>
    <xf numFmtId="0" fontId="45" fillId="0" borderId="59" xfId="0" applyFont="1" applyBorder="1" applyAlignment="1">
      <alignment horizontal="left" vertical="center"/>
    </xf>
    <xf numFmtId="0" fontId="45" fillId="0" borderId="33" xfId="0" applyFont="1" applyBorder="1" applyAlignment="1">
      <alignment horizontal="left" vertical="center"/>
    </xf>
    <xf numFmtId="0" fontId="29" fillId="0" borderId="60" xfId="0" applyFont="1" applyFill="1" applyBorder="1" applyAlignment="1">
      <alignment horizontal="center" vertical="center" wrapText="1" shrinkToFit="1"/>
    </xf>
    <xf numFmtId="0" fontId="29" fillId="0" borderId="71" xfId="0" applyFont="1" applyFill="1" applyBorder="1" applyAlignment="1">
      <alignment horizontal="center" vertical="center" wrapText="1" shrinkToFit="1"/>
    </xf>
    <xf numFmtId="0" fontId="44" fillId="5" borderId="72" xfId="0" applyFont="1" applyFill="1" applyBorder="1" applyAlignment="1">
      <alignment horizontal="center" vertical="center" wrapText="1"/>
    </xf>
    <xf numFmtId="0" fontId="0" fillId="0" borderId="62" xfId="0" applyFont="1" applyBorder="1" applyAlignment="1">
      <alignment horizontal="left" vertical="center"/>
    </xf>
    <xf numFmtId="0" fontId="0" fillId="0" borderId="63" xfId="0" applyFont="1" applyBorder="1" applyAlignment="1">
      <alignment horizontal="left" vertical="center"/>
    </xf>
    <xf numFmtId="0" fontId="0" fillId="0" borderId="64" xfId="0" applyFont="1" applyBorder="1" applyAlignment="1">
      <alignment horizontal="left" vertical="center"/>
    </xf>
    <xf numFmtId="0" fontId="42" fillId="0" borderId="46" xfId="0" applyFont="1" applyBorder="1" applyAlignment="1">
      <alignment horizontal="center" vertical="center"/>
    </xf>
    <xf numFmtId="0" fontId="42" fillId="0" borderId="0" xfId="0" applyFont="1" applyBorder="1" applyAlignment="1">
      <alignment horizontal="center" vertical="center"/>
    </xf>
    <xf numFmtId="0" fontId="42" fillId="0" borderId="47" xfId="0" applyFont="1" applyBorder="1" applyAlignment="1">
      <alignment horizontal="center" vertical="center"/>
    </xf>
    <xf numFmtId="0" fontId="42" fillId="0" borderId="46" xfId="0" applyFont="1" applyBorder="1" applyAlignment="1">
      <alignment horizontal="center"/>
    </xf>
    <xf numFmtId="0" fontId="42" fillId="0" borderId="0" xfId="0" applyFont="1" applyBorder="1" applyAlignment="1">
      <alignment horizontal="center"/>
    </xf>
    <xf numFmtId="0" fontId="42" fillId="0" borderId="47" xfId="0" applyFont="1" applyBorder="1" applyAlignment="1">
      <alignment horizontal="center"/>
    </xf>
    <xf numFmtId="0" fontId="30" fillId="0" borderId="46" xfId="0" applyFont="1" applyBorder="1" applyAlignment="1">
      <alignment horizontal="center" vertical="center"/>
    </xf>
    <xf numFmtId="0" fontId="30" fillId="0" borderId="0" xfId="0" applyFont="1" applyBorder="1" applyAlignment="1">
      <alignment horizontal="center" vertical="center"/>
    </xf>
    <xf numFmtId="0" fontId="30" fillId="0" borderId="47" xfId="0" applyFont="1" applyBorder="1" applyAlignment="1">
      <alignment horizontal="center" vertical="center"/>
    </xf>
    <xf numFmtId="0" fontId="46" fillId="0" borderId="46" xfId="0" applyFont="1" applyBorder="1" applyAlignment="1">
      <alignment horizontal="left" vertical="center"/>
    </xf>
    <xf numFmtId="0" fontId="46" fillId="0" borderId="0" xfId="0" applyFont="1" applyBorder="1" applyAlignment="1">
      <alignment horizontal="left" vertical="center"/>
    </xf>
    <xf numFmtId="0" fontId="46" fillId="0" borderId="47" xfId="0" applyFont="1" applyBorder="1" applyAlignment="1">
      <alignment horizontal="left" vertical="center"/>
    </xf>
    <xf numFmtId="0" fontId="25" fillId="9" borderId="9" xfId="0" applyFont="1" applyFill="1" applyBorder="1" applyAlignment="1">
      <alignment horizontal="center" vertical="center" shrinkToFit="1"/>
    </xf>
    <xf numFmtId="0" fontId="25" fillId="9" borderId="59" xfId="0" applyFont="1" applyFill="1" applyBorder="1" applyAlignment="1">
      <alignment horizontal="center" vertical="center" shrinkToFit="1"/>
    </xf>
    <xf numFmtId="0" fontId="25" fillId="9" borderId="33" xfId="0" applyFont="1" applyFill="1" applyBorder="1" applyAlignment="1">
      <alignment horizontal="center" vertical="center" shrinkToFit="1"/>
    </xf>
    <xf numFmtId="0" fontId="21" fillId="4" borderId="55" xfId="4" applyFont="1" applyFill="1" applyBorder="1" applyAlignment="1">
      <alignment horizontal="center" vertical="center" shrinkToFit="1"/>
    </xf>
    <xf numFmtId="0" fontId="21" fillId="4" borderId="56" xfId="4" applyFont="1" applyFill="1" applyBorder="1" applyAlignment="1">
      <alignment horizontal="center" vertical="center" shrinkToFit="1"/>
    </xf>
    <xf numFmtId="0" fontId="21" fillId="4" borderId="50" xfId="4" applyFont="1" applyFill="1" applyBorder="1" applyAlignment="1">
      <alignment horizontal="center" vertical="center" shrinkToFit="1"/>
    </xf>
    <xf numFmtId="0" fontId="2" fillId="0" borderId="9" xfId="4" applyBorder="1" applyAlignment="1">
      <alignment horizontal="left" vertical="center"/>
    </xf>
    <xf numFmtId="0" fontId="2" fillId="0" borderId="59" xfId="4" applyBorder="1" applyAlignment="1">
      <alignment horizontal="left" vertical="center"/>
    </xf>
    <xf numFmtId="0" fontId="2" fillId="0" borderId="33" xfId="4" applyBorder="1" applyAlignment="1">
      <alignment horizontal="left" vertical="center"/>
    </xf>
    <xf numFmtId="0" fontId="2" fillId="0" borderId="46" xfId="4" applyBorder="1" applyAlignment="1">
      <alignment horizontal="left" vertical="center"/>
    </xf>
    <xf numFmtId="0" fontId="2" fillId="0" borderId="0" xfId="4" applyBorder="1" applyAlignment="1">
      <alignment horizontal="left" vertical="center"/>
    </xf>
    <xf numFmtId="0" fontId="2" fillId="0" borderId="47" xfId="4" applyBorder="1" applyAlignment="1">
      <alignment horizontal="left" vertical="center"/>
    </xf>
    <xf numFmtId="0" fontId="2" fillId="0" borderId="62" xfId="4" applyBorder="1" applyAlignment="1">
      <alignment horizontal="left" vertical="center"/>
    </xf>
    <xf numFmtId="0" fontId="2" fillId="0" borderId="63" xfId="4" applyBorder="1" applyAlignment="1">
      <alignment horizontal="left" vertical="center"/>
    </xf>
    <xf numFmtId="0" fontId="2" fillId="0" borderId="64" xfId="4" applyBorder="1" applyAlignment="1">
      <alignment horizontal="left" vertical="center"/>
    </xf>
    <xf numFmtId="0" fontId="19" fillId="0" borderId="46" xfId="4" applyFont="1" applyBorder="1" applyAlignment="1">
      <alignment horizontal="left" vertical="center"/>
    </xf>
    <xf numFmtId="0" fontId="25" fillId="9" borderId="9" xfId="0" applyFont="1" applyFill="1" applyBorder="1" applyAlignment="1">
      <alignment horizontal="center" vertical="center"/>
    </xf>
    <xf numFmtId="0" fontId="25" fillId="9" borderId="33" xfId="0" applyFont="1" applyFill="1" applyBorder="1" applyAlignment="1">
      <alignment horizontal="center" vertical="center"/>
    </xf>
    <xf numFmtId="0" fontId="20" fillId="9" borderId="9" xfId="0" applyFont="1" applyFill="1" applyBorder="1" applyAlignment="1">
      <alignment horizontal="center" vertical="center"/>
    </xf>
    <xf numFmtId="0" fontId="20" fillId="9" borderId="33" xfId="0" applyFont="1" applyFill="1" applyBorder="1" applyAlignment="1">
      <alignment horizontal="center" vertical="center"/>
    </xf>
    <xf numFmtId="0" fontId="25" fillId="9" borderId="1" xfId="0" applyFont="1" applyFill="1" applyBorder="1" applyAlignment="1">
      <alignment horizontal="left" vertical="center"/>
    </xf>
    <xf numFmtId="0" fontId="21" fillId="9" borderId="60" xfId="0" applyFont="1" applyFill="1" applyBorder="1" applyAlignment="1">
      <alignment horizontal="center" vertical="center" shrinkToFit="1"/>
    </xf>
    <xf numFmtId="0" fontId="21" fillId="9" borderId="65" xfId="0" applyFont="1" applyFill="1" applyBorder="1" applyAlignment="1">
      <alignment horizontal="center" vertical="center" shrinkToFit="1"/>
    </xf>
    <xf numFmtId="0" fontId="30" fillId="0" borderId="46" xfId="0" applyFont="1" applyBorder="1" applyAlignment="1">
      <alignment horizontal="left" vertical="center"/>
    </xf>
    <xf numFmtId="0" fontId="30" fillId="0" borderId="0" xfId="0" applyFont="1" applyBorder="1" applyAlignment="1">
      <alignment horizontal="left" vertical="center"/>
    </xf>
    <xf numFmtId="0" fontId="30" fillId="0" borderId="47" xfId="0" applyFont="1" applyBorder="1" applyAlignment="1">
      <alignment horizontal="left" vertical="center"/>
    </xf>
    <xf numFmtId="0" fontId="45" fillId="0" borderId="46" xfId="0" applyFont="1" applyBorder="1" applyAlignment="1">
      <alignment horizontal="left" vertical="center"/>
    </xf>
    <xf numFmtId="0" fontId="45" fillId="0" borderId="0" xfId="0" applyFont="1" applyBorder="1" applyAlignment="1">
      <alignment horizontal="left" vertical="center"/>
    </xf>
    <xf numFmtId="0" fontId="45" fillId="0" borderId="47" xfId="0" applyFont="1" applyBorder="1" applyAlignment="1">
      <alignment horizontal="left" vertical="center"/>
    </xf>
    <xf numFmtId="0" fontId="0" fillId="0" borderId="9" xfId="0" applyFont="1" applyBorder="1" applyAlignment="1">
      <alignment horizontal="left" vertical="center"/>
    </xf>
    <xf numFmtId="0" fontId="0" fillId="0" borderId="59" xfId="0" applyFont="1" applyBorder="1" applyAlignment="1">
      <alignment horizontal="left" vertical="center"/>
    </xf>
    <xf numFmtId="0" fontId="0" fillId="0" borderId="33" xfId="0" applyFont="1" applyBorder="1" applyAlignment="1">
      <alignment horizontal="left" vertical="center"/>
    </xf>
    <xf numFmtId="0" fontId="28" fillId="0" borderId="46" xfId="0" applyFont="1" applyBorder="1" applyAlignment="1">
      <alignment horizontal="left" vertical="center"/>
    </xf>
    <xf numFmtId="0" fontId="28" fillId="0" borderId="0" xfId="0" applyFont="1" applyBorder="1" applyAlignment="1">
      <alignment horizontal="left" vertical="center"/>
    </xf>
    <xf numFmtId="0" fontId="28" fillId="0" borderId="47" xfId="0" applyFont="1" applyBorder="1" applyAlignment="1">
      <alignment horizontal="left" vertical="center"/>
    </xf>
    <xf numFmtId="0" fontId="0" fillId="0" borderId="0" xfId="0" applyAlignment="1">
      <alignment horizontal="left" vertical="center"/>
    </xf>
    <xf numFmtId="0" fontId="23" fillId="0" borderId="46" xfId="0" applyFont="1" applyBorder="1" applyAlignment="1">
      <alignment horizontal="left" vertical="center"/>
    </xf>
    <xf numFmtId="0" fontId="23" fillId="0" borderId="0" xfId="0" applyFont="1" applyBorder="1" applyAlignment="1">
      <alignment horizontal="left" vertical="center"/>
    </xf>
    <xf numFmtId="0" fontId="23" fillId="0" borderId="47" xfId="0" applyFont="1" applyBorder="1" applyAlignment="1">
      <alignment horizontal="left" vertical="center"/>
    </xf>
    <xf numFmtId="0" fontId="25" fillId="18" borderId="9" xfId="0" applyFont="1" applyFill="1" applyBorder="1" applyAlignment="1">
      <alignment horizontal="center" vertical="center" shrinkToFit="1"/>
    </xf>
    <xf numFmtId="0" fontId="25" fillId="18" borderId="59" xfId="0" applyFont="1" applyFill="1" applyBorder="1" applyAlignment="1">
      <alignment horizontal="center" vertical="center" shrinkToFit="1"/>
    </xf>
    <xf numFmtId="0" fontId="25" fillId="18" borderId="33" xfId="0" applyFont="1" applyFill="1" applyBorder="1" applyAlignment="1">
      <alignment horizontal="center" vertical="center" shrinkToFit="1"/>
    </xf>
    <xf numFmtId="0" fontId="21" fillId="18" borderId="60" xfId="0" applyFont="1" applyFill="1" applyBorder="1" applyAlignment="1">
      <alignment horizontal="center" vertical="center" shrinkToFit="1"/>
    </xf>
    <xf numFmtId="0" fontId="21" fillId="18" borderId="65" xfId="0" applyFont="1" applyFill="1" applyBorder="1" applyAlignment="1">
      <alignment horizontal="center" vertical="center" shrinkToFit="1"/>
    </xf>
    <xf numFmtId="0" fontId="25" fillId="18" borderId="9" xfId="0" applyFont="1" applyFill="1" applyBorder="1" applyAlignment="1">
      <alignment horizontal="center" vertical="center"/>
    </xf>
    <xf numFmtId="0" fontId="25" fillId="18" borderId="33" xfId="0" applyFont="1" applyFill="1" applyBorder="1" applyAlignment="1">
      <alignment horizontal="center" vertical="center"/>
    </xf>
    <xf numFmtId="0" fontId="20" fillId="18" borderId="9" xfId="0" applyFont="1" applyFill="1" applyBorder="1" applyAlignment="1">
      <alignment horizontal="center" vertical="center"/>
    </xf>
    <xf numFmtId="0" fontId="20" fillId="18" borderId="33" xfId="0" applyFont="1" applyFill="1" applyBorder="1" applyAlignment="1">
      <alignment horizontal="center" vertical="center"/>
    </xf>
    <xf numFmtId="0" fontId="25" fillId="18" borderId="1" xfId="0" applyFont="1" applyFill="1" applyBorder="1" applyAlignment="1">
      <alignment horizontal="left" vertical="center"/>
    </xf>
    <xf numFmtId="0" fontId="0" fillId="0" borderId="48" xfId="0" applyBorder="1" applyAlignment="1">
      <alignment horizontal="left" vertical="center"/>
    </xf>
    <xf numFmtId="0" fontId="0" fillId="0" borderId="51" xfId="0" applyBorder="1" applyAlignment="1">
      <alignment horizontal="left" vertical="center"/>
    </xf>
    <xf numFmtId="0" fontId="47" fillId="0" borderId="48" xfId="0" applyFont="1" applyBorder="1" applyAlignment="1">
      <alignment horizontal="left" vertical="center"/>
    </xf>
    <xf numFmtId="0" fontId="47" fillId="0" borderId="0" xfId="0" applyFont="1" applyBorder="1" applyAlignment="1">
      <alignment horizontal="left" vertical="center"/>
    </xf>
    <xf numFmtId="0" fontId="47" fillId="0" borderId="51" xfId="0" applyFont="1" applyBorder="1" applyAlignment="1">
      <alignment horizontal="left" vertical="center"/>
    </xf>
    <xf numFmtId="0" fontId="48" fillId="0" borderId="55" xfId="0" applyFont="1" applyBorder="1" applyAlignment="1">
      <alignment vertical="center"/>
    </xf>
    <xf numFmtId="0" fontId="48" fillId="0" borderId="56" xfId="0" applyFont="1" applyBorder="1" applyAlignment="1">
      <alignment vertical="center"/>
    </xf>
    <xf numFmtId="0" fontId="48" fillId="0" borderId="50" xfId="0" applyFont="1" applyBorder="1" applyAlignment="1">
      <alignment vertical="center"/>
    </xf>
    <xf numFmtId="0" fontId="26" fillId="0" borderId="48" xfId="0" applyFont="1" applyBorder="1" applyAlignment="1">
      <alignment horizontal="left" vertical="center"/>
    </xf>
    <xf numFmtId="0" fontId="26" fillId="0" borderId="51" xfId="0" applyFont="1" applyBorder="1" applyAlignment="1">
      <alignment horizontal="left" vertical="center"/>
    </xf>
    <xf numFmtId="0" fontId="32" fillId="26" borderId="55" xfId="0" applyFont="1" applyFill="1" applyBorder="1" applyAlignment="1">
      <alignment horizontal="center" vertical="center"/>
    </xf>
    <xf numFmtId="0" fontId="32" fillId="26" borderId="56" xfId="0" applyFont="1" applyFill="1" applyBorder="1" applyAlignment="1">
      <alignment horizontal="center" vertical="center"/>
    </xf>
    <xf numFmtId="0" fontId="33" fillId="23" borderId="49" xfId="0" applyFont="1" applyFill="1" applyBorder="1" applyAlignment="1">
      <alignment horizontal="center" vertical="center" shrinkToFit="1"/>
    </xf>
    <xf numFmtId="0" fontId="33" fillId="23" borderId="73" xfId="0" applyFont="1" applyFill="1" applyBorder="1" applyAlignment="1">
      <alignment horizontal="center" vertical="center" shrinkToFit="1"/>
    </xf>
    <xf numFmtId="0" fontId="42" fillId="0" borderId="48" xfId="0" applyFont="1" applyBorder="1" applyAlignment="1">
      <alignment horizontal="left"/>
    </xf>
    <xf numFmtId="0" fontId="42" fillId="0" borderId="0" xfId="0" applyFont="1" applyBorder="1" applyAlignment="1">
      <alignment horizontal="left"/>
    </xf>
    <xf numFmtId="0" fontId="42" fillId="0" borderId="51" xfId="0" applyFont="1" applyBorder="1" applyAlignment="1">
      <alignment horizontal="left"/>
    </xf>
    <xf numFmtId="0" fontId="49" fillId="0" borderId="48" xfId="0" applyFont="1" applyBorder="1" applyAlignment="1">
      <alignment horizontal="left" vertical="center"/>
    </xf>
    <xf numFmtId="0" fontId="49" fillId="0" borderId="0" xfId="0" applyFont="1" applyBorder="1" applyAlignment="1">
      <alignment horizontal="left" vertical="center"/>
    </xf>
    <xf numFmtId="0" fontId="49" fillId="0" borderId="51" xfId="0" applyFont="1" applyBorder="1" applyAlignment="1">
      <alignment horizontal="left" vertical="center"/>
    </xf>
    <xf numFmtId="0" fontId="32" fillId="18" borderId="60" xfId="0" applyFont="1" applyFill="1" applyBorder="1" applyAlignment="1">
      <alignment horizontal="center" vertical="center"/>
    </xf>
    <xf numFmtId="0" fontId="32" fillId="18" borderId="65" xfId="0" applyFont="1" applyFill="1" applyBorder="1" applyAlignment="1">
      <alignment horizontal="center" vertical="center"/>
    </xf>
    <xf numFmtId="0" fontId="32" fillId="18" borderId="61" xfId="0" applyFont="1" applyFill="1" applyBorder="1" applyAlignment="1">
      <alignment horizontal="center" vertical="center"/>
    </xf>
    <xf numFmtId="0" fontId="23" fillId="23" borderId="76" xfId="0" applyFont="1" applyFill="1" applyBorder="1" applyAlignment="1">
      <alignment horizontal="center" vertical="center" wrapText="1"/>
    </xf>
    <xf numFmtId="0" fontId="0" fillId="23" borderId="61" xfId="0" applyFont="1" applyFill="1" applyBorder="1" applyAlignment="1">
      <alignment horizontal="center" vertical="center"/>
    </xf>
    <xf numFmtId="0" fontId="0" fillId="0" borderId="0" xfId="0" applyBorder="1" applyAlignment="1">
      <alignment vertical="center"/>
    </xf>
    <xf numFmtId="0" fontId="50" fillId="0" borderId="55" xfId="0" applyFont="1" applyBorder="1">
      <alignment vertical="center"/>
    </xf>
    <xf numFmtId="0" fontId="50" fillId="0" borderId="56" xfId="0" applyFont="1" applyBorder="1">
      <alignment vertical="center"/>
    </xf>
    <xf numFmtId="0" fontId="50" fillId="0" borderId="50" xfId="0" applyFont="1" applyBorder="1">
      <alignment vertical="center"/>
    </xf>
    <xf numFmtId="0" fontId="43" fillId="0" borderId="48" xfId="0" applyFont="1" applyBorder="1" applyAlignment="1">
      <alignment horizontal="left" vertical="center"/>
    </xf>
    <xf numFmtId="0" fontId="43" fillId="0" borderId="51" xfId="0" applyFont="1" applyBorder="1" applyAlignment="1">
      <alignment horizontal="left" vertical="center"/>
    </xf>
    <xf numFmtId="0" fontId="0" fillId="0" borderId="48" xfId="0" applyFont="1" applyBorder="1" applyAlignment="1">
      <alignment horizontal="left" vertical="center"/>
    </xf>
    <xf numFmtId="0" fontId="0" fillId="0" borderId="51" xfId="0" applyFont="1" applyBorder="1" applyAlignment="1">
      <alignment horizontal="left" vertical="center"/>
    </xf>
    <xf numFmtId="0" fontId="0" fillId="0" borderId="49" xfId="0" applyFont="1" applyBorder="1" applyAlignment="1">
      <alignment horizontal="left" vertical="center"/>
    </xf>
    <xf numFmtId="0" fontId="0" fillId="0" borderId="57" xfId="0" applyFont="1" applyBorder="1" applyAlignment="1">
      <alignment horizontal="left" vertical="center"/>
    </xf>
    <xf numFmtId="0" fontId="0" fillId="0" borderId="58" xfId="0" applyFont="1" applyBorder="1" applyAlignment="1">
      <alignment horizontal="left" vertical="center"/>
    </xf>
    <xf numFmtId="0" fontId="0" fillId="0" borderId="49" xfId="0" applyBorder="1" applyAlignment="1">
      <alignment horizontal="left" vertical="center"/>
    </xf>
    <xf numFmtId="0" fontId="0" fillId="0" borderId="57" xfId="0" applyBorder="1" applyAlignment="1">
      <alignment horizontal="left" vertical="center"/>
    </xf>
    <xf numFmtId="0" fontId="0" fillId="0" borderId="58" xfId="0" applyBorder="1" applyAlignment="1">
      <alignment horizontal="left" vertical="center"/>
    </xf>
    <xf numFmtId="0" fontId="51" fillId="22" borderId="74" xfId="0" applyFont="1" applyFill="1" applyBorder="1" applyAlignment="1">
      <alignment horizontal="center" vertical="center" wrapText="1"/>
    </xf>
    <xf numFmtId="0" fontId="51" fillId="22" borderId="75" xfId="0" applyFont="1" applyFill="1" applyBorder="1" applyAlignment="1">
      <alignment horizontal="center" vertical="center" wrapText="1"/>
    </xf>
    <xf numFmtId="0" fontId="52" fillId="22" borderId="74" xfId="0" applyFont="1" applyFill="1" applyBorder="1" applyAlignment="1">
      <alignment horizontal="center" vertical="center"/>
    </xf>
    <xf numFmtId="0" fontId="52" fillId="22" borderId="75" xfId="0" applyFont="1" applyFill="1" applyBorder="1" applyAlignment="1">
      <alignment horizontal="center" vertical="center"/>
    </xf>
    <xf numFmtId="0" fontId="32" fillId="26" borderId="31" xfId="0" applyFont="1" applyFill="1" applyBorder="1" applyAlignment="1">
      <alignment horizontal="center" vertical="center"/>
    </xf>
    <xf numFmtId="0" fontId="53" fillId="22" borderId="49" xfId="0" applyFont="1" applyFill="1" applyBorder="1" applyAlignment="1">
      <alignment horizontal="center" vertical="center" shrinkToFit="1"/>
    </xf>
    <xf numFmtId="0" fontId="53" fillId="22" borderId="73" xfId="0" applyFont="1" applyFill="1" applyBorder="1" applyAlignment="1">
      <alignment horizontal="center" vertical="center" shrinkToFit="1"/>
    </xf>
    <xf numFmtId="0" fontId="54" fillId="23" borderId="61" xfId="0" applyFont="1" applyFill="1" applyBorder="1" applyAlignment="1">
      <alignment horizontal="center" vertical="center"/>
    </xf>
    <xf numFmtId="0" fontId="53" fillId="23" borderId="49" xfId="0" applyFont="1" applyFill="1" applyBorder="1" applyAlignment="1">
      <alignment horizontal="center" vertical="center" shrinkToFit="1"/>
    </xf>
    <xf numFmtId="0" fontId="53" fillId="23" borderId="73" xfId="0" applyFont="1" applyFill="1" applyBorder="1" applyAlignment="1">
      <alignment horizontal="center" vertical="center" shrinkToFit="1"/>
    </xf>
    <xf numFmtId="0" fontId="34" fillId="23" borderId="49" xfId="0" applyFont="1" applyFill="1" applyBorder="1" applyAlignment="1">
      <alignment horizontal="center" vertical="center"/>
    </xf>
    <xf numFmtId="0" fontId="34" fillId="23" borderId="57" xfId="0" applyFont="1" applyFill="1" applyBorder="1" applyAlignment="1">
      <alignment horizontal="center" vertical="center"/>
    </xf>
    <xf numFmtId="0" fontId="34" fillId="23" borderId="58" xfId="0" applyFont="1" applyFill="1" applyBorder="1" applyAlignment="1">
      <alignment horizontal="center" vertical="center"/>
    </xf>
    <xf numFmtId="0" fontId="0" fillId="0" borderId="68" xfId="0" applyBorder="1" applyAlignment="1">
      <alignment horizontal="left" vertical="center"/>
    </xf>
    <xf numFmtId="0" fontId="0" fillId="0" borderId="69" xfId="0" applyBorder="1" applyAlignment="1">
      <alignment horizontal="left" vertical="center"/>
    </xf>
    <xf numFmtId="0" fontId="0" fillId="0" borderId="70" xfId="0" applyBorder="1" applyAlignment="1">
      <alignment horizontal="left" vertical="center"/>
    </xf>
    <xf numFmtId="0" fontId="43" fillId="0" borderId="56" xfId="0" applyFont="1" applyBorder="1" applyAlignment="1">
      <alignment horizontal="left" vertical="center"/>
    </xf>
    <xf numFmtId="0" fontId="0" fillId="0" borderId="0" xfId="0" applyFont="1" applyAlignment="1">
      <alignment horizontal="left" vertical="center"/>
    </xf>
    <xf numFmtId="0" fontId="0" fillId="0" borderId="46" xfId="0" applyFont="1" applyBorder="1" applyAlignment="1">
      <alignment horizontal="left" vertical="center" wrapText="1"/>
    </xf>
    <xf numFmtId="0" fontId="26" fillId="0" borderId="46" xfId="0" applyFont="1" applyBorder="1" applyAlignment="1">
      <alignment horizontal="left" vertical="center" wrapText="1"/>
    </xf>
    <xf numFmtId="0" fontId="33" fillId="0" borderId="77" xfId="0" applyFont="1" applyBorder="1" applyAlignment="1">
      <alignment horizontal="center" vertical="center"/>
    </xf>
    <xf numFmtId="0" fontId="33" fillId="0" borderId="78" xfId="0" applyFont="1" applyBorder="1" applyAlignment="1">
      <alignment horizontal="center" vertical="center"/>
    </xf>
    <xf numFmtId="0" fontId="33" fillId="0" borderId="42" xfId="0" applyFont="1" applyBorder="1" applyAlignment="1">
      <alignment horizontal="center" vertical="center"/>
    </xf>
    <xf numFmtId="0" fontId="25" fillId="18" borderId="80" xfId="0" applyFont="1" applyFill="1" applyBorder="1" applyAlignment="1">
      <alignment horizontal="left" vertical="center"/>
    </xf>
    <xf numFmtId="0" fontId="25" fillId="18" borderId="65" xfId="0" applyFont="1" applyFill="1" applyBorder="1" applyAlignment="1">
      <alignment horizontal="left" vertical="center"/>
    </xf>
    <xf numFmtId="0" fontId="25" fillId="18" borderId="61" xfId="0" applyFont="1" applyFill="1" applyBorder="1" applyAlignment="1">
      <alignment horizontal="left" vertical="center"/>
    </xf>
    <xf numFmtId="0" fontId="21" fillId="18" borderId="55" xfId="0" applyFont="1" applyFill="1" applyBorder="1" applyAlignment="1">
      <alignment horizontal="center" vertical="center" shrinkToFit="1"/>
    </xf>
    <xf numFmtId="0" fontId="21" fillId="18" borderId="56" xfId="0" applyFont="1" applyFill="1" applyBorder="1" applyAlignment="1">
      <alignment horizontal="center" vertical="center" shrinkToFit="1"/>
    </xf>
    <xf numFmtId="0" fontId="21" fillId="18" borderId="50" xfId="0" applyFont="1" applyFill="1" applyBorder="1" applyAlignment="1">
      <alignment horizontal="center" vertical="center" shrinkToFit="1"/>
    </xf>
    <xf numFmtId="0" fontId="21" fillId="18" borderId="49" xfId="0" applyFont="1" applyFill="1" applyBorder="1" applyAlignment="1">
      <alignment horizontal="center" vertical="center" shrinkToFit="1"/>
    </xf>
    <xf numFmtId="0" fontId="21" fillId="18" borderId="57" xfId="0" applyFont="1" applyFill="1" applyBorder="1" applyAlignment="1">
      <alignment horizontal="center" vertical="center" shrinkToFit="1"/>
    </xf>
    <xf numFmtId="0" fontId="21" fillId="18" borderId="58" xfId="0" applyFont="1" applyFill="1" applyBorder="1" applyAlignment="1">
      <alignment horizontal="center" vertical="center" shrinkToFit="1"/>
    </xf>
    <xf numFmtId="0" fontId="23" fillId="0" borderId="60" xfId="0" applyFont="1" applyBorder="1" applyAlignment="1">
      <alignment horizontal="center" vertical="center"/>
    </xf>
    <xf numFmtId="0" fontId="23" fillId="0" borderId="61" xfId="0" applyFont="1" applyBorder="1" applyAlignment="1">
      <alignment horizontal="center" vertical="center"/>
    </xf>
    <xf numFmtId="0" fontId="29" fillId="0" borderId="29" xfId="0" applyFont="1" applyFill="1" applyBorder="1" applyAlignment="1">
      <alignment horizontal="center" vertical="center" wrapText="1"/>
    </xf>
    <xf numFmtId="0" fontId="29" fillId="0" borderId="79" xfId="0" applyFont="1" applyFill="1" applyBorder="1" applyAlignment="1">
      <alignment horizontal="center" vertical="center" wrapText="1"/>
    </xf>
    <xf numFmtId="0" fontId="29" fillId="0" borderId="44" xfId="0" applyFont="1" applyFill="1" applyBorder="1" applyAlignment="1">
      <alignment horizontal="center" vertical="center" wrapText="1"/>
    </xf>
    <xf numFmtId="0" fontId="25" fillId="18" borderId="9" xfId="0" applyFont="1" applyFill="1" applyBorder="1" applyAlignment="1">
      <alignment horizontal="left" vertical="center"/>
    </xf>
    <xf numFmtId="0" fontId="25" fillId="18" borderId="59" xfId="0" applyFont="1" applyFill="1" applyBorder="1" applyAlignment="1">
      <alignment horizontal="left" vertical="center"/>
    </xf>
    <xf numFmtId="0" fontId="25" fillId="18" borderId="33" xfId="0" applyFont="1" applyFill="1" applyBorder="1" applyAlignment="1">
      <alignment horizontal="left" vertical="center"/>
    </xf>
    <xf numFmtId="0" fontId="36" fillId="6" borderId="81" xfId="0" applyFont="1" applyFill="1" applyBorder="1" applyAlignment="1">
      <alignment horizontal="center" vertical="center"/>
    </xf>
    <xf numFmtId="0" fontId="36" fillId="6" borderId="82" xfId="0" applyFont="1" applyFill="1" applyBorder="1" applyAlignment="1">
      <alignment horizontal="center" vertical="center"/>
    </xf>
    <xf numFmtId="0" fontId="36" fillId="6" borderId="38" xfId="0" applyFont="1" applyFill="1" applyBorder="1" applyAlignment="1">
      <alignment horizontal="center" vertical="center"/>
    </xf>
    <xf numFmtId="0" fontId="38" fillId="9" borderId="9" xfId="0" applyFont="1" applyFill="1" applyBorder="1" applyAlignment="1">
      <alignment horizontal="center" vertical="center"/>
    </xf>
    <xf numFmtId="0" fontId="38" fillId="9" borderId="33" xfId="0" applyFont="1" applyFill="1" applyBorder="1" applyAlignment="1">
      <alignment horizontal="center" vertical="center"/>
    </xf>
    <xf numFmtId="0" fontId="55" fillId="9" borderId="9" xfId="0" applyFont="1" applyFill="1" applyBorder="1" applyAlignment="1">
      <alignment horizontal="left" vertical="center" shrinkToFit="1"/>
    </xf>
    <xf numFmtId="0" fontId="55" fillId="9" borderId="59" xfId="0" applyFont="1" applyFill="1" applyBorder="1" applyAlignment="1">
      <alignment horizontal="left" vertical="center" shrinkToFit="1"/>
    </xf>
    <xf numFmtId="0" fontId="55" fillId="9" borderId="33" xfId="0" applyFont="1" applyFill="1" applyBorder="1" applyAlignment="1">
      <alignment horizontal="left" vertical="center" shrinkToFit="1"/>
    </xf>
    <xf numFmtId="0" fontId="56" fillId="0" borderId="46" xfId="0" applyFont="1" applyBorder="1" applyAlignment="1">
      <alignment horizontal="left" vertical="center"/>
    </xf>
    <xf numFmtId="0" fontId="56" fillId="0" borderId="0" xfId="0" applyFont="1" applyBorder="1" applyAlignment="1">
      <alignment horizontal="left" vertical="center"/>
    </xf>
    <xf numFmtId="0" fontId="56" fillId="0" borderId="47" xfId="0" applyFont="1" applyBorder="1" applyAlignment="1">
      <alignment horizontal="left" vertical="center"/>
    </xf>
    <xf numFmtId="0" fontId="56" fillId="0" borderId="0" xfId="0" applyFont="1" applyBorder="1" applyAlignment="1">
      <alignment horizontal="center" vertical="center"/>
    </xf>
    <xf numFmtId="0" fontId="56" fillId="0" borderId="47" xfId="0" applyFont="1" applyBorder="1" applyAlignment="1">
      <alignment horizontal="center" vertical="center"/>
    </xf>
    <xf numFmtId="0" fontId="57" fillId="0" borderId="46" xfId="0" applyFont="1" applyBorder="1" applyAlignment="1">
      <alignment horizontal="left" vertical="center"/>
    </xf>
    <xf numFmtId="0" fontId="0" fillId="0" borderId="47" xfId="0" applyBorder="1">
      <alignment vertical="center"/>
    </xf>
    <xf numFmtId="0" fontId="0" fillId="0" borderId="9" xfId="0" applyBorder="1" applyAlignment="1">
      <alignment horizontal="left" vertical="center" shrinkToFit="1"/>
    </xf>
    <xf numFmtId="0" fontId="0" fillId="0" borderId="59" xfId="0" applyBorder="1" applyAlignment="1">
      <alignment horizontal="left" vertical="center" shrinkToFit="1"/>
    </xf>
    <xf numFmtId="0" fontId="0" fillId="0" borderId="33" xfId="0" applyBorder="1" applyAlignment="1">
      <alignment horizontal="left" vertical="center" shrinkToFit="1"/>
    </xf>
    <xf numFmtId="0" fontId="26" fillId="0" borderId="9" xfId="0" applyFont="1" applyFill="1" applyBorder="1" applyAlignment="1">
      <alignment horizontal="left" vertical="center"/>
    </xf>
    <xf numFmtId="0" fontId="26" fillId="0" borderId="59" xfId="0" applyFont="1" applyFill="1" applyBorder="1" applyAlignment="1">
      <alignment horizontal="left" vertical="center"/>
    </xf>
    <xf numFmtId="0" fontId="26" fillId="0" borderId="33" xfId="0" applyFont="1" applyFill="1" applyBorder="1" applyAlignment="1">
      <alignment horizontal="left" vertical="center"/>
    </xf>
    <xf numFmtId="0" fontId="29" fillId="0" borderId="46" xfId="0" applyFont="1" applyBorder="1" applyAlignment="1">
      <alignment horizontal="left" vertical="center"/>
    </xf>
    <xf numFmtId="0" fontId="29" fillId="0" borderId="0" xfId="0" applyFont="1" applyBorder="1" applyAlignment="1">
      <alignment horizontal="left" vertical="center"/>
    </xf>
    <xf numFmtId="0" fontId="29" fillId="0" borderId="47" xfId="0" applyFont="1" applyBorder="1" applyAlignment="1">
      <alignment horizontal="left" vertical="center"/>
    </xf>
    <xf numFmtId="0" fontId="49" fillId="0" borderId="46" xfId="0" applyFont="1" applyBorder="1" applyAlignment="1">
      <alignment horizontal="right" vertical="center"/>
    </xf>
    <xf numFmtId="0" fontId="0" fillId="0" borderId="0" xfId="0" applyBorder="1" applyAlignment="1">
      <alignment horizontal="right" vertical="center"/>
    </xf>
    <xf numFmtId="0" fontId="0" fillId="0" borderId="47" xfId="0" applyBorder="1" applyAlignment="1">
      <alignment horizontal="right" vertical="center"/>
    </xf>
    <xf numFmtId="0" fontId="58" fillId="0" borderId="46" xfId="0" applyFont="1" applyBorder="1" applyAlignment="1">
      <alignment horizontal="left"/>
    </xf>
    <xf numFmtId="0" fontId="58" fillId="0" borderId="0" xfId="0" applyFont="1" applyBorder="1" applyAlignment="1">
      <alignment horizontal="left"/>
    </xf>
    <xf numFmtId="0" fontId="58" fillId="0" borderId="47" xfId="0" applyFont="1" applyBorder="1" applyAlignment="1">
      <alignment horizontal="left"/>
    </xf>
    <xf numFmtId="0" fontId="59" fillId="0" borderId="46" xfId="0" applyFont="1" applyBorder="1" applyAlignment="1">
      <alignment horizontal="left" vertical="center"/>
    </xf>
    <xf numFmtId="0" fontId="59" fillId="0" borderId="0" xfId="0" applyFont="1" applyBorder="1" applyAlignment="1">
      <alignment horizontal="left" vertical="center"/>
    </xf>
    <xf numFmtId="0" fontId="59" fillId="0" borderId="47" xfId="0" applyFont="1" applyBorder="1" applyAlignment="1">
      <alignment horizontal="left" vertical="center"/>
    </xf>
    <xf numFmtId="0" fontId="41" fillId="0" borderId="46" xfId="0" applyFont="1" applyBorder="1" applyAlignment="1">
      <alignment horizontal="center" vertical="center"/>
    </xf>
    <xf numFmtId="0" fontId="41" fillId="0" borderId="0" xfId="0" applyFont="1" applyBorder="1" applyAlignment="1">
      <alignment horizontal="center" vertical="center"/>
    </xf>
    <xf numFmtId="0" fontId="41" fillId="0" borderId="47" xfId="0" applyFont="1" applyBorder="1" applyAlignment="1">
      <alignment horizontal="center" vertical="center"/>
    </xf>
    <xf numFmtId="0" fontId="26" fillId="0" borderId="62" xfId="1" applyFont="1" applyBorder="1" applyAlignment="1">
      <alignment horizontal="left" vertical="center"/>
    </xf>
    <xf numFmtId="0" fontId="26" fillId="0" borderId="63" xfId="1" applyFont="1" applyBorder="1" applyAlignment="1">
      <alignment horizontal="left" vertical="center"/>
    </xf>
    <xf numFmtId="0" fontId="26" fillId="0" borderId="64" xfId="1" applyFont="1" applyBorder="1" applyAlignment="1">
      <alignment horizontal="left" vertical="center"/>
    </xf>
    <xf numFmtId="0" fontId="26" fillId="0" borderId="46" xfId="1" quotePrefix="1" applyFont="1" applyBorder="1" applyAlignment="1">
      <alignment horizontal="left" vertical="center"/>
    </xf>
    <xf numFmtId="0" fontId="26" fillId="0" borderId="0" xfId="1" applyFont="1" applyBorder="1" applyAlignment="1">
      <alignment horizontal="left" vertical="center"/>
    </xf>
    <xf numFmtId="0" fontId="26" fillId="0" borderId="47" xfId="1" applyFont="1" applyBorder="1" applyAlignment="1">
      <alignment horizontal="left" vertical="center"/>
    </xf>
    <xf numFmtId="0" fontId="19" fillId="0" borderId="9" xfId="1" applyBorder="1" applyAlignment="1">
      <alignment horizontal="left" vertical="center"/>
    </xf>
    <xf numFmtId="0" fontId="19" fillId="0" borderId="33" xfId="1" applyBorder="1" applyAlignment="1">
      <alignment horizontal="left" vertical="center"/>
    </xf>
    <xf numFmtId="0" fontId="25" fillId="24" borderId="9" xfId="1" applyFont="1" applyFill="1" applyBorder="1" applyAlignment="1">
      <alignment horizontal="center" vertical="center"/>
    </xf>
    <xf numFmtId="0" fontId="25" fillId="24" borderId="33" xfId="1" applyFont="1" applyFill="1" applyBorder="1" applyAlignment="1">
      <alignment horizontal="center" vertical="center"/>
    </xf>
    <xf numFmtId="0" fontId="20" fillId="24" borderId="9" xfId="1" applyFont="1" applyFill="1" applyBorder="1" applyAlignment="1">
      <alignment horizontal="center" vertical="center"/>
    </xf>
    <xf numFmtId="0" fontId="20" fillId="24" borderId="33" xfId="1" applyFont="1" applyFill="1" applyBorder="1" applyAlignment="1">
      <alignment horizontal="center" vertical="center"/>
    </xf>
    <xf numFmtId="0" fontId="25" fillId="24" borderId="1" xfId="1" applyFont="1" applyFill="1" applyBorder="1" applyAlignment="1">
      <alignment horizontal="left" vertical="center"/>
    </xf>
    <xf numFmtId="0" fontId="19" fillId="0" borderId="59" xfId="1" applyBorder="1" applyAlignment="1">
      <alignment horizontal="left" vertical="center"/>
    </xf>
    <xf numFmtId="0" fontId="26" fillId="0" borderId="9" xfId="1" applyFont="1" applyFill="1" applyBorder="1" applyAlignment="1">
      <alignment horizontal="left" vertical="center"/>
    </xf>
    <xf numFmtId="0" fontId="26" fillId="0" borderId="59" xfId="1" applyFont="1" applyFill="1" applyBorder="1" applyAlignment="1">
      <alignment horizontal="left" vertical="center"/>
    </xf>
    <xf numFmtId="0" fontId="26" fillId="0" borderId="33" xfId="1" applyFont="1" applyFill="1" applyBorder="1" applyAlignment="1">
      <alignment horizontal="left" vertical="center"/>
    </xf>
    <xf numFmtId="0" fontId="26" fillId="0" borderId="46" xfId="0" applyFont="1" applyBorder="1" applyAlignment="1">
      <alignment horizontal="center"/>
    </xf>
    <xf numFmtId="0" fontId="26" fillId="0" borderId="0" xfId="0" applyFont="1" applyBorder="1" applyAlignment="1">
      <alignment horizontal="center"/>
    </xf>
    <xf numFmtId="0" fontId="26" fillId="0" borderId="47" xfId="0" applyFont="1" applyBorder="1" applyAlignment="1">
      <alignment horizontal="center"/>
    </xf>
    <xf numFmtId="0" fontId="26" fillId="0" borderId="46" xfId="0" applyFont="1" applyBorder="1" applyAlignment="1">
      <alignment horizontal="right" vertical="center"/>
    </xf>
    <xf numFmtId="0" fontId="26" fillId="0" borderId="0" xfId="0" applyFont="1" applyBorder="1" applyAlignment="1">
      <alignment horizontal="right" vertical="center"/>
    </xf>
    <xf numFmtId="0" fontId="26" fillId="0" borderId="47" xfId="0" applyFont="1" applyBorder="1" applyAlignment="1">
      <alignment horizontal="right" vertical="center"/>
    </xf>
    <xf numFmtId="0" fontId="26" fillId="0" borderId="46" xfId="0" applyFont="1" applyBorder="1" applyAlignment="1">
      <alignment horizontal="left"/>
    </xf>
    <xf numFmtId="0" fontId="26" fillId="0" borderId="0" xfId="0" applyFont="1" applyBorder="1" applyAlignment="1">
      <alignment horizontal="left"/>
    </xf>
    <xf numFmtId="0" fontId="26" fillId="0" borderId="47" xfId="0" applyFont="1" applyBorder="1" applyAlignment="1">
      <alignment horizontal="left"/>
    </xf>
    <xf numFmtId="0" fontId="25" fillId="24" borderId="9" xfId="0" applyFont="1" applyFill="1" applyBorder="1" applyAlignment="1">
      <alignment horizontal="center" vertical="center" shrinkToFit="1"/>
    </xf>
    <xf numFmtId="0" fontId="25" fillId="24" borderId="59" xfId="0" applyFont="1" applyFill="1" applyBorder="1" applyAlignment="1">
      <alignment horizontal="center" vertical="center" shrinkToFit="1"/>
    </xf>
    <xf numFmtId="0" fontId="25" fillId="24" borderId="33" xfId="0" applyFont="1" applyFill="1" applyBorder="1" applyAlignment="1">
      <alignment horizontal="center" vertical="center" shrinkToFit="1"/>
    </xf>
    <xf numFmtId="0" fontId="38" fillId="25" borderId="55" xfId="2" applyFont="1" applyFill="1" applyBorder="1" applyAlignment="1">
      <alignment horizontal="left" vertical="center" shrinkToFit="1"/>
    </xf>
    <xf numFmtId="0" fontId="38" fillId="25" borderId="56" xfId="2" applyFont="1" applyFill="1" applyBorder="1" applyAlignment="1">
      <alignment horizontal="left" vertical="center" shrinkToFit="1"/>
    </xf>
    <xf numFmtId="0" fontId="38" fillId="25" borderId="48" xfId="2" applyFont="1" applyFill="1" applyBorder="1" applyAlignment="1">
      <alignment horizontal="right" vertical="center"/>
    </xf>
    <xf numFmtId="0" fontId="38" fillId="25" borderId="0" xfId="2" applyFont="1" applyFill="1" applyBorder="1" applyAlignment="1">
      <alignment horizontal="right" vertical="center"/>
    </xf>
    <xf numFmtId="0" fontId="19" fillId="0" borderId="48" xfId="2" applyFont="1" applyBorder="1" applyAlignment="1">
      <alignment horizontal="left" vertical="center" wrapText="1"/>
    </xf>
    <xf numFmtId="0" fontId="19" fillId="0" borderId="0" xfId="2" applyBorder="1" applyAlignment="1">
      <alignment horizontal="left" vertical="center" wrapText="1"/>
    </xf>
    <xf numFmtId="0" fontId="19" fillId="0" borderId="51" xfId="2" applyBorder="1" applyAlignment="1">
      <alignment horizontal="left" vertical="center" wrapText="1"/>
    </xf>
    <xf numFmtId="0" fontId="23" fillId="27" borderId="48" xfId="2" applyFont="1" applyFill="1" applyBorder="1" applyAlignment="1">
      <alignment horizontal="left" vertical="center" wrapText="1"/>
    </xf>
    <xf numFmtId="0" fontId="19" fillId="27" borderId="0" xfId="2" applyFill="1" applyBorder="1" applyAlignment="1">
      <alignment horizontal="left" vertical="center" wrapText="1"/>
    </xf>
    <xf numFmtId="0" fontId="19" fillId="27" borderId="51" xfId="2" applyFill="1" applyBorder="1" applyAlignment="1">
      <alignment horizontal="left" vertical="center" wrapText="1"/>
    </xf>
    <xf numFmtId="0" fontId="19" fillId="0" borderId="48" xfId="2" applyBorder="1" applyAlignment="1">
      <alignment horizontal="center" vertical="top" wrapText="1"/>
    </xf>
    <xf numFmtId="0" fontId="19" fillId="0" borderId="49" xfId="2" applyBorder="1" applyAlignment="1">
      <alignment horizontal="center" vertical="top" wrapText="1"/>
    </xf>
    <xf numFmtId="0" fontId="19" fillId="0" borderId="0" xfId="2" applyBorder="1" applyAlignment="1">
      <alignment horizontal="left" vertical="top" wrapText="1"/>
    </xf>
    <xf numFmtId="0" fontId="19" fillId="0" borderId="0" xfId="2" applyBorder="1" applyAlignment="1">
      <alignment horizontal="left" vertical="top"/>
    </xf>
    <xf numFmtId="0" fontId="19" fillId="0" borderId="51" xfId="2" applyBorder="1" applyAlignment="1">
      <alignment horizontal="left" vertical="top"/>
    </xf>
    <xf numFmtId="0" fontId="19" fillId="0" borderId="57" xfId="2" applyBorder="1" applyAlignment="1">
      <alignment horizontal="left" vertical="top"/>
    </xf>
    <xf numFmtId="0" fontId="19" fillId="0" borderId="58" xfId="2" applyBorder="1" applyAlignment="1">
      <alignment horizontal="left" vertical="top"/>
    </xf>
    <xf numFmtId="0" fontId="23" fillId="0" borderId="48" xfId="2" applyFont="1" applyBorder="1" applyAlignment="1">
      <alignment horizontal="left" vertical="center" wrapText="1"/>
    </xf>
    <xf numFmtId="0" fontId="19" fillId="0" borderId="0" xfId="2" applyFont="1" applyBorder="1" applyAlignment="1">
      <alignment horizontal="left" vertical="center" wrapText="1"/>
    </xf>
    <xf numFmtId="0" fontId="19" fillId="0" borderId="51" xfId="2" applyFont="1" applyBorder="1" applyAlignment="1">
      <alignment horizontal="left" vertical="center" wrapText="1"/>
    </xf>
    <xf numFmtId="0" fontId="19" fillId="0" borderId="51" xfId="2" applyBorder="1" applyAlignment="1">
      <alignment horizontal="left" vertical="top" wrapText="1"/>
    </xf>
    <xf numFmtId="0" fontId="19" fillId="0" borderId="57" xfId="2" applyBorder="1" applyAlignment="1">
      <alignment horizontal="left" vertical="top" wrapText="1"/>
    </xf>
    <xf numFmtId="0" fontId="19" fillId="0" borderId="58" xfId="2" applyBorder="1" applyAlignment="1">
      <alignment horizontal="left" vertical="top" wrapText="1"/>
    </xf>
    <xf numFmtId="0" fontId="19" fillId="0" borderId="48" xfId="2" applyFont="1" applyBorder="1" applyAlignment="1">
      <alignment horizontal="left" vertical="top" wrapText="1"/>
    </xf>
    <xf numFmtId="0" fontId="19" fillId="0" borderId="0" xfId="2" applyFont="1" applyBorder="1" applyAlignment="1">
      <alignment horizontal="left" vertical="top" wrapText="1"/>
    </xf>
    <xf numFmtId="0" fontId="19" fillId="0" borderId="51" xfId="2" applyFont="1" applyBorder="1" applyAlignment="1">
      <alignment horizontal="left" vertical="top" wrapText="1"/>
    </xf>
    <xf numFmtId="0" fontId="23" fillId="27" borderId="48" xfId="2" applyFont="1" applyFill="1" applyBorder="1" applyAlignment="1">
      <alignment horizontal="left" vertical="center" shrinkToFit="1"/>
    </xf>
    <xf numFmtId="0" fontId="19" fillId="27" borderId="0" xfId="2" applyFill="1" applyBorder="1" applyAlignment="1">
      <alignment horizontal="left" vertical="center" shrinkToFit="1"/>
    </xf>
    <xf numFmtId="0" fontId="19" fillId="27" borderId="51" xfId="2" applyFill="1" applyBorder="1" applyAlignment="1">
      <alignment horizontal="left" vertical="center" shrinkToFit="1"/>
    </xf>
    <xf numFmtId="0" fontId="26" fillId="0" borderId="46" xfId="1" applyFont="1" applyBorder="1" applyAlignment="1">
      <alignment horizontal="left" vertical="center"/>
    </xf>
  </cellXfs>
  <cellStyles count="5">
    <cellStyle name="標準" xfId="0" builtinId="0"/>
    <cellStyle name="標準 2" xfId="1"/>
    <cellStyle name="標準 3" xfId="2"/>
    <cellStyle name="標準 4" xfId="3"/>
    <cellStyle name="標準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9"/>
  <sheetViews>
    <sheetView workbookViewId="0">
      <selection activeCell="L13" sqref="L13"/>
    </sheetView>
  </sheetViews>
  <sheetFormatPr defaultRowHeight="13.5"/>
  <cols>
    <col min="1" max="9" width="9.625" customWidth="1"/>
  </cols>
  <sheetData>
    <row r="1" spans="1:10" ht="20.25" customHeight="1">
      <c r="A1" s="359" t="s">
        <v>423</v>
      </c>
      <c r="B1" s="359"/>
      <c r="C1" s="359"/>
      <c r="D1" s="359"/>
      <c r="E1" s="359"/>
      <c r="F1" s="359"/>
      <c r="G1" s="359"/>
      <c r="H1" s="359"/>
      <c r="I1" s="359"/>
    </row>
    <row r="2" spans="1:10" ht="14.25" thickBot="1">
      <c r="A2" s="354"/>
      <c r="B2" s="354"/>
      <c r="C2" s="354"/>
      <c r="D2" s="354"/>
      <c r="E2" s="354"/>
      <c r="F2" s="354"/>
      <c r="G2" s="354"/>
      <c r="H2" s="354"/>
      <c r="I2" s="354"/>
    </row>
    <row r="3" spans="1:10">
      <c r="A3" s="342" t="s">
        <v>451</v>
      </c>
      <c r="B3" s="343"/>
      <c r="C3" s="343"/>
      <c r="D3" s="343"/>
      <c r="E3" s="343"/>
      <c r="F3" s="343"/>
      <c r="G3" s="343"/>
      <c r="H3" s="343"/>
      <c r="I3" s="344"/>
    </row>
    <row r="4" spans="1:10">
      <c r="A4" s="351"/>
      <c r="B4" s="352"/>
      <c r="C4" s="352"/>
      <c r="D4" s="352"/>
      <c r="E4" s="352"/>
      <c r="F4" s="352"/>
      <c r="G4" s="352"/>
      <c r="H4" s="352"/>
      <c r="I4" s="353"/>
    </row>
    <row r="5" spans="1:10">
      <c r="A5" s="351" t="s">
        <v>425</v>
      </c>
      <c r="B5" s="352"/>
      <c r="C5" s="352"/>
      <c r="D5" s="352"/>
      <c r="E5" s="352"/>
      <c r="F5" s="352"/>
      <c r="G5" s="352"/>
      <c r="H5" s="352"/>
      <c r="I5" s="353"/>
    </row>
    <row r="6" spans="1:10">
      <c r="A6" s="351"/>
      <c r="B6" s="352"/>
      <c r="C6" s="352"/>
      <c r="D6" s="352"/>
      <c r="E6" s="352"/>
      <c r="F6" s="352"/>
      <c r="G6" s="352"/>
      <c r="H6" s="352"/>
      <c r="I6" s="353"/>
    </row>
    <row r="7" spans="1:10">
      <c r="A7" s="345" t="s">
        <v>417</v>
      </c>
      <c r="B7" s="346"/>
      <c r="C7" s="346"/>
      <c r="D7" s="346"/>
      <c r="E7" s="346"/>
      <c r="F7" s="346"/>
      <c r="G7" s="346"/>
      <c r="H7" s="346"/>
      <c r="I7" s="347"/>
    </row>
    <row r="8" spans="1:10" s="211" customFormat="1">
      <c r="A8" s="351"/>
      <c r="B8" s="352"/>
      <c r="C8" s="352"/>
      <c r="D8" s="352"/>
      <c r="E8" s="352"/>
      <c r="F8" s="352"/>
      <c r="G8" s="352"/>
      <c r="H8" s="352"/>
      <c r="I8" s="353"/>
    </row>
    <row r="9" spans="1:10">
      <c r="A9" s="345" t="s">
        <v>741</v>
      </c>
      <c r="B9" s="346"/>
      <c r="C9" s="346"/>
      <c r="D9" s="346"/>
      <c r="E9" s="346"/>
      <c r="F9" s="346"/>
      <c r="G9" s="346"/>
      <c r="H9" s="346"/>
      <c r="I9" s="347"/>
    </row>
    <row r="10" spans="1:10">
      <c r="A10" s="345" t="s">
        <v>424</v>
      </c>
      <c r="B10" s="346"/>
      <c r="C10" s="346"/>
      <c r="D10" s="346"/>
      <c r="E10" s="346"/>
      <c r="F10" s="346"/>
      <c r="G10" s="346"/>
      <c r="H10" s="346"/>
      <c r="I10" s="347"/>
    </row>
    <row r="11" spans="1:10">
      <c r="A11" s="351"/>
      <c r="B11" s="352"/>
      <c r="C11" s="352"/>
      <c r="D11" s="352"/>
      <c r="E11" s="352"/>
      <c r="F11" s="352"/>
      <c r="G11" s="352"/>
      <c r="H11" s="352"/>
      <c r="I11" s="353"/>
    </row>
    <row r="12" spans="1:10">
      <c r="A12" s="345" t="s">
        <v>430</v>
      </c>
      <c r="B12" s="346"/>
      <c r="C12" s="346"/>
      <c r="D12" s="346"/>
      <c r="E12" s="346"/>
      <c r="F12" s="346"/>
      <c r="G12" s="346"/>
      <c r="H12" s="346"/>
      <c r="I12" s="347"/>
    </row>
    <row r="13" spans="1:10">
      <c r="A13" s="345" t="s">
        <v>426</v>
      </c>
      <c r="B13" s="346"/>
      <c r="C13" s="346"/>
      <c r="D13" s="346"/>
      <c r="E13" s="346"/>
      <c r="F13" s="346"/>
      <c r="G13" s="346"/>
      <c r="H13" s="346"/>
      <c r="I13" s="347"/>
    </row>
    <row r="14" spans="1:10" s="212" customFormat="1">
      <c r="A14" s="345" t="s">
        <v>428</v>
      </c>
      <c r="B14" s="346"/>
      <c r="C14" s="346"/>
      <c r="D14" s="346"/>
      <c r="E14" s="346"/>
      <c r="F14" s="346"/>
      <c r="G14" s="346"/>
      <c r="H14" s="346"/>
      <c r="I14" s="347"/>
    </row>
    <row r="15" spans="1:10" s="212" customFormat="1">
      <c r="A15" s="351"/>
      <c r="B15" s="352"/>
      <c r="C15" s="352"/>
      <c r="D15" s="352"/>
      <c r="E15" s="352"/>
      <c r="F15" s="352"/>
      <c r="G15" s="352"/>
      <c r="H15" s="352"/>
      <c r="I15" s="353"/>
    </row>
    <row r="16" spans="1:10" s="212" customFormat="1">
      <c r="A16" s="345" t="s">
        <v>449</v>
      </c>
      <c r="B16" s="346"/>
      <c r="C16" s="346"/>
      <c r="D16" s="346"/>
      <c r="E16" s="346"/>
      <c r="F16" s="346"/>
      <c r="G16" s="346"/>
      <c r="H16" s="346"/>
      <c r="I16" s="347"/>
    </row>
    <row r="17" spans="1:9" s="212" customFormat="1">
      <c r="A17" s="356" t="str">
        <f>"　　味方はアイテム一日毎パワーを使用する度に　一時的ＨＰ" &amp; 基本!$D$8&amp;"　獲得！"</f>
        <v>　　味方はアイテム一日毎パワーを使用する度に　一時的ＨＰ10　獲得！</v>
      </c>
      <c r="B17" s="357"/>
      <c r="C17" s="357"/>
      <c r="D17" s="357"/>
      <c r="E17" s="357"/>
      <c r="F17" s="357"/>
      <c r="G17" s="357"/>
      <c r="H17" s="357"/>
      <c r="I17" s="358"/>
    </row>
    <row r="18" spans="1:9" s="212" customFormat="1">
      <c r="A18" s="345" t="s">
        <v>429</v>
      </c>
      <c r="B18" s="346"/>
      <c r="C18" s="346"/>
      <c r="D18" s="346"/>
      <c r="E18" s="346"/>
      <c r="F18" s="346"/>
      <c r="G18" s="346"/>
      <c r="H18" s="346"/>
      <c r="I18" s="347"/>
    </row>
    <row r="19" spans="1:9" s="212" customFormat="1">
      <c r="A19" s="351"/>
      <c r="B19" s="352"/>
      <c r="C19" s="352"/>
      <c r="D19" s="352"/>
      <c r="E19" s="352"/>
      <c r="F19" s="352"/>
      <c r="G19" s="352"/>
      <c r="H19" s="352"/>
      <c r="I19" s="353"/>
    </row>
    <row r="20" spans="1:9" s="212" customFormat="1">
      <c r="A20" s="345" t="s">
        <v>453</v>
      </c>
      <c r="B20" s="346"/>
      <c r="C20" s="346"/>
      <c r="D20" s="346"/>
      <c r="E20" s="346"/>
      <c r="F20" s="346"/>
      <c r="G20" s="346"/>
      <c r="H20" s="346"/>
      <c r="I20" s="347"/>
    </row>
    <row r="21" spans="1:9" s="212" customFormat="1">
      <c r="A21" s="345" t="s">
        <v>454</v>
      </c>
      <c r="B21" s="346"/>
      <c r="C21" s="346"/>
      <c r="D21" s="346"/>
      <c r="E21" s="346"/>
      <c r="F21" s="346"/>
      <c r="G21" s="346"/>
      <c r="H21" s="346"/>
      <c r="I21" s="347"/>
    </row>
    <row r="22" spans="1:9" s="212" customFormat="1" ht="14.25" thickBot="1">
      <c r="A22" s="348"/>
      <c r="B22" s="349"/>
      <c r="C22" s="349"/>
      <c r="D22" s="349"/>
      <c r="E22" s="349"/>
      <c r="F22" s="349"/>
      <c r="G22" s="349"/>
      <c r="H22" s="349"/>
      <c r="I22" s="350"/>
    </row>
    <row r="23" spans="1:9" ht="14.25" thickBot="1">
      <c r="A23" s="354"/>
      <c r="B23" s="354"/>
      <c r="C23" s="354"/>
      <c r="D23" s="354"/>
      <c r="E23" s="354"/>
      <c r="F23" s="354"/>
      <c r="G23" s="354"/>
      <c r="H23" s="354"/>
      <c r="I23" s="354"/>
    </row>
    <row r="24" spans="1:9">
      <c r="A24" s="342" t="s">
        <v>452</v>
      </c>
      <c r="B24" s="343"/>
      <c r="C24" s="343"/>
      <c r="D24" s="343"/>
      <c r="E24" s="343"/>
      <c r="F24" s="343"/>
      <c r="G24" s="343"/>
      <c r="H24" s="343"/>
      <c r="I24" s="344"/>
    </row>
    <row r="25" spans="1:9">
      <c r="A25" s="351"/>
      <c r="B25" s="352"/>
      <c r="C25" s="352"/>
      <c r="D25" s="352"/>
      <c r="E25" s="352"/>
      <c r="F25" s="352"/>
      <c r="G25" s="352"/>
      <c r="H25" s="352"/>
      <c r="I25" s="353"/>
    </row>
    <row r="26" spans="1:9" s="211" customFormat="1">
      <c r="A26" s="351" t="s">
        <v>418</v>
      </c>
      <c r="B26" s="352"/>
      <c r="C26" s="352"/>
      <c r="D26" s="352"/>
      <c r="E26" s="352"/>
      <c r="F26" s="352"/>
      <c r="G26" s="352"/>
      <c r="H26" s="352"/>
      <c r="I26" s="353"/>
    </row>
    <row r="27" spans="1:9">
      <c r="A27" s="351" t="s">
        <v>419</v>
      </c>
      <c r="B27" s="352"/>
      <c r="C27" s="352"/>
      <c r="D27" s="352"/>
      <c r="E27" s="352"/>
      <c r="F27" s="352"/>
      <c r="G27" s="352"/>
      <c r="H27" s="352"/>
      <c r="I27" s="353"/>
    </row>
    <row r="28" spans="1:9" s="211" customFormat="1">
      <c r="A28" s="351"/>
      <c r="B28" s="352"/>
      <c r="C28" s="352"/>
      <c r="D28" s="352"/>
      <c r="E28" s="352"/>
      <c r="F28" s="352"/>
      <c r="G28" s="352"/>
      <c r="H28" s="352"/>
      <c r="I28" s="353"/>
    </row>
    <row r="29" spans="1:9">
      <c r="A29" s="345" t="s">
        <v>420</v>
      </c>
      <c r="B29" s="346"/>
      <c r="C29" s="346"/>
      <c r="D29" s="346"/>
      <c r="E29" s="346"/>
      <c r="F29" s="346"/>
      <c r="G29" s="346"/>
      <c r="H29" s="346"/>
      <c r="I29" s="347"/>
    </row>
    <row r="30" spans="1:9">
      <c r="A30" s="345" t="s">
        <v>421</v>
      </c>
      <c r="B30" s="346"/>
      <c r="C30" s="346"/>
      <c r="D30" s="346"/>
      <c r="E30" s="346"/>
      <c r="F30" s="346"/>
      <c r="G30" s="346"/>
      <c r="H30" s="346"/>
      <c r="I30" s="347"/>
    </row>
    <row r="31" spans="1:9">
      <c r="A31" s="345" t="s">
        <v>450</v>
      </c>
      <c r="B31" s="346"/>
      <c r="C31" s="346"/>
      <c r="D31" s="346"/>
      <c r="E31" s="346"/>
      <c r="F31" s="346"/>
      <c r="G31" s="346"/>
      <c r="H31" s="346"/>
      <c r="I31" s="347"/>
    </row>
    <row r="32" spans="1:9">
      <c r="A32" s="351"/>
      <c r="B32" s="352"/>
      <c r="C32" s="352"/>
      <c r="D32" s="352"/>
      <c r="E32" s="352"/>
      <c r="F32" s="352"/>
      <c r="G32" s="352"/>
      <c r="H32" s="352"/>
      <c r="I32" s="353"/>
    </row>
    <row r="33" spans="1:9">
      <c r="A33" s="345" t="s">
        <v>741</v>
      </c>
      <c r="B33" s="346"/>
      <c r="C33" s="346"/>
      <c r="D33" s="346"/>
      <c r="E33" s="346"/>
      <c r="F33" s="346"/>
      <c r="G33" s="346"/>
      <c r="H33" s="346"/>
      <c r="I33" s="347"/>
    </row>
    <row r="34" spans="1:9">
      <c r="A34" s="345" t="s">
        <v>424</v>
      </c>
      <c r="B34" s="346"/>
      <c r="C34" s="346"/>
      <c r="D34" s="346"/>
      <c r="E34" s="346"/>
      <c r="F34" s="346"/>
      <c r="G34" s="346"/>
      <c r="H34" s="346"/>
      <c r="I34" s="347"/>
    </row>
    <row r="35" spans="1:9">
      <c r="A35" s="351"/>
      <c r="B35" s="352"/>
      <c r="C35" s="352"/>
      <c r="D35" s="352"/>
      <c r="E35" s="352"/>
      <c r="F35" s="352"/>
      <c r="G35" s="352"/>
      <c r="H35" s="352"/>
      <c r="I35" s="353"/>
    </row>
    <row r="36" spans="1:9">
      <c r="A36" s="345" t="s">
        <v>431</v>
      </c>
      <c r="B36" s="346"/>
      <c r="C36" s="346"/>
      <c r="D36" s="346"/>
      <c r="E36" s="346"/>
      <c r="F36" s="346"/>
      <c r="G36" s="346"/>
      <c r="H36" s="346"/>
      <c r="I36" s="347"/>
    </row>
    <row r="37" spans="1:9">
      <c r="A37" s="345" t="s">
        <v>427</v>
      </c>
      <c r="B37" s="346"/>
      <c r="C37" s="346"/>
      <c r="D37" s="346"/>
      <c r="E37" s="346"/>
      <c r="F37" s="346"/>
      <c r="G37" s="346"/>
      <c r="H37" s="346"/>
      <c r="I37" s="347"/>
    </row>
    <row r="38" spans="1:9" s="213" customFormat="1">
      <c r="A38" s="351"/>
      <c r="B38" s="352"/>
      <c r="C38" s="352"/>
      <c r="D38" s="352"/>
      <c r="E38" s="352"/>
      <c r="F38" s="352"/>
      <c r="G38" s="352"/>
      <c r="H38" s="352"/>
      <c r="I38" s="353"/>
    </row>
    <row r="39" spans="1:9" s="213" customFormat="1">
      <c r="A39" s="355" t="s">
        <v>448</v>
      </c>
      <c r="B39" s="346"/>
      <c r="C39" s="346"/>
      <c r="D39" s="346"/>
      <c r="E39" s="346"/>
      <c r="F39" s="346"/>
      <c r="G39" s="346"/>
      <c r="H39" s="346"/>
      <c r="I39" s="347"/>
    </row>
    <row r="40" spans="1:9" s="213" customFormat="1">
      <c r="A40" s="356" t="str">
        <f>"　　味方はアイテム一日毎パワーを使用する度に　一時的ＨＰ" &amp; 基本!$D$8&amp;"　獲得！"</f>
        <v>　　味方はアイテム一日毎パワーを使用する度に　一時的ＨＰ10　獲得！</v>
      </c>
      <c r="B40" s="357"/>
      <c r="C40" s="357"/>
      <c r="D40" s="357"/>
      <c r="E40" s="357"/>
      <c r="F40" s="357"/>
      <c r="G40" s="357"/>
      <c r="H40" s="357"/>
      <c r="I40" s="358"/>
    </row>
    <row r="41" spans="1:9" s="214" customFormat="1">
      <c r="A41" s="345" t="s">
        <v>429</v>
      </c>
      <c r="B41" s="346"/>
      <c r="C41" s="346"/>
      <c r="D41" s="346"/>
      <c r="E41" s="346"/>
      <c r="F41" s="346"/>
      <c r="G41" s="346"/>
      <c r="H41" s="346"/>
      <c r="I41" s="347"/>
    </row>
    <row r="42" spans="1:9" s="212" customFormat="1">
      <c r="A42" s="351"/>
      <c r="B42" s="352"/>
      <c r="C42" s="352"/>
      <c r="D42" s="352"/>
      <c r="E42" s="352"/>
      <c r="F42" s="352"/>
      <c r="G42" s="352"/>
      <c r="H42" s="352"/>
      <c r="I42" s="353"/>
    </row>
    <row r="43" spans="1:9" s="212" customFormat="1">
      <c r="A43" s="345" t="s">
        <v>453</v>
      </c>
      <c r="B43" s="346"/>
      <c r="C43" s="346"/>
      <c r="D43" s="346"/>
      <c r="E43" s="346"/>
      <c r="F43" s="346"/>
      <c r="G43" s="346"/>
      <c r="H43" s="346"/>
      <c r="I43" s="347"/>
    </row>
    <row r="44" spans="1:9" s="212" customFormat="1">
      <c r="A44" s="345" t="s">
        <v>454</v>
      </c>
      <c r="B44" s="346"/>
      <c r="C44" s="346"/>
      <c r="D44" s="346"/>
      <c r="E44" s="346"/>
      <c r="F44" s="346"/>
      <c r="G44" s="346"/>
      <c r="H44" s="346"/>
      <c r="I44" s="347"/>
    </row>
    <row r="45" spans="1:9" ht="14.25" thickBot="1">
      <c r="A45" s="348"/>
      <c r="B45" s="349"/>
      <c r="C45" s="349"/>
      <c r="D45" s="349"/>
      <c r="E45" s="349"/>
      <c r="F45" s="349"/>
      <c r="G45" s="349"/>
      <c r="H45" s="349"/>
      <c r="I45" s="350"/>
    </row>
    <row r="46" spans="1:9" ht="14.25" thickBot="1">
      <c r="A46" s="354"/>
      <c r="B46" s="354"/>
      <c r="C46" s="354"/>
      <c r="D46" s="354"/>
      <c r="E46" s="354"/>
      <c r="F46" s="354"/>
      <c r="G46" s="354"/>
      <c r="H46" s="354"/>
      <c r="I46" s="354"/>
    </row>
    <row r="47" spans="1:9">
      <c r="A47" s="342" t="s">
        <v>432</v>
      </c>
      <c r="B47" s="343"/>
      <c r="C47" s="343"/>
      <c r="D47" s="343"/>
      <c r="E47" s="343"/>
      <c r="F47" s="343"/>
      <c r="G47" s="343"/>
      <c r="H47" s="343"/>
      <c r="I47" s="344"/>
    </row>
    <row r="48" spans="1:9">
      <c r="A48" s="351"/>
      <c r="B48" s="352"/>
      <c r="C48" s="352"/>
      <c r="D48" s="352"/>
      <c r="E48" s="352"/>
      <c r="F48" s="352"/>
      <c r="G48" s="352"/>
      <c r="H48" s="352"/>
      <c r="I48" s="353"/>
    </row>
    <row r="49" spans="1:9">
      <c r="A49" s="351" t="s">
        <v>434</v>
      </c>
      <c r="B49" s="352"/>
      <c r="C49" s="352"/>
      <c r="D49" s="352"/>
      <c r="E49" s="352"/>
      <c r="F49" s="352"/>
      <c r="G49" s="352"/>
      <c r="H49" s="352"/>
      <c r="I49" s="353"/>
    </row>
    <row r="50" spans="1:9">
      <c r="A50" s="351" t="s">
        <v>433</v>
      </c>
      <c r="B50" s="352"/>
      <c r="C50" s="352"/>
      <c r="D50" s="352"/>
      <c r="E50" s="352"/>
      <c r="F50" s="352"/>
      <c r="G50" s="352"/>
      <c r="H50" s="352"/>
      <c r="I50" s="353"/>
    </row>
    <row r="51" spans="1:9">
      <c r="A51" s="345" t="s">
        <v>435</v>
      </c>
      <c r="B51" s="346"/>
      <c r="C51" s="346"/>
      <c r="D51" s="346"/>
      <c r="E51" s="346"/>
      <c r="F51" s="346"/>
      <c r="G51" s="346"/>
      <c r="H51" s="346"/>
      <c r="I51" s="347"/>
    </row>
    <row r="52" spans="1:9">
      <c r="A52" s="345" t="s">
        <v>436</v>
      </c>
      <c r="B52" s="346"/>
      <c r="C52" s="346"/>
      <c r="D52" s="346"/>
      <c r="E52" s="346"/>
      <c r="F52" s="346"/>
      <c r="G52" s="346"/>
      <c r="H52" s="346"/>
      <c r="I52" s="347"/>
    </row>
    <row r="53" spans="1:9">
      <c r="A53" s="351"/>
      <c r="B53" s="352"/>
      <c r="C53" s="352"/>
      <c r="D53" s="352"/>
      <c r="E53" s="352"/>
      <c r="F53" s="352"/>
      <c r="G53" s="352"/>
      <c r="H53" s="352"/>
      <c r="I53" s="353"/>
    </row>
    <row r="54" spans="1:9">
      <c r="A54" s="345" t="s">
        <v>439</v>
      </c>
      <c r="B54" s="346"/>
      <c r="C54" s="346"/>
      <c r="D54" s="346"/>
      <c r="E54" s="346"/>
      <c r="F54" s="346"/>
      <c r="G54" s="346"/>
      <c r="H54" s="346"/>
      <c r="I54" s="347"/>
    </row>
    <row r="55" spans="1:9">
      <c r="A55" s="345" t="s">
        <v>437</v>
      </c>
      <c r="B55" s="346"/>
      <c r="C55" s="346"/>
      <c r="D55" s="346"/>
      <c r="E55" s="346"/>
      <c r="F55" s="346"/>
      <c r="G55" s="346"/>
      <c r="H55" s="346"/>
      <c r="I55" s="347"/>
    </row>
    <row r="56" spans="1:9">
      <c r="A56" s="345" t="s">
        <v>438</v>
      </c>
      <c r="B56" s="346"/>
      <c r="C56" s="346"/>
      <c r="D56" s="346"/>
      <c r="E56" s="346"/>
      <c r="F56" s="346"/>
      <c r="G56" s="346"/>
      <c r="H56" s="346"/>
      <c r="I56" s="347"/>
    </row>
    <row r="57" spans="1:9">
      <c r="A57" s="345" t="s">
        <v>440</v>
      </c>
      <c r="B57" s="346"/>
      <c r="C57" s="346"/>
      <c r="D57" s="346"/>
      <c r="E57" s="346"/>
      <c r="F57" s="346"/>
      <c r="G57" s="346"/>
      <c r="H57" s="346"/>
      <c r="I57" s="347"/>
    </row>
    <row r="58" spans="1:9">
      <c r="A58" s="345" t="s">
        <v>442</v>
      </c>
      <c r="B58" s="346"/>
      <c r="C58" s="346"/>
      <c r="D58" s="346"/>
      <c r="E58" s="346"/>
      <c r="F58" s="346"/>
      <c r="G58" s="346"/>
      <c r="H58" s="346"/>
      <c r="I58" s="347"/>
    </row>
    <row r="59" spans="1:9" ht="14.25" thickBot="1">
      <c r="A59" s="348"/>
      <c r="B59" s="349"/>
      <c r="C59" s="349"/>
      <c r="D59" s="349"/>
      <c r="E59" s="349"/>
      <c r="F59" s="349"/>
      <c r="G59" s="349"/>
      <c r="H59" s="349"/>
      <c r="I59" s="350"/>
    </row>
  </sheetData>
  <mergeCells count="59">
    <mergeCell ref="A9:I9"/>
    <mergeCell ref="A6:I6"/>
    <mergeCell ref="A31:I31"/>
    <mergeCell ref="A32:I32"/>
    <mergeCell ref="A19:I19"/>
    <mergeCell ref="A20:I20"/>
    <mergeCell ref="A30:I30"/>
    <mergeCell ref="A22:I22"/>
    <mergeCell ref="A23:I23"/>
    <mergeCell ref="A24:I24"/>
    <mergeCell ref="A10:I10"/>
    <mergeCell ref="A11:I11"/>
    <mergeCell ref="A7:I7"/>
    <mergeCell ref="A8:I8"/>
    <mergeCell ref="A15:I15"/>
    <mergeCell ref="A14:I14"/>
    <mergeCell ref="A1:I1"/>
    <mergeCell ref="A2:I2"/>
    <mergeCell ref="A3:I3"/>
    <mergeCell ref="A4:I4"/>
    <mergeCell ref="A5:I5"/>
    <mergeCell ref="A12:I12"/>
    <mergeCell ref="A13:I13"/>
    <mergeCell ref="A33:I33"/>
    <mergeCell ref="A34:I34"/>
    <mergeCell ref="A29:I29"/>
    <mergeCell ref="A16:I16"/>
    <mergeCell ref="A17:I17"/>
    <mergeCell ref="A18:I18"/>
    <mergeCell ref="A28:I28"/>
    <mergeCell ref="A26:I26"/>
    <mergeCell ref="A27:I27"/>
    <mergeCell ref="A25:I25"/>
    <mergeCell ref="A21:I21"/>
    <mergeCell ref="A35:I35"/>
    <mergeCell ref="A36:I36"/>
    <mergeCell ref="A37:I37"/>
    <mergeCell ref="A45:I45"/>
    <mergeCell ref="A46:I46"/>
    <mergeCell ref="A42:I42"/>
    <mergeCell ref="A43:I43"/>
    <mergeCell ref="A44:I44"/>
    <mergeCell ref="A38:I38"/>
    <mergeCell ref="A39:I39"/>
    <mergeCell ref="A40:I40"/>
    <mergeCell ref="A41:I41"/>
    <mergeCell ref="A47:I47"/>
    <mergeCell ref="A57:I57"/>
    <mergeCell ref="A58:I58"/>
    <mergeCell ref="A59:I59"/>
    <mergeCell ref="A53:I53"/>
    <mergeCell ref="A54:I54"/>
    <mergeCell ref="A55:I55"/>
    <mergeCell ref="A56:I56"/>
    <mergeCell ref="A48:I48"/>
    <mergeCell ref="A49:I49"/>
    <mergeCell ref="A50:I50"/>
    <mergeCell ref="A51:I51"/>
    <mergeCell ref="A52:I52"/>
  </mergeCells>
  <phoneticPr fontId="4"/>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M55"/>
  <sheetViews>
    <sheetView workbookViewId="0">
      <selection activeCell="I15" sqref="I15"/>
    </sheetView>
  </sheetViews>
  <sheetFormatPr defaultRowHeight="13.5"/>
  <cols>
    <col min="1" max="1" width="7.875" style="235" customWidth="1"/>
    <col min="2" max="2" width="8.5" style="235" customWidth="1"/>
    <col min="3" max="3" width="6.625" style="235" customWidth="1"/>
    <col min="4" max="4" width="15.75" style="235" customWidth="1"/>
    <col min="5" max="6" width="15.75" style="89" customWidth="1"/>
    <col min="7" max="7" width="18.25" style="89" customWidth="1"/>
    <col min="8" max="8" width="17.375" style="89" customWidth="1"/>
    <col min="9" max="9" width="14.625" style="89" customWidth="1"/>
    <col min="10" max="10" width="8.375" style="89" customWidth="1"/>
    <col min="11" max="11" width="7.5" style="89" customWidth="1"/>
    <col min="12" max="12" width="7.875" style="235" customWidth="1"/>
    <col min="13" max="13" width="9.25" style="235" customWidth="1"/>
    <col min="14" max="14" width="12.375" style="235" customWidth="1"/>
    <col min="15" max="16384" width="9" style="235"/>
  </cols>
  <sheetData>
    <row r="1" spans="1:13" ht="21">
      <c r="A1" s="138" t="s">
        <v>123</v>
      </c>
      <c r="B1" s="487">
        <v>9</v>
      </c>
      <c r="C1" s="488"/>
      <c r="D1" s="139" t="s">
        <v>40</v>
      </c>
      <c r="E1" s="140" t="s">
        <v>670</v>
      </c>
      <c r="F1" s="489"/>
      <c r="G1" s="490"/>
      <c r="H1" s="97" t="s">
        <v>55</v>
      </c>
    </row>
    <row r="2" spans="1:13" ht="24.75" customHeight="1">
      <c r="A2" s="139" t="s">
        <v>0</v>
      </c>
      <c r="B2" s="491" t="s">
        <v>660</v>
      </c>
      <c r="C2" s="491"/>
      <c r="D2" s="491"/>
      <c r="E2" s="491"/>
      <c r="F2" s="491"/>
      <c r="G2" s="491"/>
      <c r="H2" s="97" t="s">
        <v>56</v>
      </c>
    </row>
    <row r="3" spans="1:13" ht="19.5" customHeight="1">
      <c r="A3" s="103" t="s">
        <v>48</v>
      </c>
      <c r="B3" s="89"/>
      <c r="C3" s="89"/>
      <c r="D3" s="89"/>
      <c r="I3" s="97"/>
    </row>
    <row r="4" spans="1:13">
      <c r="A4" s="75" t="s">
        <v>46</v>
      </c>
      <c r="B4" s="369" t="s">
        <v>661</v>
      </c>
      <c r="C4" s="370"/>
      <c r="D4" s="370"/>
      <c r="E4" s="370"/>
      <c r="F4" s="370"/>
      <c r="G4" s="371"/>
    </row>
    <row r="5" spans="1:13">
      <c r="A5" s="76" t="s">
        <v>39</v>
      </c>
      <c r="B5" s="369" t="s">
        <v>671</v>
      </c>
      <c r="C5" s="370"/>
      <c r="D5" s="370"/>
      <c r="E5" s="370"/>
      <c r="F5" s="370"/>
      <c r="G5" s="371"/>
    </row>
    <row r="6" spans="1:13">
      <c r="A6" s="76" t="s">
        <v>7</v>
      </c>
      <c r="B6" s="369" t="s">
        <v>5</v>
      </c>
      <c r="C6" s="370"/>
      <c r="D6" s="371"/>
      <c r="E6" s="236" t="s">
        <v>43</v>
      </c>
      <c r="F6" s="129" t="str">
        <f>$I$6</f>
        <v>近接範囲</v>
      </c>
      <c r="G6" s="129" t="str">
        <f>IF($J$6 = 0,"", $J$6)</f>
        <v/>
      </c>
      <c r="H6" s="256" t="s">
        <v>43</v>
      </c>
      <c r="I6" s="254" t="s">
        <v>70</v>
      </c>
      <c r="J6" s="254"/>
      <c r="L6" s="253"/>
    </row>
    <row r="7" spans="1:13">
      <c r="A7" s="77" t="s">
        <v>6</v>
      </c>
      <c r="B7" s="369" t="s">
        <v>659</v>
      </c>
      <c r="C7" s="370"/>
      <c r="D7" s="371"/>
      <c r="E7" s="236" t="s">
        <v>66</v>
      </c>
      <c r="F7" s="129" t="str">
        <f>IF($I$7 = 0,"", $I$7)</f>
        <v>爆発</v>
      </c>
      <c r="G7" s="129">
        <f>IF($J$7 = 0,"", $J$7)</f>
        <v>3</v>
      </c>
      <c r="H7" s="256" t="s">
        <v>66</v>
      </c>
      <c r="I7" s="254" t="s">
        <v>67</v>
      </c>
      <c r="J7" s="254">
        <v>3</v>
      </c>
      <c r="L7" s="253"/>
    </row>
    <row r="8" spans="1:13">
      <c r="A8" s="77" t="s">
        <v>8</v>
      </c>
      <c r="B8" s="419" t="s">
        <v>683</v>
      </c>
      <c r="C8" s="420"/>
      <c r="D8" s="420"/>
      <c r="E8" s="420"/>
      <c r="F8" s="420"/>
      <c r="G8" s="421"/>
      <c r="H8" s="256" t="s">
        <v>85</v>
      </c>
      <c r="I8" s="254" t="s">
        <v>101</v>
      </c>
      <c r="J8" s="97" t="s">
        <v>62</v>
      </c>
      <c r="L8" s="253"/>
    </row>
    <row r="9" spans="1:13" ht="14.25" customHeight="1">
      <c r="A9" s="78" t="s">
        <v>9</v>
      </c>
      <c r="B9" s="428" t="s">
        <v>684</v>
      </c>
      <c r="C9" s="429"/>
      <c r="D9" s="429"/>
      <c r="E9" s="429"/>
      <c r="F9" s="429"/>
      <c r="G9" s="430"/>
      <c r="H9" s="256" t="s">
        <v>51</v>
      </c>
      <c r="I9" s="258" t="s">
        <v>15</v>
      </c>
      <c r="J9" s="255">
        <f>IF(I9="",0,VLOOKUP(I9,基本!$A$5:'基本'!$C$10,3,FALSE))</f>
        <v>5</v>
      </c>
      <c r="K9" s="254" t="s">
        <v>20</v>
      </c>
      <c r="L9" s="253"/>
    </row>
    <row r="10" spans="1:13" ht="14.25" customHeight="1">
      <c r="A10" s="79"/>
      <c r="B10" s="384" t="s">
        <v>662</v>
      </c>
      <c r="C10" s="385"/>
      <c r="D10" s="385"/>
      <c r="E10" s="385"/>
      <c r="F10" s="385"/>
      <c r="G10" s="386"/>
      <c r="H10" s="256" t="s">
        <v>58</v>
      </c>
      <c r="I10" s="254">
        <v>0</v>
      </c>
      <c r="J10" s="362" t="s">
        <v>53</v>
      </c>
      <c r="K10" s="363"/>
      <c r="L10" s="255">
        <f>IF($I$8=基本!$F$4,基本!$P$7,IF($I$8=基本!$F$13,基本!$P$16,IF($I$8=基本!$F$22,基本!$P$25,IF($I$8=基本!$F$31,基本!$P$34,IF($I$8=基本!$F$40,基本!$P$43,0)))))</f>
        <v>9</v>
      </c>
    </row>
    <row r="11" spans="1:13" ht="14.25" customHeight="1">
      <c r="A11" s="80"/>
      <c r="B11" s="416"/>
      <c r="C11" s="417"/>
      <c r="D11" s="417"/>
      <c r="E11" s="417"/>
      <c r="F11" s="417"/>
      <c r="G11" s="418"/>
      <c r="H11" s="101" t="s">
        <v>52</v>
      </c>
      <c r="I11" s="258" t="s">
        <v>15</v>
      </c>
      <c r="J11" s="255">
        <f>IF(I11="",0,VLOOKUP(I11,基本!$A$5:'基本'!$C$10,3,FALSE))</f>
        <v>5</v>
      </c>
      <c r="L11" s="89"/>
    </row>
    <row r="12" spans="1:13">
      <c r="A12" s="78" t="s">
        <v>663</v>
      </c>
      <c r="B12" s="395" t="s">
        <v>664</v>
      </c>
      <c r="C12" s="396"/>
      <c r="D12" s="396"/>
      <c r="E12" s="396"/>
      <c r="F12" s="396"/>
      <c r="G12" s="397"/>
      <c r="H12" s="256" t="s">
        <v>59</v>
      </c>
      <c r="I12" s="254">
        <v>0</v>
      </c>
      <c r="J12" s="362" t="s">
        <v>54</v>
      </c>
      <c r="K12" s="363"/>
      <c r="L12" s="255">
        <f>IF($I$8=基本!$F$4,基本!$P$9,IF($I$8=基本!$F$13,基本!$P$18,IF($I$8=基本!$F$22,基本!$P$27,IF($I$8=基本!$F$31,基本!$P$36,IF($I$8=基本!$F$40,基本!$P$45,0)))))</f>
        <v>2</v>
      </c>
    </row>
    <row r="13" spans="1:13" ht="14.25" customHeight="1">
      <c r="A13" s="80"/>
      <c r="B13" s="416"/>
      <c r="C13" s="417"/>
      <c r="D13" s="417"/>
      <c r="E13" s="417"/>
      <c r="F13" s="417"/>
      <c r="G13" s="418"/>
      <c r="H13" s="102" t="s">
        <v>86</v>
      </c>
      <c r="I13" s="254">
        <v>2</v>
      </c>
      <c r="J13" s="256" t="s">
        <v>44</v>
      </c>
      <c r="K13" s="254">
        <v>6</v>
      </c>
      <c r="L13" s="108"/>
      <c r="M13" s="108"/>
    </row>
    <row r="14" spans="1:13" ht="14.25" customHeight="1">
      <c r="A14" s="79" t="s">
        <v>665</v>
      </c>
      <c r="B14" s="384" t="s">
        <v>666</v>
      </c>
      <c r="C14" s="385"/>
      <c r="D14" s="385"/>
      <c r="E14" s="385"/>
      <c r="F14" s="385"/>
      <c r="G14" s="386"/>
      <c r="H14" s="256" t="s">
        <v>50</v>
      </c>
      <c r="I14" s="254">
        <v>2</v>
      </c>
      <c r="J14" s="256" t="s">
        <v>44</v>
      </c>
      <c r="K14" s="254">
        <v>6</v>
      </c>
      <c r="L14" s="108"/>
      <c r="M14" s="108"/>
    </row>
    <row r="15" spans="1:13" ht="14.25" customHeight="1">
      <c r="A15" s="80"/>
      <c r="B15" s="404"/>
      <c r="C15" s="405"/>
      <c r="D15" s="405"/>
      <c r="E15" s="405"/>
      <c r="F15" s="405"/>
      <c r="G15" s="406"/>
      <c r="H15" s="256" t="s">
        <v>60</v>
      </c>
      <c r="I15" s="254" t="s">
        <v>78</v>
      </c>
      <c r="J15" s="253"/>
      <c r="K15" s="253"/>
      <c r="L15" s="253"/>
    </row>
    <row r="16" spans="1:13">
      <c r="A16" s="79" t="s">
        <v>667</v>
      </c>
      <c r="B16" s="372" t="s">
        <v>668</v>
      </c>
      <c r="C16" s="373"/>
      <c r="D16" s="373"/>
      <c r="E16" s="373"/>
      <c r="F16" s="373"/>
      <c r="G16" s="374"/>
      <c r="H16" s="235"/>
      <c r="I16" s="235"/>
      <c r="J16" s="235"/>
      <c r="K16" s="235"/>
    </row>
    <row r="17" spans="1:12" ht="14.25" customHeight="1">
      <c r="A17" s="79"/>
      <c r="B17" s="372" t="s">
        <v>669</v>
      </c>
      <c r="C17" s="373"/>
      <c r="D17" s="373"/>
      <c r="E17" s="373"/>
      <c r="F17" s="373"/>
      <c r="G17" s="374"/>
      <c r="H17" s="235"/>
      <c r="I17" s="235"/>
      <c r="J17" s="235"/>
      <c r="K17" s="235"/>
    </row>
    <row r="18" spans="1:12" ht="14.25" customHeight="1">
      <c r="A18" s="80"/>
      <c r="B18" s="404"/>
      <c r="C18" s="405"/>
      <c r="D18" s="405"/>
      <c r="E18" s="405"/>
      <c r="F18" s="405"/>
      <c r="G18" s="406"/>
      <c r="H18" s="235"/>
      <c r="I18" s="235"/>
      <c r="J18" s="235"/>
      <c r="K18" s="235"/>
    </row>
    <row r="19" spans="1:12" ht="14.25" thickBot="1">
      <c r="A19" s="137" t="s">
        <v>47</v>
      </c>
      <c r="E19" s="91"/>
      <c r="H19" s="235"/>
      <c r="I19" s="235"/>
      <c r="J19" s="235"/>
      <c r="K19" s="235"/>
    </row>
    <row r="20" spans="1:12" ht="18.75" customHeight="1" thickBot="1">
      <c r="A20" s="485" t="str">
        <f>$B$2</f>
        <v>ライトニング・モーツ</v>
      </c>
      <c r="B20" s="486"/>
      <c r="C20" s="486"/>
      <c r="D20" s="73" t="s">
        <v>2</v>
      </c>
      <c r="E20" s="111" t="s">
        <v>1</v>
      </c>
      <c r="H20" s="235"/>
      <c r="I20" s="235"/>
      <c r="J20" s="235"/>
      <c r="K20" s="235"/>
    </row>
    <row r="21" spans="1:12" ht="37.5" customHeight="1" thickBot="1">
      <c r="A21" s="425" t="s">
        <v>141</v>
      </c>
      <c r="B21" s="426"/>
      <c r="C21" s="120" t="str">
        <f>$K$9</f>
        <v>反応</v>
      </c>
      <c r="D21" s="121" t="str">
        <f>$J$9+$L$10+$I$10 &amp; "+1d20"</f>
        <v>14+1d20</v>
      </c>
      <c r="E21" s="122" t="str">
        <f>$J$9+$L$10+$I$10+2 &amp; "+1d20"</f>
        <v>16+1d20</v>
      </c>
      <c r="F21" s="235"/>
      <c r="G21" s="235"/>
      <c r="H21" s="235"/>
      <c r="I21" s="235"/>
      <c r="J21" s="235"/>
      <c r="K21" s="235"/>
    </row>
    <row r="22" spans="1:12" ht="23.25" customHeight="1">
      <c r="A22" s="427" t="s">
        <v>122</v>
      </c>
      <c r="B22" s="110" t="s">
        <v>4</v>
      </c>
      <c r="C22" s="117" t="str">
        <f>IF($I$15 = 0,"", $I$15)</f>
        <v>電撃</v>
      </c>
      <c r="D22" s="118" t="str">
        <f>$J$11+$L$12+$I$12 &amp; "+" &amp; $I$13 &amp; "d" &amp; $K$13</f>
        <v>7+2d6</v>
      </c>
      <c r="E22" s="119" t="str">
        <f>$J$11+$L$12+$I$12 &amp; "+" &amp; $I$13 &amp; "d" &amp; $K$13</f>
        <v>7+2d6</v>
      </c>
      <c r="F22" s="235"/>
      <c r="G22" s="235"/>
      <c r="H22" s="235"/>
      <c r="I22" s="235"/>
      <c r="J22" s="235"/>
      <c r="K22" s="235"/>
    </row>
    <row r="23" spans="1:12" ht="23.25" customHeight="1" thickBot="1">
      <c r="A23" s="403"/>
      <c r="B23" s="107" t="s">
        <v>3</v>
      </c>
      <c r="C23" s="112" t="str">
        <f>IF($I$15 = 0,"", $I$15)</f>
        <v>電撃</v>
      </c>
      <c r="D23" s="109" t="str">
        <f>$J$11+$L$12+$I$12+($I$13*$K$13) &amp; IF($I$14 = 0,"","+" &amp; $I$14 &amp; "d" &amp; $K$14)</f>
        <v>19+2d6</v>
      </c>
      <c r="E23" s="106" t="str">
        <f>$J$11+$L$12+$I$12+($I$13*$K$13) &amp; IF($I$14 = 0,"","+" &amp; $I$14 &amp; "d" &amp; $K$14)</f>
        <v>19+2d6</v>
      </c>
      <c r="F23" s="235"/>
      <c r="G23" s="235"/>
      <c r="H23" s="235"/>
      <c r="I23" s="235"/>
      <c r="J23" s="235"/>
      <c r="K23" s="235"/>
    </row>
    <row r="24" spans="1:12">
      <c r="A24" s="237"/>
      <c r="B24" s="237"/>
      <c r="C24" s="237"/>
      <c r="D24" s="237"/>
      <c r="E24" s="237"/>
      <c r="F24" s="237"/>
      <c r="G24" s="237"/>
    </row>
    <row r="25" spans="1:12">
      <c r="A25" s="407" t="s">
        <v>49</v>
      </c>
      <c r="B25" s="408"/>
      <c r="C25" s="408"/>
      <c r="D25" s="408"/>
      <c r="E25" s="408"/>
      <c r="F25" s="408"/>
      <c r="G25" s="409"/>
    </row>
    <row r="26" spans="1:12" s="89" customFormat="1" ht="13.5" customHeight="1">
      <c r="A26" s="392"/>
      <c r="B26" s="393"/>
      <c r="C26" s="393"/>
      <c r="D26" s="393"/>
      <c r="E26" s="393"/>
      <c r="F26" s="393"/>
      <c r="G26" s="394"/>
      <c r="L26" s="235"/>
    </row>
    <row r="27" spans="1:12" s="134" customFormat="1" ht="13.5" customHeight="1">
      <c r="A27" s="475" t="s">
        <v>689</v>
      </c>
      <c r="B27" s="476"/>
      <c r="C27" s="476"/>
      <c r="D27" s="476"/>
      <c r="E27" s="476"/>
      <c r="F27" s="476"/>
      <c r="G27" s="477"/>
      <c r="L27" s="135"/>
    </row>
    <row r="28" spans="1:12" s="134" customFormat="1" ht="13.5" customHeight="1">
      <c r="A28" s="384"/>
      <c r="B28" s="385"/>
      <c r="C28" s="385"/>
      <c r="D28" s="385"/>
      <c r="E28" s="385"/>
      <c r="F28" s="385"/>
      <c r="G28" s="386"/>
      <c r="L28" s="135"/>
    </row>
    <row r="29" spans="1:12" s="134" customFormat="1" ht="13.5" customHeight="1">
      <c r="A29" s="384" t="s">
        <v>690</v>
      </c>
      <c r="B29" s="385"/>
      <c r="C29" s="385"/>
      <c r="D29" s="385"/>
      <c r="E29" s="385"/>
      <c r="F29" s="385"/>
      <c r="G29" s="386"/>
      <c r="L29" s="135"/>
    </row>
    <row r="30" spans="1:12" s="134" customFormat="1" ht="13.5" customHeight="1">
      <c r="A30" s="384" t="s">
        <v>691</v>
      </c>
      <c r="B30" s="385"/>
      <c r="C30" s="385"/>
      <c r="D30" s="385"/>
      <c r="E30" s="385"/>
      <c r="F30" s="385"/>
      <c r="G30" s="386"/>
      <c r="L30" s="135"/>
    </row>
    <row r="31" spans="1:12" s="134" customFormat="1" ht="13.5" customHeight="1">
      <c r="A31" s="384" t="s">
        <v>692</v>
      </c>
      <c r="B31" s="385"/>
      <c r="C31" s="385"/>
      <c r="D31" s="385"/>
      <c r="E31" s="385"/>
      <c r="F31" s="385"/>
      <c r="G31" s="386"/>
      <c r="L31" s="135"/>
    </row>
    <row r="32" spans="1:12" s="134" customFormat="1" ht="13.5" customHeight="1">
      <c r="A32" s="384" t="s">
        <v>693</v>
      </c>
      <c r="B32" s="385"/>
      <c r="C32" s="385"/>
      <c r="D32" s="385"/>
      <c r="E32" s="385"/>
      <c r="F32" s="385"/>
      <c r="G32" s="386"/>
      <c r="L32" s="135"/>
    </row>
    <row r="33" spans="1:12" s="134" customFormat="1" ht="13.5" customHeight="1">
      <c r="A33" s="384"/>
      <c r="B33" s="385"/>
      <c r="C33" s="385"/>
      <c r="D33" s="385"/>
      <c r="E33" s="385"/>
      <c r="F33" s="385"/>
      <c r="G33" s="386"/>
      <c r="L33" s="135"/>
    </row>
    <row r="34" spans="1:12" s="134" customFormat="1" ht="13.5" customHeight="1">
      <c r="A34" s="384" t="s">
        <v>694</v>
      </c>
      <c r="B34" s="385"/>
      <c r="C34" s="385"/>
      <c r="D34" s="385"/>
      <c r="E34" s="385"/>
      <c r="F34" s="385"/>
      <c r="G34" s="386"/>
      <c r="L34" s="135"/>
    </row>
    <row r="35" spans="1:12" s="134" customFormat="1" ht="13.5" customHeight="1">
      <c r="A35" s="384" t="s">
        <v>720</v>
      </c>
      <c r="B35" s="385"/>
      <c r="C35" s="385"/>
      <c r="D35" s="385"/>
      <c r="E35" s="385"/>
      <c r="F35" s="385"/>
      <c r="G35" s="386"/>
      <c r="L35" s="135"/>
    </row>
    <row r="36" spans="1:12" s="89" customFormat="1" ht="13.5" customHeight="1">
      <c r="A36" s="381"/>
      <c r="B36" s="382"/>
      <c r="C36" s="382"/>
      <c r="D36" s="382"/>
      <c r="E36" s="382"/>
      <c r="F36" s="382"/>
      <c r="G36" s="383"/>
      <c r="L36" s="235"/>
    </row>
    <row r="37" spans="1:12" s="89" customFormat="1" ht="13.5" customHeight="1">
      <c r="A37" s="384"/>
      <c r="B37" s="385"/>
      <c r="C37" s="385"/>
      <c r="D37" s="385"/>
      <c r="E37" s="385"/>
      <c r="F37" s="385"/>
      <c r="G37" s="386"/>
      <c r="L37" s="235"/>
    </row>
    <row r="38" spans="1:12" s="89" customFormat="1" ht="13.5" customHeight="1">
      <c r="A38" s="381"/>
      <c r="B38" s="382"/>
      <c r="C38" s="382"/>
      <c r="D38" s="382"/>
      <c r="E38" s="382"/>
      <c r="F38" s="382"/>
      <c r="G38" s="383"/>
      <c r="L38" s="235"/>
    </row>
    <row r="39" spans="1:12" s="89" customFormat="1" ht="13.5" customHeight="1">
      <c r="A39" s="384"/>
      <c r="B39" s="385"/>
      <c r="C39" s="385"/>
      <c r="D39" s="385"/>
      <c r="E39" s="385"/>
      <c r="F39" s="385"/>
      <c r="G39" s="386"/>
      <c r="L39" s="235"/>
    </row>
    <row r="40" spans="1:12" s="89" customFormat="1" ht="13.5" customHeight="1">
      <c r="A40" s="381"/>
      <c r="B40" s="382"/>
      <c r="C40" s="382"/>
      <c r="D40" s="382"/>
      <c r="E40" s="382"/>
      <c r="F40" s="382"/>
      <c r="G40" s="383"/>
      <c r="L40" s="235"/>
    </row>
    <row r="41" spans="1:12" s="89" customFormat="1" ht="13.5" customHeight="1">
      <c r="A41" s="381"/>
      <c r="B41" s="382"/>
      <c r="C41" s="382"/>
      <c r="D41" s="382"/>
      <c r="E41" s="382"/>
      <c r="F41" s="382"/>
      <c r="G41" s="383"/>
      <c r="L41" s="235"/>
    </row>
    <row r="42" spans="1:12" s="89" customFormat="1" ht="13.5" customHeight="1">
      <c r="A42" s="392"/>
      <c r="B42" s="393"/>
      <c r="C42" s="393"/>
      <c r="D42" s="393"/>
      <c r="E42" s="393"/>
      <c r="F42" s="393"/>
      <c r="G42" s="394"/>
      <c r="L42" s="235"/>
    </row>
    <row r="43" spans="1:12" s="89" customFormat="1" ht="13.5" customHeight="1">
      <c r="A43" s="381"/>
      <c r="B43" s="373"/>
      <c r="C43" s="373"/>
      <c r="D43" s="373"/>
      <c r="E43" s="373"/>
      <c r="F43" s="373"/>
      <c r="G43" s="374"/>
      <c r="L43" s="235"/>
    </row>
    <row r="44" spans="1:12" s="89" customFormat="1" ht="13.5" customHeight="1">
      <c r="A44" s="381"/>
      <c r="B44" s="373"/>
      <c r="C44" s="373"/>
      <c r="D44" s="373"/>
      <c r="E44" s="373"/>
      <c r="F44" s="373"/>
      <c r="G44" s="374"/>
      <c r="L44" s="235"/>
    </row>
    <row r="45" spans="1:12" s="89" customFormat="1" ht="13.5" customHeight="1">
      <c r="A45" s="381"/>
      <c r="B45" s="373"/>
      <c r="C45" s="373"/>
      <c r="D45" s="373"/>
      <c r="E45" s="373"/>
      <c r="F45" s="373"/>
      <c r="G45" s="374"/>
      <c r="L45" s="235"/>
    </row>
    <row r="46" spans="1:12" s="89" customFormat="1" ht="13.5" customHeight="1">
      <c r="A46" s="381"/>
      <c r="B46" s="373"/>
      <c r="C46" s="373"/>
      <c r="D46" s="373"/>
      <c r="E46" s="373"/>
      <c r="F46" s="373"/>
      <c r="G46" s="374"/>
      <c r="L46" s="235"/>
    </row>
    <row r="47" spans="1:12" s="89" customFormat="1" ht="13.5" customHeight="1">
      <c r="A47" s="378"/>
      <c r="B47" s="379"/>
      <c r="C47" s="379"/>
      <c r="D47" s="379"/>
      <c r="E47" s="379"/>
      <c r="F47" s="379"/>
      <c r="G47" s="380"/>
      <c r="L47" s="235"/>
    </row>
    <row r="48" spans="1:12" s="89" customFormat="1" ht="13.5" customHeight="1">
      <c r="A48" s="381"/>
      <c r="B48" s="382"/>
      <c r="C48" s="382"/>
      <c r="D48" s="382"/>
      <c r="E48" s="382"/>
      <c r="F48" s="382"/>
      <c r="G48" s="383"/>
      <c r="L48" s="235"/>
    </row>
    <row r="49" spans="1:12" s="89" customFormat="1" ht="13.5" customHeight="1">
      <c r="A49" s="378"/>
      <c r="B49" s="379"/>
      <c r="C49" s="379"/>
      <c r="D49" s="379"/>
      <c r="E49" s="379"/>
      <c r="F49" s="379"/>
      <c r="G49" s="380"/>
      <c r="L49" s="235"/>
    </row>
    <row r="50" spans="1:12" s="89" customFormat="1" ht="13.5" customHeight="1">
      <c r="A50" s="381"/>
      <c r="B50" s="382"/>
      <c r="C50" s="382"/>
      <c r="D50" s="382"/>
      <c r="E50" s="382"/>
      <c r="F50" s="382"/>
      <c r="G50" s="383"/>
      <c r="L50" s="235"/>
    </row>
    <row r="51" spans="1:12" s="89" customFormat="1" ht="13.5" customHeight="1">
      <c r="A51" s="381"/>
      <c r="B51" s="382"/>
      <c r="C51" s="382"/>
      <c r="D51" s="382"/>
      <c r="E51" s="382"/>
      <c r="F51" s="382"/>
      <c r="G51" s="383"/>
      <c r="L51" s="235"/>
    </row>
    <row r="52" spans="1:12" s="89" customFormat="1" ht="13.5" customHeight="1">
      <c r="A52" s="381"/>
      <c r="B52" s="382"/>
      <c r="C52" s="382"/>
      <c r="D52" s="382"/>
      <c r="E52" s="382"/>
      <c r="F52" s="382"/>
      <c r="G52" s="383"/>
      <c r="L52" s="235"/>
    </row>
    <row r="53" spans="1:12" s="89" customFormat="1" ht="13.5" customHeight="1">
      <c r="A53" s="381"/>
      <c r="B53" s="382"/>
      <c r="C53" s="382"/>
      <c r="D53" s="382"/>
      <c r="E53" s="382"/>
      <c r="F53" s="382"/>
      <c r="G53" s="383"/>
      <c r="L53" s="235"/>
    </row>
    <row r="54" spans="1:12" s="89" customFormat="1" ht="13.5" customHeight="1">
      <c r="A54" s="381"/>
      <c r="B54" s="382"/>
      <c r="C54" s="382"/>
      <c r="D54" s="382"/>
      <c r="E54" s="382"/>
      <c r="F54" s="382"/>
      <c r="G54" s="383"/>
      <c r="L54" s="235"/>
    </row>
    <row r="55" spans="1:12" s="89" customFormat="1" ht="21">
      <c r="A55" s="142" t="s">
        <v>123</v>
      </c>
      <c r="B55" s="238">
        <f>$B$1</f>
        <v>9</v>
      </c>
      <c r="C55" s="143" t="s">
        <v>40</v>
      </c>
      <c r="D55" s="144" t="str">
        <f>$E$1</f>
        <v>一日毎</v>
      </c>
      <c r="E55" s="482" t="str">
        <f>$B$2</f>
        <v>ライトニング・モーツ</v>
      </c>
      <c r="F55" s="483"/>
      <c r="G55" s="484"/>
      <c r="L55" s="235"/>
    </row>
  </sheetData>
  <mergeCells count="54">
    <mergeCell ref="B6:D6"/>
    <mergeCell ref="B7:D7"/>
    <mergeCell ref="B8:G8"/>
    <mergeCell ref="B9:G9"/>
    <mergeCell ref="B10:G10"/>
    <mergeCell ref="B1:C1"/>
    <mergeCell ref="F1:G1"/>
    <mergeCell ref="B2:G2"/>
    <mergeCell ref="B4:G4"/>
    <mergeCell ref="B5:G5"/>
    <mergeCell ref="J10:K10"/>
    <mergeCell ref="A25:G25"/>
    <mergeCell ref="B12:G12"/>
    <mergeCell ref="J12:K12"/>
    <mergeCell ref="B13:G13"/>
    <mergeCell ref="B14:G14"/>
    <mergeCell ref="B15:G15"/>
    <mergeCell ref="B16:G16"/>
    <mergeCell ref="B17:G17"/>
    <mergeCell ref="B18:G18"/>
    <mergeCell ref="A20:C20"/>
    <mergeCell ref="A21:B21"/>
    <mergeCell ref="A22:A23"/>
    <mergeCell ref="B11:G11"/>
    <mergeCell ref="A26:G26"/>
    <mergeCell ref="A36:G36"/>
    <mergeCell ref="A37:G37"/>
    <mergeCell ref="A27:G27"/>
    <mergeCell ref="A28:G28"/>
    <mergeCell ref="A29:G29"/>
    <mergeCell ref="A30:G30"/>
    <mergeCell ref="A33:G33"/>
    <mergeCell ref="A34:G34"/>
    <mergeCell ref="A35:G35"/>
    <mergeCell ref="A31:G31"/>
    <mergeCell ref="A32:G32"/>
    <mergeCell ref="A38:G38"/>
    <mergeCell ref="A39:G39"/>
    <mergeCell ref="A40:G40"/>
    <mergeCell ref="A41:G41"/>
    <mergeCell ref="A42:G42"/>
    <mergeCell ref="E55:G55"/>
    <mergeCell ref="A50:G50"/>
    <mergeCell ref="A43:G43"/>
    <mergeCell ref="A44:G44"/>
    <mergeCell ref="A51:G51"/>
    <mergeCell ref="A52:G52"/>
    <mergeCell ref="A53:G53"/>
    <mergeCell ref="A54:G54"/>
    <mergeCell ref="A45:G45"/>
    <mergeCell ref="A46:G46"/>
    <mergeCell ref="A47:G47"/>
    <mergeCell ref="A48:G48"/>
    <mergeCell ref="A49:G49"/>
  </mergeCells>
  <phoneticPr fontId="17"/>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基本!$B$27:$B$31</xm:f>
          </x14:formula1>
          <xm:sqref>I7</xm:sqref>
        </x14:dataValidation>
        <x14:dataValidation type="list" allowBlank="1" showInputMessage="1" showErrorMessage="1">
          <x14:formula1>
            <xm:f>基本!$A$27:$A$33</xm:f>
          </x14:formula1>
          <xm:sqref>I6</xm:sqref>
        </x14:dataValidation>
        <x14:dataValidation type="list" allowBlank="1" showInputMessage="1" showErrorMessage="1">
          <x14:formula1>
            <xm:f>基本!$D$27:$D$31</xm:f>
          </x14:formula1>
          <xm:sqref>I8</xm:sqref>
        </x14:dataValidation>
        <x14:dataValidation type="list" allowBlank="1" showInputMessage="1" showErrorMessage="1">
          <x14:formula1>
            <xm:f>基本!$C$27:$C$37</xm:f>
          </x14:formula1>
          <xm:sqref>I15</xm:sqref>
        </x14:dataValidation>
        <x14:dataValidation type="list" allowBlank="1" showInputMessage="1" showErrorMessage="1">
          <x14:formula1>
            <xm:f>基本!$A$16:$A$19</xm:f>
          </x14:formula1>
          <xm:sqref>K9</xm:sqref>
        </x14:dataValidation>
        <x14:dataValidation type="list" allowBlank="1" showInputMessage="1" showErrorMessage="1">
          <x14:formula1>
            <xm:f>基本!$A$5:$A$10</xm:f>
          </x14:formula1>
          <xm:sqref>I9 I11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zoomScaleNormal="100" workbookViewId="0">
      <selection activeCell="A23" sqref="A23:I23"/>
    </sheetView>
  </sheetViews>
  <sheetFormatPr defaultRowHeight="13.5"/>
  <cols>
    <col min="1" max="1" width="13.75" style="136" customWidth="1"/>
    <col min="2" max="2" width="10" style="136" customWidth="1"/>
    <col min="3" max="3" width="7.875" style="136" customWidth="1"/>
    <col min="4" max="5" width="6.25" style="136" customWidth="1"/>
    <col min="6" max="9" width="10.875" style="136" customWidth="1"/>
    <col min="10" max="11" width="18.25" style="136" customWidth="1"/>
    <col min="12" max="12" width="9.25" style="136" customWidth="1"/>
    <col min="13" max="13" width="12.375" style="136" customWidth="1"/>
    <col min="14" max="16384" width="9" style="136"/>
  </cols>
  <sheetData>
    <row r="1" spans="1:12" ht="13.5" customHeight="1" thickBot="1">
      <c r="A1" s="153" t="s">
        <v>0</v>
      </c>
      <c r="B1" s="153" t="s">
        <v>184</v>
      </c>
      <c r="C1" s="512" t="s">
        <v>185</v>
      </c>
      <c r="D1" s="513"/>
      <c r="E1" s="514"/>
      <c r="F1" s="512" t="s">
        <v>186</v>
      </c>
      <c r="G1" s="513"/>
      <c r="H1" s="513"/>
      <c r="I1" s="514"/>
    </row>
    <row r="2" spans="1:12" ht="13.5" customHeight="1" thickBot="1">
      <c r="A2" s="515" t="str">
        <f>初01!$B$2</f>
        <v>メイジ・ハンド</v>
      </c>
      <c r="B2" s="538" t="str">
        <f>初01!$G$1</f>
        <v>手</v>
      </c>
      <c r="C2" s="502" t="s">
        <v>187</v>
      </c>
      <c r="D2" s="503"/>
      <c r="E2" s="154" t="s">
        <v>43</v>
      </c>
      <c r="F2" s="155" t="s">
        <v>90</v>
      </c>
      <c r="G2" s="156" t="s">
        <v>19</v>
      </c>
      <c r="H2" s="156" t="s">
        <v>20</v>
      </c>
      <c r="I2" s="157" t="s">
        <v>21</v>
      </c>
    </row>
    <row r="3" spans="1:12" ht="21" customHeight="1" thickBot="1">
      <c r="A3" s="515"/>
      <c r="B3" s="538"/>
      <c r="C3" s="539" t="s">
        <v>314</v>
      </c>
      <c r="D3" s="540"/>
      <c r="E3" s="191">
        <f>初01!$G$6</f>
        <v>5</v>
      </c>
      <c r="F3" s="541" t="s">
        <v>313</v>
      </c>
      <c r="G3" s="542"/>
      <c r="H3" s="542"/>
      <c r="I3" s="543"/>
    </row>
    <row r="4" spans="1:12" ht="13.5" customHeight="1">
      <c r="A4" s="531" t="str">
        <f>日01!$B$2</f>
        <v>オウビーディエント･サーヴァント</v>
      </c>
      <c r="B4" s="533" t="str">
        <f>日01!$G$1</f>
        <v>英霊</v>
      </c>
      <c r="C4" s="502" t="s">
        <v>187</v>
      </c>
      <c r="D4" s="535"/>
      <c r="E4" s="154" t="s">
        <v>43</v>
      </c>
      <c r="F4" s="155" t="s">
        <v>90</v>
      </c>
      <c r="G4" s="156" t="s">
        <v>19</v>
      </c>
      <c r="H4" s="156" t="s">
        <v>20</v>
      </c>
      <c r="I4" s="157" t="s">
        <v>21</v>
      </c>
    </row>
    <row r="5" spans="1:12" ht="21" customHeight="1" thickBot="1">
      <c r="A5" s="532"/>
      <c r="B5" s="534"/>
      <c r="C5" s="536" t="s">
        <v>399</v>
      </c>
      <c r="D5" s="537"/>
      <c r="E5" s="158">
        <f>日01!$G$6</f>
        <v>5</v>
      </c>
      <c r="F5" s="208">
        <f>日01!$D$24</f>
        <v>25</v>
      </c>
      <c r="G5" s="159">
        <f>日01!$E$24</f>
        <v>19</v>
      </c>
      <c r="H5" s="159">
        <f>日01!$F$24</f>
        <v>22</v>
      </c>
      <c r="I5" s="160">
        <f>日01!$G$24</f>
        <v>25</v>
      </c>
    </row>
    <row r="6" spans="1:12" ht="13.5" customHeight="1" thickBot="1">
      <c r="A6" s="515" t="str">
        <f>日05!$B$2</f>
        <v>ダンシング・ウェポン</v>
      </c>
      <c r="B6" s="516" t="str">
        <f>日05!$G$1</f>
        <v>ファンネル</v>
      </c>
      <c r="C6" s="502" t="s">
        <v>187</v>
      </c>
      <c r="D6" s="503"/>
      <c r="E6" s="154" t="s">
        <v>43</v>
      </c>
      <c r="F6" s="155" t="s">
        <v>90</v>
      </c>
      <c r="G6" s="156" t="s">
        <v>19</v>
      </c>
      <c r="H6" s="156" t="s">
        <v>20</v>
      </c>
      <c r="I6" s="157" t="s">
        <v>21</v>
      </c>
    </row>
    <row r="7" spans="1:12" ht="21" customHeight="1" thickBot="1">
      <c r="A7" s="515"/>
      <c r="B7" s="516"/>
      <c r="C7" s="504" t="s">
        <v>400</v>
      </c>
      <c r="D7" s="505"/>
      <c r="E7" s="191">
        <f>日05!$G$6</f>
        <v>5</v>
      </c>
      <c r="F7" s="192">
        <f>日05!$D$23</f>
        <v>25</v>
      </c>
      <c r="G7" s="193">
        <f>日05!$E$23</f>
        <v>19</v>
      </c>
      <c r="H7" s="193">
        <f>日05!$F$23</f>
        <v>22</v>
      </c>
      <c r="I7" s="194">
        <f>日05!$G$23</f>
        <v>25</v>
      </c>
    </row>
    <row r="8" spans="1:12" s="260" customFormat="1" ht="13.5" customHeight="1" thickBot="1">
      <c r="A8" s="515" t="str">
        <f>汎10!$B$2</f>
        <v>ヒーリング・フィギュリーン</v>
      </c>
      <c r="B8" s="516" t="str">
        <f>汎10!$G$1</f>
        <v>人形</v>
      </c>
      <c r="C8" s="502" t="s">
        <v>187</v>
      </c>
      <c r="D8" s="503"/>
      <c r="E8" s="291" t="s">
        <v>43</v>
      </c>
      <c r="F8" s="292" t="s">
        <v>90</v>
      </c>
      <c r="G8" s="293" t="s">
        <v>19</v>
      </c>
      <c r="H8" s="293" t="s">
        <v>20</v>
      </c>
      <c r="I8" s="294" t="s">
        <v>21</v>
      </c>
    </row>
    <row r="9" spans="1:12" s="260" customFormat="1" ht="21" customHeight="1" thickBot="1">
      <c r="A9" s="515"/>
      <c r="B9" s="516"/>
      <c r="C9" s="504" t="s">
        <v>760</v>
      </c>
      <c r="D9" s="505"/>
      <c r="E9" s="320">
        <f>汎10!$G$6</f>
        <v>5</v>
      </c>
      <c r="F9" s="321">
        <f>汎10!$D$23</f>
        <v>27</v>
      </c>
      <c r="G9" s="322">
        <f>汎10!$E$23</f>
        <v>21</v>
      </c>
      <c r="H9" s="322">
        <f>汎10!$F$23</f>
        <v>22</v>
      </c>
      <c r="I9" s="323">
        <f>汎10!$G$23</f>
        <v>25</v>
      </c>
    </row>
    <row r="10" spans="1:12" ht="14.25" thickBot="1"/>
    <row r="11" spans="1:12" ht="17.25">
      <c r="A11" s="518" t="s">
        <v>401</v>
      </c>
      <c r="B11" s="519"/>
      <c r="C11" s="519"/>
      <c r="D11" s="519"/>
      <c r="E11" s="519"/>
      <c r="F11" s="519"/>
      <c r="G11" s="519"/>
      <c r="H11" s="519"/>
      <c r="I11" s="520"/>
    </row>
    <row r="12" spans="1:12" ht="14.25">
      <c r="A12" s="521"/>
      <c r="B12" s="393"/>
      <c r="C12" s="393"/>
      <c r="D12" s="393"/>
      <c r="E12" s="393"/>
      <c r="F12" s="393"/>
      <c r="G12" s="393"/>
      <c r="H12" s="393"/>
      <c r="I12" s="522"/>
    </row>
    <row r="13" spans="1:12" s="89" customFormat="1" ht="18" customHeight="1">
      <c r="A13" s="506" t="s">
        <v>303</v>
      </c>
      <c r="B13" s="507"/>
      <c r="C13" s="507"/>
      <c r="D13" s="507"/>
      <c r="E13" s="507"/>
      <c r="F13" s="507"/>
      <c r="G13" s="507"/>
      <c r="H13" s="507"/>
      <c r="I13" s="508"/>
      <c r="L13" s="136"/>
    </row>
    <row r="14" spans="1:12" s="89" customFormat="1" ht="15.75" customHeight="1">
      <c r="A14" s="509" t="s">
        <v>304</v>
      </c>
      <c r="B14" s="510"/>
      <c r="C14" s="510"/>
      <c r="D14" s="510"/>
      <c r="E14" s="510"/>
      <c r="F14" s="510"/>
      <c r="G14" s="510"/>
      <c r="H14" s="510"/>
      <c r="I14" s="511"/>
      <c r="L14" s="136"/>
    </row>
    <row r="15" spans="1:12">
      <c r="A15" s="523"/>
      <c r="B15" s="373"/>
      <c r="C15" s="373"/>
      <c r="D15" s="373"/>
      <c r="E15" s="373"/>
      <c r="F15" s="373"/>
      <c r="G15" s="373"/>
      <c r="H15" s="373"/>
      <c r="I15" s="524"/>
    </row>
    <row r="16" spans="1:12" ht="14.25">
      <c r="A16" s="509" t="s">
        <v>402</v>
      </c>
      <c r="B16" s="510"/>
      <c r="C16" s="510"/>
      <c r="D16" s="510"/>
      <c r="E16" s="510"/>
      <c r="F16" s="510"/>
      <c r="G16" s="510"/>
      <c r="H16" s="510"/>
      <c r="I16" s="511"/>
    </row>
    <row r="17" spans="1:9">
      <c r="A17" s="500" t="s">
        <v>404</v>
      </c>
      <c r="B17" s="385"/>
      <c r="C17" s="385"/>
      <c r="D17" s="385"/>
      <c r="E17" s="385"/>
      <c r="F17" s="385"/>
      <c r="G17" s="385"/>
      <c r="H17" s="385"/>
      <c r="I17" s="501"/>
    </row>
    <row r="18" spans="1:9">
      <c r="A18" s="500" t="s">
        <v>403</v>
      </c>
      <c r="B18" s="385"/>
      <c r="C18" s="385"/>
      <c r="D18" s="385"/>
      <c r="E18" s="385"/>
      <c r="F18" s="385"/>
      <c r="G18" s="385"/>
      <c r="H18" s="385"/>
      <c r="I18" s="501"/>
    </row>
    <row r="19" spans="1:9">
      <c r="A19" s="500" t="s">
        <v>405</v>
      </c>
      <c r="B19" s="385"/>
      <c r="C19" s="385"/>
      <c r="D19" s="385"/>
      <c r="E19" s="385"/>
      <c r="F19" s="385"/>
      <c r="G19" s="385"/>
      <c r="H19" s="385"/>
      <c r="I19" s="501"/>
    </row>
    <row r="20" spans="1:9" ht="14.25" thickBot="1">
      <c r="A20" s="525"/>
      <c r="B20" s="526"/>
      <c r="C20" s="526"/>
      <c r="D20" s="526"/>
      <c r="E20" s="526"/>
      <c r="F20" s="526"/>
      <c r="G20" s="526"/>
      <c r="H20" s="526"/>
      <c r="I20" s="527"/>
    </row>
    <row r="21" spans="1:9" ht="14.25" thickBot="1">
      <c r="A21" s="517"/>
      <c r="B21" s="517"/>
      <c r="C21" s="517"/>
      <c r="D21" s="517"/>
      <c r="E21" s="517"/>
      <c r="F21" s="517"/>
      <c r="G21" s="517"/>
      <c r="H21" s="517"/>
      <c r="I21" s="517"/>
    </row>
    <row r="22" spans="1:9" ht="18.75">
      <c r="A22" s="497" t="s">
        <v>188</v>
      </c>
      <c r="B22" s="498"/>
      <c r="C22" s="498"/>
      <c r="D22" s="498"/>
      <c r="E22" s="498"/>
      <c r="F22" s="498"/>
      <c r="G22" s="498"/>
      <c r="H22" s="498"/>
      <c r="I22" s="499"/>
    </row>
    <row r="23" spans="1:9">
      <c r="A23" s="492"/>
      <c r="B23" s="382"/>
      <c r="C23" s="382"/>
      <c r="D23" s="382"/>
      <c r="E23" s="382"/>
      <c r="F23" s="382"/>
      <c r="G23" s="382"/>
      <c r="H23" s="382"/>
      <c r="I23" s="493"/>
    </row>
    <row r="24" spans="1:9">
      <c r="A24" s="492" t="s">
        <v>376</v>
      </c>
      <c r="B24" s="382"/>
      <c r="C24" s="382"/>
      <c r="D24" s="382"/>
      <c r="E24" s="382"/>
      <c r="F24" s="382"/>
      <c r="G24" s="382"/>
      <c r="H24" s="382"/>
      <c r="I24" s="493"/>
    </row>
    <row r="25" spans="1:9">
      <c r="A25" s="492" t="s">
        <v>189</v>
      </c>
      <c r="B25" s="382"/>
      <c r="C25" s="382"/>
      <c r="D25" s="382"/>
      <c r="E25" s="382"/>
      <c r="F25" s="382"/>
      <c r="G25" s="382"/>
      <c r="H25" s="382"/>
      <c r="I25" s="493"/>
    </row>
    <row r="26" spans="1:9">
      <c r="A26" s="492" t="s">
        <v>407</v>
      </c>
      <c r="B26" s="382"/>
      <c r="C26" s="382"/>
      <c r="D26" s="382"/>
      <c r="E26" s="382"/>
      <c r="F26" s="382"/>
      <c r="G26" s="382"/>
      <c r="H26" s="382"/>
      <c r="I26" s="493"/>
    </row>
    <row r="27" spans="1:9" ht="14.25" thickBot="1">
      <c r="A27" s="348"/>
      <c r="B27" s="349"/>
      <c r="C27" s="349"/>
      <c r="D27" s="349"/>
      <c r="E27" s="349"/>
      <c r="F27" s="349"/>
      <c r="G27" s="349"/>
      <c r="H27" s="349"/>
      <c r="I27" s="350"/>
    </row>
    <row r="28" spans="1:9" ht="14.25" thickBot="1"/>
    <row r="29" spans="1:9" ht="18.75">
      <c r="A29" s="497" t="s">
        <v>190</v>
      </c>
      <c r="B29" s="498"/>
      <c r="C29" s="498"/>
      <c r="D29" s="498"/>
      <c r="E29" s="498"/>
      <c r="F29" s="498"/>
      <c r="G29" s="498"/>
      <c r="H29" s="498"/>
      <c r="I29" s="499"/>
    </row>
    <row r="30" spans="1:9">
      <c r="A30" s="500"/>
      <c r="B30" s="385"/>
      <c r="C30" s="385"/>
      <c r="D30" s="385"/>
      <c r="E30" s="385"/>
      <c r="F30" s="385"/>
      <c r="G30" s="385"/>
      <c r="H30" s="385"/>
      <c r="I30" s="501"/>
    </row>
    <row r="31" spans="1:9">
      <c r="A31" s="494" t="s">
        <v>191</v>
      </c>
      <c r="B31" s="495"/>
      <c r="C31" s="495"/>
      <c r="D31" s="495"/>
      <c r="E31" s="495"/>
      <c r="F31" s="495"/>
      <c r="G31" s="495"/>
      <c r="H31" s="495"/>
      <c r="I31" s="496"/>
    </row>
    <row r="32" spans="1:9">
      <c r="A32" s="500" t="s">
        <v>192</v>
      </c>
      <c r="B32" s="385"/>
      <c r="C32" s="385"/>
      <c r="D32" s="385"/>
      <c r="E32" s="385"/>
      <c r="F32" s="385"/>
      <c r="G32" s="385"/>
      <c r="H32" s="385"/>
      <c r="I32" s="501"/>
    </row>
    <row r="33" spans="1:15">
      <c r="A33" s="500" t="s">
        <v>193</v>
      </c>
      <c r="B33" s="385"/>
      <c r="C33" s="385"/>
      <c r="D33" s="385"/>
      <c r="E33" s="385"/>
      <c r="F33" s="385"/>
      <c r="G33" s="385"/>
      <c r="H33" s="385"/>
      <c r="I33" s="501"/>
    </row>
    <row r="34" spans="1:15">
      <c r="A34" s="494" t="s">
        <v>194</v>
      </c>
      <c r="B34" s="495"/>
      <c r="C34" s="495"/>
      <c r="D34" s="495"/>
      <c r="E34" s="495"/>
      <c r="F34" s="495"/>
      <c r="G34" s="495"/>
      <c r="H34" s="495"/>
      <c r="I34" s="496"/>
    </row>
    <row r="35" spans="1:15">
      <c r="A35" s="492" t="s">
        <v>234</v>
      </c>
      <c r="B35" s="382"/>
      <c r="C35" s="382"/>
      <c r="D35" s="382"/>
      <c r="E35" s="382"/>
      <c r="F35" s="382"/>
      <c r="G35" s="382"/>
      <c r="H35" s="382"/>
      <c r="I35" s="493"/>
      <c r="L35" s="89"/>
      <c r="M35" s="89"/>
      <c r="N35" s="89"/>
      <c r="O35" s="89"/>
    </row>
    <row r="36" spans="1:15">
      <c r="A36" s="492" t="s">
        <v>195</v>
      </c>
      <c r="B36" s="382"/>
      <c r="C36" s="382"/>
      <c r="D36" s="382"/>
      <c r="E36" s="382"/>
      <c r="F36" s="382"/>
      <c r="G36" s="382"/>
      <c r="H36" s="382"/>
      <c r="I36" s="493"/>
      <c r="L36" s="89"/>
      <c r="M36" s="89"/>
      <c r="N36" s="89"/>
      <c r="O36" s="89"/>
    </row>
    <row r="37" spans="1:15">
      <c r="A37" s="494" t="s">
        <v>196</v>
      </c>
      <c r="B37" s="495"/>
      <c r="C37" s="495"/>
      <c r="D37" s="495"/>
      <c r="E37" s="495"/>
      <c r="F37" s="495"/>
      <c r="G37" s="495"/>
      <c r="H37" s="495"/>
      <c r="I37" s="496"/>
    </row>
    <row r="38" spans="1:15">
      <c r="A38" s="492" t="s">
        <v>443</v>
      </c>
      <c r="B38" s="382"/>
      <c r="C38" s="382"/>
      <c r="D38" s="382"/>
      <c r="E38" s="382"/>
      <c r="F38" s="382"/>
      <c r="G38" s="382"/>
      <c r="H38" s="382"/>
      <c r="I38" s="493"/>
    </row>
    <row r="39" spans="1:15">
      <c r="A39" s="494" t="s">
        <v>197</v>
      </c>
      <c r="B39" s="495"/>
      <c r="C39" s="495"/>
      <c r="D39" s="495"/>
      <c r="E39" s="495"/>
      <c r="F39" s="495"/>
      <c r="G39" s="495"/>
      <c r="H39" s="495"/>
      <c r="I39" s="496"/>
    </row>
    <row r="40" spans="1:15">
      <c r="A40" s="492" t="s">
        <v>444</v>
      </c>
      <c r="B40" s="382"/>
      <c r="C40" s="382"/>
      <c r="D40" s="382"/>
      <c r="E40" s="382"/>
      <c r="F40" s="382"/>
      <c r="G40" s="382"/>
      <c r="H40" s="382"/>
      <c r="I40" s="493"/>
    </row>
    <row r="41" spans="1:15">
      <c r="A41" s="492" t="s">
        <v>410</v>
      </c>
      <c r="B41" s="382"/>
      <c r="C41" s="382"/>
      <c r="D41" s="382"/>
      <c r="E41" s="382"/>
      <c r="F41" s="382"/>
      <c r="G41" s="382"/>
      <c r="H41" s="382"/>
      <c r="I41" s="493"/>
    </row>
    <row r="42" spans="1:15">
      <c r="A42" s="494" t="s">
        <v>198</v>
      </c>
      <c r="B42" s="495"/>
      <c r="C42" s="495"/>
      <c r="D42" s="495"/>
      <c r="E42" s="495"/>
      <c r="F42" s="495"/>
      <c r="G42" s="495"/>
      <c r="H42" s="495"/>
      <c r="I42" s="496"/>
    </row>
    <row r="43" spans="1:15">
      <c r="A43" s="492" t="s">
        <v>406</v>
      </c>
      <c r="B43" s="382"/>
      <c r="C43" s="382"/>
      <c r="D43" s="382"/>
      <c r="E43" s="382"/>
      <c r="F43" s="382"/>
      <c r="G43" s="382"/>
      <c r="H43" s="382"/>
      <c r="I43" s="493"/>
    </row>
    <row r="44" spans="1:15">
      <c r="A44" s="492" t="s">
        <v>199</v>
      </c>
      <c r="B44" s="382"/>
      <c r="C44" s="382"/>
      <c r="D44" s="382"/>
      <c r="E44" s="382"/>
      <c r="F44" s="382"/>
      <c r="G44" s="382"/>
      <c r="H44" s="382"/>
      <c r="I44" s="493"/>
    </row>
    <row r="45" spans="1:15">
      <c r="A45" s="494" t="s">
        <v>409</v>
      </c>
      <c r="B45" s="495"/>
      <c r="C45" s="495"/>
      <c r="D45" s="495"/>
      <c r="E45" s="495"/>
      <c r="F45" s="495"/>
      <c r="G45" s="495"/>
      <c r="H45" s="495"/>
      <c r="I45" s="496"/>
    </row>
    <row r="46" spans="1:15">
      <c r="A46" s="492" t="s">
        <v>408</v>
      </c>
      <c r="B46" s="382"/>
      <c r="C46" s="382"/>
      <c r="D46" s="382"/>
      <c r="E46" s="382"/>
      <c r="F46" s="382"/>
      <c r="G46" s="382"/>
      <c r="H46" s="382"/>
      <c r="I46" s="493"/>
    </row>
    <row r="47" spans="1:15" ht="14.25" thickBot="1">
      <c r="A47" s="528"/>
      <c r="B47" s="529"/>
      <c r="C47" s="529"/>
      <c r="D47" s="529"/>
      <c r="E47" s="529"/>
      <c r="F47" s="529"/>
      <c r="G47" s="529"/>
      <c r="H47" s="529"/>
      <c r="I47" s="530"/>
    </row>
  </sheetData>
  <mergeCells count="55">
    <mergeCell ref="A45:I45"/>
    <mergeCell ref="A46:I46"/>
    <mergeCell ref="A47:I47"/>
    <mergeCell ref="A41:I41"/>
    <mergeCell ref="F1:I1"/>
    <mergeCell ref="A4:A5"/>
    <mergeCell ref="B4:B5"/>
    <mergeCell ref="C4:D4"/>
    <mergeCell ref="C5:D5"/>
    <mergeCell ref="A2:A3"/>
    <mergeCell ref="B2:B3"/>
    <mergeCell ref="C2:D2"/>
    <mergeCell ref="C3:D3"/>
    <mergeCell ref="F3:I3"/>
    <mergeCell ref="A6:A7"/>
    <mergeCell ref="B6:B7"/>
    <mergeCell ref="A21:I21"/>
    <mergeCell ref="A11:I11"/>
    <mergeCell ref="A12:I12"/>
    <mergeCell ref="A15:I15"/>
    <mergeCell ref="A16:I16"/>
    <mergeCell ref="A17:I17"/>
    <mergeCell ref="A18:I18"/>
    <mergeCell ref="A19:I19"/>
    <mergeCell ref="A20:I20"/>
    <mergeCell ref="C6:D6"/>
    <mergeCell ref="C7:D7"/>
    <mergeCell ref="A13:I13"/>
    <mergeCell ref="A14:I14"/>
    <mergeCell ref="C1:E1"/>
    <mergeCell ref="A8:A9"/>
    <mergeCell ref="B8:B9"/>
    <mergeCell ref="C8:D8"/>
    <mergeCell ref="C9:D9"/>
    <mergeCell ref="A36:I36"/>
    <mergeCell ref="A22:I22"/>
    <mergeCell ref="A23:I23"/>
    <mergeCell ref="A24:I24"/>
    <mergeCell ref="A26:I26"/>
    <mergeCell ref="A27:I27"/>
    <mergeCell ref="A29:I29"/>
    <mergeCell ref="A31:I31"/>
    <mergeCell ref="A32:I32"/>
    <mergeCell ref="A33:I33"/>
    <mergeCell ref="A34:I34"/>
    <mergeCell ref="A35:I35"/>
    <mergeCell ref="A25:I25"/>
    <mergeCell ref="A30:I30"/>
    <mergeCell ref="A44:I44"/>
    <mergeCell ref="A37:I37"/>
    <mergeCell ref="A38:I38"/>
    <mergeCell ref="A39:I39"/>
    <mergeCell ref="A40:I40"/>
    <mergeCell ref="A42:I42"/>
    <mergeCell ref="A43:I43"/>
  </mergeCells>
  <phoneticPr fontId="4"/>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M57"/>
  <sheetViews>
    <sheetView topLeftCell="B1" workbookViewId="0">
      <selection activeCell="I17" sqref="I17"/>
    </sheetView>
  </sheetViews>
  <sheetFormatPr defaultRowHeight="13.5"/>
  <cols>
    <col min="1" max="1" width="7.875" style="136" customWidth="1"/>
    <col min="2" max="2" width="8.5" style="136" customWidth="1"/>
    <col min="3" max="3" width="6.625" style="136" customWidth="1"/>
    <col min="4" max="4" width="15.75" style="136" customWidth="1"/>
    <col min="5" max="6" width="15.75" style="89" customWidth="1"/>
    <col min="7" max="7" width="18.25" style="89" customWidth="1"/>
    <col min="8" max="8" width="17.375" style="89" customWidth="1"/>
    <col min="9" max="9" width="14.625" style="89" customWidth="1"/>
    <col min="10" max="10" width="8.375" style="89" customWidth="1"/>
    <col min="11" max="11" width="7.5" style="89" customWidth="1"/>
    <col min="12" max="12" width="7.875" style="136" customWidth="1"/>
    <col min="13" max="13" width="9.25" style="136" customWidth="1"/>
    <col min="14" max="14" width="12.375" style="136" customWidth="1"/>
    <col min="15" max="16384" width="9" style="136"/>
  </cols>
  <sheetData>
    <row r="1" spans="1:13" ht="21">
      <c r="A1" s="93"/>
      <c r="B1" s="387" t="s">
        <v>200</v>
      </c>
      <c r="C1" s="388"/>
      <c r="D1" s="95" t="s">
        <v>40</v>
      </c>
      <c r="E1" s="94" t="s">
        <v>41</v>
      </c>
      <c r="F1" s="209" t="s">
        <v>414</v>
      </c>
      <c r="G1" s="210" t="s">
        <v>415</v>
      </c>
      <c r="H1" s="97" t="s">
        <v>55</v>
      </c>
    </row>
    <row r="2" spans="1:13" ht="24.75" customHeight="1">
      <c r="A2" s="95" t="s">
        <v>0</v>
      </c>
      <c r="B2" s="391" t="s">
        <v>311</v>
      </c>
      <c r="C2" s="391"/>
      <c r="D2" s="391"/>
      <c r="E2" s="391"/>
      <c r="F2" s="391"/>
      <c r="G2" s="391"/>
      <c r="H2" s="97" t="s">
        <v>56</v>
      </c>
    </row>
    <row r="3" spans="1:13" ht="19.5" customHeight="1">
      <c r="A3" s="103" t="s">
        <v>48</v>
      </c>
      <c r="B3" s="89"/>
      <c r="C3" s="89"/>
      <c r="D3" s="89"/>
      <c r="I3" s="97"/>
    </row>
    <row r="4" spans="1:13">
      <c r="A4" s="75" t="s">
        <v>46</v>
      </c>
      <c r="B4" s="369" t="s">
        <v>201</v>
      </c>
      <c r="C4" s="370"/>
      <c r="D4" s="370"/>
      <c r="E4" s="370"/>
      <c r="F4" s="370"/>
      <c r="G4" s="371"/>
    </row>
    <row r="5" spans="1:13">
      <c r="A5" s="76" t="s">
        <v>39</v>
      </c>
      <c r="B5" s="369" t="s">
        <v>203</v>
      </c>
      <c r="C5" s="370"/>
      <c r="D5" s="370"/>
      <c r="E5" s="370"/>
      <c r="F5" s="370"/>
      <c r="G5" s="371"/>
    </row>
    <row r="6" spans="1:13">
      <c r="A6" s="76" t="s">
        <v>7</v>
      </c>
      <c r="B6" s="369" t="s">
        <v>135</v>
      </c>
      <c r="C6" s="370"/>
      <c r="D6" s="371"/>
      <c r="E6" s="198" t="s">
        <v>43</v>
      </c>
      <c r="F6" s="196" t="str">
        <f>IF($I$6 = 0,"", $I$6)</f>
        <v>遠隔</v>
      </c>
      <c r="G6" s="129">
        <f>IF($J$6 = 0,"", $J$6)</f>
        <v>5</v>
      </c>
      <c r="H6" s="256" t="s">
        <v>43</v>
      </c>
      <c r="I6" s="254" t="s">
        <v>71</v>
      </c>
      <c r="J6" s="254">
        <v>5</v>
      </c>
      <c r="L6" s="253"/>
    </row>
    <row r="7" spans="1:13">
      <c r="A7" s="77" t="s">
        <v>6</v>
      </c>
      <c r="B7" s="369"/>
      <c r="C7" s="370"/>
      <c r="D7" s="371"/>
      <c r="E7" s="198" t="s">
        <v>66</v>
      </c>
      <c r="F7" s="197" t="str">
        <f>IF($I$7 = 0,"", $I$7)</f>
        <v/>
      </c>
      <c r="G7" s="44" t="str">
        <f>IF($J$7 = 0,"", $J$7)</f>
        <v/>
      </c>
      <c r="H7" s="256" t="s">
        <v>66</v>
      </c>
      <c r="I7" s="254"/>
      <c r="J7" s="254"/>
      <c r="L7" s="253"/>
    </row>
    <row r="8" spans="1:13">
      <c r="A8" s="78" t="s">
        <v>61</v>
      </c>
      <c r="B8" s="413" t="s">
        <v>206</v>
      </c>
      <c r="C8" s="414"/>
      <c r="D8" s="414"/>
      <c r="E8" s="414"/>
      <c r="F8" s="414"/>
      <c r="G8" s="415"/>
      <c r="H8" s="256" t="s">
        <v>85</v>
      </c>
      <c r="I8" s="254" t="s">
        <v>278</v>
      </c>
      <c r="J8" s="97" t="s">
        <v>62</v>
      </c>
      <c r="L8" s="253"/>
    </row>
    <row r="9" spans="1:13">
      <c r="A9" s="79"/>
      <c r="B9" s="381" t="s">
        <v>207</v>
      </c>
      <c r="C9" s="382"/>
      <c r="D9" s="382"/>
      <c r="E9" s="382"/>
      <c r="F9" s="382"/>
      <c r="G9" s="383"/>
      <c r="H9" s="256" t="s">
        <v>51</v>
      </c>
      <c r="I9" s="258" t="s">
        <v>15</v>
      </c>
      <c r="J9" s="255">
        <f>IF(I9="",0,VLOOKUP(I9,基本!$A$5:'基本'!$C$10,3,FALSE))</f>
        <v>5</v>
      </c>
      <c r="K9" s="254" t="s">
        <v>90</v>
      </c>
      <c r="L9" s="253"/>
    </row>
    <row r="10" spans="1:13">
      <c r="A10" s="145"/>
      <c r="B10" s="550" t="s">
        <v>208</v>
      </c>
      <c r="C10" s="385"/>
      <c r="D10" s="385"/>
      <c r="E10" s="385"/>
      <c r="F10" s="385"/>
      <c r="G10" s="386"/>
      <c r="H10" s="256" t="s">
        <v>58</v>
      </c>
      <c r="I10" s="254">
        <v>0</v>
      </c>
      <c r="J10" s="362" t="s">
        <v>53</v>
      </c>
      <c r="K10" s="363"/>
      <c r="L10" s="255">
        <f>IF($I$8=基本!$F$4,基本!$P$7,IF($I$8=基本!$F$13,基本!$P$16,IF($I$8=基本!$F$22,基本!$P$25,IF($I$8=基本!$F$31,基本!$P$34,IF($I$8=基本!$F$40,基本!$P$43,0)))))</f>
        <v>8</v>
      </c>
    </row>
    <row r="11" spans="1:13">
      <c r="A11" s="79"/>
      <c r="B11" s="549" t="s">
        <v>209</v>
      </c>
      <c r="C11" s="382"/>
      <c r="D11" s="382"/>
      <c r="E11" s="382"/>
      <c r="F11" s="382"/>
      <c r="G11" s="383"/>
      <c r="H11" s="101" t="s">
        <v>52</v>
      </c>
      <c r="I11" s="258" t="s">
        <v>15</v>
      </c>
      <c r="J11" s="255">
        <f>IF(I11="",0,VLOOKUP(I11,基本!$A$5:'基本'!$C$10,3,FALSE))</f>
        <v>5</v>
      </c>
      <c r="L11" s="89"/>
    </row>
    <row r="12" spans="1:13">
      <c r="A12" s="79"/>
      <c r="B12" s="372" t="s">
        <v>210</v>
      </c>
      <c r="C12" s="382"/>
      <c r="D12" s="382"/>
      <c r="E12" s="382"/>
      <c r="F12" s="382"/>
      <c r="G12" s="383"/>
      <c r="H12" s="256" t="s">
        <v>59</v>
      </c>
      <c r="I12" s="254">
        <v>0</v>
      </c>
      <c r="J12" s="362" t="s">
        <v>54</v>
      </c>
      <c r="K12" s="363"/>
      <c r="L12" s="255">
        <f>IF($I$8=基本!$F$4,基本!$P$9,IF($I$8=基本!$F$13,基本!$P$18,IF($I$8=基本!$F$22,基本!$P$27,IF($I$8=基本!$F$31,基本!$P$36,IF($I$8=基本!$F$40,基本!$P$45,0)))))</f>
        <v>2</v>
      </c>
    </row>
    <row r="13" spans="1:13">
      <c r="A13" s="79"/>
      <c r="B13" s="384" t="s">
        <v>211</v>
      </c>
      <c r="C13" s="385"/>
      <c r="D13" s="385"/>
      <c r="E13" s="385"/>
      <c r="F13" s="385"/>
      <c r="G13" s="386"/>
      <c r="H13" s="102" t="s">
        <v>86</v>
      </c>
      <c r="I13" s="254">
        <v>1</v>
      </c>
      <c r="J13" s="256" t="s">
        <v>44</v>
      </c>
      <c r="K13" s="254">
        <v>6</v>
      </c>
      <c r="L13" s="108"/>
      <c r="M13" s="108"/>
    </row>
    <row r="14" spans="1:13">
      <c r="A14" s="79"/>
      <c r="B14" s="381" t="s">
        <v>390</v>
      </c>
      <c r="C14" s="382"/>
      <c r="D14" s="382"/>
      <c r="E14" s="382"/>
      <c r="F14" s="382"/>
      <c r="G14" s="383"/>
      <c r="H14" s="256" t="s">
        <v>50</v>
      </c>
      <c r="I14" s="254">
        <v>2</v>
      </c>
      <c r="J14" s="256" t="s">
        <v>44</v>
      </c>
      <c r="K14" s="254">
        <v>8</v>
      </c>
      <c r="L14" s="108"/>
      <c r="M14" s="108"/>
    </row>
    <row r="15" spans="1:13">
      <c r="A15" s="79"/>
      <c r="B15" s="381" t="s">
        <v>212</v>
      </c>
      <c r="C15" s="382"/>
      <c r="D15" s="382"/>
      <c r="E15" s="382"/>
      <c r="F15" s="382"/>
      <c r="G15" s="383"/>
      <c r="H15" s="256" t="s">
        <v>60</v>
      </c>
      <c r="I15" s="254"/>
      <c r="J15" s="253"/>
      <c r="K15" s="253"/>
      <c r="L15" s="253"/>
    </row>
    <row r="16" spans="1:13">
      <c r="A16" s="79"/>
      <c r="B16" s="381" t="s">
        <v>213</v>
      </c>
      <c r="C16" s="382"/>
      <c r="D16" s="382"/>
      <c r="E16" s="382"/>
      <c r="F16" s="382"/>
      <c r="G16" s="383"/>
      <c r="H16" s="136"/>
      <c r="I16" s="136"/>
      <c r="J16" s="136"/>
      <c r="K16" s="136"/>
    </row>
    <row r="17" spans="1:12">
      <c r="A17" s="79"/>
      <c r="B17" s="381" t="s">
        <v>214</v>
      </c>
      <c r="C17" s="382"/>
      <c r="D17" s="382"/>
      <c r="E17" s="382"/>
      <c r="F17" s="382"/>
      <c r="G17" s="383"/>
      <c r="H17" s="136"/>
      <c r="I17" s="136"/>
      <c r="J17" s="136"/>
      <c r="K17" s="136"/>
    </row>
    <row r="18" spans="1:12">
      <c r="A18" s="79"/>
      <c r="B18" s="550" t="s">
        <v>215</v>
      </c>
      <c r="C18" s="385"/>
      <c r="D18" s="385"/>
      <c r="E18" s="385"/>
      <c r="F18" s="385"/>
      <c r="G18" s="386"/>
      <c r="J18" s="136"/>
      <c r="K18" s="136"/>
    </row>
    <row r="19" spans="1:12">
      <c r="A19" s="79"/>
      <c r="B19" s="381"/>
      <c r="C19" s="382"/>
      <c r="D19" s="382"/>
      <c r="E19" s="382"/>
      <c r="F19" s="382"/>
      <c r="G19" s="383"/>
      <c r="J19" s="136"/>
      <c r="K19" s="136"/>
    </row>
    <row r="20" spans="1:12">
      <c r="A20" s="79"/>
      <c r="B20" s="381"/>
      <c r="C20" s="382"/>
      <c r="D20" s="382"/>
      <c r="E20" s="382"/>
      <c r="F20" s="382"/>
      <c r="G20" s="383"/>
      <c r="J20" s="136"/>
      <c r="K20" s="136"/>
    </row>
    <row r="21" spans="1:12">
      <c r="A21" s="79"/>
      <c r="B21" s="381"/>
      <c r="C21" s="382"/>
      <c r="D21" s="382"/>
      <c r="E21" s="382"/>
      <c r="F21" s="382"/>
      <c r="G21" s="383"/>
      <c r="J21" s="136"/>
      <c r="K21" s="136"/>
    </row>
    <row r="22" spans="1:12" ht="14.25" thickBot="1">
      <c r="A22" s="80"/>
      <c r="B22" s="544"/>
      <c r="C22" s="545"/>
      <c r="D22" s="545"/>
      <c r="E22" s="545"/>
      <c r="F22" s="545"/>
      <c r="G22" s="546"/>
      <c r="J22" s="136"/>
      <c r="K22" s="136"/>
    </row>
    <row r="23" spans="1:12" s="161" customFormat="1" ht="17.25" customHeight="1">
      <c r="A23" s="547" t="s">
        <v>687</v>
      </c>
      <c r="B23" s="547"/>
      <c r="C23" s="547"/>
      <c r="D23" s="547"/>
      <c r="E23" s="547"/>
      <c r="F23" s="547"/>
      <c r="G23" s="547"/>
      <c r="H23" s="89"/>
    </row>
    <row r="24" spans="1:12" ht="13.5" customHeight="1">
      <c r="A24" s="478" t="s">
        <v>216</v>
      </c>
      <c r="B24" s="478"/>
      <c r="C24" s="478"/>
      <c r="D24" s="478"/>
      <c r="E24" s="478"/>
      <c r="F24" s="478"/>
      <c r="G24" s="478"/>
      <c r="I24" s="136"/>
      <c r="J24" s="136"/>
      <c r="K24" s="136"/>
    </row>
    <row r="25" spans="1:12" ht="13.5" customHeight="1">
      <c r="A25" s="548" t="s">
        <v>217</v>
      </c>
      <c r="B25" s="548"/>
      <c r="C25" s="548"/>
      <c r="D25" s="548"/>
      <c r="E25" s="548"/>
      <c r="F25" s="548"/>
      <c r="G25" s="548"/>
    </row>
    <row r="26" spans="1:12">
      <c r="A26" s="545"/>
      <c r="B26" s="545"/>
      <c r="C26" s="545"/>
      <c r="D26" s="545"/>
      <c r="E26" s="545"/>
      <c r="F26" s="545"/>
      <c r="G26" s="545"/>
    </row>
    <row r="27" spans="1:12" ht="13.5" customHeight="1">
      <c r="A27" s="407" t="s">
        <v>49</v>
      </c>
      <c r="B27" s="408"/>
      <c r="C27" s="408"/>
      <c r="D27" s="408"/>
      <c r="E27" s="408"/>
      <c r="F27" s="408"/>
      <c r="G27" s="409"/>
    </row>
    <row r="28" spans="1:12" s="215" customFormat="1" ht="13.5" customHeight="1">
      <c r="A28" s="384"/>
      <c r="B28" s="385"/>
      <c r="C28" s="385"/>
      <c r="D28" s="385"/>
      <c r="E28" s="385"/>
      <c r="F28" s="385"/>
      <c r="G28" s="386"/>
      <c r="H28" s="89"/>
      <c r="I28" s="89"/>
      <c r="J28" s="89"/>
      <c r="K28" s="89"/>
    </row>
    <row r="29" spans="1:12" s="89" customFormat="1" ht="18.75" customHeight="1">
      <c r="A29" s="466" t="s">
        <v>317</v>
      </c>
      <c r="B29" s="467"/>
      <c r="C29" s="467"/>
      <c r="D29" s="467"/>
      <c r="E29" s="467"/>
      <c r="F29" s="467"/>
      <c r="G29" s="468"/>
      <c r="L29" s="215"/>
    </row>
    <row r="30" spans="1:12" s="89" customFormat="1" ht="18.75" customHeight="1">
      <c r="A30" s="466" t="s">
        <v>494</v>
      </c>
      <c r="B30" s="467"/>
      <c r="C30" s="467"/>
      <c r="D30" s="467"/>
      <c r="E30" s="467"/>
      <c r="F30" s="467"/>
      <c r="G30" s="468"/>
      <c r="L30" s="215"/>
    </row>
    <row r="31" spans="1:12" s="89" customFormat="1" ht="18.75" customHeight="1">
      <c r="A31" s="466" t="s">
        <v>495</v>
      </c>
      <c r="B31" s="467"/>
      <c r="C31" s="467"/>
      <c r="D31" s="467"/>
      <c r="E31" s="467"/>
      <c r="F31" s="467"/>
      <c r="G31" s="468"/>
      <c r="L31" s="215"/>
    </row>
    <row r="32" spans="1:12" s="89" customFormat="1" ht="18.75" customHeight="1">
      <c r="A32" s="466" t="s">
        <v>496</v>
      </c>
      <c r="B32" s="467"/>
      <c r="C32" s="467"/>
      <c r="D32" s="467"/>
      <c r="E32" s="467"/>
      <c r="F32" s="467"/>
      <c r="G32" s="468"/>
      <c r="L32" s="215"/>
    </row>
    <row r="33" spans="1:12" s="89" customFormat="1" ht="18.75" customHeight="1">
      <c r="A33" s="466" t="s">
        <v>497</v>
      </c>
      <c r="B33" s="467"/>
      <c r="C33" s="467"/>
      <c r="D33" s="467"/>
      <c r="E33" s="467"/>
      <c r="F33" s="467"/>
      <c r="G33" s="468"/>
      <c r="L33" s="215"/>
    </row>
    <row r="34" spans="1:12" s="89" customFormat="1" ht="13.5" customHeight="1">
      <c r="A34" s="384"/>
      <c r="B34" s="385"/>
      <c r="C34" s="385"/>
      <c r="D34" s="385"/>
      <c r="E34" s="385"/>
      <c r="F34" s="385"/>
      <c r="G34" s="386"/>
      <c r="L34" s="215"/>
    </row>
    <row r="35" spans="1:12" s="89" customFormat="1" ht="13.5" customHeight="1">
      <c r="A35" s="372" t="s">
        <v>309</v>
      </c>
      <c r="B35" s="373"/>
      <c r="C35" s="373"/>
      <c r="D35" s="373"/>
      <c r="E35" s="373"/>
      <c r="F35" s="373"/>
      <c r="G35" s="374"/>
      <c r="L35" s="215"/>
    </row>
    <row r="36" spans="1:12" s="89" customFormat="1" ht="13.5" customHeight="1">
      <c r="A36" s="372" t="s">
        <v>218</v>
      </c>
      <c r="B36" s="373"/>
      <c r="C36" s="373"/>
      <c r="D36" s="373"/>
      <c r="E36" s="373"/>
      <c r="F36" s="373"/>
      <c r="G36" s="374"/>
      <c r="L36" s="215"/>
    </row>
    <row r="37" spans="1:12" s="89" customFormat="1" ht="13.5" customHeight="1">
      <c r="A37" s="372" t="s">
        <v>312</v>
      </c>
      <c r="B37" s="373"/>
      <c r="C37" s="373"/>
      <c r="D37" s="373"/>
      <c r="E37" s="373"/>
      <c r="F37" s="373"/>
      <c r="G37" s="374"/>
      <c r="L37" s="215"/>
    </row>
    <row r="38" spans="1:12" s="89" customFormat="1" ht="13.5" customHeight="1">
      <c r="A38" s="372" t="s">
        <v>219</v>
      </c>
      <c r="B38" s="373"/>
      <c r="C38" s="373"/>
      <c r="D38" s="373"/>
      <c r="E38" s="373"/>
      <c r="F38" s="373"/>
      <c r="G38" s="374"/>
      <c r="L38" s="215"/>
    </row>
    <row r="39" spans="1:12" s="89" customFormat="1" ht="13.5" customHeight="1">
      <c r="A39" s="372" t="s">
        <v>220</v>
      </c>
      <c r="B39" s="373"/>
      <c r="C39" s="373"/>
      <c r="D39" s="373"/>
      <c r="E39" s="373"/>
      <c r="F39" s="373"/>
      <c r="G39" s="374"/>
      <c r="L39" s="215"/>
    </row>
    <row r="40" spans="1:12" s="89" customFormat="1" ht="13.5" customHeight="1">
      <c r="A40" s="372" t="s">
        <v>221</v>
      </c>
      <c r="B40" s="373"/>
      <c r="C40" s="373"/>
      <c r="D40" s="373"/>
      <c r="E40" s="373"/>
      <c r="F40" s="373"/>
      <c r="G40" s="374"/>
      <c r="L40" s="215"/>
    </row>
    <row r="41" spans="1:12" s="89" customFormat="1" ht="13.5" customHeight="1">
      <c r="A41" s="372" t="s">
        <v>222</v>
      </c>
      <c r="B41" s="373"/>
      <c r="C41" s="373"/>
      <c r="D41" s="373"/>
      <c r="E41" s="373"/>
      <c r="F41" s="373"/>
      <c r="G41" s="374"/>
      <c r="L41" s="215"/>
    </row>
    <row r="42" spans="1:12" s="89" customFormat="1" ht="13.5" customHeight="1">
      <c r="A42" s="381" t="s">
        <v>498</v>
      </c>
      <c r="B42" s="373"/>
      <c r="C42" s="373"/>
      <c r="D42" s="373"/>
      <c r="E42" s="373"/>
      <c r="F42" s="373"/>
      <c r="G42" s="374"/>
      <c r="L42" s="215"/>
    </row>
    <row r="43" spans="1:12" s="89" customFormat="1" ht="13.5" customHeight="1">
      <c r="A43" s="372" t="s">
        <v>223</v>
      </c>
      <c r="B43" s="373"/>
      <c r="C43" s="373"/>
      <c r="D43" s="373"/>
      <c r="E43" s="373"/>
      <c r="F43" s="373"/>
      <c r="G43" s="374"/>
      <c r="L43" s="215"/>
    </row>
    <row r="44" spans="1:12" s="89" customFormat="1" ht="13.5" customHeight="1">
      <c r="A44" s="381" t="s">
        <v>499</v>
      </c>
      <c r="B44" s="373"/>
      <c r="C44" s="373"/>
      <c r="D44" s="373"/>
      <c r="E44" s="373"/>
      <c r="F44" s="373"/>
      <c r="G44" s="374"/>
      <c r="L44" s="215"/>
    </row>
    <row r="45" spans="1:12" s="89" customFormat="1" ht="13.5" customHeight="1">
      <c r="A45" s="381" t="s">
        <v>500</v>
      </c>
      <c r="B45" s="373"/>
      <c r="C45" s="373"/>
      <c r="D45" s="373"/>
      <c r="E45" s="373"/>
      <c r="F45" s="373"/>
      <c r="G45" s="374"/>
      <c r="L45" s="215"/>
    </row>
    <row r="46" spans="1:12" s="89" customFormat="1" ht="13.5" customHeight="1">
      <c r="A46" s="381" t="s">
        <v>501</v>
      </c>
      <c r="B46" s="373"/>
      <c r="C46" s="373"/>
      <c r="D46" s="373"/>
      <c r="E46" s="373"/>
      <c r="F46" s="373"/>
      <c r="G46" s="374"/>
      <c r="L46" s="215"/>
    </row>
    <row r="47" spans="1:12" s="89" customFormat="1" ht="13.5" customHeight="1">
      <c r="A47" s="381" t="s">
        <v>502</v>
      </c>
      <c r="B47" s="373"/>
      <c r="C47" s="373"/>
      <c r="D47" s="373"/>
      <c r="E47" s="373"/>
      <c r="F47" s="373"/>
      <c r="G47" s="374"/>
      <c r="L47" s="215"/>
    </row>
    <row r="48" spans="1:12" s="89" customFormat="1" ht="13.5" customHeight="1">
      <c r="A48" s="216" t="s">
        <v>503</v>
      </c>
      <c r="B48" s="217"/>
      <c r="C48" s="217"/>
      <c r="D48" s="217"/>
      <c r="E48" s="217"/>
      <c r="F48" s="217"/>
      <c r="G48" s="218"/>
      <c r="L48" s="215"/>
    </row>
    <row r="49" spans="1:12" s="89" customFormat="1" ht="13.5" customHeight="1">
      <c r="A49" s="372"/>
      <c r="B49" s="373"/>
      <c r="C49" s="373"/>
      <c r="D49" s="373"/>
      <c r="E49" s="373"/>
      <c r="F49" s="373"/>
      <c r="G49" s="374"/>
      <c r="L49" s="215"/>
    </row>
    <row r="50" spans="1:12" s="89" customFormat="1" ht="13.5" customHeight="1">
      <c r="A50" s="372" t="s">
        <v>310</v>
      </c>
      <c r="B50" s="373"/>
      <c r="C50" s="373"/>
      <c r="D50" s="373"/>
      <c r="E50" s="373"/>
      <c r="F50" s="373"/>
      <c r="G50" s="374"/>
      <c r="L50" s="215"/>
    </row>
    <row r="51" spans="1:12" s="89" customFormat="1" ht="13.5" customHeight="1">
      <c r="A51" s="372" t="s">
        <v>224</v>
      </c>
      <c r="B51" s="373"/>
      <c r="C51" s="373"/>
      <c r="D51" s="373"/>
      <c r="E51" s="373"/>
      <c r="F51" s="373"/>
      <c r="G51" s="374"/>
      <c r="L51" s="215"/>
    </row>
    <row r="52" spans="1:12" s="89" customFormat="1" ht="13.5" customHeight="1">
      <c r="A52" s="372"/>
      <c r="B52" s="373"/>
      <c r="C52" s="373"/>
      <c r="D52" s="373"/>
      <c r="E52" s="373"/>
      <c r="F52" s="373"/>
      <c r="G52" s="374"/>
      <c r="L52" s="215"/>
    </row>
    <row r="53" spans="1:12" s="89" customFormat="1" ht="13.5" customHeight="1">
      <c r="A53" s="372"/>
      <c r="B53" s="373"/>
      <c r="C53" s="373"/>
      <c r="D53" s="373"/>
      <c r="E53" s="373"/>
      <c r="F53" s="373"/>
      <c r="G53" s="374"/>
      <c r="L53" s="215"/>
    </row>
    <row r="54" spans="1:12" s="89" customFormat="1" ht="13.5" customHeight="1">
      <c r="A54" s="372"/>
      <c r="B54" s="373"/>
      <c r="C54" s="373"/>
      <c r="D54" s="373"/>
      <c r="E54" s="373"/>
      <c r="F54" s="373"/>
      <c r="G54" s="374"/>
      <c r="L54" s="215"/>
    </row>
    <row r="55" spans="1:12" s="89" customFormat="1" ht="13.5" customHeight="1">
      <c r="A55" s="372"/>
      <c r="B55" s="373"/>
      <c r="C55" s="373"/>
      <c r="D55" s="373"/>
      <c r="E55" s="373"/>
      <c r="F55" s="373"/>
      <c r="G55" s="374"/>
      <c r="L55" s="215"/>
    </row>
    <row r="56" spans="1:12" s="89" customFormat="1">
      <c r="A56" s="544"/>
      <c r="B56" s="545"/>
      <c r="C56" s="545"/>
      <c r="D56" s="545"/>
      <c r="E56" s="545"/>
      <c r="F56" s="545"/>
      <c r="G56" s="546"/>
      <c r="L56" s="215"/>
    </row>
    <row r="57" spans="1:12" s="89" customFormat="1" ht="21">
      <c r="A57" s="98"/>
      <c r="B57" s="199" t="str">
        <f>$B$1</f>
        <v>初期呪文</v>
      </c>
      <c r="C57" s="99" t="s">
        <v>40</v>
      </c>
      <c r="D57" s="100" t="str">
        <f>$E$1</f>
        <v>無限回</v>
      </c>
      <c r="E57" s="410" t="str">
        <f>$B$2</f>
        <v>メイジ・ハンド</v>
      </c>
      <c r="F57" s="411"/>
      <c r="G57" s="412"/>
      <c r="L57" s="136"/>
    </row>
  </sheetData>
  <mergeCells count="57">
    <mergeCell ref="A47:G47"/>
    <mergeCell ref="A49:G49"/>
    <mergeCell ref="A50:G50"/>
    <mergeCell ref="A55:G55"/>
    <mergeCell ref="A56:G56"/>
    <mergeCell ref="A51:G51"/>
    <mergeCell ref="A52:G52"/>
    <mergeCell ref="A53:G53"/>
    <mergeCell ref="A54:G54"/>
    <mergeCell ref="A42:G42"/>
    <mergeCell ref="A43:G43"/>
    <mergeCell ref="A44:G44"/>
    <mergeCell ref="A45:G45"/>
    <mergeCell ref="A46:G46"/>
    <mergeCell ref="A37:G37"/>
    <mergeCell ref="A38:G38"/>
    <mergeCell ref="A39:G39"/>
    <mergeCell ref="A40:G40"/>
    <mergeCell ref="A41:G41"/>
    <mergeCell ref="J10:K10"/>
    <mergeCell ref="B6:D6"/>
    <mergeCell ref="B7:D7"/>
    <mergeCell ref="B8:G8"/>
    <mergeCell ref="B9:G9"/>
    <mergeCell ref="B10:G10"/>
    <mergeCell ref="B11:G11"/>
    <mergeCell ref="B21:G21"/>
    <mergeCell ref="B1:C1"/>
    <mergeCell ref="B2:G2"/>
    <mergeCell ref="B4:G4"/>
    <mergeCell ref="B5:G5"/>
    <mergeCell ref="B16:G16"/>
    <mergeCell ref="B17:G17"/>
    <mergeCell ref="B18:G18"/>
    <mergeCell ref="B19:G19"/>
    <mergeCell ref="J12:K12"/>
    <mergeCell ref="B13:G13"/>
    <mergeCell ref="B14:G14"/>
    <mergeCell ref="B15:G15"/>
    <mergeCell ref="B20:G20"/>
    <mergeCell ref="B12:G12"/>
    <mergeCell ref="A28:G28"/>
    <mergeCell ref="A29:G29"/>
    <mergeCell ref="B22:G22"/>
    <mergeCell ref="E57:G57"/>
    <mergeCell ref="A23:G23"/>
    <mergeCell ref="A24:G24"/>
    <mergeCell ref="A25:G25"/>
    <mergeCell ref="A26:G26"/>
    <mergeCell ref="A27:G27"/>
    <mergeCell ref="A30:G30"/>
    <mergeCell ref="A31:G31"/>
    <mergeCell ref="A32:G32"/>
    <mergeCell ref="A33:G33"/>
    <mergeCell ref="A34:G34"/>
    <mergeCell ref="A35:G35"/>
    <mergeCell ref="A36:G36"/>
  </mergeCells>
  <phoneticPr fontId="4"/>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基本!$B$27:$B$31</xm:f>
          </x14:formula1>
          <xm:sqref>I7</xm:sqref>
        </x14:dataValidation>
        <x14:dataValidation type="list" allowBlank="1" showInputMessage="1" showErrorMessage="1">
          <x14:formula1>
            <xm:f>基本!$A$27:$A$33</xm:f>
          </x14:formula1>
          <xm:sqref>I6</xm:sqref>
        </x14:dataValidation>
        <x14:dataValidation type="list" allowBlank="1" showInputMessage="1" showErrorMessage="1">
          <x14:formula1>
            <xm:f>基本!$D$27:$D$31</xm:f>
          </x14:formula1>
          <xm:sqref>I8</xm:sqref>
        </x14:dataValidation>
        <x14:dataValidation type="list" allowBlank="1" showInputMessage="1" showErrorMessage="1">
          <x14:formula1>
            <xm:f>基本!$C$27:$C$37</xm:f>
          </x14:formula1>
          <xm:sqref>I15</xm:sqref>
        </x14:dataValidation>
        <x14:dataValidation type="list" allowBlank="1" showInputMessage="1" showErrorMessage="1">
          <x14:formula1>
            <xm:f>基本!$A$16:$A$19</xm:f>
          </x14:formula1>
          <xm:sqref>K9</xm:sqref>
        </x14:dataValidation>
        <x14:dataValidation type="list" allowBlank="1" showInputMessage="1" showErrorMessage="1">
          <x14:formula1>
            <xm:f>基本!$A$5:$A$10</xm:f>
          </x14:formula1>
          <xm:sqref>I9 I11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Q52"/>
  <sheetViews>
    <sheetView zoomScaleNormal="100" workbookViewId="0">
      <selection activeCell="A8" sqref="A8:G9"/>
    </sheetView>
  </sheetViews>
  <sheetFormatPr defaultRowHeight="13.5"/>
  <cols>
    <col min="1" max="1" width="7.875" style="136" customWidth="1"/>
    <col min="2" max="2" width="8.5" style="136" customWidth="1"/>
    <col min="3" max="3" width="6.625" style="136" customWidth="1"/>
    <col min="4" max="4" width="15.75" style="136" customWidth="1"/>
    <col min="5" max="6" width="15.75" style="89" customWidth="1"/>
    <col min="7" max="7" width="18.25" style="89" customWidth="1"/>
    <col min="8" max="8" width="17.375" style="89" customWidth="1"/>
    <col min="9" max="9" width="14.625" style="89" customWidth="1"/>
    <col min="10" max="10" width="8.375" style="89" customWidth="1"/>
    <col min="11" max="11" width="7.5" style="89" customWidth="1"/>
    <col min="12" max="12" width="7.875" style="136" customWidth="1"/>
    <col min="13" max="13" width="17.875" style="136" bestFit="1" customWidth="1"/>
    <col min="14" max="14" width="12.375" style="136" customWidth="1"/>
    <col min="15" max="16384" width="9" style="136"/>
  </cols>
  <sheetData>
    <row r="1" spans="1:17" ht="21">
      <c r="A1" s="138" t="s">
        <v>225</v>
      </c>
      <c r="B1" s="487">
        <v>1</v>
      </c>
      <c r="C1" s="488"/>
      <c r="D1" s="139" t="s">
        <v>40</v>
      </c>
      <c r="E1" s="140" t="s">
        <v>226</v>
      </c>
      <c r="F1" s="162" t="s">
        <v>227</v>
      </c>
      <c r="G1" s="163" t="s">
        <v>235</v>
      </c>
      <c r="H1" s="97" t="s">
        <v>55</v>
      </c>
    </row>
    <row r="2" spans="1:17" ht="24.75" customHeight="1">
      <c r="A2" s="139" t="s">
        <v>0</v>
      </c>
      <c r="B2" s="568" t="s">
        <v>182</v>
      </c>
      <c r="C2" s="569"/>
      <c r="D2" s="569"/>
      <c r="E2" s="569"/>
      <c r="F2" s="569"/>
      <c r="G2" s="570"/>
      <c r="H2" s="97" t="s">
        <v>56</v>
      </c>
    </row>
    <row r="3" spans="1:17" ht="19.5" customHeight="1">
      <c r="A3" s="103" t="s">
        <v>48</v>
      </c>
      <c r="B3" s="89"/>
      <c r="C3" s="89"/>
      <c r="D3" s="89"/>
      <c r="I3" s="97"/>
    </row>
    <row r="4" spans="1:17">
      <c r="A4" s="75" t="s">
        <v>46</v>
      </c>
      <c r="B4" s="369" t="s">
        <v>237</v>
      </c>
      <c r="C4" s="370"/>
      <c r="D4" s="370"/>
      <c r="E4" s="370"/>
      <c r="F4" s="370"/>
      <c r="G4" s="371"/>
    </row>
    <row r="5" spans="1:17">
      <c r="A5" s="76" t="s">
        <v>202</v>
      </c>
      <c r="B5" s="369" t="s">
        <v>238</v>
      </c>
      <c r="C5" s="370"/>
      <c r="D5" s="370"/>
      <c r="E5" s="370"/>
      <c r="F5" s="370"/>
      <c r="G5" s="371"/>
    </row>
    <row r="6" spans="1:17">
      <c r="A6" s="76" t="s">
        <v>204</v>
      </c>
      <c r="B6" s="369" t="s">
        <v>205</v>
      </c>
      <c r="C6" s="370"/>
      <c r="D6" s="371"/>
      <c r="E6" s="148" t="s">
        <v>43</v>
      </c>
      <c r="F6" s="196" t="str">
        <f>IF($I$6 = 0,"", $I$6)</f>
        <v>遠隔</v>
      </c>
      <c r="G6" s="129">
        <f>IF($J$6 = 0,"", $J$6)</f>
        <v>5</v>
      </c>
      <c r="H6" s="256" t="s">
        <v>43</v>
      </c>
      <c r="I6" s="254" t="s">
        <v>71</v>
      </c>
      <c r="J6" s="254">
        <v>5</v>
      </c>
      <c r="L6" s="253"/>
      <c r="M6" s="265" t="s">
        <v>43</v>
      </c>
      <c r="N6" s="264" t="s">
        <v>69</v>
      </c>
      <c r="O6" s="264">
        <v>1</v>
      </c>
      <c r="P6" s="261"/>
      <c r="Q6" s="260"/>
    </row>
    <row r="7" spans="1:17">
      <c r="A7" s="77" t="s">
        <v>6</v>
      </c>
      <c r="B7" s="369"/>
      <c r="C7" s="370"/>
      <c r="D7" s="371"/>
      <c r="E7" s="148" t="s">
        <v>66</v>
      </c>
      <c r="F7" s="147" t="str">
        <f>IF($I$7 = 0,"", $I$7)</f>
        <v/>
      </c>
      <c r="G7" s="147" t="str">
        <f>IF($J$7 = 0,"", $J$7)</f>
        <v/>
      </c>
      <c r="H7" s="256" t="s">
        <v>66</v>
      </c>
      <c r="I7" s="254"/>
      <c r="J7" s="254"/>
      <c r="L7" s="253"/>
      <c r="M7" s="265" t="s">
        <v>66</v>
      </c>
      <c r="N7" s="264"/>
      <c r="O7" s="264"/>
      <c r="P7" s="261"/>
      <c r="Q7" s="260"/>
    </row>
    <row r="8" spans="1:17">
      <c r="A8" s="78" t="s">
        <v>61</v>
      </c>
      <c r="B8" s="413" t="s">
        <v>228</v>
      </c>
      <c r="C8" s="414"/>
      <c r="D8" s="414"/>
      <c r="E8" s="414"/>
      <c r="F8" s="414"/>
      <c r="G8" s="415"/>
      <c r="H8" s="256" t="s">
        <v>85</v>
      </c>
      <c r="I8" s="254" t="s">
        <v>278</v>
      </c>
      <c r="J8" s="97" t="s">
        <v>62</v>
      </c>
      <c r="L8" s="253"/>
      <c r="M8" s="265" t="s">
        <v>85</v>
      </c>
      <c r="N8" s="264" t="s">
        <v>745</v>
      </c>
      <c r="O8" s="269" t="s">
        <v>62</v>
      </c>
      <c r="P8" s="261"/>
      <c r="Q8" s="260"/>
    </row>
    <row r="9" spans="1:17" ht="13.5" customHeight="1">
      <c r="A9" s="79"/>
      <c r="B9" s="381" t="s">
        <v>239</v>
      </c>
      <c r="C9" s="382"/>
      <c r="D9" s="382"/>
      <c r="E9" s="382"/>
      <c r="F9" s="382"/>
      <c r="G9" s="383"/>
      <c r="H9" s="256" t="s">
        <v>51</v>
      </c>
      <c r="I9" s="258" t="s">
        <v>15</v>
      </c>
      <c r="J9" s="255">
        <f>IF(I9="",0,VLOOKUP(I9,基本!$A$5:'基本'!$C$10,3,FALSE))</f>
        <v>5</v>
      </c>
      <c r="K9" s="254" t="s">
        <v>90</v>
      </c>
      <c r="L9" s="253"/>
      <c r="M9" s="265" t="s">
        <v>51</v>
      </c>
      <c r="N9" s="258" t="s">
        <v>12</v>
      </c>
      <c r="O9" s="262">
        <f>IF(N9="",0,VLOOKUP(N9,基本!$A$5:'基本'!$C$10,3,FALSE))</f>
        <v>0</v>
      </c>
      <c r="P9" s="264" t="s">
        <v>90</v>
      </c>
      <c r="Q9" s="260"/>
    </row>
    <row r="10" spans="1:17">
      <c r="A10" s="145"/>
      <c r="B10" s="381" t="s">
        <v>255</v>
      </c>
      <c r="C10" s="382"/>
      <c r="D10" s="382"/>
      <c r="E10" s="382"/>
      <c r="F10" s="382"/>
      <c r="G10" s="383"/>
      <c r="H10" s="256" t="s">
        <v>58</v>
      </c>
      <c r="I10" s="254">
        <v>2</v>
      </c>
      <c r="J10" s="362" t="s">
        <v>53</v>
      </c>
      <c r="K10" s="363"/>
      <c r="L10" s="255">
        <f>IF($I$8=基本!$F$4,基本!$P$7,IF($I$8=基本!$F$13,基本!$P$16,IF($I$8=基本!$F$22,基本!$P$25,IF($I$8=基本!$F$31,基本!$P$34,IF($I$8=基本!$F$40,基本!$P$43,0)))))</f>
        <v>8</v>
      </c>
      <c r="M10" s="265" t="s">
        <v>58</v>
      </c>
      <c r="N10" s="264">
        <v>0</v>
      </c>
      <c r="O10" s="362" t="s">
        <v>53</v>
      </c>
      <c r="P10" s="363"/>
      <c r="Q10" s="262">
        <f>IF($I$8=基本!$F$4,基本!$P$7,IF($I$8=基本!$F$13,基本!$P$16,IF($I$8=基本!$F$22,基本!$P$25,IF($I$8=基本!$F$31,基本!$P$34,IF($I$8=基本!$F$40,基本!$P$43,0)))))</f>
        <v>8</v>
      </c>
    </row>
    <row r="11" spans="1:17">
      <c r="A11" s="79"/>
      <c r="B11" s="381" t="s">
        <v>411</v>
      </c>
      <c r="C11" s="382"/>
      <c r="D11" s="382"/>
      <c r="E11" s="382"/>
      <c r="F11" s="382"/>
      <c r="G11" s="383"/>
      <c r="H11" s="101" t="s">
        <v>52</v>
      </c>
      <c r="I11" s="258" t="s">
        <v>15</v>
      </c>
      <c r="J11" s="255">
        <f>IF(I11="",0,VLOOKUP(I11,基本!$A$5:'基本'!$C$10,3,FALSE))</f>
        <v>5</v>
      </c>
      <c r="L11" s="89"/>
      <c r="M11" s="270" t="s">
        <v>52</v>
      </c>
      <c r="N11" s="258" t="s">
        <v>12</v>
      </c>
      <c r="O11" s="262">
        <f>IF(N11="",0,VLOOKUP(N11,基本!$A$5:'基本'!$C$10,3,FALSE))</f>
        <v>0</v>
      </c>
      <c r="P11" s="261"/>
      <c r="Q11" s="261"/>
    </row>
    <row r="12" spans="1:17">
      <c r="A12" s="79"/>
      <c r="B12" s="372" t="s">
        <v>685</v>
      </c>
      <c r="C12" s="373"/>
      <c r="D12" s="373"/>
      <c r="E12" s="373"/>
      <c r="F12" s="373"/>
      <c r="G12" s="374"/>
      <c r="H12" s="256" t="s">
        <v>59</v>
      </c>
      <c r="I12" s="254">
        <v>0</v>
      </c>
      <c r="J12" s="362" t="s">
        <v>54</v>
      </c>
      <c r="K12" s="363"/>
      <c r="L12" s="255">
        <f>IF($I$8=基本!$F$4,基本!$P$9,IF($I$8=基本!$F$13,基本!$P$18,IF($I$8=基本!$F$22,基本!$P$27,IF($I$8=基本!$F$31,基本!$P$36,IF($I$8=基本!$F$40,基本!$P$45,0)))))</f>
        <v>2</v>
      </c>
      <c r="M12" s="265" t="s">
        <v>59</v>
      </c>
      <c r="N12" s="264">
        <v>0</v>
      </c>
      <c r="O12" s="362" t="s">
        <v>54</v>
      </c>
      <c r="P12" s="363"/>
      <c r="Q12" s="262">
        <f>IF($I$8=基本!$F$4,基本!$P$9,IF($I$8=基本!$F$13,基本!$P$18,IF($I$8=基本!$F$22,基本!$P$27,IF($I$8=基本!$F$31,基本!$P$36,IF($I$8=基本!$F$40,基本!$P$45,0)))))</f>
        <v>2</v>
      </c>
    </row>
    <row r="13" spans="1:17">
      <c r="A13" s="79"/>
      <c r="B13" s="381"/>
      <c r="C13" s="382"/>
      <c r="D13" s="382"/>
      <c r="E13" s="382"/>
      <c r="F13" s="382"/>
      <c r="G13" s="383"/>
      <c r="H13" s="102" t="s">
        <v>86</v>
      </c>
      <c r="I13" s="254">
        <v>1</v>
      </c>
      <c r="J13" s="256" t="s">
        <v>44</v>
      </c>
      <c r="K13" s="254">
        <v>10</v>
      </c>
      <c r="L13" s="108"/>
      <c r="M13" s="271" t="s">
        <v>86</v>
      </c>
      <c r="N13" s="264">
        <v>1</v>
      </c>
      <c r="O13" s="265" t="s">
        <v>44</v>
      </c>
      <c r="P13" s="264">
        <v>4</v>
      </c>
      <c r="Q13" s="272"/>
    </row>
    <row r="14" spans="1:17">
      <c r="A14" s="79"/>
      <c r="B14" s="381" t="s">
        <v>240</v>
      </c>
      <c r="C14" s="382"/>
      <c r="D14" s="382"/>
      <c r="E14" s="382"/>
      <c r="F14" s="382"/>
      <c r="G14" s="383"/>
      <c r="H14" s="256" t="s">
        <v>50</v>
      </c>
      <c r="I14" s="254">
        <v>2</v>
      </c>
      <c r="J14" s="256" t="s">
        <v>44</v>
      </c>
      <c r="K14" s="254">
        <v>6</v>
      </c>
      <c r="L14" s="108"/>
      <c r="M14" s="265" t="s">
        <v>50</v>
      </c>
      <c r="N14" s="264">
        <v>2</v>
      </c>
      <c r="O14" s="265" t="s">
        <v>44</v>
      </c>
      <c r="P14" s="264">
        <v>6</v>
      </c>
      <c r="Q14" s="272"/>
    </row>
    <row r="15" spans="1:17">
      <c r="A15" s="79"/>
      <c r="B15" s="381" t="s">
        <v>455</v>
      </c>
      <c r="C15" s="382"/>
      <c r="D15" s="382"/>
      <c r="E15" s="382"/>
      <c r="F15" s="382"/>
      <c r="G15" s="383"/>
      <c r="H15" s="256" t="s">
        <v>60</v>
      </c>
      <c r="I15" s="254"/>
      <c r="J15" s="253"/>
      <c r="K15" s="253"/>
      <c r="L15" s="253"/>
      <c r="M15" s="265" t="s">
        <v>60</v>
      </c>
      <c r="N15" s="264"/>
      <c r="O15" s="260"/>
      <c r="P15" s="260"/>
      <c r="Q15" s="260"/>
    </row>
    <row r="16" spans="1:17">
      <c r="A16" s="79"/>
      <c r="B16" s="381" t="s">
        <v>241</v>
      </c>
      <c r="C16" s="382"/>
      <c r="D16" s="382"/>
      <c r="E16" s="382"/>
      <c r="F16" s="382"/>
      <c r="G16" s="383"/>
      <c r="H16" s="136"/>
      <c r="I16" s="136"/>
      <c r="J16" s="136"/>
      <c r="K16" s="136"/>
    </row>
    <row r="17" spans="1:12">
      <c r="A17" s="79"/>
      <c r="B17" s="381"/>
      <c r="C17" s="382"/>
      <c r="D17" s="382"/>
      <c r="E17" s="382"/>
      <c r="F17" s="382"/>
      <c r="G17" s="383"/>
      <c r="H17" s="136"/>
      <c r="I17" s="136"/>
      <c r="J17" s="136"/>
      <c r="K17" s="136"/>
    </row>
    <row r="18" spans="1:12" ht="17.25">
      <c r="A18" s="79"/>
      <c r="B18" s="437" t="s">
        <v>389</v>
      </c>
      <c r="C18" s="438"/>
      <c r="D18" s="438"/>
      <c r="E18" s="438"/>
      <c r="F18" s="438"/>
      <c r="G18" s="439"/>
      <c r="H18" s="136"/>
      <c r="I18" s="136"/>
      <c r="J18" s="136"/>
      <c r="K18" s="136"/>
    </row>
    <row r="19" spans="1:12" ht="17.25">
      <c r="A19" s="79"/>
      <c r="B19" s="466" t="str">
        <f>"　　　　　　　　　　　　　　　　　　その敵のターン開始時に確定　"&amp;基本!$C$9&amp;" ダメージ"</f>
        <v>　　　　　　　　　　　　　　　　　　その敵のターン開始時に確定　5 ダメージ</v>
      </c>
      <c r="C19" s="467"/>
      <c r="D19" s="467"/>
      <c r="E19" s="467"/>
      <c r="F19" s="467"/>
      <c r="G19" s="468"/>
      <c r="H19" s="136"/>
      <c r="I19" s="136"/>
      <c r="J19" s="136"/>
      <c r="K19" s="136"/>
    </row>
    <row r="20" spans="1:12">
      <c r="A20" s="80"/>
      <c r="B20" s="544"/>
      <c r="C20" s="545"/>
      <c r="D20" s="545"/>
      <c r="E20" s="545"/>
      <c r="F20" s="545"/>
      <c r="G20" s="546"/>
      <c r="H20" s="136"/>
      <c r="I20" s="136"/>
      <c r="J20" s="136"/>
      <c r="K20" s="136"/>
    </row>
    <row r="21" spans="1:12" ht="14.25" thickBot="1">
      <c r="A21" s="137" t="s">
        <v>229</v>
      </c>
      <c r="B21" s="150"/>
      <c r="C21" s="150"/>
      <c r="D21" s="150"/>
      <c r="E21" s="150"/>
      <c r="F21" s="150"/>
      <c r="G21" s="150"/>
      <c r="H21" s="136"/>
      <c r="I21" s="136"/>
      <c r="J21" s="136"/>
      <c r="K21" s="136"/>
    </row>
    <row r="22" spans="1:12" ht="21.75" thickBot="1">
      <c r="A22" s="164" t="s">
        <v>183</v>
      </c>
      <c r="B22" s="554" t="s">
        <v>236</v>
      </c>
      <c r="C22" s="555"/>
      <c r="D22" s="555"/>
      <c r="E22" s="555"/>
      <c r="F22" s="555"/>
      <c r="G22" s="556"/>
      <c r="H22" s="136"/>
      <c r="I22" s="136"/>
      <c r="J22" s="136"/>
      <c r="K22" s="136"/>
    </row>
    <row r="23" spans="1:12" ht="21" customHeight="1">
      <c r="A23" s="571" t="s">
        <v>230</v>
      </c>
      <c r="B23" s="572"/>
      <c r="C23" s="573"/>
      <c r="D23" s="184" t="s">
        <v>231</v>
      </c>
      <c r="E23" s="166" t="s">
        <v>19</v>
      </c>
      <c r="F23" s="166" t="s">
        <v>20</v>
      </c>
      <c r="G23" s="167" t="s">
        <v>21</v>
      </c>
      <c r="H23" s="165" t="s">
        <v>232</v>
      </c>
      <c r="I23" s="168" t="s">
        <v>233</v>
      </c>
      <c r="J23" s="168" t="s">
        <v>19</v>
      </c>
      <c r="K23" s="168" t="s">
        <v>20</v>
      </c>
      <c r="L23" s="168" t="s">
        <v>21</v>
      </c>
    </row>
    <row r="24" spans="1:12" ht="30" customHeight="1" thickBot="1">
      <c r="A24" s="551">
        <f>INT(基本!$A$13/2)+$H$24</f>
        <v>35</v>
      </c>
      <c r="B24" s="552"/>
      <c r="C24" s="553"/>
      <c r="D24" s="169">
        <f>基本!$B$16+$I$24</f>
        <v>25</v>
      </c>
      <c r="E24" s="170">
        <f>基本!$B$17+$J$24</f>
        <v>19</v>
      </c>
      <c r="F24" s="170">
        <f>基本!$B$18+$K$24</f>
        <v>22</v>
      </c>
      <c r="G24" s="171">
        <f>基本!$B$19+$L$24</f>
        <v>25</v>
      </c>
      <c r="H24" s="172">
        <v>0</v>
      </c>
      <c r="I24" s="149">
        <v>0</v>
      </c>
      <c r="J24" s="149">
        <v>0</v>
      </c>
      <c r="K24" s="149">
        <v>0</v>
      </c>
      <c r="L24" s="149">
        <v>0</v>
      </c>
    </row>
    <row r="25" spans="1:12" ht="14.25" thickBot="1">
      <c r="A25" s="137" t="s">
        <v>47</v>
      </c>
      <c r="E25" s="91"/>
    </row>
    <row r="26" spans="1:12" ht="14.25" thickBot="1">
      <c r="A26" s="557" t="str">
        <f>$B$2</f>
        <v>オウビーディエント･サーヴァント</v>
      </c>
      <c r="B26" s="558"/>
      <c r="C26" s="559"/>
      <c r="D26" s="563" t="s">
        <v>724</v>
      </c>
      <c r="E26" s="564"/>
      <c r="F26" s="563" t="s">
        <v>727</v>
      </c>
      <c r="G26" s="564"/>
    </row>
    <row r="27" spans="1:12" ht="18.75" customHeight="1" thickBot="1">
      <c r="A27" s="560"/>
      <c r="B27" s="561"/>
      <c r="C27" s="562"/>
      <c r="D27" s="173" t="s">
        <v>2</v>
      </c>
      <c r="E27" s="111" t="s">
        <v>1</v>
      </c>
      <c r="F27" s="246" t="s">
        <v>104</v>
      </c>
      <c r="G27" s="111" t="s">
        <v>726</v>
      </c>
    </row>
    <row r="28" spans="1:12" ht="22.5" customHeight="1">
      <c r="A28" s="565" t="s">
        <v>122</v>
      </c>
      <c r="B28" s="174" t="s">
        <v>743</v>
      </c>
      <c r="C28" s="175" t="str">
        <f>$K$9</f>
        <v>AC</v>
      </c>
      <c r="D28" s="176" t="str">
        <f>$J$9+$L$10+$I$10 &amp; "+1d20"</f>
        <v>15+1d20</v>
      </c>
      <c r="E28" s="177" t="str">
        <f>$J$9+$L$10+2+$I$10 &amp; "+1d20"</f>
        <v>17+1d20</v>
      </c>
      <c r="F28" s="247" t="str">
        <f>$O$9+$Q$10+$N$10+1 &amp; "+1d20"</f>
        <v>9+1d20</v>
      </c>
      <c r="G28" s="177" t="str">
        <f>$O$9+$Q$10+2+$N$10+1 &amp; "+1d20"</f>
        <v>11+1d20</v>
      </c>
    </row>
    <row r="29" spans="1:12" ht="22.5" customHeight="1">
      <c r="A29" s="566"/>
      <c r="B29" s="178" t="s">
        <v>4</v>
      </c>
      <c r="C29" s="179" t="str">
        <f>IF($I$15 = 0,"", $I$15)</f>
        <v/>
      </c>
      <c r="D29" s="180" t="str">
        <f>$J$11+$L$12+$I$12 &amp; "+" &amp; $I$13 &amp; "d" &amp; $K$13</f>
        <v>7+1d10</v>
      </c>
      <c r="E29" s="181" t="str">
        <f>$J$11+$L$12+$I$12 &amp; "+" &amp; $I$13 &amp; "d" &amp; $K$13</f>
        <v>7+1d10</v>
      </c>
      <c r="F29" s="248" t="str">
        <f>$O$11+$Q$12+$N$12 &amp; "+" &amp; $N$13 &amp; "d" &amp; $P$13</f>
        <v>2+1d4</v>
      </c>
      <c r="G29" s="181" t="str">
        <f>$O$11+$Q$12+$N$12 &amp; "+" &amp; $N$13 &amp; "d" &amp; $P$13</f>
        <v>2+1d4</v>
      </c>
    </row>
    <row r="30" spans="1:12" ht="22.5" customHeight="1" thickBot="1">
      <c r="A30" s="567"/>
      <c r="B30" s="107" t="s">
        <v>3</v>
      </c>
      <c r="C30" s="141" t="str">
        <f>IF($I$15 = 0,"", $I$15)</f>
        <v/>
      </c>
      <c r="D30" s="182" t="str">
        <f>$J$11+$L$12+$I$12+($I$13*$K$13) &amp; IF($I$14 = 0,"","+" &amp; $I$14 &amp; "d" &amp; $K$14)</f>
        <v>17+2d6</v>
      </c>
      <c r="E30" s="183" t="str">
        <f>$J$11+$L$12+$I$12+($I$13*$K$13) &amp; IF($I$14 = 0,"","+" &amp; $I$14 &amp; "d" &amp; $K$14)</f>
        <v>17+2d6</v>
      </c>
      <c r="F30" s="249" t="str">
        <f>$O$11+$Q$12+$N$12+($N$13*$P$13) &amp; IF($N$14 = 0,"","+" &amp; $N$14 &amp; "d" &amp; $P$14)</f>
        <v>6+2d6</v>
      </c>
      <c r="G30" s="183" t="str">
        <f>$O$11+$Q$12+$N$12+($N$13*$P$13) &amp; IF($N$14 = 0,"","+" &amp; $N$14 &amp; "d" &amp; $P$14)</f>
        <v>6+2d6</v>
      </c>
    </row>
    <row r="31" spans="1:12" s="250" customFormat="1" ht="22.5" customHeight="1">
      <c r="A31" s="565" t="s">
        <v>742</v>
      </c>
      <c r="B31" s="174" t="s">
        <v>743</v>
      </c>
      <c r="C31" s="175" t="str">
        <f>$K$9</f>
        <v>AC</v>
      </c>
      <c r="D31" s="176" t="str">
        <f>$O$9+$Q$10+$N$10 &amp; "+1d20"</f>
        <v>8+1d20</v>
      </c>
      <c r="E31" s="177" t="str">
        <f>$O$9+$Q$10+2+$N$10 &amp; "+1d20"</f>
        <v>10+1d20</v>
      </c>
      <c r="F31" s="89"/>
      <c r="G31" s="89"/>
      <c r="H31" s="89"/>
      <c r="I31" s="89"/>
    </row>
    <row r="32" spans="1:12" s="250" customFormat="1" ht="22.5" customHeight="1">
      <c r="A32" s="566"/>
      <c r="B32" s="178" t="s">
        <v>4</v>
      </c>
      <c r="C32" s="179" t="str">
        <f>IF($I$15 = 0,"", $I$15)</f>
        <v/>
      </c>
      <c r="D32" s="180" t="str">
        <f>$O$11+$Q$12+$N$12 &amp; "+" &amp; $N$13 &amp; "d" &amp; $P$13</f>
        <v>2+1d4</v>
      </c>
      <c r="E32" s="181" t="str">
        <f>$O$11+$Q$12+$N$12 &amp; "+" &amp; $N$13 &amp; "d" &amp; $P$13</f>
        <v>2+1d4</v>
      </c>
      <c r="F32" s="89"/>
      <c r="G32" s="89"/>
      <c r="H32" s="89"/>
      <c r="I32" s="89"/>
    </row>
    <row r="33" spans="1:12" s="250" customFormat="1" ht="22.5" customHeight="1" thickBot="1">
      <c r="A33" s="567"/>
      <c r="B33" s="107" t="s">
        <v>3</v>
      </c>
      <c r="C33" s="141" t="str">
        <f>IF($I$15 = 0,"", $I$15)</f>
        <v/>
      </c>
      <c r="D33" s="182" t="str">
        <f>$O$11+$Q$12+$N$12+($N$13*$P$13) &amp; IF($N$14 = 0,"","+" &amp; $N$14 &amp; "d" &amp; $P$14)</f>
        <v>6+2d6</v>
      </c>
      <c r="E33" s="183" t="str">
        <f>$O$11+$Q$12+$N$12+($N$13*$P$13) &amp; IF($N$14 = 0,"","+" &amp; $N$14 &amp; "d" &amp; $P$14)</f>
        <v>6+2d6</v>
      </c>
      <c r="F33" s="251"/>
      <c r="G33" s="67"/>
      <c r="H33" s="89"/>
      <c r="I33" s="89"/>
    </row>
    <row r="34" spans="1:12" s="161" customFormat="1" ht="15.75" customHeight="1">
      <c r="A34" s="547" t="s">
        <v>687</v>
      </c>
      <c r="B34" s="547"/>
      <c r="C34" s="547"/>
      <c r="D34" s="547"/>
      <c r="E34" s="547"/>
      <c r="F34" s="393"/>
      <c r="G34" s="393"/>
    </row>
    <row r="35" spans="1:12" ht="13.5" customHeight="1">
      <c r="A35" s="478" t="s">
        <v>216</v>
      </c>
      <c r="B35" s="478"/>
      <c r="C35" s="478"/>
      <c r="D35" s="478"/>
      <c r="E35" s="478"/>
      <c r="F35" s="478"/>
      <c r="G35" s="478"/>
    </row>
    <row r="36" spans="1:12" ht="13.5" customHeight="1">
      <c r="A36" s="548" t="s">
        <v>217</v>
      </c>
      <c r="B36" s="548"/>
      <c r="C36" s="548"/>
      <c r="D36" s="548"/>
      <c r="E36" s="548"/>
      <c r="F36" s="548"/>
      <c r="G36" s="548"/>
    </row>
    <row r="37" spans="1:12" ht="13.5" customHeight="1">
      <c r="A37" s="407" t="s">
        <v>49</v>
      </c>
      <c r="B37" s="408"/>
      <c r="C37" s="408"/>
      <c r="D37" s="408"/>
      <c r="E37" s="408"/>
      <c r="F37" s="408"/>
      <c r="G37" s="409"/>
    </row>
    <row r="38" spans="1:12" ht="13.5" customHeight="1">
      <c r="A38" s="384"/>
      <c r="B38" s="385"/>
      <c r="C38" s="385"/>
      <c r="D38" s="385"/>
      <c r="E38" s="385"/>
      <c r="F38" s="385"/>
      <c r="G38" s="386"/>
    </row>
    <row r="39" spans="1:12" ht="13.5" customHeight="1">
      <c r="A39" s="384" t="s">
        <v>397</v>
      </c>
      <c r="B39" s="385"/>
      <c r="C39" s="385"/>
      <c r="D39" s="385"/>
      <c r="E39" s="385"/>
      <c r="F39" s="385"/>
      <c r="G39" s="386"/>
      <c r="H39" s="136"/>
      <c r="I39" s="136"/>
      <c r="J39" s="136"/>
      <c r="K39" s="136"/>
    </row>
    <row r="40" spans="1:12" s="89" customFormat="1" ht="13.5" customHeight="1">
      <c r="A40" s="384" t="s">
        <v>391</v>
      </c>
      <c r="B40" s="385"/>
      <c r="C40" s="385"/>
      <c r="D40" s="385"/>
      <c r="E40" s="385"/>
      <c r="F40" s="385"/>
      <c r="G40" s="386"/>
      <c r="H40" s="136"/>
      <c r="I40" s="136"/>
      <c r="J40" s="136"/>
      <c r="K40" s="136"/>
      <c r="L40" s="136"/>
    </row>
    <row r="41" spans="1:12" s="89" customFormat="1" ht="13.5" customHeight="1">
      <c r="A41" s="384" t="s">
        <v>392</v>
      </c>
      <c r="B41" s="385"/>
      <c r="C41" s="385"/>
      <c r="D41" s="385"/>
      <c r="E41" s="385"/>
      <c r="F41" s="385"/>
      <c r="G41" s="386"/>
      <c r="H41" s="136"/>
      <c r="I41" s="136"/>
      <c r="J41" s="136"/>
      <c r="K41" s="136"/>
      <c r="L41" s="136"/>
    </row>
    <row r="42" spans="1:12" s="89" customFormat="1" ht="13.5" customHeight="1">
      <c r="A42" s="384" t="s">
        <v>393</v>
      </c>
      <c r="B42" s="385"/>
      <c r="C42" s="385"/>
      <c r="D42" s="385"/>
      <c r="E42" s="385"/>
      <c r="F42" s="385"/>
      <c r="G42" s="386"/>
      <c r="H42" s="136"/>
      <c r="I42" s="136"/>
      <c r="J42" s="136"/>
      <c r="K42" s="136"/>
      <c r="L42" s="136"/>
    </row>
    <row r="43" spans="1:12" ht="13.5" customHeight="1">
      <c r="A43" s="384" t="s">
        <v>445</v>
      </c>
      <c r="B43" s="385"/>
      <c r="C43" s="385"/>
      <c r="D43" s="385"/>
      <c r="E43" s="385"/>
      <c r="F43" s="385"/>
      <c r="G43" s="386"/>
      <c r="H43" s="136"/>
      <c r="I43" s="136"/>
      <c r="J43" s="136"/>
      <c r="K43" s="136"/>
    </row>
    <row r="44" spans="1:12" ht="13.5" customHeight="1">
      <c r="A44" s="384" t="s">
        <v>394</v>
      </c>
      <c r="B44" s="385"/>
      <c r="C44" s="385"/>
      <c r="D44" s="385"/>
      <c r="E44" s="385"/>
      <c r="F44" s="385"/>
      <c r="G44" s="386"/>
      <c r="H44" s="136"/>
      <c r="I44" s="136"/>
      <c r="J44" s="136"/>
      <c r="K44" s="136"/>
    </row>
    <row r="45" spans="1:12" s="89" customFormat="1" ht="13.5" customHeight="1">
      <c r="A45" s="384"/>
      <c r="B45" s="385"/>
      <c r="C45" s="385"/>
      <c r="D45" s="385"/>
      <c r="E45" s="385"/>
      <c r="F45" s="385"/>
      <c r="G45" s="386"/>
      <c r="H45" s="136"/>
      <c r="I45" s="136"/>
      <c r="J45" s="136"/>
      <c r="K45" s="136"/>
      <c r="L45" s="136"/>
    </row>
    <row r="46" spans="1:12" ht="13.5" customHeight="1">
      <c r="A46" s="384" t="s">
        <v>395</v>
      </c>
      <c r="B46" s="385"/>
      <c r="C46" s="385"/>
      <c r="D46" s="385"/>
      <c r="E46" s="385"/>
      <c r="F46" s="385"/>
      <c r="G46" s="386"/>
      <c r="H46" s="136"/>
      <c r="I46" s="136"/>
      <c r="J46" s="136"/>
      <c r="K46" s="136"/>
    </row>
    <row r="47" spans="1:12" s="89" customFormat="1" ht="13.5" customHeight="1">
      <c r="A47" s="384" t="s">
        <v>396</v>
      </c>
      <c r="B47" s="385"/>
      <c r="C47" s="385"/>
      <c r="D47" s="385"/>
      <c r="E47" s="385"/>
      <c r="F47" s="385"/>
      <c r="G47" s="386"/>
      <c r="H47" s="136"/>
      <c r="I47" s="136"/>
      <c r="J47" s="136"/>
      <c r="K47" s="136"/>
      <c r="L47" s="136"/>
    </row>
    <row r="48" spans="1:12" s="89" customFormat="1" ht="13.5" customHeight="1">
      <c r="A48" s="384" t="s">
        <v>398</v>
      </c>
      <c r="B48" s="385"/>
      <c r="C48" s="385"/>
      <c r="D48" s="385"/>
      <c r="E48" s="385"/>
      <c r="F48" s="385"/>
      <c r="G48" s="386"/>
      <c r="H48" s="136"/>
      <c r="I48" s="136"/>
      <c r="J48" s="136"/>
      <c r="K48" s="136"/>
      <c r="L48" s="136"/>
    </row>
    <row r="49" spans="1:12" s="89" customFormat="1" ht="13.5" customHeight="1">
      <c r="A49" s="384"/>
      <c r="B49" s="385"/>
      <c r="C49" s="385"/>
      <c r="D49" s="385"/>
      <c r="E49" s="385"/>
      <c r="F49" s="385"/>
      <c r="G49" s="386"/>
      <c r="H49" s="136"/>
      <c r="I49" s="136"/>
      <c r="J49" s="136"/>
      <c r="K49" s="136"/>
      <c r="L49" s="136"/>
    </row>
    <row r="50" spans="1:12" s="89" customFormat="1" ht="13.5" customHeight="1">
      <c r="A50" s="384"/>
      <c r="B50" s="385"/>
      <c r="C50" s="385"/>
      <c r="D50" s="385"/>
      <c r="E50" s="385"/>
      <c r="F50" s="385"/>
      <c r="G50" s="386"/>
      <c r="H50" s="136"/>
      <c r="I50" s="136"/>
      <c r="J50" s="136"/>
      <c r="K50" s="136"/>
      <c r="L50" s="136"/>
    </row>
    <row r="51" spans="1:12" s="89" customFormat="1" ht="13.5" customHeight="1">
      <c r="A51" s="416"/>
      <c r="B51" s="417"/>
      <c r="C51" s="417"/>
      <c r="D51" s="417"/>
      <c r="E51" s="417"/>
      <c r="F51" s="417"/>
      <c r="G51" s="418"/>
      <c r="H51" s="136"/>
      <c r="I51" s="136"/>
      <c r="J51" s="136"/>
      <c r="K51" s="136"/>
      <c r="L51" s="136"/>
    </row>
    <row r="52" spans="1:12" s="89" customFormat="1" ht="21">
      <c r="A52" s="142" t="s">
        <v>225</v>
      </c>
      <c r="B52" s="207">
        <f>$B$1</f>
        <v>1</v>
      </c>
      <c r="C52" s="143" t="s">
        <v>40</v>
      </c>
      <c r="D52" s="144" t="str">
        <f>$E$1</f>
        <v>一日毎</v>
      </c>
      <c r="E52" s="482" t="str">
        <f>$B$2</f>
        <v>オウビーディエント･サーヴァント</v>
      </c>
      <c r="F52" s="483"/>
      <c r="G52" s="484"/>
      <c r="L52" s="136"/>
    </row>
  </sheetData>
  <mergeCells count="50">
    <mergeCell ref="E52:G52"/>
    <mergeCell ref="A43:G43"/>
    <mergeCell ref="A46:G46"/>
    <mergeCell ref="A47:G47"/>
    <mergeCell ref="A44:G44"/>
    <mergeCell ref="A50:G50"/>
    <mergeCell ref="A48:G48"/>
    <mergeCell ref="A51:G51"/>
    <mergeCell ref="A42:G42"/>
    <mergeCell ref="A41:G41"/>
    <mergeCell ref="A45:G45"/>
    <mergeCell ref="A49:G49"/>
    <mergeCell ref="B8:G8"/>
    <mergeCell ref="B9:G9"/>
    <mergeCell ref="B10:G10"/>
    <mergeCell ref="A23:C23"/>
    <mergeCell ref="B18:G18"/>
    <mergeCell ref="B20:G20"/>
    <mergeCell ref="A40:G40"/>
    <mergeCell ref="A39:G39"/>
    <mergeCell ref="A38:G38"/>
    <mergeCell ref="A34:G34"/>
    <mergeCell ref="A35:G35"/>
    <mergeCell ref="A36:G36"/>
    <mergeCell ref="B7:D7"/>
    <mergeCell ref="B12:G12"/>
    <mergeCell ref="J12:K12"/>
    <mergeCell ref="B14:G14"/>
    <mergeCell ref="B15:G15"/>
    <mergeCell ref="B1:C1"/>
    <mergeCell ref="B2:G2"/>
    <mergeCell ref="B4:G4"/>
    <mergeCell ref="B5:G5"/>
    <mergeCell ref="B6:D6"/>
    <mergeCell ref="A24:C24"/>
    <mergeCell ref="J10:K10"/>
    <mergeCell ref="B11:G11"/>
    <mergeCell ref="B13:G13"/>
    <mergeCell ref="A37:G37"/>
    <mergeCell ref="B22:G22"/>
    <mergeCell ref="A26:C27"/>
    <mergeCell ref="D26:E26"/>
    <mergeCell ref="F26:G26"/>
    <mergeCell ref="A28:A30"/>
    <mergeCell ref="A31:A33"/>
    <mergeCell ref="O10:P10"/>
    <mergeCell ref="O12:P12"/>
    <mergeCell ref="B16:G16"/>
    <mergeCell ref="B17:G17"/>
    <mergeCell ref="B19:G19"/>
  </mergeCells>
  <phoneticPr fontId="4"/>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基本!$B$27:$B$31</xm:f>
          </x14:formula1>
          <xm:sqref>I7 N7</xm:sqref>
        </x14:dataValidation>
        <x14:dataValidation type="list" allowBlank="1" showInputMessage="1" showErrorMessage="1">
          <x14:formula1>
            <xm:f>基本!$A$27:$A$33</xm:f>
          </x14:formula1>
          <xm:sqref>I6 N6</xm:sqref>
        </x14:dataValidation>
        <x14:dataValidation type="list" allowBlank="1" showInputMessage="1" showErrorMessage="1">
          <x14:formula1>
            <xm:f>基本!$D$27:$D$31</xm:f>
          </x14:formula1>
          <xm:sqref>I8 N8</xm:sqref>
        </x14:dataValidation>
        <x14:dataValidation type="list" allowBlank="1" showInputMessage="1" showErrorMessage="1">
          <x14:formula1>
            <xm:f>基本!$C$27:$C$37</xm:f>
          </x14:formula1>
          <xm:sqref>I15 N15</xm:sqref>
        </x14:dataValidation>
        <x14:dataValidation type="list" allowBlank="1" showInputMessage="1" showErrorMessage="1">
          <x14:formula1>
            <xm:f>基本!$A$16:$A$19</xm:f>
          </x14:formula1>
          <xm:sqref>K9 P9</xm:sqref>
        </x14:dataValidation>
        <x14:dataValidation type="list" allowBlank="1" showInputMessage="1" showErrorMessage="1">
          <x14:formula1>
            <xm:f>基本!$A$5:$A$10</xm:f>
          </x14:formula1>
          <xm:sqref>I9 I11 N9 N11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Q55"/>
  <sheetViews>
    <sheetView zoomScaleNormal="100" workbookViewId="0">
      <selection activeCell="P14" sqref="P14"/>
    </sheetView>
  </sheetViews>
  <sheetFormatPr defaultRowHeight="13.5"/>
  <cols>
    <col min="1" max="1" width="7.875" style="136" customWidth="1"/>
    <col min="2" max="2" width="8.5" style="136" customWidth="1"/>
    <col min="3" max="3" width="6.625" style="136" customWidth="1"/>
    <col min="4" max="4" width="15.75" style="136" customWidth="1"/>
    <col min="5" max="6" width="15.75" style="89" customWidth="1"/>
    <col min="7" max="7" width="18.25" style="89" customWidth="1"/>
    <col min="8" max="8" width="17.375" style="89" customWidth="1"/>
    <col min="9" max="9" width="14.625" style="89" customWidth="1"/>
    <col min="10" max="10" width="8.375" style="89" customWidth="1"/>
    <col min="11" max="11" width="7.5" style="89" customWidth="1"/>
    <col min="12" max="12" width="7.875" style="136" customWidth="1"/>
    <col min="13" max="13" width="17.875" style="136" bestFit="1" customWidth="1"/>
    <col min="14" max="14" width="12.375" style="136" customWidth="1"/>
    <col min="15" max="16384" width="9" style="136"/>
  </cols>
  <sheetData>
    <row r="1" spans="1:17" ht="21">
      <c r="A1" s="138" t="s">
        <v>32</v>
      </c>
      <c r="B1" s="487">
        <v>5</v>
      </c>
      <c r="C1" s="488"/>
      <c r="D1" s="139" t="s">
        <v>40</v>
      </c>
      <c r="E1" s="140" t="s">
        <v>226</v>
      </c>
      <c r="F1" s="162" t="s">
        <v>227</v>
      </c>
      <c r="G1" s="163" t="s">
        <v>282</v>
      </c>
      <c r="H1" s="97" t="s">
        <v>55</v>
      </c>
    </row>
    <row r="2" spans="1:17" ht="24.75" customHeight="1">
      <c r="A2" s="139" t="s">
        <v>0</v>
      </c>
      <c r="B2" s="568" t="s">
        <v>242</v>
      </c>
      <c r="C2" s="569"/>
      <c r="D2" s="569"/>
      <c r="E2" s="569"/>
      <c r="F2" s="569"/>
      <c r="G2" s="570"/>
      <c r="H2" s="97" t="s">
        <v>56</v>
      </c>
    </row>
    <row r="3" spans="1:17" ht="19.5" customHeight="1">
      <c r="A3" s="103" t="s">
        <v>48</v>
      </c>
      <c r="B3" s="89"/>
      <c r="C3" s="89"/>
      <c r="D3" s="89"/>
      <c r="I3" s="97"/>
    </row>
    <row r="4" spans="1:17">
      <c r="A4" s="75" t="s">
        <v>46</v>
      </c>
      <c r="B4" s="369" t="s">
        <v>244</v>
      </c>
      <c r="C4" s="370"/>
      <c r="D4" s="370"/>
      <c r="E4" s="370"/>
      <c r="F4" s="370"/>
      <c r="G4" s="371"/>
    </row>
    <row r="5" spans="1:17">
      <c r="A5" s="76" t="s">
        <v>39</v>
      </c>
      <c r="B5" s="369" t="s">
        <v>245</v>
      </c>
      <c r="C5" s="370"/>
      <c r="D5" s="370"/>
      <c r="E5" s="370"/>
      <c r="F5" s="370"/>
      <c r="G5" s="371"/>
    </row>
    <row r="6" spans="1:17">
      <c r="A6" s="76" t="s">
        <v>7</v>
      </c>
      <c r="B6" s="369" t="s">
        <v>135</v>
      </c>
      <c r="C6" s="370"/>
      <c r="D6" s="371"/>
      <c r="E6" s="186" t="s">
        <v>43</v>
      </c>
      <c r="F6" s="196" t="str">
        <f>IF($I$6 = 0,"", $I$6)</f>
        <v>遠隔</v>
      </c>
      <c r="G6" s="129">
        <f>IF($J$6 = 0,"", $J$6)</f>
        <v>5</v>
      </c>
      <c r="H6" s="256" t="s">
        <v>43</v>
      </c>
      <c r="I6" s="254" t="s">
        <v>71</v>
      </c>
      <c r="J6" s="254">
        <v>5</v>
      </c>
      <c r="L6" s="253"/>
      <c r="M6" s="265" t="s">
        <v>43</v>
      </c>
      <c r="N6" s="264" t="s">
        <v>69</v>
      </c>
      <c r="O6" s="264">
        <v>1</v>
      </c>
      <c r="P6" s="261"/>
      <c r="Q6" s="260"/>
    </row>
    <row r="7" spans="1:17">
      <c r="A7" s="77" t="s">
        <v>6</v>
      </c>
      <c r="B7" s="369"/>
      <c r="C7" s="370"/>
      <c r="D7" s="371"/>
      <c r="E7" s="186" t="s">
        <v>66</v>
      </c>
      <c r="F7" s="185" t="str">
        <f>IF($I$7 = 0,"", $I$7)</f>
        <v/>
      </c>
      <c r="G7" s="185" t="str">
        <f>IF($J$7 = 0,"", $J$7)</f>
        <v/>
      </c>
      <c r="H7" s="256" t="s">
        <v>66</v>
      </c>
      <c r="I7" s="254"/>
      <c r="J7" s="254"/>
      <c r="L7" s="253"/>
      <c r="M7" s="265" t="s">
        <v>66</v>
      </c>
      <c r="N7" s="264"/>
      <c r="O7" s="264"/>
      <c r="P7" s="261"/>
      <c r="Q7" s="260"/>
    </row>
    <row r="8" spans="1:17">
      <c r="A8" s="78" t="s">
        <v>246</v>
      </c>
      <c r="B8" s="413" t="s">
        <v>247</v>
      </c>
      <c r="C8" s="414"/>
      <c r="D8" s="414"/>
      <c r="E8" s="414"/>
      <c r="F8" s="414"/>
      <c r="G8" s="415"/>
      <c r="H8" s="256" t="s">
        <v>85</v>
      </c>
      <c r="I8" s="254" t="s">
        <v>280</v>
      </c>
      <c r="J8" s="97" t="s">
        <v>62</v>
      </c>
      <c r="L8" s="253"/>
      <c r="M8" s="265" t="s">
        <v>85</v>
      </c>
      <c r="N8" s="264" t="s">
        <v>745</v>
      </c>
      <c r="O8" s="269" t="s">
        <v>62</v>
      </c>
      <c r="P8" s="261"/>
      <c r="Q8" s="260"/>
    </row>
    <row r="9" spans="1:17" ht="13.5" customHeight="1">
      <c r="A9" s="78" t="s">
        <v>61</v>
      </c>
      <c r="B9" s="413" t="s">
        <v>248</v>
      </c>
      <c r="C9" s="414"/>
      <c r="D9" s="414"/>
      <c r="E9" s="414"/>
      <c r="F9" s="414"/>
      <c r="G9" s="415"/>
      <c r="H9" s="256" t="s">
        <v>51</v>
      </c>
      <c r="I9" s="258" t="s">
        <v>15</v>
      </c>
      <c r="J9" s="255">
        <f>IF(I9="",0,VLOOKUP(I9,基本!$A$5:'基本'!$C$10,3,FALSE))</f>
        <v>5</v>
      </c>
      <c r="K9" s="254" t="s">
        <v>90</v>
      </c>
      <c r="L9" s="253"/>
      <c r="M9" s="265" t="s">
        <v>51</v>
      </c>
      <c r="N9" s="258" t="s">
        <v>12</v>
      </c>
      <c r="O9" s="262">
        <f>IF(N9="",0,VLOOKUP(N9,基本!$A$5:'基本'!$C$10,3,FALSE))</f>
        <v>0</v>
      </c>
      <c r="P9" s="264" t="s">
        <v>90</v>
      </c>
      <c r="Q9" s="260"/>
    </row>
    <row r="10" spans="1:17">
      <c r="A10" s="145"/>
      <c r="B10" s="381" t="s">
        <v>254</v>
      </c>
      <c r="C10" s="382"/>
      <c r="D10" s="382"/>
      <c r="E10" s="382"/>
      <c r="F10" s="382"/>
      <c r="G10" s="383"/>
      <c r="H10" s="256" t="s">
        <v>58</v>
      </c>
      <c r="I10" s="254">
        <v>0</v>
      </c>
      <c r="J10" s="362" t="s">
        <v>53</v>
      </c>
      <c r="K10" s="363"/>
      <c r="L10" s="255">
        <f>IF($I$8=基本!$F$4,基本!$P$7,IF($I$8=基本!$F$13,基本!$P$16,IF($I$8=基本!$F$22,基本!$P$25,IF($I$8=基本!$F$31,基本!$P$34,IF($I$8=基本!$F$40,基本!$P$43,0)))))</f>
        <v>9</v>
      </c>
      <c r="M10" s="265" t="s">
        <v>58</v>
      </c>
      <c r="N10" s="264">
        <v>0</v>
      </c>
      <c r="O10" s="362" t="s">
        <v>53</v>
      </c>
      <c r="P10" s="363"/>
      <c r="Q10" s="262">
        <f>IF($I$8=基本!$F$4,基本!$P$7,IF($I$8=基本!$F$13,基本!$P$16,IF($I$8=基本!$F$22,基本!$P$25,IF($I$8=基本!$F$31,基本!$P$34,IF($I$8=基本!$F$40,基本!$P$43,0)))))</f>
        <v>9</v>
      </c>
    </row>
    <row r="11" spans="1:17">
      <c r="A11" s="79"/>
      <c r="B11" s="381" t="s">
        <v>249</v>
      </c>
      <c r="C11" s="382"/>
      <c r="D11" s="382"/>
      <c r="E11" s="382"/>
      <c r="F11" s="382"/>
      <c r="G11" s="383"/>
      <c r="H11" s="101" t="s">
        <v>52</v>
      </c>
      <c r="I11" s="258" t="s">
        <v>15</v>
      </c>
      <c r="J11" s="255">
        <f>IF(I11="",0,VLOOKUP(I11,基本!$A$5:'基本'!$C$10,3,FALSE))</f>
        <v>5</v>
      </c>
      <c r="L11" s="89"/>
      <c r="M11" s="270" t="s">
        <v>52</v>
      </c>
      <c r="N11" s="258" t="s">
        <v>12</v>
      </c>
      <c r="O11" s="262">
        <f>IF(N11="",0,VLOOKUP(N11,基本!$A$5:'基本'!$C$10,3,FALSE))</f>
        <v>0</v>
      </c>
      <c r="P11" s="261"/>
      <c r="Q11" s="261"/>
    </row>
    <row r="12" spans="1:17">
      <c r="A12" s="79"/>
      <c r="B12" s="381" t="s">
        <v>250</v>
      </c>
      <c r="C12" s="382"/>
      <c r="D12" s="382"/>
      <c r="E12" s="382"/>
      <c r="F12" s="382"/>
      <c r="G12" s="383"/>
      <c r="H12" s="256" t="s">
        <v>59</v>
      </c>
      <c r="I12" s="254">
        <v>0</v>
      </c>
      <c r="J12" s="362" t="s">
        <v>54</v>
      </c>
      <c r="K12" s="363"/>
      <c r="L12" s="255">
        <f>IF($I$8=基本!$F$4,基本!$P$9,IF($I$8=基本!$F$13,基本!$P$18,IF($I$8=基本!$F$22,基本!$P$27,IF($I$8=基本!$F$31,基本!$P$36,IF($I$8=基本!$F$40,基本!$P$45,0)))))</f>
        <v>2</v>
      </c>
      <c r="M12" s="265" t="s">
        <v>59</v>
      </c>
      <c r="N12" s="264">
        <v>0</v>
      </c>
      <c r="O12" s="362" t="s">
        <v>54</v>
      </c>
      <c r="P12" s="363"/>
      <c r="Q12" s="262">
        <f>IF($I$8=基本!$F$4,基本!$P$9,IF($I$8=基本!$F$13,基本!$P$18,IF($I$8=基本!$F$22,基本!$P$27,IF($I$8=基本!$F$31,基本!$P$36,IF($I$8=基本!$F$40,基本!$P$45,0)))))</f>
        <v>2</v>
      </c>
    </row>
    <row r="13" spans="1:17">
      <c r="A13" s="79"/>
      <c r="B13" s="372" t="s">
        <v>251</v>
      </c>
      <c r="C13" s="373"/>
      <c r="D13" s="373"/>
      <c r="E13" s="373"/>
      <c r="F13" s="373"/>
      <c r="G13" s="374"/>
      <c r="H13" s="102" t="s">
        <v>86</v>
      </c>
      <c r="I13" s="254">
        <v>1</v>
      </c>
      <c r="J13" s="256" t="s">
        <v>44</v>
      </c>
      <c r="K13" s="254">
        <v>6</v>
      </c>
      <c r="L13" s="108"/>
      <c r="M13" s="271" t="s">
        <v>86</v>
      </c>
      <c r="N13" s="264">
        <v>1</v>
      </c>
      <c r="O13" s="265" t="s">
        <v>44</v>
      </c>
      <c r="P13" s="264">
        <v>6</v>
      </c>
      <c r="Q13" s="272"/>
    </row>
    <row r="14" spans="1:17">
      <c r="A14" s="79"/>
      <c r="B14" s="381" t="s">
        <v>252</v>
      </c>
      <c r="C14" s="382"/>
      <c r="D14" s="382"/>
      <c r="E14" s="382"/>
      <c r="F14" s="382"/>
      <c r="G14" s="383"/>
      <c r="H14" s="256" t="s">
        <v>50</v>
      </c>
      <c r="I14" s="254">
        <v>2</v>
      </c>
      <c r="J14" s="256" t="s">
        <v>44</v>
      </c>
      <c r="K14" s="254">
        <v>8</v>
      </c>
      <c r="L14" s="108"/>
      <c r="M14" s="265" t="s">
        <v>50</v>
      </c>
      <c r="N14" s="264">
        <v>2</v>
      </c>
      <c r="O14" s="265" t="s">
        <v>44</v>
      </c>
      <c r="P14" s="264">
        <v>8</v>
      </c>
      <c r="Q14" s="272"/>
    </row>
    <row r="15" spans="1:17">
      <c r="A15" s="79"/>
      <c r="B15" s="381"/>
      <c r="C15" s="382"/>
      <c r="D15" s="382"/>
      <c r="E15" s="382"/>
      <c r="F15" s="382"/>
      <c r="G15" s="383"/>
      <c r="H15" s="256" t="s">
        <v>60</v>
      </c>
      <c r="I15" s="254"/>
      <c r="J15" s="253"/>
      <c r="K15" s="253"/>
      <c r="L15" s="253"/>
      <c r="M15" s="265" t="s">
        <v>60</v>
      </c>
      <c r="N15" s="264"/>
      <c r="O15" s="260"/>
      <c r="P15" s="260"/>
      <c r="Q15" s="260"/>
    </row>
    <row r="16" spans="1:17">
      <c r="A16" s="79"/>
      <c r="B16" s="381" t="s">
        <v>253</v>
      </c>
      <c r="C16" s="382"/>
      <c r="D16" s="382"/>
      <c r="E16" s="382"/>
      <c r="F16" s="382"/>
      <c r="G16" s="383"/>
      <c r="H16" s="136"/>
      <c r="I16" s="136"/>
      <c r="J16" s="136"/>
      <c r="K16" s="136"/>
    </row>
    <row r="17" spans="1:12">
      <c r="A17" s="79"/>
      <c r="B17" s="381" t="s">
        <v>359</v>
      </c>
      <c r="C17" s="382"/>
      <c r="D17" s="382"/>
      <c r="E17" s="382"/>
      <c r="F17" s="382"/>
      <c r="G17" s="383"/>
      <c r="H17" s="136"/>
      <c r="I17" s="136"/>
      <c r="J17" s="136"/>
      <c r="K17" s="136"/>
    </row>
    <row r="18" spans="1:12">
      <c r="A18" s="79"/>
      <c r="B18" s="381" t="s">
        <v>360</v>
      </c>
      <c r="C18" s="382"/>
      <c r="D18" s="382"/>
      <c r="E18" s="382"/>
      <c r="F18" s="382"/>
      <c r="G18" s="383"/>
      <c r="H18" s="136"/>
      <c r="I18" s="136"/>
      <c r="J18" s="136"/>
      <c r="K18" s="136"/>
    </row>
    <row r="19" spans="1:12">
      <c r="A19" s="80"/>
      <c r="B19" s="544"/>
      <c r="C19" s="545"/>
      <c r="D19" s="545"/>
      <c r="E19" s="545"/>
      <c r="F19" s="545"/>
      <c r="G19" s="546"/>
      <c r="H19" s="136"/>
      <c r="I19" s="136"/>
      <c r="J19" s="136"/>
      <c r="K19" s="136"/>
    </row>
    <row r="20" spans="1:12" ht="14.25" thickBot="1">
      <c r="A20" s="137" t="s">
        <v>229</v>
      </c>
      <c r="B20" s="188"/>
      <c r="C20" s="188"/>
      <c r="D20" s="188"/>
      <c r="E20" s="188"/>
      <c r="F20" s="188"/>
      <c r="G20" s="188"/>
      <c r="H20" s="136"/>
      <c r="I20" s="136"/>
      <c r="J20" s="136"/>
      <c r="K20" s="136"/>
    </row>
    <row r="21" spans="1:12" ht="21.75" thickBot="1">
      <c r="A21" s="164" t="s">
        <v>183</v>
      </c>
      <c r="B21" s="554" t="s">
        <v>243</v>
      </c>
      <c r="C21" s="555"/>
      <c r="D21" s="555"/>
      <c r="E21" s="555"/>
      <c r="F21" s="555"/>
      <c r="G21" s="556"/>
      <c r="H21" s="136"/>
      <c r="I21" s="136"/>
      <c r="J21" s="136"/>
      <c r="K21" s="136"/>
    </row>
    <row r="22" spans="1:12" ht="21" customHeight="1">
      <c r="A22" s="571" t="s">
        <v>87</v>
      </c>
      <c r="B22" s="572"/>
      <c r="C22" s="573"/>
      <c r="D22" s="184" t="s">
        <v>18</v>
      </c>
      <c r="E22" s="166" t="s">
        <v>19</v>
      </c>
      <c r="F22" s="166" t="s">
        <v>20</v>
      </c>
      <c r="G22" s="167" t="s">
        <v>21</v>
      </c>
      <c r="H22" s="165" t="s">
        <v>87</v>
      </c>
      <c r="I22" s="168" t="s">
        <v>18</v>
      </c>
      <c r="J22" s="168" t="s">
        <v>19</v>
      </c>
      <c r="K22" s="168" t="s">
        <v>20</v>
      </c>
      <c r="L22" s="168" t="s">
        <v>21</v>
      </c>
    </row>
    <row r="23" spans="1:12" ht="30" customHeight="1" thickBot="1">
      <c r="A23" s="551">
        <f>INT(基本!$A$13/2)+$H$23</f>
        <v>35</v>
      </c>
      <c r="B23" s="552"/>
      <c r="C23" s="553"/>
      <c r="D23" s="169">
        <f>基本!$B$16+$I$23</f>
        <v>25</v>
      </c>
      <c r="E23" s="170">
        <f>基本!$B$17+$J$23</f>
        <v>19</v>
      </c>
      <c r="F23" s="170">
        <f>基本!$B$18+$K$23</f>
        <v>22</v>
      </c>
      <c r="G23" s="171">
        <f>基本!$B$19+$L$23</f>
        <v>25</v>
      </c>
      <c r="H23" s="172">
        <v>0</v>
      </c>
      <c r="I23" s="187">
        <v>0</v>
      </c>
      <c r="J23" s="187">
        <v>0</v>
      </c>
      <c r="K23" s="187">
        <v>0</v>
      </c>
      <c r="L23" s="187">
        <v>0</v>
      </c>
    </row>
    <row r="24" spans="1:12" ht="14.25" thickBot="1">
      <c r="A24" s="137" t="s">
        <v>47</v>
      </c>
      <c r="E24" s="91"/>
    </row>
    <row r="25" spans="1:12" ht="14.25" thickBot="1">
      <c r="A25" s="557" t="str">
        <f>$B$2</f>
        <v>ダンシング・ウェポン</v>
      </c>
      <c r="B25" s="558"/>
      <c r="C25" s="559"/>
      <c r="D25" s="563" t="s">
        <v>725</v>
      </c>
      <c r="E25" s="564"/>
      <c r="F25" s="563" t="s">
        <v>727</v>
      </c>
      <c r="G25" s="564"/>
    </row>
    <row r="26" spans="1:12" ht="18.75" customHeight="1" thickBot="1">
      <c r="A26" s="560"/>
      <c r="B26" s="561"/>
      <c r="C26" s="562"/>
      <c r="D26" s="173" t="s">
        <v>2</v>
      </c>
      <c r="E26" s="111" t="s">
        <v>1</v>
      </c>
      <c r="F26" s="246" t="s">
        <v>104</v>
      </c>
      <c r="G26" s="111" t="s">
        <v>726</v>
      </c>
    </row>
    <row r="27" spans="1:12" ht="22.5" customHeight="1">
      <c r="A27" s="565" t="s">
        <v>122</v>
      </c>
      <c r="B27" s="174" t="s">
        <v>743</v>
      </c>
      <c r="C27" s="175" t="str">
        <f>$K$9</f>
        <v>AC</v>
      </c>
      <c r="D27" s="176" t="str">
        <f>$J$9+$L$10+$I$10 &amp; "+1d20"</f>
        <v>14+1d20</v>
      </c>
      <c r="E27" s="177" t="str">
        <f>$J$9+$L$10+2+$I$10 &amp; "+1d20"</f>
        <v>16+1d20</v>
      </c>
      <c r="F27" s="247" t="str">
        <f>$O$9+$Q$10+$N$10+1 &amp; "+1d20"</f>
        <v>10+1d20</v>
      </c>
      <c r="G27" s="177" t="str">
        <f>$O$9+$Q$10+2+$N$10+1 &amp; "+1d20"</f>
        <v>12+1d20</v>
      </c>
    </row>
    <row r="28" spans="1:12" ht="22.5" customHeight="1">
      <c r="A28" s="566"/>
      <c r="B28" s="178" t="s">
        <v>4</v>
      </c>
      <c r="C28" s="179" t="str">
        <f>IF($I$15 = 0,"", $I$15)</f>
        <v/>
      </c>
      <c r="D28" s="180" t="str">
        <f>$J$11+$L$12+$I$12 &amp; "+" &amp; $I$13 &amp; "d" &amp; $K$13</f>
        <v>7+1d6</v>
      </c>
      <c r="E28" s="181" t="str">
        <f>$J$11+$L$12+$I$12 &amp; "+" &amp; $I$13 &amp; "d" &amp; $K$13</f>
        <v>7+1d6</v>
      </c>
      <c r="F28" s="248" t="str">
        <f>$O$11+$Q$12+$N$12 &amp; "+" &amp; $N$13 &amp; "d" &amp; $P$13</f>
        <v>2+1d6</v>
      </c>
      <c r="G28" s="181" t="str">
        <f>$O$11+$Q$12+$N$12 &amp; "+" &amp; $N$13 &amp; "d" &amp; $P$13</f>
        <v>2+1d6</v>
      </c>
    </row>
    <row r="29" spans="1:12" ht="22.5" customHeight="1" thickBot="1">
      <c r="A29" s="567"/>
      <c r="B29" s="107" t="s">
        <v>3</v>
      </c>
      <c r="C29" s="141" t="str">
        <f>IF($I$15 = 0,"", $I$15)</f>
        <v/>
      </c>
      <c r="D29" s="182" t="str">
        <f>$J$11+$L$12+$I$12+($I$13*$K$13) &amp; IF($I$14 = 0,"","+" &amp; $I$14 &amp; "d" &amp; $K$14)</f>
        <v>13+2d8</v>
      </c>
      <c r="E29" s="183" t="str">
        <f>$J$11+$L$12+$I$12+($I$13*$K$13) &amp; IF($I$14 = 0,"","+" &amp; $I$14 &amp; "d" &amp; $K$14)</f>
        <v>13+2d8</v>
      </c>
      <c r="F29" s="249" t="str">
        <f>$O$11+$Q$12+$N$12+($N$13*$P$13) &amp; IF($N$14 = 0,"","+" &amp; $N$14 &amp; "d" &amp; $P$14)</f>
        <v>8+2d8</v>
      </c>
      <c r="G29" s="183" t="str">
        <f>$O$11+$Q$12+$N$12+($N$13*$P$13) &amp; IF($N$14 = 0,"","+" &amp; $N$14 &amp; "d" &amp; $P$14)</f>
        <v>8+2d8</v>
      </c>
    </row>
    <row r="30" spans="1:12" s="250" customFormat="1" ht="22.5" customHeight="1">
      <c r="A30" s="565" t="s">
        <v>742</v>
      </c>
      <c r="B30" s="174" t="s">
        <v>743</v>
      </c>
      <c r="C30" s="175" t="str">
        <f>$K$9</f>
        <v>AC</v>
      </c>
      <c r="D30" s="176" t="str">
        <f>$O$9+$Q$10+$N$10 &amp; "+1d20"</f>
        <v>9+1d20</v>
      </c>
      <c r="E30" s="177" t="str">
        <f>$O$9+$Q$10+2+$N$10 &amp; "+1d20"</f>
        <v>11+1d20</v>
      </c>
      <c r="F30" s="89"/>
      <c r="G30" s="89"/>
      <c r="H30" s="89"/>
      <c r="I30" s="89"/>
    </row>
    <row r="31" spans="1:12" s="250" customFormat="1" ht="22.5" customHeight="1">
      <c r="A31" s="566"/>
      <c r="B31" s="178" t="s">
        <v>4</v>
      </c>
      <c r="C31" s="179" t="str">
        <f>IF($I$15 = 0,"", $I$15)</f>
        <v/>
      </c>
      <c r="D31" s="180" t="str">
        <f>$O$11+$Q$12+$N$12 &amp; "+" &amp; $N$13 &amp; "d" &amp; $P$13</f>
        <v>2+1d6</v>
      </c>
      <c r="E31" s="181" t="str">
        <f>$O$11+$Q$12+$N$12 &amp; "+" &amp; $N$13 &amp; "d" &amp; $P$13</f>
        <v>2+1d6</v>
      </c>
      <c r="F31" s="89"/>
      <c r="G31" s="89"/>
      <c r="H31" s="89"/>
      <c r="I31" s="89"/>
    </row>
    <row r="32" spans="1:12" s="250" customFormat="1" ht="22.5" customHeight="1" thickBot="1">
      <c r="A32" s="567"/>
      <c r="B32" s="107" t="s">
        <v>3</v>
      </c>
      <c r="C32" s="141" t="str">
        <f>IF($I$15 = 0,"", $I$15)</f>
        <v/>
      </c>
      <c r="D32" s="182" t="str">
        <f>$O$11+$Q$12+$N$12+($N$13*$P$13) &amp; IF($N$14 = 0,"","+" &amp; $N$14 &amp; "d" &amp; $P$14)</f>
        <v>8+2d8</v>
      </c>
      <c r="E32" s="183" t="str">
        <f>$O$11+$Q$12+$N$12+($N$13*$P$13) &amp; IF($N$14 = 0,"","+" &amp; $N$14 &amp; "d" &amp; $P$14)</f>
        <v>8+2d8</v>
      </c>
      <c r="F32" s="251"/>
      <c r="G32" s="67"/>
      <c r="H32" s="89"/>
      <c r="I32" s="89"/>
    </row>
    <row r="33" spans="1:12" s="161" customFormat="1" ht="15.75" customHeight="1">
      <c r="A33" s="547" t="s">
        <v>687</v>
      </c>
      <c r="B33" s="547"/>
      <c r="C33" s="547"/>
      <c r="D33" s="547"/>
      <c r="E33" s="547"/>
      <c r="F33" s="393"/>
      <c r="G33" s="393"/>
    </row>
    <row r="34" spans="1:12" ht="13.5" customHeight="1">
      <c r="A34" s="478" t="s">
        <v>216</v>
      </c>
      <c r="B34" s="478"/>
      <c r="C34" s="478"/>
      <c r="D34" s="478"/>
      <c r="E34" s="478"/>
      <c r="F34" s="478"/>
      <c r="G34" s="478"/>
    </row>
    <row r="35" spans="1:12" ht="13.5" customHeight="1">
      <c r="A35" s="548" t="s">
        <v>217</v>
      </c>
      <c r="B35" s="548"/>
      <c r="C35" s="548"/>
      <c r="D35" s="548"/>
      <c r="E35" s="548"/>
      <c r="F35" s="548"/>
      <c r="G35" s="548"/>
    </row>
    <row r="36" spans="1:12" ht="13.5" customHeight="1">
      <c r="A36" s="407" t="s">
        <v>49</v>
      </c>
      <c r="B36" s="408"/>
      <c r="C36" s="408"/>
      <c r="D36" s="408"/>
      <c r="E36" s="408"/>
      <c r="F36" s="408"/>
      <c r="G36" s="409"/>
    </row>
    <row r="37" spans="1:12" s="215" customFormat="1" ht="4.5" customHeight="1">
      <c r="A37" s="384"/>
      <c r="B37" s="385"/>
      <c r="C37" s="385"/>
      <c r="D37" s="385"/>
      <c r="E37" s="385"/>
      <c r="F37" s="385"/>
      <c r="G37" s="386"/>
    </row>
    <row r="38" spans="1:12" s="215" customFormat="1" ht="18.75" customHeight="1">
      <c r="A38" s="466" t="s">
        <v>384</v>
      </c>
      <c r="B38" s="467"/>
      <c r="C38" s="467"/>
      <c r="D38" s="467"/>
      <c r="E38" s="467"/>
      <c r="F38" s="467"/>
      <c r="G38" s="468"/>
    </row>
    <row r="39" spans="1:12" s="89" customFormat="1" ht="3.75" customHeight="1">
      <c r="A39" s="384"/>
      <c r="B39" s="385"/>
      <c r="C39" s="385"/>
      <c r="D39" s="385"/>
      <c r="E39" s="385"/>
      <c r="F39" s="385"/>
      <c r="G39" s="386"/>
      <c r="H39" s="215"/>
      <c r="I39" s="215"/>
      <c r="J39" s="215"/>
      <c r="K39" s="215"/>
      <c r="L39" s="215"/>
    </row>
    <row r="40" spans="1:12" s="215" customFormat="1" ht="13.5" customHeight="1">
      <c r="A40" s="384" t="s">
        <v>364</v>
      </c>
      <c r="B40" s="385"/>
      <c r="C40" s="385"/>
      <c r="D40" s="385"/>
      <c r="E40" s="385"/>
      <c r="F40" s="385"/>
      <c r="G40" s="386"/>
    </row>
    <row r="41" spans="1:12" s="89" customFormat="1" ht="13.5" customHeight="1">
      <c r="A41" s="384" t="s">
        <v>504</v>
      </c>
      <c r="B41" s="385"/>
      <c r="C41" s="385"/>
      <c r="D41" s="385"/>
      <c r="E41" s="385"/>
      <c r="F41" s="385"/>
      <c r="G41" s="386"/>
      <c r="H41" s="215"/>
      <c r="I41" s="215"/>
      <c r="J41" s="215"/>
      <c r="K41" s="215"/>
      <c r="L41" s="215"/>
    </row>
    <row r="42" spans="1:12" s="89" customFormat="1" ht="13.5" customHeight="1">
      <c r="A42" s="384" t="s">
        <v>505</v>
      </c>
      <c r="B42" s="385"/>
      <c r="C42" s="385"/>
      <c r="D42" s="385"/>
      <c r="E42" s="385"/>
      <c r="F42" s="385"/>
      <c r="G42" s="386"/>
      <c r="H42" s="215"/>
      <c r="I42" s="215"/>
      <c r="J42" s="215"/>
      <c r="K42" s="215"/>
      <c r="L42" s="215"/>
    </row>
    <row r="43" spans="1:12" s="89" customFormat="1" ht="13.5" customHeight="1">
      <c r="A43" s="384" t="s">
        <v>506</v>
      </c>
      <c r="B43" s="385"/>
      <c r="C43" s="385"/>
      <c r="D43" s="385"/>
      <c r="E43" s="385"/>
      <c r="F43" s="385"/>
      <c r="G43" s="386"/>
      <c r="H43" s="215"/>
      <c r="I43" s="215"/>
      <c r="J43" s="215"/>
      <c r="K43" s="215"/>
      <c r="L43" s="215"/>
    </row>
    <row r="44" spans="1:12" s="215" customFormat="1" ht="5.25" customHeight="1">
      <c r="A44" s="384" t="s">
        <v>380</v>
      </c>
      <c r="B44" s="385"/>
      <c r="C44" s="385"/>
      <c r="D44" s="385"/>
      <c r="E44" s="385"/>
      <c r="F44" s="385"/>
      <c r="G44" s="386"/>
    </row>
    <row r="45" spans="1:12" s="215" customFormat="1" ht="13.5" customHeight="1">
      <c r="A45" s="384" t="s">
        <v>381</v>
      </c>
      <c r="B45" s="385"/>
      <c r="C45" s="385"/>
      <c r="D45" s="385"/>
      <c r="E45" s="385"/>
      <c r="F45" s="385"/>
      <c r="G45" s="386"/>
    </row>
    <row r="46" spans="1:12" s="89" customFormat="1" ht="13.5" customHeight="1">
      <c r="A46" s="384" t="s">
        <v>382</v>
      </c>
      <c r="B46" s="385"/>
      <c r="C46" s="385"/>
      <c r="D46" s="385"/>
      <c r="E46" s="385"/>
      <c r="F46" s="385"/>
      <c r="G46" s="386"/>
      <c r="H46" s="215"/>
      <c r="I46" s="215"/>
      <c r="J46" s="215"/>
      <c r="K46" s="215"/>
      <c r="L46" s="215"/>
    </row>
    <row r="47" spans="1:12" s="89" customFormat="1" ht="13.5" customHeight="1">
      <c r="A47" s="384" t="s">
        <v>507</v>
      </c>
      <c r="B47" s="385"/>
      <c r="C47" s="385"/>
      <c r="D47" s="385"/>
      <c r="E47" s="385"/>
      <c r="F47" s="385"/>
      <c r="G47" s="386"/>
      <c r="H47" s="215"/>
      <c r="I47" s="215"/>
      <c r="J47" s="215"/>
      <c r="K47" s="215"/>
      <c r="L47" s="215"/>
    </row>
    <row r="48" spans="1:12" s="89" customFormat="1" ht="13.5" customHeight="1">
      <c r="A48" s="384" t="s">
        <v>383</v>
      </c>
      <c r="B48" s="385"/>
      <c r="C48" s="385"/>
      <c r="D48" s="385"/>
      <c r="E48" s="385"/>
      <c r="F48" s="385"/>
      <c r="G48" s="386"/>
      <c r="H48" s="215"/>
      <c r="I48" s="215"/>
      <c r="J48" s="215"/>
      <c r="K48" s="215"/>
      <c r="L48" s="215"/>
    </row>
    <row r="49" spans="1:12" s="215" customFormat="1" ht="13.5" customHeight="1">
      <c r="A49" s="384" t="s">
        <v>386</v>
      </c>
      <c r="B49" s="385"/>
      <c r="C49" s="385"/>
      <c r="D49" s="385"/>
      <c r="E49" s="385"/>
      <c r="F49" s="385"/>
      <c r="G49" s="386"/>
    </row>
    <row r="50" spans="1:12" s="89" customFormat="1" ht="5.25" customHeight="1">
      <c r="A50" s="384"/>
      <c r="B50" s="385"/>
      <c r="C50" s="385"/>
      <c r="D50" s="385"/>
      <c r="E50" s="385"/>
      <c r="F50" s="385"/>
      <c r="G50" s="386"/>
      <c r="H50" s="215"/>
      <c r="I50" s="215"/>
      <c r="J50" s="215"/>
      <c r="K50" s="215"/>
      <c r="L50" s="215"/>
    </row>
    <row r="51" spans="1:12" s="215" customFormat="1" ht="13.5" customHeight="1">
      <c r="A51" s="384" t="s">
        <v>385</v>
      </c>
      <c r="B51" s="385"/>
      <c r="C51" s="385"/>
      <c r="D51" s="385"/>
      <c r="E51" s="385"/>
      <c r="F51" s="385"/>
      <c r="G51" s="386"/>
    </row>
    <row r="52" spans="1:12" s="89" customFormat="1" ht="13.5" customHeight="1">
      <c r="A52" s="384" t="s">
        <v>387</v>
      </c>
      <c r="B52" s="385"/>
      <c r="C52" s="385"/>
      <c r="D52" s="385"/>
      <c r="E52" s="385"/>
      <c r="F52" s="385"/>
      <c r="G52" s="386"/>
      <c r="H52" s="215"/>
      <c r="I52" s="215"/>
      <c r="J52" s="215"/>
      <c r="K52" s="215"/>
      <c r="L52" s="215"/>
    </row>
    <row r="53" spans="1:12" s="89" customFormat="1" ht="13.5" customHeight="1">
      <c r="A53" s="384" t="s">
        <v>388</v>
      </c>
      <c r="B53" s="385"/>
      <c r="C53" s="385"/>
      <c r="D53" s="385"/>
      <c r="E53" s="385"/>
      <c r="F53" s="385"/>
      <c r="G53" s="386"/>
      <c r="H53" s="215"/>
      <c r="I53" s="215"/>
      <c r="J53" s="215"/>
      <c r="K53" s="215"/>
      <c r="L53" s="215"/>
    </row>
    <row r="54" spans="1:12" s="89" customFormat="1" ht="5.25" customHeight="1">
      <c r="A54" s="384"/>
      <c r="B54" s="385"/>
      <c r="C54" s="385"/>
      <c r="D54" s="385"/>
      <c r="E54" s="385"/>
      <c r="F54" s="385"/>
      <c r="G54" s="386"/>
      <c r="H54" s="215"/>
      <c r="I54" s="215"/>
      <c r="J54" s="215"/>
      <c r="K54" s="215"/>
      <c r="L54" s="215"/>
    </row>
    <row r="55" spans="1:12" s="89" customFormat="1" ht="21">
      <c r="A55" s="142" t="s">
        <v>32</v>
      </c>
      <c r="B55" s="190">
        <f>$B$1</f>
        <v>5</v>
      </c>
      <c r="C55" s="143" t="s">
        <v>40</v>
      </c>
      <c r="D55" s="144" t="str">
        <f>$E$1</f>
        <v>一日毎</v>
      </c>
      <c r="E55" s="482" t="str">
        <f>$B$2</f>
        <v>ダンシング・ウェポン</v>
      </c>
      <c r="F55" s="483"/>
      <c r="G55" s="484"/>
      <c r="L55" s="136"/>
    </row>
  </sheetData>
  <mergeCells count="53">
    <mergeCell ref="A52:G52"/>
    <mergeCell ref="A53:G53"/>
    <mergeCell ref="A54:G54"/>
    <mergeCell ref="A47:G47"/>
    <mergeCell ref="A48:G48"/>
    <mergeCell ref="A49:G49"/>
    <mergeCell ref="A50:G50"/>
    <mergeCell ref="A51:G51"/>
    <mergeCell ref="B7:D7"/>
    <mergeCell ref="B18:G18"/>
    <mergeCell ref="B8:G8"/>
    <mergeCell ref="B9:G9"/>
    <mergeCell ref="B14:G14"/>
    <mergeCell ref="B15:G15"/>
    <mergeCell ref="B16:G16"/>
    <mergeCell ref="B17:G17"/>
    <mergeCell ref="B1:C1"/>
    <mergeCell ref="B2:G2"/>
    <mergeCell ref="B4:G4"/>
    <mergeCell ref="B5:G5"/>
    <mergeCell ref="B6:D6"/>
    <mergeCell ref="A36:G36"/>
    <mergeCell ref="A43:G43"/>
    <mergeCell ref="A44:G44"/>
    <mergeCell ref="A45:G45"/>
    <mergeCell ref="J10:K10"/>
    <mergeCell ref="B11:G11"/>
    <mergeCell ref="B12:G12"/>
    <mergeCell ref="J12:K12"/>
    <mergeCell ref="B13:G13"/>
    <mergeCell ref="B10:G10"/>
    <mergeCell ref="A37:G37"/>
    <mergeCell ref="A41:G41"/>
    <mergeCell ref="A42:G42"/>
    <mergeCell ref="A38:G38"/>
    <mergeCell ref="A39:G39"/>
    <mergeCell ref="A40:G40"/>
    <mergeCell ref="O10:P10"/>
    <mergeCell ref="O12:P12"/>
    <mergeCell ref="A46:G46"/>
    <mergeCell ref="E55:G55"/>
    <mergeCell ref="B19:G19"/>
    <mergeCell ref="B21:G21"/>
    <mergeCell ref="A22:C22"/>
    <mergeCell ref="A23:C23"/>
    <mergeCell ref="A25:C26"/>
    <mergeCell ref="D25:E25"/>
    <mergeCell ref="F25:G25"/>
    <mergeCell ref="A27:A29"/>
    <mergeCell ref="A33:G33"/>
    <mergeCell ref="A34:G34"/>
    <mergeCell ref="A35:G35"/>
    <mergeCell ref="A30:A32"/>
  </mergeCells>
  <phoneticPr fontId="4"/>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基本!$B$27:$B$31</xm:f>
          </x14:formula1>
          <xm:sqref>I7 N7</xm:sqref>
        </x14:dataValidation>
        <x14:dataValidation type="list" allowBlank="1" showInputMessage="1" showErrorMessage="1">
          <x14:formula1>
            <xm:f>基本!$A$27:$A$33</xm:f>
          </x14:formula1>
          <xm:sqref>I6 N6</xm:sqref>
        </x14:dataValidation>
        <x14:dataValidation type="list" allowBlank="1" showInputMessage="1" showErrorMessage="1">
          <x14:formula1>
            <xm:f>基本!$D$27:$D$31</xm:f>
          </x14:formula1>
          <xm:sqref>I8 N8</xm:sqref>
        </x14:dataValidation>
        <x14:dataValidation type="list" allowBlank="1" showInputMessage="1" showErrorMessage="1">
          <x14:formula1>
            <xm:f>基本!$C$27:$C$37</xm:f>
          </x14:formula1>
          <xm:sqref>I15 N15</xm:sqref>
        </x14:dataValidation>
        <x14:dataValidation type="list" allowBlank="1" showInputMessage="1" showErrorMessage="1">
          <x14:formula1>
            <xm:f>基本!$A$16:$A$19</xm:f>
          </x14:formula1>
          <xm:sqref>K9 P9</xm:sqref>
        </x14:dataValidation>
        <x14:dataValidation type="list" allowBlank="1" showInputMessage="1" showErrorMessage="1">
          <x14:formula1>
            <xm:f>基本!$A$5:$A$10</xm:f>
          </x14:formula1>
          <xm:sqref>I9 I11 N9 N11</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34998626667073579"/>
  </sheetPr>
  <dimension ref="A1:Q52"/>
  <sheetViews>
    <sheetView zoomScaleNormal="100" workbookViewId="0">
      <selection activeCell="B19" sqref="B19:G19"/>
    </sheetView>
  </sheetViews>
  <sheetFormatPr defaultRowHeight="13.5"/>
  <cols>
    <col min="1" max="1" width="7.875" style="260" customWidth="1"/>
    <col min="2" max="2" width="8.5" style="260" customWidth="1"/>
    <col min="3" max="3" width="6.625" style="260" customWidth="1"/>
    <col min="4" max="4" width="15.75" style="260" customWidth="1"/>
    <col min="5" max="6" width="15.75" style="261" customWidth="1"/>
    <col min="7" max="7" width="18.25" style="261" customWidth="1"/>
    <col min="8" max="8" width="17.375" style="261" customWidth="1"/>
    <col min="9" max="9" width="14.625" style="261" customWidth="1"/>
    <col min="10" max="10" width="8.375" style="261" customWidth="1"/>
    <col min="11" max="11" width="7.5" style="261" customWidth="1"/>
    <col min="12" max="12" width="7.875" style="260" customWidth="1"/>
    <col min="13" max="13" width="17.875" style="260" bestFit="1" customWidth="1"/>
    <col min="14" max="14" width="12.375" style="260" customWidth="1"/>
    <col min="15" max="16384" width="9" style="260"/>
  </cols>
  <sheetData>
    <row r="1" spans="1:17" ht="21">
      <c r="A1" s="281" t="s">
        <v>32</v>
      </c>
      <c r="B1" s="487">
        <v>10</v>
      </c>
      <c r="C1" s="488"/>
      <c r="D1" s="282" t="s">
        <v>40</v>
      </c>
      <c r="E1" s="283" t="s">
        <v>226</v>
      </c>
      <c r="F1" s="296" t="s">
        <v>227</v>
      </c>
      <c r="G1" s="297" t="s">
        <v>747</v>
      </c>
      <c r="H1" s="269" t="s">
        <v>55</v>
      </c>
    </row>
    <row r="2" spans="1:17" ht="24.75" customHeight="1">
      <c r="A2" s="282" t="s">
        <v>0</v>
      </c>
      <c r="B2" s="568" t="s">
        <v>746</v>
      </c>
      <c r="C2" s="569"/>
      <c r="D2" s="569"/>
      <c r="E2" s="569"/>
      <c r="F2" s="569"/>
      <c r="G2" s="570"/>
      <c r="H2" s="269" t="s">
        <v>56</v>
      </c>
    </row>
    <row r="3" spans="1:17" ht="19.5" customHeight="1">
      <c r="A3" s="268" t="s">
        <v>48</v>
      </c>
      <c r="B3" s="261"/>
      <c r="C3" s="261"/>
      <c r="D3" s="261"/>
      <c r="I3" s="269"/>
    </row>
    <row r="4" spans="1:17">
      <c r="A4" s="273" t="s">
        <v>46</v>
      </c>
      <c r="B4" s="369" t="s">
        <v>748</v>
      </c>
      <c r="C4" s="370"/>
      <c r="D4" s="370"/>
      <c r="E4" s="370"/>
      <c r="F4" s="370"/>
      <c r="G4" s="371"/>
    </row>
    <row r="5" spans="1:17">
      <c r="A5" s="274" t="s">
        <v>39</v>
      </c>
      <c r="B5" s="369" t="s">
        <v>749</v>
      </c>
      <c r="C5" s="370"/>
      <c r="D5" s="370"/>
      <c r="E5" s="370"/>
      <c r="F5" s="370"/>
      <c r="G5" s="371"/>
    </row>
    <row r="6" spans="1:17">
      <c r="A6" s="274" t="s">
        <v>7</v>
      </c>
      <c r="B6" s="369" t="s">
        <v>5</v>
      </c>
      <c r="C6" s="370"/>
      <c r="D6" s="371"/>
      <c r="E6" s="265" t="s">
        <v>43</v>
      </c>
      <c r="F6" s="324" t="str">
        <f>IF($I$6 = 0,"", $I$6)</f>
        <v>遠隔</v>
      </c>
      <c r="G6" s="280">
        <f>IF($J$6 = 0,"", $J$6)</f>
        <v>5</v>
      </c>
      <c r="H6" s="265" t="s">
        <v>43</v>
      </c>
      <c r="I6" s="264" t="s">
        <v>71</v>
      </c>
      <c r="J6" s="264">
        <v>5</v>
      </c>
      <c r="M6" s="265" t="s">
        <v>43</v>
      </c>
      <c r="N6" s="264" t="s">
        <v>69</v>
      </c>
      <c r="O6" s="264">
        <v>1</v>
      </c>
      <c r="P6" s="261"/>
    </row>
    <row r="7" spans="1:17">
      <c r="A7" s="275" t="s">
        <v>6</v>
      </c>
      <c r="B7" s="369"/>
      <c r="C7" s="370"/>
      <c r="D7" s="371"/>
      <c r="E7" s="265" t="s">
        <v>66</v>
      </c>
      <c r="F7" s="262" t="str">
        <f>IF($I$7 = 0,"", $I$7)</f>
        <v/>
      </c>
      <c r="G7" s="262" t="str">
        <f>IF($J$7 = 0,"", $J$7)</f>
        <v/>
      </c>
      <c r="H7" s="265" t="s">
        <v>66</v>
      </c>
      <c r="I7" s="264"/>
      <c r="J7" s="264"/>
      <c r="M7" s="265" t="s">
        <v>66</v>
      </c>
      <c r="N7" s="264"/>
      <c r="O7" s="264"/>
      <c r="P7" s="261"/>
    </row>
    <row r="8" spans="1:17">
      <c r="A8" s="276" t="s">
        <v>61</v>
      </c>
      <c r="B8" s="413" t="s">
        <v>750</v>
      </c>
      <c r="C8" s="414"/>
      <c r="D8" s="414"/>
      <c r="E8" s="414"/>
      <c r="F8" s="414"/>
      <c r="G8" s="415"/>
      <c r="H8" s="265" t="s">
        <v>85</v>
      </c>
      <c r="I8" s="264" t="s">
        <v>278</v>
      </c>
      <c r="J8" s="269" t="s">
        <v>62</v>
      </c>
      <c r="M8" s="265" t="s">
        <v>85</v>
      </c>
      <c r="N8" s="264" t="s">
        <v>745</v>
      </c>
      <c r="O8" s="269" t="s">
        <v>62</v>
      </c>
      <c r="P8" s="261"/>
    </row>
    <row r="9" spans="1:17" ht="13.5" customHeight="1">
      <c r="A9" s="277"/>
      <c r="B9" s="381" t="s">
        <v>751</v>
      </c>
      <c r="C9" s="382"/>
      <c r="D9" s="382"/>
      <c r="E9" s="382"/>
      <c r="F9" s="382"/>
      <c r="G9" s="383"/>
      <c r="H9" s="265" t="s">
        <v>51</v>
      </c>
      <c r="I9" s="258" t="s">
        <v>16</v>
      </c>
      <c r="J9" s="262">
        <f>IF(I9="",0,VLOOKUP(I9,基本!$A$5:'基本'!$C$10,3,FALSE))</f>
        <v>5</v>
      </c>
      <c r="K9" s="264" t="s">
        <v>90</v>
      </c>
      <c r="M9" s="265" t="s">
        <v>51</v>
      </c>
      <c r="N9" s="258" t="s">
        <v>12</v>
      </c>
      <c r="O9" s="262">
        <f>IF(N9="",0,VLOOKUP(N9,基本!$A$5:'基本'!$C$10,3,FALSE))</f>
        <v>0</v>
      </c>
      <c r="P9" s="264" t="s">
        <v>90</v>
      </c>
    </row>
    <row r="10" spans="1:17">
      <c r="A10" s="288"/>
      <c r="B10" s="381" t="s">
        <v>752</v>
      </c>
      <c r="C10" s="382"/>
      <c r="D10" s="382"/>
      <c r="E10" s="382"/>
      <c r="F10" s="382"/>
      <c r="G10" s="383"/>
      <c r="H10" s="265" t="s">
        <v>58</v>
      </c>
      <c r="I10" s="264">
        <v>0</v>
      </c>
      <c r="J10" s="362" t="s">
        <v>53</v>
      </c>
      <c r="K10" s="363"/>
      <c r="L10" s="262">
        <f>IF($I$8=基本!$F$4,基本!$P$7,IF($I$8=基本!$F$13,基本!$P$16,IF($I$8=基本!$F$22,基本!$P$25,IF($I$8=基本!$F$31,基本!$P$34,IF($I$8=基本!$F$40,基本!$P$43,0)))))</f>
        <v>8</v>
      </c>
      <c r="M10" s="265" t="s">
        <v>58</v>
      </c>
      <c r="N10" s="264">
        <v>0</v>
      </c>
      <c r="O10" s="362" t="s">
        <v>53</v>
      </c>
      <c r="P10" s="363"/>
      <c r="Q10" s="262">
        <f>IF($I$8=基本!$F$4,基本!$P$7,IF($I$8=基本!$F$13,基本!$P$16,IF($I$8=基本!$F$22,基本!$P$25,IF($I$8=基本!$F$31,基本!$P$34,IF($I$8=基本!$F$40,基本!$P$43,0)))))</f>
        <v>8</v>
      </c>
    </row>
    <row r="11" spans="1:17">
      <c r="A11" s="277"/>
      <c r="B11" s="381" t="s">
        <v>759</v>
      </c>
      <c r="C11" s="382"/>
      <c r="D11" s="382"/>
      <c r="E11" s="382"/>
      <c r="F11" s="382"/>
      <c r="G11" s="383"/>
      <c r="H11" s="270" t="s">
        <v>52</v>
      </c>
      <c r="I11" s="258" t="s">
        <v>16</v>
      </c>
      <c r="J11" s="262">
        <f>IF(I11="",0,VLOOKUP(I11,基本!$A$5:'基本'!$C$10,3,FALSE))</f>
        <v>5</v>
      </c>
      <c r="L11" s="261"/>
      <c r="M11" s="270" t="s">
        <v>52</v>
      </c>
      <c r="N11" s="258" t="s">
        <v>12</v>
      </c>
      <c r="O11" s="262">
        <f>IF(N11="",0,VLOOKUP(N11,基本!$A$5:'基本'!$C$10,3,FALSE))</f>
        <v>0</v>
      </c>
      <c r="P11" s="261"/>
      <c r="Q11" s="261"/>
    </row>
    <row r="12" spans="1:17">
      <c r="A12" s="277"/>
      <c r="B12" s="381" t="s">
        <v>753</v>
      </c>
      <c r="C12" s="382"/>
      <c r="D12" s="382"/>
      <c r="E12" s="382"/>
      <c r="F12" s="382"/>
      <c r="G12" s="383"/>
      <c r="H12" s="265" t="s">
        <v>59</v>
      </c>
      <c r="I12" s="264">
        <v>0</v>
      </c>
      <c r="J12" s="362" t="s">
        <v>54</v>
      </c>
      <c r="K12" s="363"/>
      <c r="L12" s="262">
        <f>IF($I$8=基本!$F$4,基本!$P$9,IF($I$8=基本!$F$13,基本!$P$18,IF($I$8=基本!$F$22,基本!$P$27,IF($I$8=基本!$F$31,基本!$P$36,IF($I$8=基本!$F$40,基本!$P$45,0)))))</f>
        <v>2</v>
      </c>
      <c r="M12" s="265" t="s">
        <v>59</v>
      </c>
      <c r="N12" s="264">
        <v>0</v>
      </c>
      <c r="O12" s="362" t="s">
        <v>54</v>
      </c>
      <c r="P12" s="363"/>
      <c r="Q12" s="262">
        <f>IF($I$8=基本!$F$4,基本!$P$9,IF($I$8=基本!$F$13,基本!$P$18,IF($I$8=基本!$F$22,基本!$P$27,IF($I$8=基本!$F$31,基本!$P$36,IF($I$8=基本!$F$40,基本!$P$45,0)))))</f>
        <v>2</v>
      </c>
    </row>
    <row r="13" spans="1:17">
      <c r="A13" s="277"/>
      <c r="B13" s="381"/>
      <c r="C13" s="382"/>
      <c r="D13" s="382"/>
      <c r="E13" s="382"/>
      <c r="F13" s="382"/>
      <c r="G13" s="383"/>
      <c r="H13" s="271" t="s">
        <v>86</v>
      </c>
      <c r="I13" s="264">
        <v>1</v>
      </c>
      <c r="J13" s="265" t="s">
        <v>44</v>
      </c>
      <c r="K13" s="264">
        <v>6</v>
      </c>
      <c r="L13" s="272"/>
      <c r="M13" s="271" t="s">
        <v>86</v>
      </c>
      <c r="N13" s="264">
        <v>1</v>
      </c>
      <c r="O13" s="265" t="s">
        <v>44</v>
      </c>
      <c r="P13" s="264">
        <v>6</v>
      </c>
      <c r="Q13" s="272"/>
    </row>
    <row r="14" spans="1:17">
      <c r="A14" s="277"/>
      <c r="B14" s="381" t="s">
        <v>754</v>
      </c>
      <c r="C14" s="382"/>
      <c r="D14" s="382"/>
      <c r="E14" s="382"/>
      <c r="F14" s="382"/>
      <c r="G14" s="383"/>
      <c r="H14" s="265" t="s">
        <v>50</v>
      </c>
      <c r="I14" s="264">
        <v>2</v>
      </c>
      <c r="J14" s="265" t="s">
        <v>44</v>
      </c>
      <c r="K14" s="264">
        <v>8</v>
      </c>
      <c r="L14" s="272"/>
      <c r="M14" s="265" t="s">
        <v>50</v>
      </c>
      <c r="N14" s="264">
        <v>2</v>
      </c>
      <c r="O14" s="265" t="s">
        <v>44</v>
      </c>
      <c r="P14" s="264">
        <v>8</v>
      </c>
      <c r="Q14" s="272"/>
    </row>
    <row r="15" spans="1:17">
      <c r="A15" s="277"/>
      <c r="B15" s="381" t="s">
        <v>755</v>
      </c>
      <c r="C15" s="382"/>
      <c r="D15" s="382"/>
      <c r="E15" s="382"/>
      <c r="F15" s="382"/>
      <c r="G15" s="383"/>
      <c r="H15" s="265" t="s">
        <v>60</v>
      </c>
      <c r="I15" s="264"/>
      <c r="J15" s="260"/>
      <c r="K15" s="260"/>
      <c r="M15" s="265" t="s">
        <v>60</v>
      </c>
      <c r="N15" s="264"/>
    </row>
    <row r="16" spans="1:17">
      <c r="A16" s="277"/>
      <c r="B16" s="381" t="s">
        <v>756</v>
      </c>
      <c r="C16" s="382"/>
      <c r="D16" s="382"/>
      <c r="E16" s="382"/>
      <c r="F16" s="382"/>
      <c r="G16" s="383"/>
      <c r="H16" s="260"/>
      <c r="I16" s="260"/>
      <c r="J16" s="260"/>
      <c r="K16" s="260"/>
    </row>
    <row r="17" spans="1:12">
      <c r="A17" s="277"/>
      <c r="B17" s="381"/>
      <c r="C17" s="382"/>
      <c r="D17" s="382"/>
      <c r="E17" s="382"/>
      <c r="F17" s="382"/>
      <c r="G17" s="383"/>
      <c r="H17" s="260"/>
      <c r="I17" s="260"/>
      <c r="J17" s="260"/>
      <c r="K17" s="260"/>
    </row>
    <row r="18" spans="1:12" ht="17.25">
      <c r="A18" s="277"/>
      <c r="B18" s="466" t="str">
        <f>"　　　　　　　　　　　　隣接時に回復力を使用したら " &amp; $J$9 &amp; " 多くHP回復"</f>
        <v>　　　　　　　　　　　　隣接時に回復力を使用したら 5 多くHP回復</v>
      </c>
      <c r="C18" s="467"/>
      <c r="D18" s="467"/>
      <c r="E18" s="467"/>
      <c r="F18" s="467"/>
      <c r="G18" s="468"/>
      <c r="H18" s="260"/>
      <c r="I18" s="260"/>
      <c r="J18" s="260"/>
      <c r="K18" s="260"/>
    </row>
    <row r="19" spans="1:12">
      <c r="A19" s="278"/>
      <c r="B19" s="544"/>
      <c r="C19" s="545"/>
      <c r="D19" s="545"/>
      <c r="E19" s="545"/>
      <c r="F19" s="545"/>
      <c r="G19" s="546"/>
      <c r="H19" s="260"/>
      <c r="I19" s="260"/>
      <c r="J19" s="260"/>
      <c r="K19" s="260"/>
    </row>
    <row r="20" spans="1:12" ht="14.25" thickBot="1">
      <c r="A20" s="266" t="s">
        <v>229</v>
      </c>
      <c r="B20" s="289"/>
      <c r="C20" s="289"/>
      <c r="D20" s="289"/>
      <c r="E20" s="289"/>
      <c r="F20" s="289"/>
      <c r="G20" s="289"/>
      <c r="H20" s="260"/>
      <c r="I20" s="260"/>
      <c r="J20" s="260"/>
      <c r="K20" s="260"/>
    </row>
    <row r="21" spans="1:12" ht="21.75" thickBot="1">
      <c r="A21" s="298" t="s">
        <v>183</v>
      </c>
      <c r="B21" s="554" t="s">
        <v>757</v>
      </c>
      <c r="C21" s="555"/>
      <c r="D21" s="555"/>
      <c r="E21" s="555"/>
      <c r="F21" s="555"/>
      <c r="G21" s="556"/>
      <c r="H21" s="260"/>
      <c r="I21" s="260"/>
      <c r="J21" s="260"/>
      <c r="K21" s="260"/>
    </row>
    <row r="22" spans="1:12" ht="21" customHeight="1">
      <c r="A22" s="571" t="s">
        <v>87</v>
      </c>
      <c r="B22" s="572"/>
      <c r="C22" s="573"/>
      <c r="D22" s="318" t="s">
        <v>18</v>
      </c>
      <c r="E22" s="300" t="s">
        <v>19</v>
      </c>
      <c r="F22" s="300" t="s">
        <v>20</v>
      </c>
      <c r="G22" s="301" t="s">
        <v>21</v>
      </c>
      <c r="H22" s="299" t="s">
        <v>87</v>
      </c>
      <c r="I22" s="302" t="s">
        <v>18</v>
      </c>
      <c r="J22" s="302" t="s">
        <v>19</v>
      </c>
      <c r="K22" s="302" t="s">
        <v>20</v>
      </c>
      <c r="L22" s="302" t="s">
        <v>21</v>
      </c>
    </row>
    <row r="23" spans="1:12" ht="30" customHeight="1" thickBot="1">
      <c r="A23" s="551">
        <f>INT(基本!$A$13/2)+$H$23</f>
        <v>35</v>
      </c>
      <c r="B23" s="552"/>
      <c r="C23" s="553"/>
      <c r="D23" s="303">
        <f>基本!$B$16+$I$23</f>
        <v>27</v>
      </c>
      <c r="E23" s="304">
        <f>基本!$B$17+$J$23</f>
        <v>21</v>
      </c>
      <c r="F23" s="304">
        <f>基本!$B$18+$K$23</f>
        <v>22</v>
      </c>
      <c r="G23" s="305">
        <f>基本!$B$19+$L$23</f>
        <v>25</v>
      </c>
      <c r="H23" s="306">
        <v>0</v>
      </c>
      <c r="I23" s="264">
        <v>2</v>
      </c>
      <c r="J23" s="264">
        <v>2</v>
      </c>
      <c r="K23" s="264">
        <v>0</v>
      </c>
      <c r="L23" s="264">
        <v>0</v>
      </c>
    </row>
    <row r="24" spans="1:12" ht="14.25" thickBot="1">
      <c r="A24" s="266" t="s">
        <v>47</v>
      </c>
      <c r="E24" s="263"/>
    </row>
    <row r="25" spans="1:12" ht="14.25" thickBot="1">
      <c r="A25" s="557" t="str">
        <f>$B$2</f>
        <v>ヒーリング・フィギュリーン</v>
      </c>
      <c r="B25" s="558"/>
      <c r="C25" s="559"/>
      <c r="D25" s="563" t="s">
        <v>758</v>
      </c>
      <c r="E25" s="564"/>
      <c r="F25" s="563" t="s">
        <v>727</v>
      </c>
      <c r="G25" s="564"/>
    </row>
    <row r="26" spans="1:12" ht="18.75" customHeight="1" thickBot="1">
      <c r="A26" s="560"/>
      <c r="B26" s="561"/>
      <c r="C26" s="562"/>
      <c r="D26" s="307" t="s">
        <v>2</v>
      </c>
      <c r="E26" s="279" t="s">
        <v>1</v>
      </c>
      <c r="F26" s="325" t="s">
        <v>104</v>
      </c>
      <c r="G26" s="279" t="s">
        <v>726</v>
      </c>
    </row>
    <row r="27" spans="1:12" ht="22.5" customHeight="1">
      <c r="A27" s="565" t="s">
        <v>742</v>
      </c>
      <c r="B27" s="308" t="s">
        <v>743</v>
      </c>
      <c r="C27" s="309" t="str">
        <f>$K$9</f>
        <v>AC</v>
      </c>
      <c r="D27" s="310" t="str">
        <f>$O$9+$Q$10+$N$10 &amp; "+1d20"</f>
        <v>8+1d20</v>
      </c>
      <c r="E27" s="311" t="str">
        <f>$O$9+$Q$10+2+$N$10 &amp; "+1d20"</f>
        <v>10+1d20</v>
      </c>
      <c r="F27" s="326" t="str">
        <f>$O$9+$Q$10+$N$10+1 &amp; "+1d20"</f>
        <v>9+1d20</v>
      </c>
      <c r="G27" s="311" t="str">
        <f>$O$9+$Q$10+2+$N$10+1 &amp; "+1d20"</f>
        <v>11+1d20</v>
      </c>
    </row>
    <row r="28" spans="1:12" ht="22.5" customHeight="1">
      <c r="A28" s="566"/>
      <c r="B28" s="312" t="s">
        <v>4</v>
      </c>
      <c r="C28" s="313" t="str">
        <f>IF($I$15 = 0,"", $I$15)</f>
        <v/>
      </c>
      <c r="D28" s="314" t="str">
        <f>$O$11+$Q$12+$N$12 &amp; "+" &amp; $N$13 &amp; "d" &amp; $P$13</f>
        <v>2+1d6</v>
      </c>
      <c r="E28" s="315" t="str">
        <f>$O$11+$Q$12+$N$12 &amp; "+" &amp; $N$13 &amp; "d" &amp; $P$13</f>
        <v>2+1d6</v>
      </c>
      <c r="F28" s="327" t="str">
        <f>$O$11+$Q$12+$N$12 &amp; "+" &amp; $N$13 &amp; "d" &amp; $P$13</f>
        <v>2+1d6</v>
      </c>
      <c r="G28" s="315" t="str">
        <f>$O$11+$Q$12+$N$12 &amp; "+" &amp; $N$13 &amp; "d" &amp; $P$13</f>
        <v>2+1d6</v>
      </c>
    </row>
    <row r="29" spans="1:12" ht="22.5" customHeight="1" thickBot="1">
      <c r="A29" s="567"/>
      <c r="B29" s="267" t="s">
        <v>3</v>
      </c>
      <c r="C29" s="284" t="str">
        <f>IF($I$15 = 0,"", $I$15)</f>
        <v/>
      </c>
      <c r="D29" s="316" t="str">
        <f>$O$11+$Q$12+$N$12+($N$13*$P$13) &amp; IF($N$14 = 0,"","+" &amp; $N$14 &amp; "d" &amp; $P$14)</f>
        <v>8+2d8</v>
      </c>
      <c r="E29" s="317" t="str">
        <f>$O$11+$Q$12+$N$12+($N$13*$P$13) &amp; IF($N$14 = 0,"","+" &amp; $N$14 &amp; "d" &amp; $P$14)</f>
        <v>8+2d8</v>
      </c>
      <c r="F29" s="328" t="str">
        <f>$O$11+$Q$12+$N$12+($N$13*$P$13) &amp; IF($N$14 = 0,"","+" &amp; $N$14 &amp; "d" &amp; $P$14)</f>
        <v>8+2d8</v>
      </c>
      <c r="G29" s="317" t="str">
        <f>$O$11+$Q$12+$N$12+($N$13*$P$13) &amp; IF($N$14 = 0,"","+" &amp; $N$14 &amp; "d" &amp; $P$14)</f>
        <v>8+2d8</v>
      </c>
    </row>
    <row r="30" spans="1:12" s="295" customFormat="1" ht="15.75" customHeight="1">
      <c r="A30" s="547" t="s">
        <v>687</v>
      </c>
      <c r="B30" s="547"/>
      <c r="C30" s="547"/>
      <c r="D30" s="547"/>
      <c r="E30" s="547"/>
      <c r="F30" s="393"/>
      <c r="G30" s="393"/>
    </row>
    <row r="31" spans="1:12" ht="13.5" customHeight="1">
      <c r="A31" s="478" t="s">
        <v>216</v>
      </c>
      <c r="B31" s="478"/>
      <c r="C31" s="478"/>
      <c r="D31" s="478"/>
      <c r="E31" s="478"/>
      <c r="F31" s="478"/>
      <c r="G31" s="478"/>
    </row>
    <row r="32" spans="1:12" ht="13.5" customHeight="1">
      <c r="A32" s="548" t="s">
        <v>217</v>
      </c>
      <c r="B32" s="548"/>
      <c r="C32" s="548"/>
      <c r="D32" s="548"/>
      <c r="E32" s="548"/>
      <c r="F32" s="548"/>
      <c r="G32" s="548"/>
    </row>
    <row r="33" spans="1:12" ht="13.5" customHeight="1">
      <c r="A33" s="407" t="s">
        <v>49</v>
      </c>
      <c r="B33" s="408"/>
      <c r="C33" s="408"/>
      <c r="D33" s="408"/>
      <c r="E33" s="408"/>
      <c r="F33" s="408"/>
      <c r="G33" s="409"/>
    </row>
    <row r="34" spans="1:12" ht="13.5" customHeight="1">
      <c r="A34" s="384"/>
      <c r="B34" s="385"/>
      <c r="C34" s="385"/>
      <c r="D34" s="385"/>
      <c r="E34" s="385"/>
      <c r="F34" s="385"/>
      <c r="G34" s="386"/>
      <c r="H34" s="260"/>
      <c r="I34" s="260"/>
      <c r="J34" s="260"/>
      <c r="K34" s="260"/>
    </row>
    <row r="35" spans="1:12" ht="13.5" customHeight="1">
      <c r="A35" s="384"/>
      <c r="B35" s="385"/>
      <c r="C35" s="385"/>
      <c r="D35" s="385"/>
      <c r="E35" s="385"/>
      <c r="F35" s="385"/>
      <c r="G35" s="386"/>
      <c r="H35" s="260"/>
      <c r="I35" s="260"/>
      <c r="J35" s="260"/>
      <c r="K35" s="260"/>
    </row>
    <row r="36" spans="1:12" s="261" customFormat="1" ht="13.5" customHeight="1">
      <c r="A36" s="384"/>
      <c r="B36" s="385"/>
      <c r="C36" s="385"/>
      <c r="D36" s="385"/>
      <c r="E36" s="385"/>
      <c r="F36" s="385"/>
      <c r="G36" s="386"/>
      <c r="H36" s="260"/>
      <c r="I36" s="260"/>
      <c r="J36" s="260"/>
      <c r="K36" s="260"/>
      <c r="L36" s="260"/>
    </row>
    <row r="37" spans="1:12" ht="13.5" customHeight="1">
      <c r="A37" s="384"/>
      <c r="B37" s="385"/>
      <c r="C37" s="385"/>
      <c r="D37" s="385"/>
      <c r="E37" s="385"/>
      <c r="F37" s="385"/>
      <c r="G37" s="386"/>
      <c r="H37" s="260"/>
      <c r="I37" s="260"/>
      <c r="J37" s="260"/>
      <c r="K37" s="260"/>
    </row>
    <row r="38" spans="1:12" s="261" customFormat="1" ht="13.5" customHeight="1">
      <c r="A38" s="384"/>
      <c r="B38" s="385"/>
      <c r="C38" s="385"/>
      <c r="D38" s="385"/>
      <c r="E38" s="385"/>
      <c r="F38" s="385"/>
      <c r="G38" s="386"/>
      <c r="H38" s="260"/>
      <c r="I38" s="260"/>
      <c r="J38" s="260"/>
      <c r="K38" s="260"/>
      <c r="L38" s="260"/>
    </row>
    <row r="39" spans="1:12" s="261" customFormat="1" ht="13.5" customHeight="1">
      <c r="A39" s="384"/>
      <c r="B39" s="385"/>
      <c r="C39" s="385"/>
      <c r="D39" s="385"/>
      <c r="E39" s="385"/>
      <c r="F39" s="385"/>
      <c r="G39" s="386"/>
      <c r="H39" s="260"/>
      <c r="I39" s="260"/>
      <c r="J39" s="260"/>
      <c r="K39" s="260"/>
      <c r="L39" s="260"/>
    </row>
    <row r="40" spans="1:12" s="261" customFormat="1" ht="13.5" customHeight="1">
      <c r="A40" s="384"/>
      <c r="B40" s="385"/>
      <c r="C40" s="385"/>
      <c r="D40" s="385"/>
      <c r="E40" s="385"/>
      <c r="F40" s="385"/>
      <c r="G40" s="386"/>
      <c r="H40" s="260"/>
      <c r="I40" s="260"/>
      <c r="J40" s="260"/>
      <c r="K40" s="260"/>
      <c r="L40" s="260"/>
    </row>
    <row r="41" spans="1:12" ht="13.5" customHeight="1">
      <c r="A41" s="384"/>
      <c r="B41" s="385"/>
      <c r="C41" s="385"/>
      <c r="D41" s="385"/>
      <c r="E41" s="385"/>
      <c r="F41" s="385"/>
      <c r="G41" s="386"/>
      <c r="H41" s="260"/>
      <c r="I41" s="260"/>
      <c r="J41" s="260"/>
      <c r="K41" s="260"/>
    </row>
    <row r="42" spans="1:12" ht="13.5" customHeight="1">
      <c r="A42" s="384"/>
      <c r="B42" s="385"/>
      <c r="C42" s="385"/>
      <c r="D42" s="385"/>
      <c r="E42" s="385"/>
      <c r="F42" s="385"/>
      <c r="G42" s="386"/>
      <c r="H42" s="260"/>
      <c r="I42" s="260"/>
      <c r="J42" s="260"/>
      <c r="K42" s="260"/>
    </row>
    <row r="43" spans="1:12" s="261" customFormat="1" ht="13.5" customHeight="1">
      <c r="A43" s="384"/>
      <c r="B43" s="385"/>
      <c r="C43" s="385"/>
      <c r="D43" s="385"/>
      <c r="E43" s="385"/>
      <c r="F43" s="385"/>
      <c r="G43" s="386"/>
      <c r="H43" s="260"/>
      <c r="I43" s="260"/>
      <c r="J43" s="260"/>
      <c r="K43" s="260"/>
      <c r="L43" s="260"/>
    </row>
    <row r="44" spans="1:12" s="261" customFormat="1" ht="13.5" customHeight="1">
      <c r="A44" s="384"/>
      <c r="B44" s="385"/>
      <c r="C44" s="385"/>
      <c r="D44" s="385"/>
      <c r="E44" s="385"/>
      <c r="F44" s="385"/>
      <c r="G44" s="386"/>
      <c r="H44" s="260"/>
      <c r="I44" s="260"/>
      <c r="J44" s="260"/>
      <c r="K44" s="260"/>
      <c r="L44" s="260"/>
    </row>
    <row r="45" spans="1:12" s="261" customFormat="1" ht="13.5" customHeight="1">
      <c r="A45" s="384"/>
      <c r="B45" s="385"/>
      <c r="C45" s="385"/>
      <c r="D45" s="385"/>
      <c r="E45" s="385"/>
      <c r="F45" s="385"/>
      <c r="G45" s="386"/>
      <c r="H45" s="260"/>
      <c r="I45" s="260"/>
      <c r="J45" s="260"/>
      <c r="K45" s="260"/>
      <c r="L45" s="260"/>
    </row>
    <row r="46" spans="1:12" ht="13.5" customHeight="1">
      <c r="A46" s="384"/>
      <c r="B46" s="385"/>
      <c r="C46" s="385"/>
      <c r="D46" s="385"/>
      <c r="E46" s="385"/>
      <c r="F46" s="385"/>
      <c r="G46" s="386"/>
      <c r="H46" s="260"/>
      <c r="I46" s="260"/>
      <c r="J46" s="260"/>
      <c r="K46" s="260"/>
    </row>
    <row r="47" spans="1:12" s="261" customFormat="1" ht="13.5" customHeight="1">
      <c r="A47" s="384"/>
      <c r="B47" s="385"/>
      <c r="C47" s="385"/>
      <c r="D47" s="385"/>
      <c r="E47" s="385"/>
      <c r="F47" s="385"/>
      <c r="G47" s="386"/>
      <c r="H47" s="260"/>
      <c r="I47" s="260"/>
      <c r="J47" s="260"/>
      <c r="K47" s="260"/>
      <c r="L47" s="260"/>
    </row>
    <row r="48" spans="1:12" ht="13.5" customHeight="1">
      <c r="A48" s="384"/>
      <c r="B48" s="385"/>
      <c r="C48" s="385"/>
      <c r="D48" s="385"/>
      <c r="E48" s="385"/>
      <c r="F48" s="385"/>
      <c r="G48" s="386"/>
      <c r="H48" s="260"/>
      <c r="I48" s="260"/>
      <c r="J48" s="260"/>
      <c r="K48" s="260"/>
    </row>
    <row r="49" spans="1:12" s="261" customFormat="1" ht="13.5" customHeight="1">
      <c r="A49" s="384"/>
      <c r="B49" s="385"/>
      <c r="C49" s="385"/>
      <c r="D49" s="385"/>
      <c r="E49" s="385"/>
      <c r="F49" s="385"/>
      <c r="G49" s="386"/>
      <c r="H49" s="260"/>
      <c r="I49" s="260"/>
      <c r="J49" s="260"/>
      <c r="K49" s="260"/>
      <c r="L49" s="260"/>
    </row>
    <row r="50" spans="1:12" s="261" customFormat="1" ht="13.5" customHeight="1">
      <c r="A50" s="384"/>
      <c r="B50" s="385"/>
      <c r="C50" s="385"/>
      <c r="D50" s="385"/>
      <c r="E50" s="385"/>
      <c r="F50" s="385"/>
      <c r="G50" s="386"/>
      <c r="H50" s="260"/>
      <c r="I50" s="260"/>
      <c r="J50" s="260"/>
      <c r="K50" s="260"/>
      <c r="L50" s="260"/>
    </row>
    <row r="51" spans="1:12" s="261" customFormat="1" ht="13.5" customHeight="1">
      <c r="A51" s="384"/>
      <c r="B51" s="385"/>
      <c r="C51" s="385"/>
      <c r="D51" s="385"/>
      <c r="E51" s="385"/>
      <c r="F51" s="385"/>
      <c r="G51" s="386"/>
      <c r="H51" s="260"/>
      <c r="I51" s="260"/>
      <c r="J51" s="260"/>
      <c r="K51" s="260"/>
      <c r="L51" s="260"/>
    </row>
    <row r="52" spans="1:12" s="261" customFormat="1" ht="21">
      <c r="A52" s="285" t="s">
        <v>32</v>
      </c>
      <c r="B52" s="319">
        <f>$B$1</f>
        <v>10</v>
      </c>
      <c r="C52" s="286" t="s">
        <v>40</v>
      </c>
      <c r="D52" s="287" t="str">
        <f>$E$1</f>
        <v>一日毎</v>
      </c>
      <c r="E52" s="482" t="str">
        <f>$B$2</f>
        <v>ヒーリング・フィギュリーン</v>
      </c>
      <c r="F52" s="483"/>
      <c r="G52" s="484"/>
      <c r="L52" s="260"/>
    </row>
  </sheetData>
  <mergeCells count="52">
    <mergeCell ref="B7:D7"/>
    <mergeCell ref="B8:G8"/>
    <mergeCell ref="B9:G9"/>
    <mergeCell ref="B10:G10"/>
    <mergeCell ref="B1:C1"/>
    <mergeCell ref="B2:G2"/>
    <mergeCell ref="B4:G4"/>
    <mergeCell ref="B5:G5"/>
    <mergeCell ref="B6:D6"/>
    <mergeCell ref="J10:K10"/>
    <mergeCell ref="O10:P10"/>
    <mergeCell ref="A22:C22"/>
    <mergeCell ref="B12:G12"/>
    <mergeCell ref="J12:K12"/>
    <mergeCell ref="O12:P12"/>
    <mergeCell ref="B13:G13"/>
    <mergeCell ref="B14:G14"/>
    <mergeCell ref="B15:G15"/>
    <mergeCell ref="B16:G16"/>
    <mergeCell ref="B17:G17"/>
    <mergeCell ref="B18:G18"/>
    <mergeCell ref="B19:G19"/>
    <mergeCell ref="B21:G21"/>
    <mergeCell ref="B11:G11"/>
    <mergeCell ref="A35:G35"/>
    <mergeCell ref="A23:C23"/>
    <mergeCell ref="A25:C26"/>
    <mergeCell ref="D25:E25"/>
    <mergeCell ref="F25:G25"/>
    <mergeCell ref="A27:A29"/>
    <mergeCell ref="A30:G30"/>
    <mergeCell ref="A31:G31"/>
    <mergeCell ref="A32:G32"/>
    <mergeCell ref="A33:G33"/>
    <mergeCell ref="A34:G34"/>
    <mergeCell ref="A47:G47"/>
    <mergeCell ref="A36:G36"/>
    <mergeCell ref="A37:G37"/>
    <mergeCell ref="A38:G38"/>
    <mergeCell ref="A39:G39"/>
    <mergeCell ref="A40:G40"/>
    <mergeCell ref="A41:G41"/>
    <mergeCell ref="A42:G42"/>
    <mergeCell ref="A43:G43"/>
    <mergeCell ref="A44:G44"/>
    <mergeCell ref="A45:G45"/>
    <mergeCell ref="A46:G46"/>
    <mergeCell ref="A48:G48"/>
    <mergeCell ref="A49:G49"/>
    <mergeCell ref="A50:G50"/>
    <mergeCell ref="A51:G51"/>
    <mergeCell ref="E52:G52"/>
  </mergeCells>
  <phoneticPr fontId="63"/>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基本!$A$5:$A$10</xm:f>
          </x14:formula1>
          <xm:sqref>I9 I11 N9 N11</xm:sqref>
        </x14:dataValidation>
        <x14:dataValidation type="list" allowBlank="1" showInputMessage="1" showErrorMessage="1">
          <x14:formula1>
            <xm:f>基本!$A$16:$A$19</xm:f>
          </x14:formula1>
          <xm:sqref>K9 P9</xm:sqref>
        </x14:dataValidation>
        <x14:dataValidation type="list" allowBlank="1" showInputMessage="1" showErrorMessage="1">
          <x14:formula1>
            <xm:f>基本!$C$27:$C$37</xm:f>
          </x14:formula1>
          <xm:sqref>I15 N15</xm:sqref>
        </x14:dataValidation>
        <x14:dataValidation type="list" allowBlank="1" showInputMessage="1" showErrorMessage="1">
          <x14:formula1>
            <xm:f>基本!$D$27:$D$31</xm:f>
          </x14:formula1>
          <xm:sqref>I8 N8</xm:sqref>
        </x14:dataValidation>
        <x14:dataValidation type="list" allowBlank="1" showInputMessage="1" showErrorMessage="1">
          <x14:formula1>
            <xm:f>基本!$A$27:$A$33</xm:f>
          </x14:formula1>
          <xm:sqref>I6 N6</xm:sqref>
        </x14:dataValidation>
        <x14:dataValidation type="list" allowBlank="1" showInputMessage="1" showErrorMessage="1">
          <x14:formula1>
            <xm:f>基本!$B$27:$B$31</xm:f>
          </x14:formula1>
          <xm:sqref>I7 N7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L58"/>
  <sheetViews>
    <sheetView workbookViewId="0">
      <selection activeCell="K15" sqref="K15"/>
    </sheetView>
  </sheetViews>
  <sheetFormatPr defaultRowHeight="13.5"/>
  <cols>
    <col min="1" max="1" width="7.875" style="132" customWidth="1"/>
    <col min="2" max="2" width="8.5" style="132" customWidth="1"/>
    <col min="3" max="3" width="6.625" style="132" customWidth="1"/>
    <col min="4" max="4" width="15.75" style="132" customWidth="1"/>
    <col min="5" max="6" width="15.75" style="89" customWidth="1"/>
    <col min="7" max="7" width="18.25" style="89" customWidth="1"/>
    <col min="8" max="8" width="17.375" style="89" customWidth="1"/>
    <col min="9" max="9" width="14.625" style="89" customWidth="1"/>
    <col min="10" max="10" width="8.375" style="89" customWidth="1"/>
    <col min="11" max="11" width="7.5" style="89" customWidth="1"/>
    <col min="12" max="12" width="7.875" style="132" customWidth="1"/>
    <col min="13" max="13" width="9.25" style="132" customWidth="1"/>
    <col min="14" max="14" width="12.375" style="132" customWidth="1"/>
    <col min="15" max="16384" width="9" style="132"/>
  </cols>
  <sheetData>
    <row r="1" spans="1:12" ht="21">
      <c r="A1" s="41"/>
      <c r="B1" s="574" t="s">
        <v>132</v>
      </c>
      <c r="C1" s="575"/>
      <c r="D1" s="42" t="s">
        <v>40</v>
      </c>
      <c r="E1" s="43" t="s">
        <v>57</v>
      </c>
      <c r="F1" s="461"/>
      <c r="G1" s="462"/>
      <c r="H1" s="97" t="s">
        <v>55</v>
      </c>
    </row>
    <row r="2" spans="1:12" ht="24.75" customHeight="1">
      <c r="A2" s="42" t="s">
        <v>0</v>
      </c>
      <c r="B2" s="576" t="s">
        <v>259</v>
      </c>
      <c r="C2" s="577"/>
      <c r="D2" s="577"/>
      <c r="E2" s="577"/>
      <c r="F2" s="577"/>
      <c r="G2" s="578"/>
      <c r="H2" s="97" t="s">
        <v>56</v>
      </c>
    </row>
    <row r="3" spans="1:12" ht="19.5" customHeight="1">
      <c r="A3" s="103" t="s">
        <v>48</v>
      </c>
      <c r="B3" s="89"/>
      <c r="C3" s="89"/>
      <c r="D3" s="89"/>
      <c r="I3" s="97"/>
    </row>
    <row r="4" spans="1:12">
      <c r="A4" s="75" t="s">
        <v>46</v>
      </c>
      <c r="B4" s="369" t="s">
        <v>260</v>
      </c>
      <c r="C4" s="370"/>
      <c r="D4" s="370"/>
      <c r="E4" s="370"/>
      <c r="F4" s="370"/>
      <c r="G4" s="371"/>
    </row>
    <row r="5" spans="1:12">
      <c r="A5" s="76" t="s">
        <v>133</v>
      </c>
      <c r="B5" s="369" t="s">
        <v>148</v>
      </c>
      <c r="C5" s="370"/>
      <c r="D5" s="370"/>
      <c r="E5" s="370"/>
      <c r="F5" s="370"/>
      <c r="G5" s="371"/>
    </row>
    <row r="6" spans="1:12">
      <c r="A6" s="76" t="s">
        <v>134</v>
      </c>
      <c r="B6" s="369" t="s">
        <v>135</v>
      </c>
      <c r="C6" s="370"/>
      <c r="D6" s="371"/>
      <c r="E6" s="130" t="s">
        <v>43</v>
      </c>
      <c r="F6" s="131" t="str">
        <f>IF($I$6 = 0,"", $I$6)</f>
        <v>近接範囲</v>
      </c>
      <c r="G6" s="131" t="str">
        <f>IF($J$6 = 0,"", $J$6)</f>
        <v/>
      </c>
      <c r="H6" s="256" t="s">
        <v>43</v>
      </c>
      <c r="I6" s="254" t="s">
        <v>70</v>
      </c>
      <c r="J6" s="254"/>
      <c r="L6" s="253"/>
    </row>
    <row r="7" spans="1:12">
      <c r="A7" s="77" t="s">
        <v>6</v>
      </c>
      <c r="B7" s="369" t="s">
        <v>136</v>
      </c>
      <c r="C7" s="370"/>
      <c r="D7" s="371"/>
      <c r="E7" s="130" t="s">
        <v>66</v>
      </c>
      <c r="F7" s="129" t="str">
        <f>IF($I$7 = 0,"", $I$7)</f>
        <v>爆発</v>
      </c>
      <c r="G7" s="129">
        <f>IF($J$7 = 0,"", $J$7)</f>
        <v>5</v>
      </c>
      <c r="H7" s="256" t="s">
        <v>66</v>
      </c>
      <c r="I7" s="254" t="s">
        <v>67</v>
      </c>
      <c r="J7" s="254">
        <v>5</v>
      </c>
      <c r="L7" s="253"/>
    </row>
    <row r="8" spans="1:12">
      <c r="A8" s="78" t="s">
        <v>61</v>
      </c>
      <c r="B8" s="413" t="s">
        <v>256</v>
      </c>
      <c r="C8" s="414"/>
      <c r="D8" s="414"/>
      <c r="E8" s="414"/>
      <c r="F8" s="414"/>
      <c r="G8" s="415"/>
      <c r="H8" s="256" t="s">
        <v>85</v>
      </c>
      <c r="I8" s="254" t="s">
        <v>101</v>
      </c>
      <c r="J8" s="97" t="s">
        <v>62</v>
      </c>
      <c r="L8" s="253"/>
    </row>
    <row r="9" spans="1:12">
      <c r="A9" s="79"/>
      <c r="B9" s="381" t="s">
        <v>257</v>
      </c>
      <c r="C9" s="382"/>
      <c r="D9" s="382"/>
      <c r="E9" s="382"/>
      <c r="F9" s="382"/>
      <c r="G9" s="383"/>
      <c r="H9" s="256" t="s">
        <v>51</v>
      </c>
      <c r="I9" s="258" t="s">
        <v>16</v>
      </c>
      <c r="J9" s="255">
        <f>IF(I9="",0,VLOOKUP(I9,基本!$A$5:'基本'!$C$10,3,FALSE))</f>
        <v>5</v>
      </c>
      <c r="K9" s="254" t="s">
        <v>90</v>
      </c>
      <c r="L9" s="253"/>
    </row>
    <row r="10" spans="1:12" ht="13.5" customHeight="1">
      <c r="A10" s="145"/>
      <c r="B10" s="381" t="s">
        <v>258</v>
      </c>
      <c r="C10" s="382"/>
      <c r="D10" s="382"/>
      <c r="E10" s="382"/>
      <c r="F10" s="382"/>
      <c r="G10" s="383"/>
      <c r="H10" s="256" t="s">
        <v>58</v>
      </c>
      <c r="I10" s="254">
        <v>0</v>
      </c>
      <c r="J10" s="362" t="s">
        <v>53</v>
      </c>
      <c r="K10" s="363"/>
      <c r="L10" s="255">
        <f>IF($I$8=基本!$F$4,基本!$P$7,IF($I$8=基本!$F$13,基本!$P$16,IF($I$8=基本!$F$22,基本!$P$25,IF($I$8=基本!$F$31,基本!$P$34,IF($I$8=基本!$F$40,基本!$P$43,0)))))</f>
        <v>9</v>
      </c>
    </row>
    <row r="11" spans="1:12" ht="13.5" customHeight="1">
      <c r="A11" s="146"/>
      <c r="B11" s="544"/>
      <c r="C11" s="545"/>
      <c r="D11" s="545"/>
      <c r="E11" s="545"/>
      <c r="F11" s="545"/>
      <c r="G11" s="546"/>
      <c r="H11" s="101" t="s">
        <v>52</v>
      </c>
      <c r="I11" s="258" t="s">
        <v>16</v>
      </c>
      <c r="J11" s="255">
        <f>IF(I11="",0,VLOOKUP(I11,基本!$A$5:'基本'!$C$10,3,FALSE))</f>
        <v>5</v>
      </c>
      <c r="L11" s="89"/>
    </row>
    <row r="12" spans="1:12">
      <c r="A12" s="79" t="s">
        <v>125</v>
      </c>
      <c r="B12" s="381" t="s">
        <v>137</v>
      </c>
      <c r="C12" s="382"/>
      <c r="D12" s="382"/>
      <c r="E12" s="382"/>
      <c r="F12" s="382"/>
      <c r="G12" s="383"/>
      <c r="H12" s="256" t="s">
        <v>59</v>
      </c>
      <c r="I12" s="254">
        <v>0</v>
      </c>
      <c r="J12" s="362" t="s">
        <v>54</v>
      </c>
      <c r="K12" s="363"/>
      <c r="L12" s="255">
        <f>IF($I$8=基本!$F$4,基本!$P$9,IF($I$8=基本!$F$13,基本!$P$18,IF($I$8=基本!$F$22,基本!$P$27,IF($I$8=基本!$F$31,基本!$P$36,IF($I$8=基本!$F$40,基本!$P$45,0)))))</f>
        <v>2</v>
      </c>
    </row>
    <row r="13" spans="1:12">
      <c r="A13" s="79"/>
      <c r="B13" s="381" t="s">
        <v>138</v>
      </c>
      <c r="C13" s="382"/>
      <c r="D13" s="382"/>
      <c r="E13" s="382"/>
      <c r="F13" s="382"/>
      <c r="G13" s="383"/>
      <c r="H13" s="102" t="s">
        <v>86</v>
      </c>
      <c r="I13" s="254">
        <v>1</v>
      </c>
      <c r="J13" s="256" t="s">
        <v>44</v>
      </c>
      <c r="K13" s="254">
        <v>10</v>
      </c>
      <c r="L13" s="108"/>
    </row>
    <row r="14" spans="1:12">
      <c r="A14" s="79"/>
      <c r="B14" s="381"/>
      <c r="C14" s="382"/>
      <c r="D14" s="382"/>
      <c r="E14" s="382"/>
      <c r="F14" s="382"/>
      <c r="G14" s="383"/>
      <c r="H14" s="256" t="s">
        <v>50</v>
      </c>
      <c r="I14" s="254">
        <v>2</v>
      </c>
      <c r="J14" s="256" t="s">
        <v>44</v>
      </c>
      <c r="K14" s="254">
        <v>6</v>
      </c>
      <c r="L14" s="108"/>
    </row>
    <row r="15" spans="1:12" ht="17.25">
      <c r="A15" s="79"/>
      <c r="B15" s="466" t="s">
        <v>267</v>
      </c>
      <c r="C15" s="467"/>
      <c r="D15" s="467"/>
      <c r="E15" s="467"/>
      <c r="F15" s="467"/>
      <c r="G15" s="468"/>
      <c r="H15" s="256" t="s">
        <v>60</v>
      </c>
      <c r="I15" s="254"/>
      <c r="J15" s="253"/>
      <c r="K15" s="253"/>
      <c r="L15" s="253"/>
    </row>
    <row r="16" spans="1:12">
      <c r="A16" s="80"/>
      <c r="B16" s="544"/>
      <c r="C16" s="545"/>
      <c r="D16" s="545"/>
      <c r="E16" s="545"/>
      <c r="F16" s="545"/>
      <c r="G16" s="546"/>
    </row>
    <row r="17" spans="1:12">
      <c r="A17" s="79"/>
      <c r="B17" s="384"/>
      <c r="C17" s="385"/>
      <c r="D17" s="385"/>
      <c r="E17" s="385"/>
      <c r="F17" s="385"/>
      <c r="G17" s="386"/>
    </row>
    <row r="18" spans="1:12" ht="21">
      <c r="A18" s="79"/>
      <c r="B18" s="579" t="str">
        <f>"　　　　　　　　　　　　　　　回復力値 ＋ "&amp; $I$12+$J$11+5&amp;" HP回復"</f>
        <v>　　　　　　　　　　　　　　　回復力値 ＋ 10 HP回復</v>
      </c>
      <c r="C18" s="580"/>
      <c r="D18" s="580"/>
      <c r="E18" s="580"/>
      <c r="F18" s="580"/>
      <c r="G18" s="581"/>
    </row>
    <row r="19" spans="1:12" s="136" customFormat="1" ht="21">
      <c r="A19" s="79"/>
      <c r="B19" s="437" t="s">
        <v>508</v>
      </c>
      <c r="C19" s="582"/>
      <c r="D19" s="582"/>
      <c r="E19" s="582"/>
      <c r="F19" s="582"/>
      <c r="G19" s="583"/>
      <c r="H19" s="89"/>
      <c r="I19" s="89"/>
    </row>
    <row r="20" spans="1:12" ht="21">
      <c r="A20" s="79"/>
      <c r="B20" s="466"/>
      <c r="C20" s="580"/>
      <c r="D20" s="580"/>
      <c r="E20" s="580"/>
      <c r="F20" s="580"/>
      <c r="G20" s="581"/>
      <c r="J20" s="132"/>
      <c r="K20" s="132"/>
    </row>
    <row r="21" spans="1:12">
      <c r="A21" s="80"/>
      <c r="B21" s="544"/>
      <c r="C21" s="545"/>
      <c r="D21" s="545"/>
      <c r="E21" s="545"/>
      <c r="F21" s="545"/>
      <c r="G21" s="546"/>
      <c r="J21" s="132"/>
      <c r="K21" s="132"/>
    </row>
    <row r="22" spans="1:12" s="136" customFormat="1" ht="18.75" customHeight="1">
      <c r="A22" s="393" t="s">
        <v>176</v>
      </c>
      <c r="B22" s="393"/>
      <c r="C22" s="393"/>
      <c r="D22" s="393"/>
      <c r="E22" s="393"/>
      <c r="F22" s="393"/>
      <c r="G22" s="393"/>
      <c r="H22" s="89"/>
    </row>
    <row r="23" spans="1:12" s="136" customFormat="1" ht="13.5" customHeight="1">
      <c r="A23" s="478" t="s">
        <v>177</v>
      </c>
      <c r="B23" s="478"/>
      <c r="C23" s="478"/>
      <c r="D23" s="478"/>
      <c r="E23" s="478"/>
      <c r="F23" s="478"/>
      <c r="G23" s="478"/>
      <c r="H23" s="89"/>
      <c r="I23" s="89"/>
      <c r="J23" s="89"/>
      <c r="K23" s="89"/>
    </row>
    <row r="24" spans="1:12" s="136" customFormat="1" ht="13.5" customHeight="1">
      <c r="A24" s="478" t="s">
        <v>178</v>
      </c>
      <c r="B24" s="478"/>
      <c r="C24" s="478"/>
      <c r="D24" s="478"/>
      <c r="E24" s="478"/>
      <c r="F24" s="478"/>
      <c r="G24" s="478"/>
      <c r="H24" s="89"/>
      <c r="I24" s="89"/>
      <c r="J24" s="89"/>
      <c r="K24" s="89"/>
    </row>
    <row r="25" spans="1:12" s="136" customFormat="1" ht="18.75" customHeight="1">
      <c r="A25" s="393" t="s">
        <v>179</v>
      </c>
      <c r="B25" s="393"/>
      <c r="C25" s="393"/>
      <c r="D25" s="393"/>
      <c r="E25" s="393"/>
      <c r="F25" s="393"/>
      <c r="G25" s="393"/>
      <c r="H25" s="89"/>
    </row>
    <row r="26" spans="1:12" s="136" customFormat="1" ht="13.5" customHeight="1">
      <c r="A26" s="478" t="s">
        <v>180</v>
      </c>
      <c r="B26" s="478"/>
      <c r="C26" s="478"/>
      <c r="D26" s="478"/>
      <c r="E26" s="478"/>
      <c r="F26" s="478"/>
      <c r="G26" s="478"/>
      <c r="H26" s="89"/>
      <c r="I26" s="89"/>
      <c r="J26" s="89"/>
      <c r="K26" s="89"/>
    </row>
    <row r="27" spans="1:12" s="136" customFormat="1" ht="13.5" customHeight="1">
      <c r="A27" s="478" t="s">
        <v>181</v>
      </c>
      <c r="B27" s="478"/>
      <c r="C27" s="478"/>
      <c r="D27" s="478"/>
      <c r="E27" s="478"/>
      <c r="F27" s="478"/>
      <c r="G27" s="478"/>
      <c r="H27" s="89"/>
      <c r="I27" s="89"/>
      <c r="J27" s="89"/>
      <c r="K27" s="89"/>
    </row>
    <row r="28" spans="1:12" s="245" customFormat="1" ht="18.75" customHeight="1">
      <c r="A28" s="393" t="s">
        <v>721</v>
      </c>
      <c r="B28" s="393"/>
      <c r="C28" s="393"/>
      <c r="D28" s="393"/>
      <c r="E28" s="393"/>
      <c r="F28" s="393"/>
      <c r="G28" s="393"/>
      <c r="H28" s="89"/>
      <c r="I28" s="89"/>
      <c r="J28" s="89"/>
      <c r="K28" s="89"/>
    </row>
    <row r="29" spans="1:12" s="245" customFormat="1">
      <c r="A29" s="478" t="s">
        <v>722</v>
      </c>
      <c r="B29" s="478"/>
      <c r="C29" s="478"/>
      <c r="D29" s="478"/>
      <c r="E29" s="478"/>
      <c r="F29" s="478"/>
      <c r="G29" s="478"/>
      <c r="H29" s="89"/>
      <c r="I29" s="89"/>
      <c r="J29" s="89"/>
      <c r="K29" s="89"/>
    </row>
    <row r="30" spans="1:12">
      <c r="A30" s="545"/>
      <c r="B30" s="545"/>
      <c r="C30" s="545"/>
      <c r="D30" s="545"/>
      <c r="E30" s="545"/>
      <c r="F30" s="545"/>
      <c r="G30" s="545"/>
    </row>
    <row r="31" spans="1:12">
      <c r="A31" s="407" t="s">
        <v>49</v>
      </c>
      <c r="B31" s="408"/>
      <c r="C31" s="408"/>
      <c r="D31" s="408"/>
      <c r="E31" s="408"/>
      <c r="F31" s="408"/>
      <c r="G31" s="409"/>
    </row>
    <row r="32" spans="1:12" s="89" customFormat="1">
      <c r="A32" s="381"/>
      <c r="B32" s="382"/>
      <c r="C32" s="382"/>
      <c r="D32" s="382"/>
      <c r="E32" s="382"/>
      <c r="F32" s="382"/>
      <c r="G32" s="383"/>
      <c r="L32" s="132"/>
    </row>
    <row r="33" spans="1:12" s="89" customFormat="1">
      <c r="A33" s="384" t="s">
        <v>343</v>
      </c>
      <c r="B33" s="385"/>
      <c r="C33" s="385"/>
      <c r="D33" s="385"/>
      <c r="E33" s="385"/>
      <c r="F33" s="385"/>
      <c r="G33" s="386"/>
      <c r="L33" s="136"/>
    </row>
    <row r="34" spans="1:12" s="89" customFormat="1">
      <c r="A34" s="381" t="s">
        <v>342</v>
      </c>
      <c r="B34" s="382"/>
      <c r="C34" s="382"/>
      <c r="D34" s="382"/>
      <c r="E34" s="382"/>
      <c r="F34" s="382"/>
      <c r="G34" s="383"/>
      <c r="L34" s="136"/>
    </row>
    <row r="35" spans="1:12" s="89" customFormat="1">
      <c r="A35" s="381" t="s">
        <v>344</v>
      </c>
      <c r="B35" s="382"/>
      <c r="C35" s="382"/>
      <c r="D35" s="382"/>
      <c r="E35" s="382"/>
      <c r="F35" s="382"/>
      <c r="G35" s="383"/>
      <c r="L35" s="136"/>
    </row>
    <row r="36" spans="1:12" s="89" customFormat="1">
      <c r="A36" s="381"/>
      <c r="B36" s="382"/>
      <c r="C36" s="382"/>
      <c r="D36" s="382"/>
      <c r="E36" s="382"/>
      <c r="F36" s="382"/>
      <c r="G36" s="383"/>
      <c r="L36" s="136"/>
    </row>
    <row r="37" spans="1:12" s="136" customFormat="1">
      <c r="A37" s="381"/>
      <c r="B37" s="382"/>
      <c r="C37" s="382"/>
      <c r="D37" s="382"/>
      <c r="E37" s="382"/>
      <c r="F37" s="382"/>
      <c r="G37" s="383"/>
      <c r="H37" s="89"/>
      <c r="I37" s="89"/>
      <c r="J37" s="89"/>
      <c r="K37" s="89"/>
    </row>
    <row r="38" spans="1:12" s="89" customFormat="1">
      <c r="A38" s="381"/>
      <c r="B38" s="382"/>
      <c r="C38" s="382"/>
      <c r="D38" s="382"/>
      <c r="E38" s="382"/>
      <c r="F38" s="382"/>
      <c r="G38" s="383"/>
      <c r="L38" s="136"/>
    </row>
    <row r="39" spans="1:12" s="89" customFormat="1">
      <c r="A39" s="381"/>
      <c r="B39" s="382"/>
      <c r="C39" s="382"/>
      <c r="D39" s="382"/>
      <c r="E39" s="382"/>
      <c r="F39" s="382"/>
      <c r="G39" s="383"/>
      <c r="L39" s="136"/>
    </row>
    <row r="40" spans="1:12" s="89" customFormat="1">
      <c r="A40" s="381"/>
      <c r="B40" s="382"/>
      <c r="C40" s="382"/>
      <c r="D40" s="382"/>
      <c r="E40" s="382"/>
      <c r="F40" s="382"/>
      <c r="G40" s="383"/>
      <c r="L40" s="136"/>
    </row>
    <row r="41" spans="1:12" s="89" customFormat="1">
      <c r="A41" s="584"/>
      <c r="B41" s="373"/>
      <c r="C41" s="373"/>
      <c r="D41" s="373"/>
      <c r="E41" s="373"/>
      <c r="F41" s="373"/>
      <c r="G41" s="374"/>
      <c r="L41" s="136"/>
    </row>
    <row r="42" spans="1:12" s="89" customFormat="1">
      <c r="A42" s="381"/>
      <c r="B42" s="382"/>
      <c r="C42" s="382"/>
      <c r="D42" s="382"/>
      <c r="E42" s="382"/>
      <c r="F42" s="382"/>
      <c r="G42" s="383"/>
      <c r="L42" s="136"/>
    </row>
    <row r="43" spans="1:12" s="136" customFormat="1">
      <c r="A43" s="381"/>
      <c r="B43" s="382"/>
      <c r="C43" s="382"/>
      <c r="D43" s="382"/>
      <c r="E43" s="382"/>
      <c r="F43" s="382"/>
      <c r="G43" s="383"/>
      <c r="H43" s="89"/>
      <c r="I43" s="89"/>
      <c r="J43" s="89"/>
      <c r="K43" s="89"/>
    </row>
    <row r="44" spans="1:12" s="89" customFormat="1">
      <c r="A44" s="381"/>
      <c r="B44" s="382"/>
      <c r="C44" s="382"/>
      <c r="D44" s="382"/>
      <c r="E44" s="382"/>
      <c r="F44" s="382"/>
      <c r="G44" s="383"/>
      <c r="L44" s="136"/>
    </row>
    <row r="45" spans="1:12" s="89" customFormat="1">
      <c r="A45" s="381"/>
      <c r="B45" s="382"/>
      <c r="C45" s="382"/>
      <c r="D45" s="382"/>
      <c r="E45" s="382"/>
      <c r="F45" s="382"/>
      <c r="G45" s="383"/>
      <c r="L45" s="136"/>
    </row>
    <row r="46" spans="1:12" s="89" customFormat="1">
      <c r="A46" s="381"/>
      <c r="B46" s="382"/>
      <c r="C46" s="382"/>
      <c r="D46" s="382"/>
      <c r="E46" s="382"/>
      <c r="F46" s="382"/>
      <c r="G46" s="383"/>
      <c r="L46" s="136"/>
    </row>
    <row r="47" spans="1:12" s="89" customFormat="1">
      <c r="A47" s="381"/>
      <c r="B47" s="382"/>
      <c r="C47" s="382"/>
      <c r="D47" s="382"/>
      <c r="E47" s="382"/>
      <c r="F47" s="382"/>
      <c r="G47" s="383"/>
      <c r="L47" s="132"/>
    </row>
    <row r="48" spans="1:12" s="89" customFormat="1">
      <c r="A48" s="381"/>
      <c r="B48" s="382"/>
      <c r="C48" s="382"/>
      <c r="D48" s="382"/>
      <c r="E48" s="382"/>
      <c r="F48" s="382"/>
      <c r="G48" s="383"/>
      <c r="L48" s="132"/>
    </row>
    <row r="49" spans="1:12" s="89" customFormat="1">
      <c r="A49" s="381"/>
      <c r="B49" s="382"/>
      <c r="C49" s="382"/>
      <c r="D49" s="382"/>
      <c r="E49" s="382"/>
      <c r="F49" s="382"/>
      <c r="G49" s="383"/>
      <c r="L49" s="132"/>
    </row>
    <row r="50" spans="1:12" s="89" customFormat="1">
      <c r="A50" s="381"/>
      <c r="B50" s="382"/>
      <c r="C50" s="382"/>
      <c r="D50" s="382"/>
      <c r="E50" s="382"/>
      <c r="F50" s="382"/>
      <c r="G50" s="383"/>
      <c r="L50" s="132"/>
    </row>
    <row r="51" spans="1:12">
      <c r="A51" s="381"/>
      <c r="B51" s="382"/>
      <c r="C51" s="382"/>
      <c r="D51" s="382"/>
      <c r="E51" s="382"/>
      <c r="F51" s="382"/>
      <c r="G51" s="383"/>
    </row>
    <row r="52" spans="1:12" s="89" customFormat="1">
      <c r="A52" s="381"/>
      <c r="B52" s="382"/>
      <c r="C52" s="382"/>
      <c r="D52" s="382"/>
      <c r="E52" s="382"/>
      <c r="F52" s="382"/>
      <c r="G52" s="383"/>
      <c r="L52" s="132"/>
    </row>
    <row r="53" spans="1:12" s="89" customFormat="1">
      <c r="A53" s="381"/>
      <c r="B53" s="382"/>
      <c r="C53" s="382"/>
      <c r="D53" s="382"/>
      <c r="E53" s="382"/>
      <c r="F53" s="382"/>
      <c r="G53" s="383"/>
      <c r="L53" s="132"/>
    </row>
    <row r="54" spans="1:12" s="89" customFormat="1">
      <c r="A54" s="381"/>
      <c r="B54" s="382"/>
      <c r="C54" s="382"/>
      <c r="D54" s="382"/>
      <c r="E54" s="382"/>
      <c r="F54" s="382"/>
      <c r="G54" s="383"/>
      <c r="L54" s="132"/>
    </row>
    <row r="55" spans="1:12" s="89" customFormat="1">
      <c r="A55" s="381"/>
      <c r="B55" s="382"/>
      <c r="C55" s="382"/>
      <c r="D55" s="382"/>
      <c r="E55" s="382"/>
      <c r="F55" s="382"/>
      <c r="G55" s="383"/>
      <c r="L55" s="132"/>
    </row>
    <row r="56" spans="1:12" s="89" customFormat="1">
      <c r="A56" s="381"/>
      <c r="B56" s="382"/>
      <c r="C56" s="382"/>
      <c r="D56" s="382"/>
      <c r="E56" s="382"/>
      <c r="F56" s="382"/>
      <c r="G56" s="383"/>
      <c r="L56" s="132"/>
    </row>
    <row r="57" spans="1:12" s="89" customFormat="1">
      <c r="A57" s="544"/>
      <c r="B57" s="545"/>
      <c r="C57" s="545"/>
      <c r="D57" s="545"/>
      <c r="E57" s="545"/>
      <c r="F57" s="545"/>
      <c r="G57" s="546"/>
      <c r="L57" s="132"/>
    </row>
    <row r="58" spans="1:12" s="89" customFormat="1" ht="21">
      <c r="A58" s="38"/>
      <c r="B58" s="133"/>
      <c r="C58" s="39" t="s">
        <v>40</v>
      </c>
      <c r="D58" s="40" t="str">
        <f>$E$1</f>
        <v>遭遇毎</v>
      </c>
      <c r="E58" s="443" t="str">
        <f>$B$2</f>
        <v>ヒーリング・インフュージョン：キュアラティヴ・アドミクスチャー</v>
      </c>
      <c r="F58" s="444"/>
      <c r="G58" s="445"/>
      <c r="L58" s="132"/>
    </row>
  </sheetData>
  <mergeCells count="60">
    <mergeCell ref="A56:G56"/>
    <mergeCell ref="A57:G57"/>
    <mergeCell ref="A53:G53"/>
    <mergeCell ref="A54:G54"/>
    <mergeCell ref="A34:G34"/>
    <mergeCell ref="A35:G35"/>
    <mergeCell ref="A50:G50"/>
    <mergeCell ref="A36:G36"/>
    <mergeCell ref="A40:G40"/>
    <mergeCell ref="A41:G41"/>
    <mergeCell ref="A48:G48"/>
    <mergeCell ref="A49:G49"/>
    <mergeCell ref="A47:G47"/>
    <mergeCell ref="A42:G42"/>
    <mergeCell ref="A45:G45"/>
    <mergeCell ref="A46:G46"/>
    <mergeCell ref="E58:G58"/>
    <mergeCell ref="A22:G22"/>
    <mergeCell ref="A23:G23"/>
    <mergeCell ref="A25:G25"/>
    <mergeCell ref="A26:G26"/>
    <mergeCell ref="A55:G55"/>
    <mergeCell ref="A37:G37"/>
    <mergeCell ref="A30:G30"/>
    <mergeCell ref="A51:G51"/>
    <mergeCell ref="A52:G52"/>
    <mergeCell ref="A24:G24"/>
    <mergeCell ref="A33:G33"/>
    <mergeCell ref="A43:G43"/>
    <mergeCell ref="A44:G44"/>
    <mergeCell ref="A31:G31"/>
    <mergeCell ref="A32:G32"/>
    <mergeCell ref="A27:G27"/>
    <mergeCell ref="A38:G38"/>
    <mergeCell ref="A28:G28"/>
    <mergeCell ref="A29:G29"/>
    <mergeCell ref="A39:G39"/>
    <mergeCell ref="J10:K10"/>
    <mergeCell ref="B21:G21"/>
    <mergeCell ref="B12:G12"/>
    <mergeCell ref="J12:K12"/>
    <mergeCell ref="B13:G13"/>
    <mergeCell ref="B14:G14"/>
    <mergeCell ref="B15:G15"/>
    <mergeCell ref="B16:G16"/>
    <mergeCell ref="B17:G17"/>
    <mergeCell ref="B18:G18"/>
    <mergeCell ref="B19:G19"/>
    <mergeCell ref="B20:G20"/>
    <mergeCell ref="B11:G11"/>
    <mergeCell ref="B1:C1"/>
    <mergeCell ref="F1:G1"/>
    <mergeCell ref="B2:G2"/>
    <mergeCell ref="B4:G4"/>
    <mergeCell ref="B5:G5"/>
    <mergeCell ref="B6:D6"/>
    <mergeCell ref="B7:D7"/>
    <mergeCell ref="B8:G8"/>
    <mergeCell ref="B9:G9"/>
    <mergeCell ref="B10:G10"/>
  </mergeCells>
  <phoneticPr fontId="4"/>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基本!$B$27:$B$31</xm:f>
          </x14:formula1>
          <xm:sqref>I7</xm:sqref>
        </x14:dataValidation>
        <x14:dataValidation type="list" allowBlank="1" showInputMessage="1" showErrorMessage="1">
          <x14:formula1>
            <xm:f>基本!$A$27:$A$33</xm:f>
          </x14:formula1>
          <xm:sqref>I6</xm:sqref>
        </x14:dataValidation>
        <x14:dataValidation type="list" allowBlank="1" showInputMessage="1" showErrorMessage="1">
          <x14:formula1>
            <xm:f>基本!$D$27:$D$31</xm:f>
          </x14:formula1>
          <xm:sqref>I8</xm:sqref>
        </x14:dataValidation>
        <x14:dataValidation type="list" allowBlank="1" showInputMessage="1" showErrorMessage="1">
          <x14:formula1>
            <xm:f>基本!$C$27:$C$37</xm:f>
          </x14:formula1>
          <xm:sqref>I15</xm:sqref>
        </x14:dataValidation>
        <x14:dataValidation type="list" allowBlank="1" showInputMessage="1" showErrorMessage="1">
          <x14:formula1>
            <xm:f>基本!$A$16:$A$19</xm:f>
          </x14:formula1>
          <xm:sqref>K9</xm:sqref>
        </x14:dataValidation>
        <x14:dataValidation type="list" allowBlank="1" showInputMessage="1" showErrorMessage="1">
          <x14:formula1>
            <xm:f>基本!$A$5:$A$10</xm:f>
          </x14:formula1>
          <xm:sqref>I9 I11</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L51"/>
  <sheetViews>
    <sheetView workbookViewId="0">
      <selection activeCell="I8" sqref="I8"/>
    </sheetView>
  </sheetViews>
  <sheetFormatPr defaultRowHeight="13.5"/>
  <cols>
    <col min="1" max="1" width="7.875" style="136" customWidth="1"/>
    <col min="2" max="2" width="8.5" style="136" customWidth="1"/>
    <col min="3" max="3" width="6.625" style="136" customWidth="1"/>
    <col min="4" max="4" width="15.75" style="136" customWidth="1"/>
    <col min="5" max="6" width="15.75" style="89" customWidth="1"/>
    <col min="7" max="7" width="18.25" style="89" customWidth="1"/>
    <col min="8" max="8" width="17.375" style="89" customWidth="1"/>
    <col min="9" max="9" width="14.625" style="89" customWidth="1"/>
    <col min="10" max="10" width="8.375" style="89" customWidth="1"/>
    <col min="11" max="11" width="7.5" style="89" customWidth="1"/>
    <col min="12" max="12" width="7.875" style="136" customWidth="1"/>
    <col min="13" max="13" width="9.25" style="136" customWidth="1"/>
    <col min="14" max="14" width="12.375" style="136" customWidth="1"/>
    <col min="15" max="16384" width="9" style="136"/>
  </cols>
  <sheetData>
    <row r="1" spans="1:12" ht="21">
      <c r="A1" s="41"/>
      <c r="B1" s="574" t="s">
        <v>132</v>
      </c>
      <c r="C1" s="575"/>
      <c r="D1" s="42" t="s">
        <v>40</v>
      </c>
      <c r="E1" s="43" t="s">
        <v>57</v>
      </c>
      <c r="F1" s="461"/>
      <c r="G1" s="462"/>
      <c r="H1" s="97" t="s">
        <v>55</v>
      </c>
    </row>
    <row r="2" spans="1:12" ht="24.75" customHeight="1">
      <c r="A2" s="42" t="s">
        <v>0</v>
      </c>
      <c r="B2" s="576" t="s">
        <v>261</v>
      </c>
      <c r="C2" s="577"/>
      <c r="D2" s="577"/>
      <c r="E2" s="577"/>
      <c r="F2" s="577"/>
      <c r="G2" s="578"/>
      <c r="H2" s="97" t="s">
        <v>56</v>
      </c>
    </row>
    <row r="3" spans="1:12" ht="19.5" customHeight="1">
      <c r="A3" s="103" t="s">
        <v>48</v>
      </c>
      <c r="B3" s="89"/>
      <c r="C3" s="89"/>
      <c r="D3" s="89"/>
      <c r="I3" s="97"/>
    </row>
    <row r="4" spans="1:12">
      <c r="A4" s="75" t="s">
        <v>46</v>
      </c>
      <c r="B4" s="369" t="s">
        <v>260</v>
      </c>
      <c r="C4" s="370"/>
      <c r="D4" s="370"/>
      <c r="E4" s="370"/>
      <c r="F4" s="370"/>
      <c r="G4" s="371"/>
    </row>
    <row r="5" spans="1:12">
      <c r="A5" s="76" t="s">
        <v>39</v>
      </c>
      <c r="B5" s="369" t="s">
        <v>262</v>
      </c>
      <c r="C5" s="370"/>
      <c r="D5" s="370"/>
      <c r="E5" s="370"/>
      <c r="F5" s="370"/>
      <c r="G5" s="371"/>
    </row>
    <row r="6" spans="1:12">
      <c r="A6" s="76" t="s">
        <v>7</v>
      </c>
      <c r="B6" s="369" t="s">
        <v>135</v>
      </c>
      <c r="C6" s="370"/>
      <c r="D6" s="371"/>
      <c r="E6" s="186" t="s">
        <v>43</v>
      </c>
      <c r="F6" s="185" t="str">
        <f>IF($I$6 = 0,"", $I$6)</f>
        <v>近接範囲</v>
      </c>
      <c r="G6" s="185" t="str">
        <f>IF($J$6 = 0,"", $J$6)</f>
        <v/>
      </c>
      <c r="H6" s="256" t="s">
        <v>43</v>
      </c>
      <c r="I6" s="254" t="s">
        <v>70</v>
      </c>
      <c r="J6" s="254"/>
      <c r="L6" s="253"/>
    </row>
    <row r="7" spans="1:12">
      <c r="A7" s="77" t="s">
        <v>6</v>
      </c>
      <c r="B7" s="369" t="s">
        <v>136</v>
      </c>
      <c r="C7" s="370"/>
      <c r="D7" s="371"/>
      <c r="E7" s="186" t="s">
        <v>66</v>
      </c>
      <c r="F7" s="129" t="str">
        <f>IF($I$7 = 0,"", $I$7)</f>
        <v>爆発</v>
      </c>
      <c r="G7" s="129">
        <f>IF($J$7 = 0,"", $J$7)</f>
        <v>5</v>
      </c>
      <c r="H7" s="256" t="s">
        <v>66</v>
      </c>
      <c r="I7" s="254" t="s">
        <v>67</v>
      </c>
      <c r="J7" s="254">
        <v>5</v>
      </c>
      <c r="L7" s="253"/>
    </row>
    <row r="8" spans="1:12">
      <c r="A8" s="78" t="s">
        <v>61</v>
      </c>
      <c r="B8" s="413" t="s">
        <v>263</v>
      </c>
      <c r="C8" s="414"/>
      <c r="D8" s="414"/>
      <c r="E8" s="414"/>
      <c r="F8" s="414"/>
      <c r="G8" s="415"/>
      <c r="H8" s="256" t="s">
        <v>85</v>
      </c>
      <c r="I8" s="254" t="s">
        <v>278</v>
      </c>
      <c r="J8" s="97" t="s">
        <v>62</v>
      </c>
      <c r="L8" s="253"/>
    </row>
    <row r="9" spans="1:12">
      <c r="A9" s="79"/>
      <c r="B9" s="381" t="s">
        <v>257</v>
      </c>
      <c r="C9" s="382"/>
      <c r="D9" s="382"/>
      <c r="E9" s="382"/>
      <c r="F9" s="382"/>
      <c r="G9" s="383"/>
      <c r="H9" s="256" t="s">
        <v>51</v>
      </c>
      <c r="I9" s="258" t="s">
        <v>13</v>
      </c>
      <c r="J9" s="255">
        <f>IF(I9="",0,VLOOKUP(I9,基本!$A$5:'基本'!$C$10,3,FALSE))</f>
        <v>1</v>
      </c>
      <c r="K9" s="254" t="s">
        <v>90</v>
      </c>
      <c r="L9" s="253"/>
    </row>
    <row r="10" spans="1:12" ht="13.5" customHeight="1">
      <c r="A10" s="145"/>
      <c r="B10" s="381" t="s">
        <v>264</v>
      </c>
      <c r="C10" s="382"/>
      <c r="D10" s="382"/>
      <c r="E10" s="382"/>
      <c r="F10" s="382"/>
      <c r="G10" s="383"/>
      <c r="H10" s="256" t="s">
        <v>58</v>
      </c>
      <c r="I10" s="254">
        <v>0</v>
      </c>
      <c r="J10" s="362" t="s">
        <v>53</v>
      </c>
      <c r="K10" s="363"/>
      <c r="L10" s="255">
        <f>IF($I$8=基本!$F$4,基本!$P$7,IF($I$8=基本!$F$13,基本!$P$16,IF($I$8=基本!$F$22,基本!$P$25,IF($I$8=基本!$F$31,基本!$P$34,IF($I$8=基本!$F$40,基本!$P$43,0)))))</f>
        <v>8</v>
      </c>
    </row>
    <row r="11" spans="1:12" ht="13.5" customHeight="1">
      <c r="A11" s="145"/>
      <c r="B11" s="381" t="s">
        <v>265</v>
      </c>
      <c r="C11" s="382"/>
      <c r="D11" s="382"/>
      <c r="E11" s="382"/>
      <c r="F11" s="382"/>
      <c r="G11" s="383"/>
      <c r="H11" s="101" t="s">
        <v>52</v>
      </c>
      <c r="I11" s="258" t="s">
        <v>13</v>
      </c>
      <c r="J11" s="255">
        <f>IF(I11="",0,VLOOKUP(I11,基本!$A$5:'基本'!$C$10,3,FALSE))</f>
        <v>1</v>
      </c>
      <c r="L11" s="89"/>
    </row>
    <row r="12" spans="1:12">
      <c r="A12" s="146"/>
      <c r="B12" s="544" t="s">
        <v>266</v>
      </c>
      <c r="C12" s="545"/>
      <c r="D12" s="545"/>
      <c r="E12" s="545"/>
      <c r="F12" s="545"/>
      <c r="G12" s="546"/>
      <c r="H12" s="256" t="s">
        <v>59</v>
      </c>
      <c r="I12" s="254">
        <v>0</v>
      </c>
      <c r="J12" s="362" t="s">
        <v>54</v>
      </c>
      <c r="K12" s="363"/>
      <c r="L12" s="255">
        <f>IF($I$8=基本!$F$4,基本!$P$9,IF($I$8=基本!$F$13,基本!$P$18,IF($I$8=基本!$F$22,基本!$P$27,IF($I$8=基本!$F$31,基本!$P$36,IF($I$8=基本!$F$40,基本!$P$45,0)))))</f>
        <v>2</v>
      </c>
    </row>
    <row r="13" spans="1:12">
      <c r="A13" s="79" t="s">
        <v>125</v>
      </c>
      <c r="B13" s="381" t="s">
        <v>137</v>
      </c>
      <c r="C13" s="382"/>
      <c r="D13" s="382"/>
      <c r="E13" s="382"/>
      <c r="F13" s="382"/>
      <c r="G13" s="383"/>
      <c r="H13" s="102" t="s">
        <v>86</v>
      </c>
      <c r="I13" s="254">
        <v>1</v>
      </c>
      <c r="J13" s="256" t="s">
        <v>44</v>
      </c>
      <c r="K13" s="254">
        <v>10</v>
      </c>
      <c r="L13" s="108"/>
    </row>
    <row r="14" spans="1:12">
      <c r="A14" s="79"/>
      <c r="B14" s="381" t="s">
        <v>138</v>
      </c>
      <c r="C14" s="382"/>
      <c r="D14" s="382"/>
      <c r="E14" s="382"/>
      <c r="F14" s="382"/>
      <c r="G14" s="383"/>
      <c r="H14" s="256" t="s">
        <v>50</v>
      </c>
      <c r="I14" s="254">
        <v>2</v>
      </c>
      <c r="J14" s="256" t="s">
        <v>44</v>
      </c>
      <c r="K14" s="254">
        <v>6</v>
      </c>
      <c r="L14" s="108"/>
    </row>
    <row r="15" spans="1:12">
      <c r="A15" s="79"/>
      <c r="B15" s="381"/>
      <c r="C15" s="382"/>
      <c r="D15" s="382"/>
      <c r="E15" s="382"/>
      <c r="F15" s="382"/>
      <c r="G15" s="383"/>
      <c r="H15" s="256" t="s">
        <v>60</v>
      </c>
      <c r="I15" s="254"/>
      <c r="J15" s="253"/>
      <c r="K15" s="253"/>
      <c r="L15" s="253"/>
    </row>
    <row r="16" spans="1:12" ht="17.25">
      <c r="A16" s="79"/>
      <c r="B16" s="466" t="s">
        <v>267</v>
      </c>
      <c r="C16" s="467"/>
      <c r="D16" s="467"/>
      <c r="E16" s="467"/>
      <c r="F16" s="467"/>
      <c r="G16" s="468"/>
    </row>
    <row r="17" spans="1:12">
      <c r="A17" s="80"/>
      <c r="B17" s="544"/>
      <c r="C17" s="545"/>
      <c r="D17" s="545"/>
      <c r="E17" s="545"/>
      <c r="F17" s="545"/>
      <c r="G17" s="546"/>
    </row>
    <row r="18" spans="1:12">
      <c r="A18" s="79"/>
      <c r="B18" s="384"/>
      <c r="C18" s="385"/>
      <c r="D18" s="385"/>
      <c r="E18" s="385"/>
      <c r="F18" s="385"/>
      <c r="G18" s="386"/>
    </row>
    <row r="19" spans="1:12" ht="21">
      <c r="A19" s="79"/>
      <c r="B19" s="579" t="str">
        <f>"　　　　　　　　AC＋１(遭遇終)　回復力値 ＋ " &amp; $I$13*$J$11 &amp;" 一時的HP"</f>
        <v>　　　　　　　　AC＋１(遭遇終)　回復力値 ＋ 1 一時的HP</v>
      </c>
      <c r="C19" s="580"/>
      <c r="D19" s="580"/>
      <c r="E19" s="580"/>
      <c r="F19" s="580"/>
      <c r="G19" s="581"/>
      <c r="J19" s="136"/>
      <c r="K19" s="136"/>
    </row>
    <row r="20" spans="1:12" ht="21">
      <c r="A20" s="79"/>
      <c r="B20" s="437" t="s">
        <v>509</v>
      </c>
      <c r="C20" s="582"/>
      <c r="D20" s="582"/>
      <c r="E20" s="582"/>
      <c r="F20" s="582"/>
      <c r="G20" s="583"/>
      <c r="J20" s="136"/>
      <c r="K20" s="136"/>
    </row>
    <row r="21" spans="1:12">
      <c r="A21" s="80"/>
      <c r="B21" s="544"/>
      <c r="C21" s="545"/>
      <c r="D21" s="545"/>
      <c r="E21" s="545"/>
      <c r="F21" s="545"/>
      <c r="G21" s="546"/>
      <c r="J21" s="136"/>
      <c r="K21" s="136"/>
    </row>
    <row r="22" spans="1:12" s="215" customFormat="1" ht="18.75" customHeight="1">
      <c r="A22" s="393" t="s">
        <v>510</v>
      </c>
      <c r="B22" s="393"/>
      <c r="C22" s="393"/>
      <c r="D22" s="393"/>
      <c r="E22" s="393"/>
      <c r="F22" s="393"/>
      <c r="G22" s="393"/>
      <c r="H22" s="89"/>
      <c r="I22" s="89"/>
      <c r="J22" s="89"/>
      <c r="K22" s="89"/>
    </row>
    <row r="23" spans="1:12" s="215" customFormat="1">
      <c r="A23" s="478" t="s">
        <v>722</v>
      </c>
      <c r="B23" s="478"/>
      <c r="C23" s="478"/>
      <c r="D23" s="478"/>
      <c r="E23" s="478"/>
      <c r="F23" s="478"/>
      <c r="G23" s="478"/>
      <c r="H23" s="89"/>
      <c r="I23" s="89"/>
      <c r="J23" s="89"/>
      <c r="K23" s="89"/>
    </row>
    <row r="24" spans="1:12" s="215" customFormat="1">
      <c r="A24" s="545"/>
      <c r="B24" s="545"/>
      <c r="C24" s="545"/>
      <c r="D24" s="545"/>
      <c r="E24" s="545"/>
      <c r="F24" s="545"/>
      <c r="G24" s="545"/>
      <c r="H24" s="89"/>
      <c r="I24" s="89"/>
      <c r="J24" s="89"/>
      <c r="K24" s="89"/>
    </row>
    <row r="25" spans="1:12" s="215" customFormat="1">
      <c r="A25" s="407" t="s">
        <v>49</v>
      </c>
      <c r="B25" s="408"/>
      <c r="C25" s="408"/>
      <c r="D25" s="408"/>
      <c r="E25" s="408"/>
      <c r="F25" s="408"/>
      <c r="G25" s="409"/>
      <c r="H25" s="89"/>
      <c r="I25" s="89"/>
      <c r="J25" s="89"/>
      <c r="K25" s="89"/>
    </row>
    <row r="26" spans="1:12" s="89" customFormat="1">
      <c r="A26" s="381"/>
      <c r="B26" s="382"/>
      <c r="C26" s="382"/>
      <c r="D26" s="382"/>
      <c r="E26" s="382"/>
      <c r="F26" s="382"/>
      <c r="G26" s="383"/>
      <c r="L26" s="215"/>
    </row>
    <row r="27" spans="1:12" s="89" customFormat="1" ht="26.25" customHeight="1">
      <c r="A27" s="378" t="s">
        <v>699</v>
      </c>
      <c r="B27" s="379"/>
      <c r="C27" s="379"/>
      <c r="D27" s="379"/>
      <c r="E27" s="379"/>
      <c r="F27" s="379"/>
      <c r="G27" s="380"/>
      <c r="L27" s="244"/>
    </row>
    <row r="28" spans="1:12" s="89" customFormat="1">
      <c r="A28" s="381"/>
      <c r="B28" s="382"/>
      <c r="C28" s="382"/>
      <c r="D28" s="382"/>
      <c r="E28" s="382"/>
      <c r="F28" s="382"/>
      <c r="G28" s="383"/>
      <c r="L28" s="244"/>
    </row>
    <row r="29" spans="1:12" s="89" customFormat="1">
      <c r="A29" s="381" t="s">
        <v>700</v>
      </c>
      <c r="B29" s="382"/>
      <c r="C29" s="382"/>
      <c r="D29" s="382"/>
      <c r="E29" s="382"/>
      <c r="F29" s="382"/>
      <c r="G29" s="383"/>
      <c r="L29" s="244"/>
    </row>
    <row r="30" spans="1:12" s="89" customFormat="1">
      <c r="A30" s="381" t="s">
        <v>701</v>
      </c>
      <c r="B30" s="382"/>
      <c r="C30" s="382"/>
      <c r="D30" s="382"/>
      <c r="E30" s="382"/>
      <c r="F30" s="382"/>
      <c r="G30" s="383"/>
      <c r="L30" s="244"/>
    </row>
    <row r="31" spans="1:12" s="89" customFormat="1">
      <c r="A31" s="381" t="s">
        <v>702</v>
      </c>
      <c r="B31" s="382"/>
      <c r="C31" s="382"/>
      <c r="D31" s="382"/>
      <c r="E31" s="382"/>
      <c r="F31" s="382"/>
      <c r="G31" s="383"/>
      <c r="L31" s="244"/>
    </row>
    <row r="32" spans="1:12" s="244" customFormat="1">
      <c r="A32" s="381" t="s">
        <v>703</v>
      </c>
      <c r="B32" s="382"/>
      <c r="C32" s="382"/>
      <c r="D32" s="382"/>
      <c r="E32" s="382"/>
      <c r="F32" s="382"/>
      <c r="G32" s="383"/>
      <c r="H32" s="89"/>
      <c r="I32" s="89"/>
      <c r="J32" s="89"/>
      <c r="K32" s="89"/>
    </row>
    <row r="33" spans="1:12" s="89" customFormat="1">
      <c r="A33" s="381" t="s">
        <v>704</v>
      </c>
      <c r="B33" s="382"/>
      <c r="C33" s="382"/>
      <c r="D33" s="382"/>
      <c r="E33" s="382"/>
      <c r="F33" s="382"/>
      <c r="G33" s="383"/>
      <c r="L33" s="244"/>
    </row>
    <row r="34" spans="1:12" s="89" customFormat="1">
      <c r="A34" s="381" t="s">
        <v>705</v>
      </c>
      <c r="B34" s="382"/>
      <c r="C34" s="382"/>
      <c r="D34" s="382"/>
      <c r="E34" s="382"/>
      <c r="F34" s="382"/>
      <c r="G34" s="383"/>
      <c r="L34" s="244"/>
    </row>
    <row r="35" spans="1:12" s="89" customFormat="1">
      <c r="A35" s="381" t="s">
        <v>706</v>
      </c>
      <c r="B35" s="382"/>
      <c r="C35" s="382"/>
      <c r="D35" s="382"/>
      <c r="E35" s="382"/>
      <c r="F35" s="382"/>
      <c r="G35" s="383"/>
      <c r="L35" s="244"/>
    </row>
    <row r="36" spans="1:12" s="89" customFormat="1">
      <c r="A36" s="381" t="s">
        <v>707</v>
      </c>
      <c r="B36" s="382"/>
      <c r="C36" s="382"/>
      <c r="D36" s="382"/>
      <c r="E36" s="382"/>
      <c r="F36" s="382"/>
      <c r="G36" s="383"/>
      <c r="L36" s="244"/>
    </row>
    <row r="37" spans="1:12" s="89" customFormat="1">
      <c r="A37" s="381" t="s">
        <v>708</v>
      </c>
      <c r="B37" s="382"/>
      <c r="C37" s="382"/>
      <c r="D37" s="382"/>
      <c r="E37" s="382"/>
      <c r="F37" s="382"/>
      <c r="G37" s="383"/>
      <c r="L37" s="244"/>
    </row>
    <row r="38" spans="1:12" s="89" customFormat="1">
      <c r="A38" s="381" t="s">
        <v>709</v>
      </c>
      <c r="B38" s="382"/>
      <c r="C38" s="382"/>
      <c r="D38" s="382"/>
      <c r="E38" s="382"/>
      <c r="F38" s="382"/>
      <c r="G38" s="383"/>
      <c r="L38" s="244"/>
    </row>
    <row r="39" spans="1:12" s="89" customFormat="1">
      <c r="A39" s="381"/>
      <c r="B39" s="382"/>
      <c r="C39" s="382"/>
      <c r="D39" s="382"/>
      <c r="E39" s="382"/>
      <c r="F39" s="382"/>
      <c r="G39" s="383"/>
      <c r="L39" s="244"/>
    </row>
    <row r="40" spans="1:12" s="89" customFormat="1">
      <c r="A40" s="381" t="s">
        <v>710</v>
      </c>
      <c r="B40" s="382"/>
      <c r="C40" s="382"/>
      <c r="D40" s="382"/>
      <c r="E40" s="382"/>
      <c r="F40" s="382"/>
      <c r="G40" s="383"/>
      <c r="L40" s="244"/>
    </row>
    <row r="41" spans="1:12" s="89" customFormat="1">
      <c r="A41" s="381" t="s">
        <v>711</v>
      </c>
      <c r="B41" s="382"/>
      <c r="C41" s="382"/>
      <c r="D41" s="382"/>
      <c r="E41" s="382"/>
      <c r="F41" s="382"/>
      <c r="G41" s="383"/>
      <c r="L41" s="244"/>
    </row>
    <row r="42" spans="1:12" s="89" customFormat="1">
      <c r="A42" s="381" t="s">
        <v>712</v>
      </c>
      <c r="B42" s="382"/>
      <c r="C42" s="382"/>
      <c r="D42" s="382"/>
      <c r="E42" s="382"/>
      <c r="F42" s="382"/>
      <c r="G42" s="383"/>
      <c r="L42" s="244"/>
    </row>
    <row r="43" spans="1:12" s="89" customFormat="1">
      <c r="A43" s="381" t="s">
        <v>713</v>
      </c>
      <c r="B43" s="382"/>
      <c r="C43" s="382"/>
      <c r="D43" s="382"/>
      <c r="E43" s="382"/>
      <c r="F43" s="382"/>
      <c r="G43" s="383"/>
      <c r="L43" s="244"/>
    </row>
    <row r="44" spans="1:12" s="89" customFormat="1">
      <c r="A44" s="381"/>
      <c r="B44" s="382"/>
      <c r="C44" s="382"/>
      <c r="D44" s="382"/>
      <c r="E44" s="382"/>
      <c r="F44" s="382"/>
      <c r="G44" s="383"/>
      <c r="L44" s="244"/>
    </row>
    <row r="45" spans="1:12" s="89" customFormat="1">
      <c r="A45" s="381" t="s">
        <v>714</v>
      </c>
      <c r="B45" s="382"/>
      <c r="C45" s="382"/>
      <c r="D45" s="382"/>
      <c r="E45" s="382"/>
      <c r="F45" s="382"/>
      <c r="G45" s="383"/>
      <c r="L45" s="244"/>
    </row>
    <row r="46" spans="1:12" s="89" customFormat="1">
      <c r="A46" s="381" t="s">
        <v>715</v>
      </c>
      <c r="B46" s="382"/>
      <c r="C46" s="382"/>
      <c r="D46" s="382"/>
      <c r="E46" s="382"/>
      <c r="F46" s="382"/>
      <c r="G46" s="383"/>
      <c r="L46" s="244"/>
    </row>
    <row r="47" spans="1:12" s="89" customFormat="1">
      <c r="A47" s="381" t="s">
        <v>716</v>
      </c>
      <c r="B47" s="354"/>
      <c r="C47" s="354"/>
      <c r="D47" s="354"/>
      <c r="E47" s="354"/>
      <c r="F47" s="354"/>
      <c r="G47" s="585"/>
      <c r="L47" s="244"/>
    </row>
    <row r="48" spans="1:12" s="89" customFormat="1">
      <c r="A48" s="381" t="s">
        <v>717</v>
      </c>
      <c r="B48" s="354"/>
      <c r="C48" s="354"/>
      <c r="D48" s="354"/>
      <c r="E48" s="354"/>
      <c r="F48" s="354"/>
      <c r="G48" s="585"/>
      <c r="L48" s="244"/>
    </row>
    <row r="49" spans="1:12" s="89" customFormat="1">
      <c r="A49" s="381" t="s">
        <v>718</v>
      </c>
      <c r="B49" s="382"/>
      <c r="C49" s="382"/>
      <c r="D49" s="382"/>
      <c r="E49" s="382"/>
      <c r="F49" s="382"/>
      <c r="G49" s="383"/>
      <c r="L49" s="244"/>
    </row>
    <row r="50" spans="1:12" s="89" customFormat="1">
      <c r="A50" s="544"/>
      <c r="B50" s="545"/>
      <c r="C50" s="545"/>
      <c r="D50" s="545"/>
      <c r="E50" s="545"/>
      <c r="F50" s="545"/>
      <c r="G50" s="546"/>
      <c r="L50" s="215"/>
    </row>
    <row r="51" spans="1:12" s="89" customFormat="1" ht="21">
      <c r="A51" s="38"/>
      <c r="B51" s="189"/>
      <c r="C51" s="39" t="s">
        <v>40</v>
      </c>
      <c r="D51" s="40" t="str">
        <f>$E$1</f>
        <v>遭遇毎</v>
      </c>
      <c r="E51" s="443" t="str">
        <f>$B$2</f>
        <v>ヒーリング・インフュージョン：レジスティヴ・フォーミュラ</v>
      </c>
      <c r="F51" s="444"/>
      <c r="G51" s="445"/>
      <c r="L51" s="136"/>
    </row>
  </sheetData>
  <mergeCells count="53">
    <mergeCell ref="A39:G39"/>
    <mergeCell ref="A40:G40"/>
    <mergeCell ref="A41:G41"/>
    <mergeCell ref="A42:G42"/>
    <mergeCell ref="A43:G43"/>
    <mergeCell ref="A45:G45"/>
    <mergeCell ref="A46:G46"/>
    <mergeCell ref="A47:G47"/>
    <mergeCell ref="A48:G48"/>
    <mergeCell ref="A49:G49"/>
    <mergeCell ref="B7:D7"/>
    <mergeCell ref="B6:D6"/>
    <mergeCell ref="A24:G24"/>
    <mergeCell ref="A25:G25"/>
    <mergeCell ref="A50:G50"/>
    <mergeCell ref="A22:G22"/>
    <mergeCell ref="A23:G23"/>
    <mergeCell ref="A27:G27"/>
    <mergeCell ref="A28:G28"/>
    <mergeCell ref="A29:G29"/>
    <mergeCell ref="A30:G30"/>
    <mergeCell ref="A31:G31"/>
    <mergeCell ref="B8:G8"/>
    <mergeCell ref="B9:G9"/>
    <mergeCell ref="B10:G10"/>
    <mergeCell ref="B20:G20"/>
    <mergeCell ref="B1:C1"/>
    <mergeCell ref="F1:G1"/>
    <mergeCell ref="B2:G2"/>
    <mergeCell ref="B4:G4"/>
    <mergeCell ref="B5:G5"/>
    <mergeCell ref="E51:G51"/>
    <mergeCell ref="A26:G26"/>
    <mergeCell ref="B14:G14"/>
    <mergeCell ref="B17:G17"/>
    <mergeCell ref="B21:G21"/>
    <mergeCell ref="B15:G15"/>
    <mergeCell ref="B16:G16"/>
    <mergeCell ref="B19:G19"/>
    <mergeCell ref="A32:G32"/>
    <mergeCell ref="A44:G44"/>
    <mergeCell ref="A33:G33"/>
    <mergeCell ref="A34:G34"/>
    <mergeCell ref="A35:G35"/>
    <mergeCell ref="A36:G36"/>
    <mergeCell ref="A37:G37"/>
    <mergeCell ref="A38:G38"/>
    <mergeCell ref="J10:K10"/>
    <mergeCell ref="B12:G12"/>
    <mergeCell ref="J12:K12"/>
    <mergeCell ref="B13:G13"/>
    <mergeCell ref="B18:G18"/>
    <mergeCell ref="B11:G11"/>
  </mergeCells>
  <phoneticPr fontId="4"/>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基本!$B$27:$B$31</xm:f>
          </x14:formula1>
          <xm:sqref>I7</xm:sqref>
        </x14:dataValidation>
        <x14:dataValidation type="list" allowBlank="1" showInputMessage="1" showErrorMessage="1">
          <x14:formula1>
            <xm:f>基本!$A$27:$A$33</xm:f>
          </x14:formula1>
          <xm:sqref>I6</xm:sqref>
        </x14:dataValidation>
        <x14:dataValidation type="list" allowBlank="1" showInputMessage="1" showErrorMessage="1">
          <x14:formula1>
            <xm:f>基本!$D$27:$D$31</xm:f>
          </x14:formula1>
          <xm:sqref>I8</xm:sqref>
        </x14:dataValidation>
        <x14:dataValidation type="list" allowBlank="1" showInputMessage="1" showErrorMessage="1">
          <x14:formula1>
            <xm:f>基本!$C$27:$C$37</xm:f>
          </x14:formula1>
          <xm:sqref>I15</xm:sqref>
        </x14:dataValidation>
        <x14:dataValidation type="list" allowBlank="1" showInputMessage="1" showErrorMessage="1">
          <x14:formula1>
            <xm:f>基本!$A$16:$A$19</xm:f>
          </x14:formula1>
          <xm:sqref>K9</xm:sqref>
        </x14:dataValidation>
        <x14:dataValidation type="list" allowBlank="1" showInputMessage="1" showErrorMessage="1">
          <x14:formula1>
            <xm:f>基本!$A$5:$A$10</xm:f>
          </x14:formula1>
          <xm:sqref>I9 I11</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L60"/>
  <sheetViews>
    <sheetView zoomScaleNormal="100" workbookViewId="0">
      <selection activeCell="K15" sqref="K15"/>
    </sheetView>
  </sheetViews>
  <sheetFormatPr defaultRowHeight="13.5"/>
  <cols>
    <col min="1" max="1" width="7.875" style="49" customWidth="1"/>
    <col min="2" max="2" width="8.5" style="49" customWidth="1"/>
    <col min="3" max="3" width="6.625" style="49" customWidth="1"/>
    <col min="4" max="4" width="15.75" style="49" customWidth="1"/>
    <col min="5" max="6" width="15.75" style="30" customWidth="1"/>
    <col min="7" max="7" width="18.25" style="30" customWidth="1"/>
    <col min="8" max="8" width="17.375" style="30" customWidth="1"/>
    <col min="9" max="9" width="14.625" style="30" customWidth="1"/>
    <col min="10" max="10" width="8.375" style="30" customWidth="1"/>
    <col min="11" max="11" width="7.5" style="30" customWidth="1"/>
    <col min="12" max="12" width="7.875" style="49" customWidth="1"/>
    <col min="13" max="13" width="9.25" style="49" customWidth="1"/>
    <col min="14" max="14" width="12.375" style="49" customWidth="1"/>
    <col min="15" max="16384" width="9" style="49"/>
  </cols>
  <sheetData>
    <row r="1" spans="1:12" ht="21">
      <c r="A1" s="41"/>
      <c r="B1" s="459" t="s">
        <v>119</v>
      </c>
      <c r="C1" s="460"/>
      <c r="D1" s="42" t="s">
        <v>40</v>
      </c>
      <c r="E1" s="43" t="s">
        <v>57</v>
      </c>
      <c r="F1" s="461"/>
      <c r="G1" s="462"/>
      <c r="H1" s="34" t="s">
        <v>55</v>
      </c>
    </row>
    <row r="2" spans="1:12" ht="24.75" customHeight="1">
      <c r="A2" s="42" t="s">
        <v>0</v>
      </c>
      <c r="B2" s="463" t="s">
        <v>422</v>
      </c>
      <c r="C2" s="463"/>
      <c r="D2" s="463"/>
      <c r="E2" s="463"/>
      <c r="F2" s="463"/>
      <c r="G2" s="463"/>
      <c r="H2" s="34" t="s">
        <v>56</v>
      </c>
    </row>
    <row r="3" spans="1:12" ht="19.5" customHeight="1">
      <c r="A3" s="33" t="s">
        <v>48</v>
      </c>
      <c r="B3" s="30"/>
      <c r="C3" s="30"/>
      <c r="D3" s="30"/>
      <c r="I3" s="34"/>
    </row>
    <row r="4" spans="1:12">
      <c r="A4" s="75" t="s">
        <v>46</v>
      </c>
      <c r="B4" s="369" t="s">
        <v>268</v>
      </c>
      <c r="C4" s="370"/>
      <c r="D4" s="370"/>
      <c r="E4" s="370"/>
      <c r="F4" s="370"/>
      <c r="G4" s="371"/>
    </row>
    <row r="5" spans="1:12">
      <c r="A5" s="76" t="s">
        <v>39</v>
      </c>
      <c r="B5" s="369" t="s">
        <v>269</v>
      </c>
      <c r="C5" s="370"/>
      <c r="D5" s="370"/>
      <c r="E5" s="370"/>
      <c r="F5" s="370"/>
      <c r="G5" s="371"/>
    </row>
    <row r="6" spans="1:12">
      <c r="A6" s="76" t="s">
        <v>7</v>
      </c>
      <c r="B6" s="589" t="s">
        <v>270</v>
      </c>
      <c r="C6" s="590"/>
      <c r="D6" s="591"/>
      <c r="E6" s="54" t="s">
        <v>43</v>
      </c>
      <c r="F6" s="47" t="str">
        <f>$I$6</f>
        <v>使用者</v>
      </c>
      <c r="G6" s="55" t="str">
        <f>IF($J$6 = 0,"", $J$6)</f>
        <v/>
      </c>
      <c r="H6" s="256" t="s">
        <v>43</v>
      </c>
      <c r="I6" s="254" t="s">
        <v>88</v>
      </c>
      <c r="J6" s="254"/>
      <c r="K6" s="89"/>
      <c r="L6" s="253"/>
    </row>
    <row r="7" spans="1:12">
      <c r="A7" s="77" t="s">
        <v>6</v>
      </c>
      <c r="B7" s="586"/>
      <c r="C7" s="587"/>
      <c r="D7" s="588"/>
      <c r="E7" s="54" t="s">
        <v>66</v>
      </c>
      <c r="F7" s="55" t="str">
        <f>IF($I$7 = 0,"", $I$7)</f>
        <v/>
      </c>
      <c r="G7" s="55" t="str">
        <f>IF($J$7 = 0,"", $J$7)</f>
        <v/>
      </c>
      <c r="H7" s="256" t="s">
        <v>66</v>
      </c>
      <c r="I7" s="254"/>
      <c r="J7" s="254"/>
      <c r="K7" s="89"/>
      <c r="L7" s="253"/>
    </row>
    <row r="8" spans="1:12">
      <c r="A8" s="78" t="s">
        <v>246</v>
      </c>
      <c r="B8" s="413" t="s">
        <v>271</v>
      </c>
      <c r="C8" s="414"/>
      <c r="D8" s="414"/>
      <c r="E8" s="414"/>
      <c r="F8" s="414"/>
      <c r="G8" s="415"/>
      <c r="H8" s="256" t="s">
        <v>85</v>
      </c>
      <c r="I8" s="254" t="s">
        <v>280</v>
      </c>
      <c r="J8" s="97" t="s">
        <v>62</v>
      </c>
      <c r="K8" s="89"/>
      <c r="L8" s="253"/>
    </row>
    <row r="9" spans="1:12" ht="13.5" customHeight="1">
      <c r="A9" s="78" t="s">
        <v>129</v>
      </c>
      <c r="B9" s="413" t="s">
        <v>272</v>
      </c>
      <c r="C9" s="414"/>
      <c r="D9" s="414"/>
      <c r="E9" s="414"/>
      <c r="F9" s="414"/>
      <c r="G9" s="415"/>
      <c r="H9" s="256" t="s">
        <v>51</v>
      </c>
      <c r="I9" s="258" t="s">
        <v>12</v>
      </c>
      <c r="J9" s="255">
        <f>IF(I9="",0,VLOOKUP(I9,基本!$A$5:'基本'!$C$10,3,FALSE))</f>
        <v>0</v>
      </c>
      <c r="K9" s="254" t="s">
        <v>90</v>
      </c>
      <c r="L9" s="253"/>
    </row>
    <row r="10" spans="1:12" ht="13.5" customHeight="1">
      <c r="A10" s="79"/>
      <c r="B10" s="381" t="s">
        <v>273</v>
      </c>
      <c r="C10" s="382"/>
      <c r="D10" s="382"/>
      <c r="E10" s="382"/>
      <c r="F10" s="382"/>
      <c r="G10" s="383"/>
      <c r="H10" s="256" t="s">
        <v>58</v>
      </c>
      <c r="I10" s="254">
        <v>0</v>
      </c>
      <c r="J10" s="362" t="s">
        <v>53</v>
      </c>
      <c r="K10" s="363"/>
      <c r="L10" s="255">
        <f>IF($I$8=基本!$F$4,基本!$P$7,IF($I$8=基本!$F$13,基本!$P$16,IF($I$8=基本!$F$22,基本!$P$25,IF($I$8=基本!$F$31,基本!$P$34,IF($I$8=基本!$F$40,基本!$P$43,0)))))</f>
        <v>9</v>
      </c>
    </row>
    <row r="11" spans="1:12" ht="13.5" customHeight="1">
      <c r="A11" s="79"/>
      <c r="B11" s="384" t="s">
        <v>274</v>
      </c>
      <c r="C11" s="385"/>
      <c r="D11" s="385"/>
      <c r="E11" s="385"/>
      <c r="F11" s="385"/>
      <c r="G11" s="386"/>
      <c r="H11" s="101" t="s">
        <v>52</v>
      </c>
      <c r="I11" s="258" t="s">
        <v>12</v>
      </c>
      <c r="J11" s="255">
        <f>IF(I11="",0,VLOOKUP(I11,基本!$A$5:'基本'!$C$10,3,FALSE))</f>
        <v>0</v>
      </c>
      <c r="K11" s="89"/>
      <c r="L11" s="89"/>
    </row>
    <row r="12" spans="1:12" ht="13.5" customHeight="1">
      <c r="A12" s="79" t="s">
        <v>130</v>
      </c>
      <c r="B12" s="381" t="s">
        <v>275</v>
      </c>
      <c r="C12" s="382"/>
      <c r="D12" s="382"/>
      <c r="E12" s="382"/>
      <c r="F12" s="382"/>
      <c r="G12" s="383"/>
      <c r="H12" s="256" t="s">
        <v>59</v>
      </c>
      <c r="I12" s="254">
        <v>0</v>
      </c>
      <c r="J12" s="362" t="s">
        <v>54</v>
      </c>
      <c r="K12" s="363"/>
      <c r="L12" s="255">
        <f>IF($I$8=基本!$F$4,基本!$P$9,IF($I$8=基本!$F$13,基本!$P$18,IF($I$8=基本!$F$22,基本!$P$27,IF($I$8=基本!$F$31,基本!$P$36,IF($I$8=基本!$F$40,基本!$P$45,0)))))</f>
        <v>2</v>
      </c>
    </row>
    <row r="13" spans="1:12" ht="13.5" customHeight="1">
      <c r="A13" s="79"/>
      <c r="B13" s="384" t="s">
        <v>276</v>
      </c>
      <c r="C13" s="385"/>
      <c r="D13" s="385"/>
      <c r="E13" s="385"/>
      <c r="F13" s="385"/>
      <c r="G13" s="386"/>
      <c r="H13" s="102" t="s">
        <v>86</v>
      </c>
      <c r="I13" s="254">
        <v>1</v>
      </c>
      <c r="J13" s="256" t="s">
        <v>44</v>
      </c>
      <c r="K13" s="254">
        <v>10</v>
      </c>
      <c r="L13" s="108"/>
    </row>
    <row r="14" spans="1:12" ht="13.5" customHeight="1">
      <c r="A14" s="79"/>
      <c r="B14" s="384" t="s">
        <v>277</v>
      </c>
      <c r="C14" s="385"/>
      <c r="D14" s="385"/>
      <c r="E14" s="385"/>
      <c r="F14" s="385"/>
      <c r="G14" s="386"/>
      <c r="H14" s="256" t="s">
        <v>50</v>
      </c>
      <c r="I14" s="254">
        <v>2</v>
      </c>
      <c r="J14" s="256" t="s">
        <v>44</v>
      </c>
      <c r="K14" s="254">
        <v>8</v>
      </c>
      <c r="L14" s="108"/>
    </row>
    <row r="15" spans="1:12" ht="13.5" customHeight="1">
      <c r="A15" s="80"/>
      <c r="B15" s="416"/>
      <c r="C15" s="417"/>
      <c r="D15" s="417"/>
      <c r="E15" s="417"/>
      <c r="F15" s="417"/>
      <c r="G15" s="418"/>
      <c r="H15" s="256" t="s">
        <v>60</v>
      </c>
      <c r="I15" s="254"/>
      <c r="J15" s="253"/>
      <c r="K15" s="253"/>
      <c r="L15" s="253"/>
    </row>
    <row r="16" spans="1:12" ht="6.75" customHeight="1">
      <c r="A16" s="13"/>
      <c r="E16" s="3"/>
      <c r="H16" s="49"/>
      <c r="I16" s="49"/>
      <c r="J16" s="49"/>
      <c r="K16" s="49"/>
    </row>
    <row r="17" spans="1:12" ht="6.75" customHeight="1">
      <c r="A17" s="56"/>
      <c r="B17" s="56"/>
      <c r="C17" s="56"/>
      <c r="D17" s="56"/>
      <c r="E17" s="56"/>
      <c r="F17" s="56"/>
      <c r="G17" s="56"/>
    </row>
    <row r="18" spans="1:12" ht="13.5" customHeight="1">
      <c r="A18" s="407" t="s">
        <v>49</v>
      </c>
      <c r="B18" s="408"/>
      <c r="C18" s="408"/>
      <c r="D18" s="408"/>
      <c r="E18" s="408"/>
      <c r="F18" s="408"/>
      <c r="G18" s="409"/>
    </row>
    <row r="19" spans="1:12" s="136" customFormat="1" ht="13.5" customHeight="1">
      <c r="A19" s="384"/>
      <c r="B19" s="385"/>
      <c r="C19" s="385"/>
      <c r="D19" s="385"/>
      <c r="E19" s="385"/>
      <c r="F19" s="385"/>
      <c r="G19" s="386"/>
      <c r="H19" s="89"/>
      <c r="I19" s="89"/>
      <c r="J19" s="89"/>
      <c r="K19" s="89"/>
    </row>
    <row r="20" spans="1:12" s="89" customFormat="1" ht="18.75" customHeight="1">
      <c r="A20" s="466" t="s">
        <v>320</v>
      </c>
      <c r="B20" s="467"/>
      <c r="C20" s="467"/>
      <c r="D20" s="467"/>
      <c r="E20" s="467"/>
      <c r="F20" s="467"/>
      <c r="G20" s="468"/>
      <c r="L20" s="136"/>
    </row>
    <row r="21" spans="1:12" s="89" customFormat="1" ht="13.5" customHeight="1">
      <c r="A21" s="384"/>
      <c r="B21" s="385"/>
      <c r="C21" s="385"/>
      <c r="D21" s="385"/>
      <c r="E21" s="385"/>
      <c r="F21" s="385"/>
      <c r="G21" s="386"/>
      <c r="L21" s="136"/>
    </row>
    <row r="22" spans="1:12" s="30" customFormat="1" ht="13.5" customHeight="1">
      <c r="A22" s="384" t="s">
        <v>325</v>
      </c>
      <c r="B22" s="385"/>
      <c r="C22" s="385"/>
      <c r="D22" s="385"/>
      <c r="E22" s="385"/>
      <c r="F22" s="385"/>
      <c r="G22" s="386"/>
      <c r="L22" s="49"/>
    </row>
    <row r="23" spans="1:12" s="30" customFormat="1" ht="13.5" customHeight="1">
      <c r="A23" s="384" t="s">
        <v>330</v>
      </c>
      <c r="B23" s="385"/>
      <c r="C23" s="385"/>
      <c r="D23" s="385"/>
      <c r="E23" s="385"/>
      <c r="F23" s="385"/>
      <c r="G23" s="386"/>
      <c r="L23" s="49"/>
    </row>
    <row r="24" spans="1:12" s="30" customFormat="1" ht="13.5" customHeight="1">
      <c r="A24" s="384" t="s">
        <v>326</v>
      </c>
      <c r="B24" s="385"/>
      <c r="C24" s="385"/>
      <c r="D24" s="385"/>
      <c r="E24" s="385"/>
      <c r="F24" s="385"/>
      <c r="G24" s="386"/>
      <c r="L24" s="49"/>
    </row>
    <row r="25" spans="1:12" s="30" customFormat="1" ht="13.5" customHeight="1">
      <c r="A25" s="384"/>
      <c r="B25" s="385"/>
      <c r="C25" s="385"/>
      <c r="D25" s="385"/>
      <c r="E25" s="385"/>
      <c r="F25" s="385"/>
      <c r="G25" s="386"/>
      <c r="L25" s="49"/>
    </row>
    <row r="26" spans="1:12" s="30" customFormat="1" ht="13.5" customHeight="1">
      <c r="A26" s="384" t="s">
        <v>327</v>
      </c>
      <c r="B26" s="385"/>
      <c r="C26" s="385"/>
      <c r="D26" s="385"/>
      <c r="E26" s="385"/>
      <c r="F26" s="385"/>
      <c r="G26" s="386"/>
      <c r="L26" s="49"/>
    </row>
    <row r="27" spans="1:12" s="30" customFormat="1" ht="13.5" customHeight="1">
      <c r="A27" s="384" t="s">
        <v>328</v>
      </c>
      <c r="B27" s="385"/>
      <c r="C27" s="385"/>
      <c r="D27" s="385"/>
      <c r="E27" s="385"/>
      <c r="F27" s="385"/>
      <c r="G27" s="386"/>
      <c r="L27" s="49"/>
    </row>
    <row r="28" spans="1:12" s="30" customFormat="1" ht="13.5" customHeight="1">
      <c r="A28" s="384" t="s">
        <v>331</v>
      </c>
      <c r="B28" s="385"/>
      <c r="C28" s="385"/>
      <c r="D28" s="385"/>
      <c r="E28" s="385"/>
      <c r="F28" s="385"/>
      <c r="G28" s="386"/>
      <c r="L28" s="49"/>
    </row>
    <row r="29" spans="1:12" s="30" customFormat="1" ht="13.5" customHeight="1">
      <c r="A29" s="384" t="s">
        <v>329</v>
      </c>
      <c r="B29" s="385"/>
      <c r="C29" s="385"/>
      <c r="D29" s="385"/>
      <c r="E29" s="385"/>
      <c r="F29" s="385"/>
      <c r="G29" s="386"/>
      <c r="L29" s="49"/>
    </row>
    <row r="30" spans="1:12" s="30" customFormat="1" ht="13.5" customHeight="1">
      <c r="A30" s="384"/>
      <c r="B30" s="385"/>
      <c r="C30" s="385"/>
      <c r="D30" s="385"/>
      <c r="E30" s="385"/>
      <c r="F30" s="385"/>
      <c r="G30" s="386"/>
      <c r="L30" s="49"/>
    </row>
    <row r="31" spans="1:12" s="89" customFormat="1" ht="13.5" customHeight="1">
      <c r="A31" s="384"/>
      <c r="B31" s="385"/>
      <c r="C31" s="385"/>
      <c r="D31" s="385"/>
      <c r="E31" s="385"/>
      <c r="F31" s="385"/>
      <c r="G31" s="386"/>
      <c r="L31" s="128"/>
    </row>
    <row r="32" spans="1:12" s="89" customFormat="1" ht="13.5" customHeight="1">
      <c r="A32" s="384"/>
      <c r="B32" s="385"/>
      <c r="C32" s="385"/>
      <c r="D32" s="385"/>
      <c r="E32" s="385"/>
      <c r="F32" s="385"/>
      <c r="G32" s="386"/>
      <c r="L32" s="128"/>
    </row>
    <row r="33" spans="1:12" s="89" customFormat="1" ht="13.5" customHeight="1">
      <c r="A33" s="384"/>
      <c r="B33" s="385"/>
      <c r="C33" s="385"/>
      <c r="D33" s="385"/>
      <c r="E33" s="385"/>
      <c r="F33" s="385"/>
      <c r="G33" s="386"/>
      <c r="L33" s="128"/>
    </row>
    <row r="34" spans="1:12" s="89" customFormat="1" ht="13.5" customHeight="1">
      <c r="A34" s="384"/>
      <c r="B34" s="385"/>
      <c r="C34" s="385"/>
      <c r="D34" s="385"/>
      <c r="E34" s="385"/>
      <c r="F34" s="385"/>
      <c r="G34" s="386"/>
      <c r="L34" s="128"/>
    </row>
    <row r="35" spans="1:12" s="89" customFormat="1" ht="13.5" customHeight="1">
      <c r="A35" s="384"/>
      <c r="B35" s="385"/>
      <c r="C35" s="385"/>
      <c r="D35" s="385"/>
      <c r="E35" s="385"/>
      <c r="F35" s="385"/>
      <c r="G35" s="386"/>
      <c r="L35" s="128"/>
    </row>
    <row r="36" spans="1:12" s="89" customFormat="1" ht="13.5" customHeight="1">
      <c r="A36" s="384"/>
      <c r="B36" s="385"/>
      <c r="C36" s="385"/>
      <c r="D36" s="385"/>
      <c r="E36" s="385"/>
      <c r="F36" s="385"/>
      <c r="G36" s="386"/>
      <c r="L36" s="128"/>
    </row>
    <row r="37" spans="1:12" s="89" customFormat="1" ht="13.5" customHeight="1">
      <c r="A37" s="384"/>
      <c r="B37" s="385"/>
      <c r="C37" s="385"/>
      <c r="D37" s="385"/>
      <c r="E37" s="385"/>
      <c r="F37" s="385"/>
      <c r="G37" s="386"/>
      <c r="L37" s="128"/>
    </row>
    <row r="38" spans="1:12" s="89" customFormat="1" ht="13.5" customHeight="1">
      <c r="A38" s="384"/>
      <c r="B38" s="385"/>
      <c r="C38" s="385"/>
      <c r="D38" s="385"/>
      <c r="E38" s="385"/>
      <c r="F38" s="385"/>
      <c r="G38" s="386"/>
      <c r="L38" s="128"/>
    </row>
    <row r="39" spans="1:12" s="89" customFormat="1" ht="13.5" customHeight="1">
      <c r="A39" s="384"/>
      <c r="B39" s="385"/>
      <c r="C39" s="385"/>
      <c r="D39" s="385"/>
      <c r="E39" s="385"/>
      <c r="F39" s="385"/>
      <c r="G39" s="386"/>
      <c r="L39" s="128"/>
    </row>
    <row r="40" spans="1:12" s="30" customFormat="1" ht="13.5" customHeight="1">
      <c r="A40" s="384"/>
      <c r="B40" s="385"/>
      <c r="C40" s="385"/>
      <c r="D40" s="385"/>
      <c r="E40" s="385"/>
      <c r="F40" s="385"/>
      <c r="G40" s="386"/>
      <c r="L40" s="49"/>
    </row>
    <row r="41" spans="1:12" s="30" customFormat="1" ht="13.5" customHeight="1">
      <c r="A41" s="384"/>
      <c r="B41" s="385"/>
      <c r="C41" s="385"/>
      <c r="D41" s="385"/>
      <c r="E41" s="385"/>
      <c r="F41" s="385"/>
      <c r="G41" s="386"/>
      <c r="L41" s="49"/>
    </row>
    <row r="42" spans="1:12" s="30" customFormat="1" ht="13.5" customHeight="1">
      <c r="A42" s="384"/>
      <c r="B42" s="385"/>
      <c r="C42" s="385"/>
      <c r="D42" s="385"/>
      <c r="E42" s="385"/>
      <c r="F42" s="385"/>
      <c r="G42" s="386"/>
      <c r="L42" s="49"/>
    </row>
    <row r="43" spans="1:12" s="30" customFormat="1" ht="13.5" customHeight="1">
      <c r="A43" s="384"/>
      <c r="B43" s="385"/>
      <c r="C43" s="385"/>
      <c r="D43" s="385"/>
      <c r="E43" s="385"/>
      <c r="F43" s="385"/>
      <c r="G43" s="386"/>
      <c r="L43" s="49"/>
    </row>
    <row r="44" spans="1:12" s="30" customFormat="1" ht="13.5" customHeight="1">
      <c r="A44" s="384"/>
      <c r="B44" s="385"/>
      <c r="C44" s="385"/>
      <c r="D44" s="385"/>
      <c r="E44" s="385"/>
      <c r="F44" s="385"/>
      <c r="G44" s="386"/>
      <c r="L44" s="49"/>
    </row>
    <row r="45" spans="1:12" s="30" customFormat="1" ht="13.5" customHeight="1">
      <c r="A45" s="384"/>
      <c r="B45" s="385"/>
      <c r="C45" s="385"/>
      <c r="D45" s="385"/>
      <c r="E45" s="385"/>
      <c r="F45" s="385"/>
      <c r="G45" s="386"/>
      <c r="L45" s="49"/>
    </row>
    <row r="46" spans="1:12" s="30" customFormat="1" ht="13.5" customHeight="1">
      <c r="A46" s="384"/>
      <c r="B46" s="385"/>
      <c r="C46" s="385"/>
      <c r="D46" s="385"/>
      <c r="E46" s="385"/>
      <c r="F46" s="385"/>
      <c r="G46" s="386"/>
      <c r="L46" s="49"/>
    </row>
    <row r="47" spans="1:12" s="30" customFormat="1" ht="13.5" customHeight="1">
      <c r="A47" s="384"/>
      <c r="B47" s="385"/>
      <c r="C47" s="385"/>
      <c r="D47" s="385"/>
      <c r="E47" s="385"/>
      <c r="F47" s="385"/>
      <c r="G47" s="386"/>
      <c r="L47" s="49"/>
    </row>
    <row r="48" spans="1:12" s="30" customFormat="1" ht="13.5" customHeight="1">
      <c r="A48" s="384"/>
      <c r="B48" s="385"/>
      <c r="C48" s="385"/>
      <c r="D48" s="385"/>
      <c r="E48" s="385"/>
      <c r="F48" s="385"/>
      <c r="G48" s="386"/>
      <c r="L48" s="49"/>
    </row>
    <row r="49" spans="1:12" s="30" customFormat="1" ht="13.5" customHeight="1">
      <c r="A49" s="384"/>
      <c r="B49" s="385"/>
      <c r="C49" s="385"/>
      <c r="D49" s="385"/>
      <c r="E49" s="385"/>
      <c r="F49" s="385"/>
      <c r="G49" s="386"/>
      <c r="L49" s="49"/>
    </row>
    <row r="50" spans="1:12" s="30" customFormat="1" ht="13.5" customHeight="1">
      <c r="A50" s="384"/>
      <c r="B50" s="385"/>
      <c r="C50" s="385"/>
      <c r="D50" s="385"/>
      <c r="E50" s="385"/>
      <c r="F50" s="385"/>
      <c r="G50" s="386"/>
      <c r="L50" s="49"/>
    </row>
    <row r="51" spans="1:12" s="30" customFormat="1" ht="13.5" customHeight="1">
      <c r="A51" s="384"/>
      <c r="B51" s="385"/>
      <c r="C51" s="385"/>
      <c r="D51" s="385"/>
      <c r="E51" s="385"/>
      <c r="F51" s="385"/>
      <c r="G51" s="386"/>
      <c r="L51" s="49"/>
    </row>
    <row r="52" spans="1:12" s="89" customFormat="1" ht="13.5" customHeight="1">
      <c r="A52" s="384"/>
      <c r="B52" s="385"/>
      <c r="C52" s="385"/>
      <c r="D52" s="385"/>
      <c r="E52" s="385"/>
      <c r="F52" s="385"/>
      <c r="G52" s="386"/>
      <c r="L52" s="128"/>
    </row>
    <row r="53" spans="1:12" s="89" customFormat="1" ht="13.5" customHeight="1">
      <c r="A53" s="384"/>
      <c r="B53" s="385"/>
      <c r="C53" s="385"/>
      <c r="D53" s="385"/>
      <c r="E53" s="385"/>
      <c r="F53" s="385"/>
      <c r="G53" s="386"/>
      <c r="L53" s="128"/>
    </row>
    <row r="54" spans="1:12" s="89" customFormat="1" ht="13.5" customHeight="1">
      <c r="A54" s="384"/>
      <c r="B54" s="385"/>
      <c r="C54" s="385"/>
      <c r="D54" s="385"/>
      <c r="E54" s="385"/>
      <c r="F54" s="385"/>
      <c r="G54" s="386"/>
      <c r="L54" s="128"/>
    </row>
    <row r="55" spans="1:12" s="89" customFormat="1" ht="13.5" customHeight="1">
      <c r="A55" s="384"/>
      <c r="B55" s="385"/>
      <c r="C55" s="385"/>
      <c r="D55" s="385"/>
      <c r="E55" s="385"/>
      <c r="F55" s="385"/>
      <c r="G55" s="386"/>
      <c r="L55" s="128"/>
    </row>
    <row r="56" spans="1:12" s="89" customFormat="1" ht="13.5" customHeight="1">
      <c r="A56" s="384"/>
      <c r="B56" s="385"/>
      <c r="C56" s="385"/>
      <c r="D56" s="385"/>
      <c r="E56" s="385"/>
      <c r="F56" s="385"/>
      <c r="G56" s="386"/>
      <c r="L56" s="128"/>
    </row>
    <row r="57" spans="1:12" s="30" customFormat="1" ht="13.5" customHeight="1">
      <c r="A57" s="384"/>
      <c r="B57" s="385"/>
      <c r="C57" s="385"/>
      <c r="D57" s="385"/>
      <c r="E57" s="385"/>
      <c r="F57" s="385"/>
      <c r="G57" s="386"/>
      <c r="L57" s="49"/>
    </row>
    <row r="58" spans="1:12" s="30" customFormat="1" ht="13.5" customHeight="1">
      <c r="A58" s="384"/>
      <c r="B58" s="385"/>
      <c r="C58" s="385"/>
      <c r="D58" s="385"/>
      <c r="E58" s="385"/>
      <c r="F58" s="385"/>
      <c r="G58" s="386"/>
      <c r="L58" s="49"/>
    </row>
    <row r="59" spans="1:12" s="30" customFormat="1" ht="13.5" customHeight="1">
      <c r="A59" s="416"/>
      <c r="B59" s="417"/>
      <c r="C59" s="417"/>
      <c r="D59" s="417"/>
      <c r="E59" s="417"/>
      <c r="F59" s="417"/>
      <c r="G59" s="418"/>
      <c r="L59" s="49"/>
    </row>
    <row r="60" spans="1:12" s="30" customFormat="1" ht="21">
      <c r="A60" s="38"/>
      <c r="B60" s="57" t="str">
        <f>$B$1</f>
        <v>テーマ</v>
      </c>
      <c r="C60" s="39" t="s">
        <v>40</v>
      </c>
      <c r="D60" s="40" t="str">
        <f>$E$1</f>
        <v>遭遇毎</v>
      </c>
      <c r="E60" s="443" t="str">
        <f>$B$2</f>
        <v>クリエイト･シャドウロート･ウェポン</v>
      </c>
      <c r="F60" s="444"/>
      <c r="G60" s="445"/>
      <c r="L60" s="49"/>
    </row>
  </sheetData>
  <mergeCells count="60">
    <mergeCell ref="A19:G19"/>
    <mergeCell ref="A20:G20"/>
    <mergeCell ref="A21:G21"/>
    <mergeCell ref="A33:G33"/>
    <mergeCell ref="A34:G34"/>
    <mergeCell ref="A24:G24"/>
    <mergeCell ref="A25:G25"/>
    <mergeCell ref="A26:G26"/>
    <mergeCell ref="A27:G27"/>
    <mergeCell ref="A29:G29"/>
    <mergeCell ref="A53:G53"/>
    <mergeCell ref="A30:G30"/>
    <mergeCell ref="A31:G31"/>
    <mergeCell ref="A32:G32"/>
    <mergeCell ref="A59:G59"/>
    <mergeCell ref="A57:G57"/>
    <mergeCell ref="A50:G50"/>
    <mergeCell ref="A51:G51"/>
    <mergeCell ref="A43:G43"/>
    <mergeCell ref="A44:G44"/>
    <mergeCell ref="A45:G45"/>
    <mergeCell ref="A46:G46"/>
    <mergeCell ref="A54:G54"/>
    <mergeCell ref="A56:G56"/>
    <mergeCell ref="A37:G37"/>
    <mergeCell ref="A38:G38"/>
    <mergeCell ref="E60:G60"/>
    <mergeCell ref="J10:K10"/>
    <mergeCell ref="B12:G12"/>
    <mergeCell ref="J12:K12"/>
    <mergeCell ref="B13:G13"/>
    <mergeCell ref="B14:G14"/>
    <mergeCell ref="B15:G15"/>
    <mergeCell ref="B11:G11"/>
    <mergeCell ref="A18:G18"/>
    <mergeCell ref="A55:G55"/>
    <mergeCell ref="A22:G22"/>
    <mergeCell ref="A23:G23"/>
    <mergeCell ref="A28:G28"/>
    <mergeCell ref="A58:G58"/>
    <mergeCell ref="A35:G35"/>
    <mergeCell ref="A36:G36"/>
    <mergeCell ref="A39:G39"/>
    <mergeCell ref="A52:G52"/>
    <mergeCell ref="A47:G47"/>
    <mergeCell ref="A41:G41"/>
    <mergeCell ref="A40:G40"/>
    <mergeCell ref="A42:G42"/>
    <mergeCell ref="A48:G48"/>
    <mergeCell ref="A49:G49"/>
    <mergeCell ref="B1:C1"/>
    <mergeCell ref="F1:G1"/>
    <mergeCell ref="B2:G2"/>
    <mergeCell ref="B4:G4"/>
    <mergeCell ref="B5:G5"/>
    <mergeCell ref="B7:D7"/>
    <mergeCell ref="B8:G8"/>
    <mergeCell ref="B9:G9"/>
    <mergeCell ref="B10:G10"/>
    <mergeCell ref="B6:D6"/>
  </mergeCells>
  <phoneticPr fontId="4"/>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基本!$B$27:$B$31</xm:f>
          </x14:formula1>
          <xm:sqref>I7</xm:sqref>
        </x14:dataValidation>
        <x14:dataValidation type="list" allowBlank="1" showInputMessage="1" showErrorMessage="1">
          <x14:formula1>
            <xm:f>基本!$A$27:$A$33</xm:f>
          </x14:formula1>
          <xm:sqref>I6</xm:sqref>
        </x14:dataValidation>
        <x14:dataValidation type="list" allowBlank="1" showInputMessage="1" showErrorMessage="1">
          <x14:formula1>
            <xm:f>基本!$D$27:$D$31</xm:f>
          </x14:formula1>
          <xm:sqref>I8</xm:sqref>
        </x14:dataValidation>
        <x14:dataValidation type="list" allowBlank="1" showInputMessage="1" showErrorMessage="1">
          <x14:formula1>
            <xm:f>基本!$C$27:$C$37</xm:f>
          </x14:formula1>
          <xm:sqref>I15</xm:sqref>
        </x14:dataValidation>
        <x14:dataValidation type="list" allowBlank="1" showInputMessage="1" showErrorMessage="1">
          <x14:formula1>
            <xm:f>基本!$A$16:$A$19</xm:f>
          </x14:formula1>
          <xm:sqref>K9</xm:sqref>
        </x14:dataValidation>
        <x14:dataValidation type="list" allowBlank="1" showInputMessage="1" showErrorMessage="1">
          <x14:formula1>
            <xm:f>基本!$A$5:$A$10</xm:f>
          </x14:formula1>
          <xm:sqref>I9 I11</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L58"/>
  <sheetViews>
    <sheetView workbookViewId="0">
      <selection activeCell="I9" sqref="I9"/>
    </sheetView>
  </sheetViews>
  <sheetFormatPr defaultRowHeight="13.5"/>
  <cols>
    <col min="1" max="1" width="7.875" style="115" customWidth="1"/>
    <col min="2" max="2" width="8.5" style="115" customWidth="1"/>
    <col min="3" max="3" width="6.625" style="115" customWidth="1"/>
    <col min="4" max="4" width="15.75" style="115" customWidth="1"/>
    <col min="5" max="6" width="15.75" style="89" customWidth="1"/>
    <col min="7" max="7" width="18.25" style="89" customWidth="1"/>
    <col min="8" max="8" width="17.375" style="89" customWidth="1"/>
    <col min="9" max="9" width="14.625" style="89" customWidth="1"/>
    <col min="10" max="10" width="8.375" style="89" customWidth="1"/>
    <col min="11" max="11" width="7.5" style="89" customWidth="1"/>
    <col min="12" max="12" width="7.875" style="115" customWidth="1"/>
    <col min="13" max="13" width="9.25" style="115" customWidth="1"/>
    <col min="14" max="14" width="12.375" style="115" customWidth="1"/>
    <col min="15" max="16384" width="9" style="115"/>
  </cols>
  <sheetData>
    <row r="1" spans="1:12" ht="21">
      <c r="A1" s="41"/>
      <c r="B1" s="574" t="s">
        <v>139</v>
      </c>
      <c r="C1" s="575"/>
      <c r="D1" s="42" t="s">
        <v>40</v>
      </c>
      <c r="E1" s="43" t="s">
        <v>120</v>
      </c>
      <c r="F1" s="461"/>
      <c r="G1" s="462"/>
      <c r="H1" s="97" t="s">
        <v>55</v>
      </c>
    </row>
    <row r="2" spans="1:12" ht="24.75" customHeight="1">
      <c r="A2" s="42" t="s">
        <v>0</v>
      </c>
      <c r="B2" s="463" t="s">
        <v>283</v>
      </c>
      <c r="C2" s="463"/>
      <c r="D2" s="463"/>
      <c r="E2" s="463"/>
      <c r="F2" s="463"/>
      <c r="G2" s="463"/>
      <c r="H2" s="97" t="s">
        <v>56</v>
      </c>
    </row>
    <row r="3" spans="1:12" ht="19.5" customHeight="1">
      <c r="A3" s="103" t="s">
        <v>48</v>
      </c>
      <c r="B3" s="89"/>
      <c r="C3" s="89"/>
      <c r="D3" s="89"/>
      <c r="I3" s="97"/>
    </row>
    <row r="4" spans="1:12">
      <c r="A4" s="75" t="s">
        <v>46</v>
      </c>
      <c r="B4" s="369" t="s">
        <v>284</v>
      </c>
      <c r="C4" s="370"/>
      <c r="D4" s="370"/>
      <c r="E4" s="370"/>
      <c r="F4" s="370"/>
      <c r="G4" s="371"/>
    </row>
    <row r="5" spans="1:12">
      <c r="A5" s="76" t="s">
        <v>126</v>
      </c>
      <c r="B5" s="369" t="s">
        <v>285</v>
      </c>
      <c r="C5" s="370"/>
      <c r="D5" s="370"/>
      <c r="E5" s="370"/>
      <c r="F5" s="370"/>
      <c r="G5" s="371"/>
    </row>
    <row r="6" spans="1:12">
      <c r="A6" s="76" t="s">
        <v>127</v>
      </c>
      <c r="B6" s="369" t="s">
        <v>270</v>
      </c>
      <c r="C6" s="370"/>
      <c r="D6" s="371"/>
      <c r="E6" s="113" t="s">
        <v>43</v>
      </c>
      <c r="F6" s="47" t="str">
        <f>$I$6</f>
        <v>使用者</v>
      </c>
      <c r="G6" s="195" t="str">
        <f>IF($J$6 = 0,"", $J$6)</f>
        <v/>
      </c>
      <c r="H6" s="256" t="s">
        <v>43</v>
      </c>
      <c r="I6" s="254" t="s">
        <v>88</v>
      </c>
      <c r="J6" s="254"/>
      <c r="L6" s="253"/>
    </row>
    <row r="7" spans="1:12">
      <c r="A7" s="77" t="s">
        <v>6</v>
      </c>
      <c r="B7" s="589" t="s">
        <v>128</v>
      </c>
      <c r="C7" s="590"/>
      <c r="D7" s="591"/>
      <c r="E7" s="113" t="s">
        <v>66</v>
      </c>
      <c r="F7" s="114" t="str">
        <f>IF($I$7 = 0,"", $I$7)</f>
        <v/>
      </c>
      <c r="G7" s="114" t="str">
        <f>IF($J$7 = 0,"", $J$7)</f>
        <v/>
      </c>
      <c r="H7" s="256" t="s">
        <v>66</v>
      </c>
      <c r="I7" s="254"/>
      <c r="J7" s="254"/>
      <c r="L7" s="253"/>
    </row>
    <row r="8" spans="1:12">
      <c r="A8" s="78" t="s">
        <v>61</v>
      </c>
      <c r="B8" s="413" t="s">
        <v>286</v>
      </c>
      <c r="C8" s="414"/>
      <c r="D8" s="414"/>
      <c r="E8" s="414"/>
      <c r="F8" s="414"/>
      <c r="G8" s="415"/>
      <c r="H8" s="256" t="s">
        <v>85</v>
      </c>
      <c r="I8" s="254" t="s">
        <v>278</v>
      </c>
      <c r="J8" s="97" t="s">
        <v>62</v>
      </c>
      <c r="L8" s="253"/>
    </row>
    <row r="9" spans="1:12">
      <c r="A9" s="79"/>
      <c r="B9" s="384" t="s">
        <v>287</v>
      </c>
      <c r="C9" s="385"/>
      <c r="D9" s="385"/>
      <c r="E9" s="385"/>
      <c r="F9" s="385"/>
      <c r="G9" s="386"/>
      <c r="H9" s="256" t="s">
        <v>51</v>
      </c>
      <c r="I9" s="258" t="s">
        <v>12</v>
      </c>
      <c r="J9" s="255">
        <f>IF(I9="",0,VLOOKUP(I9,基本!$A$5:'基本'!$C$10,3,FALSE))</f>
        <v>0</v>
      </c>
      <c r="K9" s="254" t="s">
        <v>90</v>
      </c>
      <c r="L9" s="253"/>
    </row>
    <row r="10" spans="1:12" ht="13.5" customHeight="1">
      <c r="A10" s="79"/>
      <c r="B10" s="381"/>
      <c r="C10" s="382"/>
      <c r="D10" s="382"/>
      <c r="E10" s="382"/>
      <c r="F10" s="382"/>
      <c r="G10" s="383"/>
      <c r="H10" s="256" t="s">
        <v>58</v>
      </c>
      <c r="I10" s="254">
        <v>0</v>
      </c>
      <c r="J10" s="362" t="s">
        <v>53</v>
      </c>
      <c r="K10" s="363"/>
      <c r="L10" s="255">
        <f>IF($I$8=基本!$F$4,基本!$P$7,IF($I$8=基本!$F$13,基本!$P$16,IF($I$8=基本!$F$22,基本!$P$25,IF($I$8=基本!$F$31,基本!$P$34,IF($I$8=基本!$F$40,基本!$P$43,0)))))</f>
        <v>8</v>
      </c>
    </row>
    <row r="11" spans="1:12" ht="13.5" customHeight="1">
      <c r="A11" s="79"/>
      <c r="B11" s="372" t="s">
        <v>288</v>
      </c>
      <c r="C11" s="373"/>
      <c r="D11" s="373"/>
      <c r="E11" s="373"/>
      <c r="F11" s="373"/>
      <c r="G11" s="374"/>
      <c r="H11" s="101" t="s">
        <v>52</v>
      </c>
      <c r="I11" s="258" t="s">
        <v>12</v>
      </c>
      <c r="J11" s="255">
        <f>IF(I11="",0,VLOOKUP(I11,基本!$A$5:'基本'!$C$10,3,FALSE))</f>
        <v>0</v>
      </c>
      <c r="L11" s="89"/>
    </row>
    <row r="12" spans="1:12" ht="13.5" customHeight="1">
      <c r="A12" s="79"/>
      <c r="B12" s="372" t="s">
        <v>289</v>
      </c>
      <c r="C12" s="373"/>
      <c r="D12" s="373"/>
      <c r="E12" s="373"/>
      <c r="F12" s="373"/>
      <c r="G12" s="374"/>
      <c r="H12" s="256" t="s">
        <v>59</v>
      </c>
      <c r="I12" s="254">
        <v>0</v>
      </c>
      <c r="J12" s="362" t="s">
        <v>54</v>
      </c>
      <c r="K12" s="363"/>
      <c r="L12" s="255">
        <f>IF($I$8=基本!$F$4,基本!$P$9,IF($I$8=基本!$F$13,基本!$P$18,IF($I$8=基本!$F$22,基本!$P$27,IF($I$8=基本!$F$31,基本!$P$36,IF($I$8=基本!$F$40,基本!$P$45,0)))))</f>
        <v>2</v>
      </c>
    </row>
    <row r="13" spans="1:12" ht="13.5" customHeight="1">
      <c r="A13" s="79"/>
      <c r="B13" s="372" t="s">
        <v>290</v>
      </c>
      <c r="C13" s="373"/>
      <c r="D13" s="373"/>
      <c r="E13" s="373"/>
      <c r="F13" s="373"/>
      <c r="G13" s="374"/>
      <c r="H13" s="102" t="s">
        <v>86</v>
      </c>
      <c r="I13" s="254">
        <v>1</v>
      </c>
      <c r="J13" s="256" t="s">
        <v>44</v>
      </c>
      <c r="K13" s="254">
        <v>6</v>
      </c>
      <c r="L13" s="108"/>
    </row>
    <row r="14" spans="1:12" ht="13.5" customHeight="1">
      <c r="A14" s="79"/>
      <c r="B14" s="372" t="s">
        <v>291</v>
      </c>
      <c r="C14" s="373"/>
      <c r="D14" s="373"/>
      <c r="E14" s="373"/>
      <c r="F14" s="373"/>
      <c r="G14" s="374"/>
      <c r="H14" s="256" t="s">
        <v>50</v>
      </c>
      <c r="I14" s="254">
        <v>2</v>
      </c>
      <c r="J14" s="256" t="s">
        <v>44</v>
      </c>
      <c r="K14" s="254">
        <v>8</v>
      </c>
      <c r="L14" s="108"/>
    </row>
    <row r="15" spans="1:12">
      <c r="A15" s="80"/>
      <c r="B15" s="404"/>
      <c r="C15" s="545"/>
      <c r="D15" s="545"/>
      <c r="E15" s="545"/>
      <c r="F15" s="545"/>
      <c r="G15" s="546"/>
      <c r="H15" s="256" t="s">
        <v>60</v>
      </c>
      <c r="I15" s="254"/>
      <c r="J15" s="253"/>
      <c r="K15" s="253"/>
      <c r="L15" s="253"/>
    </row>
    <row r="16" spans="1:12">
      <c r="A16" s="104"/>
      <c r="B16" s="104"/>
      <c r="C16" s="104"/>
      <c r="D16" s="104"/>
      <c r="E16" s="104"/>
      <c r="F16" s="104"/>
      <c r="G16" s="104"/>
    </row>
    <row r="17" spans="1:12" ht="13.5" customHeight="1">
      <c r="A17" s="407" t="s">
        <v>49</v>
      </c>
      <c r="B17" s="408"/>
      <c r="C17" s="408"/>
      <c r="D17" s="408"/>
      <c r="E17" s="408"/>
      <c r="F17" s="408"/>
      <c r="G17" s="409"/>
    </row>
    <row r="18" spans="1:12" ht="13.5" customHeight="1">
      <c r="A18" s="384"/>
      <c r="B18" s="385"/>
      <c r="C18" s="385"/>
      <c r="D18" s="385"/>
      <c r="E18" s="385"/>
      <c r="F18" s="385"/>
      <c r="G18" s="386"/>
    </row>
    <row r="19" spans="1:12" s="89" customFormat="1" ht="18.75" customHeight="1">
      <c r="A19" s="466" t="s">
        <v>320</v>
      </c>
      <c r="B19" s="467"/>
      <c r="C19" s="467"/>
      <c r="D19" s="467"/>
      <c r="E19" s="467"/>
      <c r="F19" s="467"/>
      <c r="G19" s="468"/>
      <c r="L19" s="115"/>
    </row>
    <row r="20" spans="1:12" s="89" customFormat="1" ht="18.75" customHeight="1">
      <c r="A20" s="200"/>
      <c r="B20" s="201"/>
      <c r="C20" s="201"/>
      <c r="D20" s="201"/>
      <c r="E20" s="201"/>
      <c r="F20" s="201"/>
      <c r="G20" s="202"/>
      <c r="L20" s="136"/>
    </row>
    <row r="21" spans="1:12" s="89" customFormat="1" ht="13.5" customHeight="1">
      <c r="A21" s="384"/>
      <c r="B21" s="385"/>
      <c r="C21" s="385"/>
      <c r="D21" s="385"/>
      <c r="E21" s="385"/>
      <c r="F21" s="385"/>
      <c r="G21" s="386"/>
      <c r="L21" s="115"/>
    </row>
    <row r="22" spans="1:12" s="89" customFormat="1" ht="13.5" customHeight="1">
      <c r="A22" s="592" t="s">
        <v>318</v>
      </c>
      <c r="B22" s="593"/>
      <c r="C22" s="593"/>
      <c r="D22" s="593"/>
      <c r="E22" s="593"/>
      <c r="F22" s="593"/>
      <c r="G22" s="594"/>
      <c r="L22" s="115"/>
    </row>
    <row r="23" spans="1:12" s="89" customFormat="1" ht="13.5" customHeight="1">
      <c r="A23" s="204"/>
      <c r="B23" s="205"/>
      <c r="C23" s="205"/>
      <c r="D23" s="205"/>
      <c r="E23" s="205"/>
      <c r="F23" s="205"/>
      <c r="G23" s="206"/>
      <c r="L23" s="136"/>
    </row>
    <row r="24" spans="1:12" s="89" customFormat="1" ht="13.5" customHeight="1">
      <c r="A24" s="384" t="s">
        <v>319</v>
      </c>
      <c r="B24" s="385"/>
      <c r="C24" s="385"/>
      <c r="D24" s="385"/>
      <c r="E24" s="385"/>
      <c r="F24" s="385"/>
      <c r="G24" s="386"/>
      <c r="L24" s="115"/>
    </row>
    <row r="25" spans="1:12" s="89" customFormat="1" ht="13.5" customHeight="1">
      <c r="A25" s="384" t="s">
        <v>723</v>
      </c>
      <c r="B25" s="385"/>
      <c r="C25" s="385"/>
      <c r="D25" s="385"/>
      <c r="E25" s="385"/>
      <c r="F25" s="385"/>
      <c r="G25" s="386"/>
      <c r="L25" s="115"/>
    </row>
    <row r="26" spans="1:12" s="89" customFormat="1" ht="13.5" customHeight="1">
      <c r="A26" s="384" t="s">
        <v>332</v>
      </c>
      <c r="B26" s="385"/>
      <c r="C26" s="385"/>
      <c r="D26" s="385"/>
      <c r="E26" s="385"/>
      <c r="F26" s="385"/>
      <c r="G26" s="386"/>
      <c r="L26" s="115"/>
    </row>
    <row r="27" spans="1:12" s="89" customFormat="1" ht="13.5" customHeight="1">
      <c r="A27" s="384"/>
      <c r="B27" s="385"/>
      <c r="C27" s="385"/>
      <c r="D27" s="385"/>
      <c r="E27" s="385"/>
      <c r="F27" s="385"/>
      <c r="G27" s="386"/>
      <c r="L27" s="115"/>
    </row>
    <row r="28" spans="1:12" s="89" customFormat="1" ht="13.5" customHeight="1">
      <c r="A28" s="384" t="s">
        <v>333</v>
      </c>
      <c r="B28" s="385"/>
      <c r="C28" s="385"/>
      <c r="D28" s="385"/>
      <c r="E28" s="385"/>
      <c r="F28" s="385"/>
      <c r="G28" s="386"/>
      <c r="L28" s="115"/>
    </row>
    <row r="29" spans="1:12" s="89" customFormat="1" ht="13.5" customHeight="1">
      <c r="A29" s="384" t="s">
        <v>334</v>
      </c>
      <c r="B29" s="385"/>
      <c r="C29" s="385"/>
      <c r="D29" s="385"/>
      <c r="E29" s="385"/>
      <c r="F29" s="385"/>
      <c r="G29" s="386"/>
      <c r="L29" s="115"/>
    </row>
    <row r="30" spans="1:12" s="89" customFormat="1" ht="13.5" customHeight="1">
      <c r="A30" s="384" t="s">
        <v>379</v>
      </c>
      <c r="B30" s="385"/>
      <c r="C30" s="385"/>
      <c r="D30" s="385"/>
      <c r="E30" s="385"/>
      <c r="F30" s="385"/>
      <c r="G30" s="386"/>
      <c r="L30" s="115"/>
    </row>
    <row r="31" spans="1:12" s="89" customFormat="1" ht="13.5" customHeight="1">
      <c r="A31" s="384"/>
      <c r="B31" s="385"/>
      <c r="C31" s="385"/>
      <c r="D31" s="385"/>
      <c r="E31" s="385"/>
      <c r="F31" s="385"/>
      <c r="G31" s="386"/>
      <c r="L31" s="115"/>
    </row>
    <row r="32" spans="1:12" s="89" customFormat="1" ht="13.5" customHeight="1">
      <c r="A32" s="384"/>
      <c r="B32" s="385"/>
      <c r="C32" s="385"/>
      <c r="D32" s="385"/>
      <c r="E32" s="385"/>
      <c r="F32" s="385"/>
      <c r="G32" s="386"/>
      <c r="L32" s="136"/>
    </row>
    <row r="33" spans="1:12" s="89" customFormat="1" ht="13.5" customHeight="1">
      <c r="A33" s="592" t="s">
        <v>335</v>
      </c>
      <c r="B33" s="593"/>
      <c r="C33" s="593"/>
      <c r="D33" s="593"/>
      <c r="E33" s="593"/>
      <c r="F33" s="593"/>
      <c r="G33" s="594"/>
      <c r="L33" s="115"/>
    </row>
    <row r="34" spans="1:12" s="89" customFormat="1" ht="13.5" customHeight="1">
      <c r="A34" s="384"/>
      <c r="B34" s="385"/>
      <c r="C34" s="385"/>
      <c r="D34" s="385"/>
      <c r="E34" s="385"/>
      <c r="F34" s="385"/>
      <c r="G34" s="386"/>
      <c r="L34" s="115"/>
    </row>
    <row r="35" spans="1:12" s="89" customFormat="1" ht="13.5" customHeight="1">
      <c r="A35" s="384" t="s">
        <v>350</v>
      </c>
      <c r="B35" s="385"/>
      <c r="C35" s="385"/>
      <c r="D35" s="385"/>
      <c r="E35" s="385"/>
      <c r="F35" s="385"/>
      <c r="G35" s="386"/>
      <c r="L35" s="115"/>
    </row>
    <row r="36" spans="1:12" s="89" customFormat="1" ht="13.5" customHeight="1">
      <c r="A36" s="384" t="s">
        <v>378</v>
      </c>
      <c r="B36" s="385"/>
      <c r="C36" s="385"/>
      <c r="D36" s="385"/>
      <c r="E36" s="385"/>
      <c r="F36" s="385"/>
      <c r="G36" s="386"/>
      <c r="L36" s="115"/>
    </row>
    <row r="37" spans="1:12" s="89" customFormat="1" ht="13.5" customHeight="1">
      <c r="A37" s="384"/>
      <c r="B37" s="385"/>
      <c r="C37" s="385"/>
      <c r="D37" s="385"/>
      <c r="E37" s="385"/>
      <c r="F37" s="385"/>
      <c r="G37" s="386"/>
      <c r="L37" s="115"/>
    </row>
    <row r="38" spans="1:12" s="89" customFormat="1" ht="13.5" customHeight="1">
      <c r="A38" s="384" t="s">
        <v>351</v>
      </c>
      <c r="B38" s="385"/>
      <c r="C38" s="385"/>
      <c r="D38" s="385"/>
      <c r="E38" s="385"/>
      <c r="F38" s="385"/>
      <c r="G38" s="386"/>
      <c r="L38" s="115"/>
    </row>
    <row r="39" spans="1:12" s="89" customFormat="1" ht="13.5" customHeight="1">
      <c r="A39" s="384" t="s">
        <v>352</v>
      </c>
      <c r="B39" s="385"/>
      <c r="C39" s="385"/>
      <c r="D39" s="385"/>
      <c r="E39" s="385"/>
      <c r="F39" s="385"/>
      <c r="G39" s="386"/>
      <c r="L39" s="115"/>
    </row>
    <row r="40" spans="1:12" s="89" customFormat="1" ht="13.5" customHeight="1">
      <c r="A40" s="384"/>
      <c r="B40" s="385"/>
      <c r="C40" s="385"/>
      <c r="D40" s="385"/>
      <c r="E40" s="385"/>
      <c r="F40" s="385"/>
      <c r="G40" s="386"/>
      <c r="L40" s="115"/>
    </row>
    <row r="41" spans="1:12" s="89" customFormat="1" ht="13.5" customHeight="1">
      <c r="A41" s="384" t="s">
        <v>353</v>
      </c>
      <c r="B41" s="385"/>
      <c r="C41" s="385"/>
      <c r="D41" s="385"/>
      <c r="E41" s="385"/>
      <c r="F41" s="385"/>
      <c r="G41" s="386"/>
      <c r="L41" s="115"/>
    </row>
    <row r="42" spans="1:12" s="89" customFormat="1" ht="13.5" customHeight="1">
      <c r="A42" s="384" t="s">
        <v>354</v>
      </c>
      <c r="B42" s="385"/>
      <c r="C42" s="385"/>
      <c r="D42" s="385"/>
      <c r="E42" s="385"/>
      <c r="F42" s="385"/>
      <c r="G42" s="386"/>
      <c r="L42" s="115"/>
    </row>
    <row r="43" spans="1:12" s="89" customFormat="1" ht="13.5" customHeight="1">
      <c r="A43" s="384" t="s">
        <v>356</v>
      </c>
      <c r="B43" s="385"/>
      <c r="C43" s="385"/>
      <c r="D43" s="385"/>
      <c r="E43" s="385"/>
      <c r="F43" s="385"/>
      <c r="G43" s="386"/>
      <c r="L43" s="115"/>
    </row>
    <row r="44" spans="1:12" s="89" customFormat="1" ht="13.5" customHeight="1">
      <c r="A44" s="384" t="s">
        <v>355</v>
      </c>
      <c r="B44" s="385"/>
      <c r="C44" s="385"/>
      <c r="D44" s="385"/>
      <c r="E44" s="385"/>
      <c r="F44" s="385"/>
      <c r="G44" s="386"/>
      <c r="L44" s="115"/>
    </row>
    <row r="45" spans="1:12" s="89" customFormat="1" ht="13.5" customHeight="1">
      <c r="A45" s="384" t="s">
        <v>357</v>
      </c>
      <c r="B45" s="385"/>
      <c r="C45" s="385"/>
      <c r="D45" s="385"/>
      <c r="E45" s="385"/>
      <c r="F45" s="385"/>
      <c r="G45" s="386"/>
      <c r="L45" s="115"/>
    </row>
    <row r="46" spans="1:12" s="89" customFormat="1" ht="13.5" customHeight="1">
      <c r="A46" s="384"/>
      <c r="B46" s="385"/>
      <c r="C46" s="385"/>
      <c r="D46" s="385"/>
      <c r="E46" s="385"/>
      <c r="F46" s="385"/>
      <c r="G46" s="386"/>
      <c r="L46" s="128"/>
    </row>
    <row r="47" spans="1:12" s="89" customFormat="1" ht="13.5" customHeight="1">
      <c r="A47" s="384"/>
      <c r="B47" s="385"/>
      <c r="C47" s="385"/>
      <c r="D47" s="385"/>
      <c r="E47" s="385"/>
      <c r="F47" s="385"/>
      <c r="G47" s="386"/>
      <c r="L47" s="128"/>
    </row>
    <row r="48" spans="1:12" s="89" customFormat="1" ht="13.5" customHeight="1">
      <c r="A48" s="384"/>
      <c r="B48" s="385"/>
      <c r="C48" s="385"/>
      <c r="D48" s="385"/>
      <c r="E48" s="385"/>
      <c r="F48" s="385"/>
      <c r="G48" s="386"/>
      <c r="L48" s="115"/>
    </row>
    <row r="49" spans="1:12" s="89" customFormat="1" ht="13.5" customHeight="1">
      <c r="A49" s="384"/>
      <c r="B49" s="385"/>
      <c r="C49" s="385"/>
      <c r="D49" s="385"/>
      <c r="E49" s="385"/>
      <c r="F49" s="385"/>
      <c r="G49" s="386"/>
      <c r="L49" s="115"/>
    </row>
    <row r="50" spans="1:12" s="89" customFormat="1" ht="13.5" customHeight="1">
      <c r="A50" s="384"/>
      <c r="B50" s="385"/>
      <c r="C50" s="385"/>
      <c r="D50" s="385"/>
      <c r="E50" s="385"/>
      <c r="F50" s="385"/>
      <c r="G50" s="386"/>
      <c r="L50" s="115"/>
    </row>
    <row r="51" spans="1:12" s="89" customFormat="1" ht="13.5" customHeight="1">
      <c r="A51" s="384"/>
      <c r="B51" s="385"/>
      <c r="C51" s="385"/>
      <c r="D51" s="385"/>
      <c r="E51" s="385"/>
      <c r="F51" s="385"/>
      <c r="G51" s="386"/>
      <c r="L51" s="115"/>
    </row>
    <row r="52" spans="1:12" s="89" customFormat="1" ht="13.5" customHeight="1">
      <c r="A52" s="384"/>
      <c r="B52" s="385"/>
      <c r="C52" s="385"/>
      <c r="D52" s="385"/>
      <c r="E52" s="385"/>
      <c r="F52" s="385"/>
      <c r="G52" s="386"/>
      <c r="L52" s="115"/>
    </row>
    <row r="53" spans="1:12" s="89" customFormat="1" ht="13.5" customHeight="1">
      <c r="A53" s="384"/>
      <c r="B53" s="385"/>
      <c r="C53" s="385"/>
      <c r="D53" s="385"/>
      <c r="E53" s="385"/>
      <c r="F53" s="385"/>
      <c r="G53" s="386"/>
      <c r="L53" s="115"/>
    </row>
    <row r="54" spans="1:12" s="89" customFormat="1" ht="13.5" customHeight="1">
      <c r="A54" s="384"/>
      <c r="B54" s="385"/>
      <c r="C54" s="385"/>
      <c r="D54" s="385"/>
      <c r="E54" s="385"/>
      <c r="F54" s="385"/>
      <c r="G54" s="386"/>
      <c r="L54" s="115"/>
    </row>
    <row r="55" spans="1:12" s="89" customFormat="1" ht="13.5" customHeight="1">
      <c r="A55" s="384"/>
      <c r="B55" s="385"/>
      <c r="C55" s="385"/>
      <c r="D55" s="385"/>
      <c r="E55" s="385"/>
      <c r="F55" s="385"/>
      <c r="G55" s="386"/>
      <c r="L55" s="115"/>
    </row>
    <row r="56" spans="1:12" s="89" customFormat="1" ht="13.5" customHeight="1">
      <c r="A56" s="384"/>
      <c r="B56" s="385"/>
      <c r="C56" s="385"/>
      <c r="D56" s="385"/>
      <c r="E56" s="385"/>
      <c r="F56" s="385"/>
      <c r="G56" s="386"/>
      <c r="L56" s="115"/>
    </row>
    <row r="57" spans="1:12" s="89" customFormat="1" ht="13.5" customHeight="1">
      <c r="A57" s="384"/>
      <c r="B57" s="385"/>
      <c r="C57" s="385"/>
      <c r="D57" s="385"/>
      <c r="E57" s="385"/>
      <c r="F57" s="385"/>
      <c r="G57" s="386"/>
      <c r="L57" s="115"/>
    </row>
    <row r="58" spans="1:12" s="89" customFormat="1" ht="21">
      <c r="A58" s="38"/>
      <c r="B58" s="116"/>
      <c r="C58" s="39" t="s">
        <v>40</v>
      </c>
      <c r="D58" s="40" t="str">
        <f>$E$1</f>
        <v>遭遇毎</v>
      </c>
      <c r="E58" s="443" t="str">
        <f>$B$2</f>
        <v>ハマドライアド・アスペクツ</v>
      </c>
      <c r="F58" s="444"/>
      <c r="G58" s="445"/>
      <c r="L58" s="115"/>
    </row>
  </sheetData>
  <mergeCells count="57">
    <mergeCell ref="E58:G58"/>
    <mergeCell ref="A49:G49"/>
    <mergeCell ref="A50:G50"/>
    <mergeCell ref="A51:G51"/>
    <mergeCell ref="A52:G52"/>
    <mergeCell ref="A53:G53"/>
    <mergeCell ref="A54:G54"/>
    <mergeCell ref="A55:G55"/>
    <mergeCell ref="A56:G56"/>
    <mergeCell ref="A57:G57"/>
    <mergeCell ref="A35:G35"/>
    <mergeCell ref="A36:G36"/>
    <mergeCell ref="A37:G37"/>
    <mergeCell ref="A42:G42"/>
    <mergeCell ref="A47:G47"/>
    <mergeCell ref="A43:G43"/>
    <mergeCell ref="A46:G46"/>
    <mergeCell ref="A39:G39"/>
    <mergeCell ref="A40:G40"/>
    <mergeCell ref="A48:G48"/>
    <mergeCell ref="A44:G44"/>
    <mergeCell ref="A45:G45"/>
    <mergeCell ref="A41:G41"/>
    <mergeCell ref="A38:G38"/>
    <mergeCell ref="A17:G17"/>
    <mergeCell ref="A18:G18"/>
    <mergeCell ref="A19:G19"/>
    <mergeCell ref="A21:G21"/>
    <mergeCell ref="B13:G13"/>
    <mergeCell ref="B14:G14"/>
    <mergeCell ref="B15:G15"/>
    <mergeCell ref="J12:K12"/>
    <mergeCell ref="J10:K10"/>
    <mergeCell ref="B6:D6"/>
    <mergeCell ref="B7:D7"/>
    <mergeCell ref="B8:G8"/>
    <mergeCell ref="B9:G9"/>
    <mergeCell ref="B10:G10"/>
    <mergeCell ref="B11:G11"/>
    <mergeCell ref="B12:G12"/>
    <mergeCell ref="B1:C1"/>
    <mergeCell ref="F1:G1"/>
    <mergeCell ref="B2:G2"/>
    <mergeCell ref="B4:G4"/>
    <mergeCell ref="B5:G5"/>
    <mergeCell ref="A34:G34"/>
    <mergeCell ref="A22:G22"/>
    <mergeCell ref="A24:G24"/>
    <mergeCell ref="A25:G25"/>
    <mergeCell ref="A26:G26"/>
    <mergeCell ref="A27:G27"/>
    <mergeCell ref="A31:G31"/>
    <mergeCell ref="A33:G33"/>
    <mergeCell ref="A32:G32"/>
    <mergeCell ref="A30:G30"/>
    <mergeCell ref="A28:G28"/>
    <mergeCell ref="A29:G29"/>
  </mergeCells>
  <phoneticPr fontId="4"/>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基本!$B$27:$B$31</xm:f>
          </x14:formula1>
          <xm:sqref>I7</xm:sqref>
        </x14:dataValidation>
        <x14:dataValidation type="list" allowBlank="1" showInputMessage="1" showErrorMessage="1">
          <x14:formula1>
            <xm:f>基本!$A$27:$A$33</xm:f>
          </x14:formula1>
          <xm:sqref>I6</xm:sqref>
        </x14:dataValidation>
        <x14:dataValidation type="list" allowBlank="1" showInputMessage="1" showErrorMessage="1">
          <x14:formula1>
            <xm:f>基本!$D$27:$D$31</xm:f>
          </x14:formula1>
          <xm:sqref>I8</xm:sqref>
        </x14:dataValidation>
        <x14:dataValidation type="list" allowBlank="1" showInputMessage="1" showErrorMessage="1">
          <x14:formula1>
            <xm:f>基本!$C$27:$C$37</xm:f>
          </x14:formula1>
          <xm:sqref>I15</xm:sqref>
        </x14:dataValidation>
        <x14:dataValidation type="list" allowBlank="1" showInputMessage="1" showErrorMessage="1">
          <x14:formula1>
            <xm:f>基本!$A$16:$A$19</xm:f>
          </x14:formula1>
          <xm:sqref>K9</xm:sqref>
        </x14:dataValidation>
        <x14:dataValidation type="list" allowBlank="1" showInputMessage="1" showErrorMessage="1">
          <x14:formula1>
            <xm:f>基本!$A$5:$A$10</xm:f>
          </x14:formula1>
          <xm:sqref>I9 I11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tabSelected="1" workbookViewId="0">
      <selection activeCell="N1" sqref="N1"/>
    </sheetView>
  </sheetViews>
  <sheetFormatPr defaultRowHeight="13.5"/>
  <cols>
    <col min="1" max="1" width="8" customWidth="1"/>
    <col min="3" max="3" width="9.75" customWidth="1"/>
    <col min="5" max="5" width="9.5" bestFit="1" customWidth="1"/>
    <col min="15" max="15" width="9" style="49"/>
    <col min="16" max="16" width="7.375" customWidth="1"/>
  </cols>
  <sheetData>
    <row r="1" spans="1:16">
      <c r="A1" s="8" t="s">
        <v>30</v>
      </c>
      <c r="B1" s="360" t="s">
        <v>142</v>
      </c>
      <c r="C1" s="360"/>
      <c r="D1" s="360"/>
      <c r="E1" s="65" t="s">
        <v>105</v>
      </c>
      <c r="F1" s="65" t="s">
        <v>106</v>
      </c>
      <c r="G1" s="65" t="s">
        <v>108</v>
      </c>
      <c r="H1" s="65" t="s">
        <v>107</v>
      </c>
      <c r="I1" s="65" t="s">
        <v>109</v>
      </c>
      <c r="J1" s="81"/>
      <c r="M1" s="15" t="s">
        <v>63</v>
      </c>
      <c r="N1" s="257">
        <v>3</v>
      </c>
      <c r="O1" s="16"/>
    </row>
    <row r="2" spans="1:16">
      <c r="A2" s="8" t="s">
        <v>31</v>
      </c>
      <c r="B2" s="360" t="s">
        <v>143</v>
      </c>
      <c r="C2" s="360"/>
      <c r="D2" s="360"/>
      <c r="E2" s="66">
        <v>12</v>
      </c>
      <c r="F2" s="66">
        <v>5</v>
      </c>
      <c r="G2" s="66">
        <v>0</v>
      </c>
      <c r="H2" s="66">
        <v>6</v>
      </c>
      <c r="I2" s="66">
        <v>0</v>
      </c>
      <c r="J2" s="81"/>
      <c r="N2" t="s">
        <v>89</v>
      </c>
    </row>
    <row r="3" spans="1:16" ht="14.25" thickBot="1">
      <c r="A3" s="9" t="s">
        <v>32</v>
      </c>
      <c r="B3" s="46">
        <v>10</v>
      </c>
    </row>
    <row r="4" spans="1:16" ht="14.25" thickBot="1">
      <c r="A4" s="7"/>
      <c r="B4" s="6" t="s">
        <v>10</v>
      </c>
      <c r="C4" s="6" t="s">
        <v>11</v>
      </c>
      <c r="D4" s="6"/>
      <c r="F4" s="367" t="s">
        <v>38</v>
      </c>
      <c r="G4" s="368"/>
    </row>
    <row r="5" spans="1:16">
      <c r="A5" s="8" t="s">
        <v>12</v>
      </c>
      <c r="B5" s="5">
        <v>11</v>
      </c>
      <c r="C5" s="14">
        <f>INT(($B$5-10)/2)</f>
        <v>0</v>
      </c>
      <c r="D5" s="4">
        <f t="shared" ref="D5:D10" si="0">INT($B$3/2)+$C5</f>
        <v>5</v>
      </c>
      <c r="F5" s="364" t="s">
        <v>698</v>
      </c>
      <c r="G5" s="364"/>
      <c r="H5" s="361"/>
      <c r="I5" s="361"/>
      <c r="J5" s="361"/>
      <c r="K5" s="361"/>
      <c r="L5" s="361"/>
      <c r="M5" s="361"/>
      <c r="N5" s="361"/>
      <c r="O5" s="67"/>
    </row>
    <row r="6" spans="1:16">
      <c r="A6" s="8" t="s">
        <v>13</v>
      </c>
      <c r="B6" s="5">
        <v>13</v>
      </c>
      <c r="C6" s="14">
        <f>INT(($B$6-10)/2)</f>
        <v>1</v>
      </c>
      <c r="D6" s="24">
        <f t="shared" si="0"/>
        <v>6</v>
      </c>
      <c r="F6" s="48" t="s">
        <v>22</v>
      </c>
      <c r="G6" s="6" t="s">
        <v>23</v>
      </c>
      <c r="H6" s="6" t="s">
        <v>24</v>
      </c>
      <c r="I6" s="6" t="s">
        <v>25</v>
      </c>
      <c r="J6" s="6" t="s">
        <v>26</v>
      </c>
      <c r="K6" s="6" t="s">
        <v>27</v>
      </c>
      <c r="L6" s="6" t="s">
        <v>84</v>
      </c>
      <c r="M6" s="6" t="s">
        <v>28</v>
      </c>
      <c r="N6" s="6" t="s">
        <v>29</v>
      </c>
      <c r="O6" s="65" t="s">
        <v>111</v>
      </c>
      <c r="P6" s="18" t="s">
        <v>34</v>
      </c>
    </row>
    <row r="7" spans="1:16">
      <c r="A7" s="8" t="s">
        <v>14</v>
      </c>
      <c r="B7" s="5">
        <v>8</v>
      </c>
      <c r="C7" s="14">
        <f>INT(($B$7-10)/2)</f>
        <v>-1</v>
      </c>
      <c r="D7" s="24">
        <f t="shared" si="0"/>
        <v>4</v>
      </c>
      <c r="F7" s="66" t="s">
        <v>121</v>
      </c>
      <c r="G7" s="2">
        <f>I7+P7</f>
        <v>9</v>
      </c>
      <c r="H7" s="19" t="s">
        <v>12</v>
      </c>
      <c r="I7" s="21">
        <f>IF(H7="",0,VLOOKUP(H7,$A$5:$C$10,3,FALSE))</f>
        <v>0</v>
      </c>
      <c r="J7" s="24">
        <f>INT($B$3/2)</f>
        <v>5</v>
      </c>
      <c r="K7" s="5">
        <v>2</v>
      </c>
      <c r="L7" s="5">
        <v>0</v>
      </c>
      <c r="M7" s="5">
        <v>2</v>
      </c>
      <c r="N7" s="5">
        <v>0</v>
      </c>
      <c r="O7" s="66">
        <v>0</v>
      </c>
      <c r="P7" s="17">
        <f>SUM(J7:O7)</f>
        <v>9</v>
      </c>
    </row>
    <row r="8" spans="1:16">
      <c r="A8" s="8" t="s">
        <v>15</v>
      </c>
      <c r="B8" s="5">
        <v>20</v>
      </c>
      <c r="C8" s="14">
        <f>INT(($B$8-10)/2)</f>
        <v>5</v>
      </c>
      <c r="D8" s="24">
        <f t="shared" si="0"/>
        <v>10</v>
      </c>
      <c r="F8" s="365" t="s">
        <v>33</v>
      </c>
      <c r="G8" s="365"/>
      <c r="H8" s="365" t="s">
        <v>34</v>
      </c>
      <c r="I8" s="365"/>
      <c r="J8" s="6" t="s">
        <v>24</v>
      </c>
      <c r="K8" s="6" t="s">
        <v>25</v>
      </c>
      <c r="L8" s="20" t="s">
        <v>84</v>
      </c>
      <c r="M8" s="6" t="s">
        <v>28</v>
      </c>
      <c r="N8" s="6" t="s">
        <v>29</v>
      </c>
      <c r="O8" s="65" t="s">
        <v>111</v>
      </c>
      <c r="P8" s="18" t="s">
        <v>34</v>
      </c>
    </row>
    <row r="9" spans="1:16">
      <c r="A9" s="8" t="s">
        <v>16</v>
      </c>
      <c r="B9" s="5">
        <v>20</v>
      </c>
      <c r="C9" s="14">
        <f>INT(($B$9-10)/2)</f>
        <v>5</v>
      </c>
      <c r="D9" s="24">
        <f t="shared" si="0"/>
        <v>10</v>
      </c>
      <c r="F9" s="360" t="s">
        <v>145</v>
      </c>
      <c r="G9" s="360"/>
      <c r="H9" s="361">
        <f>K9+P9</f>
        <v>2</v>
      </c>
      <c r="I9" s="361"/>
      <c r="J9" s="45" t="s">
        <v>12</v>
      </c>
      <c r="K9" s="252">
        <f>IF(J9="",0,VLOOKUP(J9,$A$5:$C$10,3,FALSE))</f>
        <v>0</v>
      </c>
      <c r="L9" s="5">
        <v>0</v>
      </c>
      <c r="M9" s="5">
        <v>2</v>
      </c>
      <c r="N9" s="5">
        <v>0</v>
      </c>
      <c r="O9" s="44"/>
      <c r="P9" s="17">
        <f>SUM(L9:O9)</f>
        <v>2</v>
      </c>
    </row>
    <row r="10" spans="1:16">
      <c r="A10" s="8" t="s">
        <v>17</v>
      </c>
      <c r="B10" s="5">
        <v>10</v>
      </c>
      <c r="C10" s="14">
        <f>INT(($B$10-10)/2)</f>
        <v>0</v>
      </c>
      <c r="D10" s="24">
        <f t="shared" si="0"/>
        <v>5</v>
      </c>
      <c r="F10" s="365" t="s">
        <v>35</v>
      </c>
      <c r="G10" s="365"/>
      <c r="H10" s="365" t="s">
        <v>36</v>
      </c>
      <c r="I10" s="365"/>
      <c r="J10" s="365"/>
      <c r="K10" s="365"/>
      <c r="L10" s="365" t="s">
        <v>37</v>
      </c>
      <c r="M10" s="365"/>
      <c r="N10" s="365"/>
      <c r="O10"/>
    </row>
    <row r="11" spans="1:16">
      <c r="A11" s="49"/>
      <c r="B11" s="49"/>
      <c r="C11" s="49"/>
      <c r="D11" s="49"/>
      <c r="F11" s="360" t="s">
        <v>18</v>
      </c>
      <c r="G11" s="360"/>
      <c r="H11" s="360" t="s">
        <v>175</v>
      </c>
      <c r="I11" s="360"/>
      <c r="J11" s="360"/>
      <c r="K11" s="360"/>
      <c r="L11" s="5">
        <v>2</v>
      </c>
      <c r="M11" s="4" t="s">
        <v>64</v>
      </c>
      <c r="N11" s="5">
        <v>8</v>
      </c>
      <c r="O11"/>
    </row>
    <row r="12" spans="1:16" ht="14.25" thickBot="1">
      <c r="A12" s="65" t="s">
        <v>87</v>
      </c>
      <c r="B12" s="32" t="s">
        <v>94</v>
      </c>
      <c r="C12" s="32" t="s">
        <v>95</v>
      </c>
      <c r="D12" s="65" t="s">
        <v>110</v>
      </c>
      <c r="F12" s="1"/>
      <c r="G12" s="1"/>
      <c r="H12" s="1"/>
      <c r="I12" s="1"/>
      <c r="J12" s="1"/>
      <c r="K12" s="1"/>
      <c r="L12" s="1"/>
      <c r="M12" s="1"/>
      <c r="N12" s="1"/>
      <c r="O12" s="30"/>
    </row>
    <row r="13" spans="1:16" ht="14.25" thickBot="1">
      <c r="A13" s="44">
        <f>$E$2+$B$6+($F$2*($B$3-1))</f>
        <v>70</v>
      </c>
      <c r="B13" s="35">
        <f>INT($A$13/2)</f>
        <v>35</v>
      </c>
      <c r="C13" s="35">
        <f>INT($A$13/4)</f>
        <v>17</v>
      </c>
      <c r="D13" s="35">
        <f>H2+C6</f>
        <v>7</v>
      </c>
      <c r="F13" s="367" t="s">
        <v>96</v>
      </c>
      <c r="G13" s="368"/>
      <c r="H13" s="1"/>
      <c r="I13" s="1"/>
      <c r="J13" s="1"/>
      <c r="K13" s="1"/>
      <c r="L13" s="1"/>
      <c r="M13" s="1"/>
      <c r="N13" s="1"/>
      <c r="O13" s="30"/>
    </row>
    <row r="14" spans="1:16">
      <c r="F14" s="364" t="s">
        <v>698</v>
      </c>
      <c r="G14" s="364"/>
      <c r="H14" s="361"/>
      <c r="I14" s="361"/>
      <c r="J14" s="361"/>
      <c r="K14" s="361"/>
      <c r="L14" s="361"/>
      <c r="M14" s="361"/>
      <c r="N14" s="361"/>
      <c r="O14" s="67"/>
    </row>
    <row r="15" spans="1:16">
      <c r="A15" s="65" t="s">
        <v>93</v>
      </c>
      <c r="B15" s="31">
        <v>6</v>
      </c>
      <c r="F15" s="6" t="s">
        <v>22</v>
      </c>
      <c r="G15" s="6" t="s">
        <v>23</v>
      </c>
      <c r="H15" s="6" t="s">
        <v>24</v>
      </c>
      <c r="I15" s="6" t="s">
        <v>25</v>
      </c>
      <c r="J15" s="6" t="s">
        <v>26</v>
      </c>
      <c r="K15" s="6" t="s">
        <v>27</v>
      </c>
      <c r="L15" s="20" t="s">
        <v>84</v>
      </c>
      <c r="M15" s="6" t="s">
        <v>28</v>
      </c>
      <c r="N15" s="6" t="s">
        <v>29</v>
      </c>
      <c r="O15" s="65" t="s">
        <v>111</v>
      </c>
      <c r="P15" s="18" t="s">
        <v>34</v>
      </c>
    </row>
    <row r="16" spans="1:16">
      <c r="A16" s="65" t="s">
        <v>92</v>
      </c>
      <c r="B16" s="23">
        <v>25</v>
      </c>
      <c r="F16" s="66" t="s">
        <v>121</v>
      </c>
      <c r="G16" s="64">
        <f>I16+P16</f>
        <v>9</v>
      </c>
      <c r="H16" s="19" t="s">
        <v>12</v>
      </c>
      <c r="I16" s="252">
        <f>IF(H16="",0,VLOOKUP(H16,$A$5:$C$10,3,FALSE))</f>
        <v>0</v>
      </c>
      <c r="J16" s="2">
        <f>INT($B$3/2)</f>
        <v>5</v>
      </c>
      <c r="K16" s="5">
        <v>2</v>
      </c>
      <c r="L16" s="5">
        <v>0</v>
      </c>
      <c r="M16" s="5">
        <v>2</v>
      </c>
      <c r="N16" s="5">
        <v>0</v>
      </c>
      <c r="O16" s="66">
        <v>0</v>
      </c>
      <c r="P16" s="17">
        <f>SUM(J16:O16)</f>
        <v>9</v>
      </c>
    </row>
    <row r="17" spans="1:16">
      <c r="A17" s="65" t="s">
        <v>19</v>
      </c>
      <c r="B17" s="23">
        <v>19</v>
      </c>
      <c r="F17" s="365" t="s">
        <v>33</v>
      </c>
      <c r="G17" s="365"/>
      <c r="H17" s="365" t="s">
        <v>34</v>
      </c>
      <c r="I17" s="365"/>
      <c r="J17" s="6" t="s">
        <v>24</v>
      </c>
      <c r="K17" s="6" t="s">
        <v>25</v>
      </c>
      <c r="L17" s="20" t="s">
        <v>84</v>
      </c>
      <c r="M17" s="6" t="s">
        <v>28</v>
      </c>
      <c r="N17" s="6" t="s">
        <v>29</v>
      </c>
      <c r="O17" s="65" t="s">
        <v>111</v>
      </c>
      <c r="P17" s="18" t="s">
        <v>34</v>
      </c>
    </row>
    <row r="18" spans="1:16">
      <c r="A18" s="65" t="s">
        <v>20</v>
      </c>
      <c r="B18" s="23">
        <v>22</v>
      </c>
      <c r="F18" s="360" t="s">
        <v>145</v>
      </c>
      <c r="G18" s="360"/>
      <c r="H18" s="361">
        <f>K18+P18</f>
        <v>2</v>
      </c>
      <c r="I18" s="361"/>
      <c r="J18" s="19" t="s">
        <v>12</v>
      </c>
      <c r="K18" s="252">
        <f>IF(J18="",0,VLOOKUP(J18,$A$5:$C$10,3,FALSE))</f>
        <v>0</v>
      </c>
      <c r="L18" s="5">
        <v>0</v>
      </c>
      <c r="M18" s="5">
        <v>2</v>
      </c>
      <c r="N18" s="5">
        <v>0</v>
      </c>
      <c r="O18" s="44"/>
      <c r="P18" s="64">
        <f>SUM(L18:O18)</f>
        <v>2</v>
      </c>
    </row>
    <row r="19" spans="1:16">
      <c r="A19" s="65" t="s">
        <v>21</v>
      </c>
      <c r="B19" s="23">
        <v>25</v>
      </c>
      <c r="F19" s="365" t="s">
        <v>35</v>
      </c>
      <c r="G19" s="365"/>
      <c r="H19" s="365" t="s">
        <v>36</v>
      </c>
      <c r="I19" s="365"/>
      <c r="J19" s="365"/>
      <c r="K19" s="365"/>
      <c r="L19" s="365" t="s">
        <v>37</v>
      </c>
      <c r="M19" s="365"/>
      <c r="N19" s="365"/>
    </row>
    <row r="20" spans="1:16">
      <c r="F20" s="360" t="s">
        <v>18</v>
      </c>
      <c r="G20" s="360"/>
      <c r="H20" s="360" t="s">
        <v>175</v>
      </c>
      <c r="I20" s="360"/>
      <c r="J20" s="360"/>
      <c r="K20" s="360"/>
      <c r="L20" s="5">
        <v>2</v>
      </c>
      <c r="M20" s="4" t="s">
        <v>45</v>
      </c>
      <c r="N20" s="5">
        <v>8</v>
      </c>
    </row>
    <row r="21" spans="1:16" ht="14.25" thickBot="1">
      <c r="F21" s="1"/>
      <c r="G21" s="1"/>
      <c r="H21" s="1"/>
      <c r="I21" s="1"/>
      <c r="J21" s="1"/>
      <c r="K21" s="1"/>
      <c r="L21" s="1"/>
      <c r="M21" s="1"/>
      <c r="N21" s="1"/>
      <c r="O21" s="30"/>
    </row>
    <row r="22" spans="1:16" ht="14.25" thickBot="1">
      <c r="B22" s="49"/>
      <c r="C22" s="49"/>
      <c r="D22" s="49"/>
      <c r="F22" s="367" t="s">
        <v>279</v>
      </c>
      <c r="G22" s="368"/>
      <c r="H22" s="1"/>
      <c r="I22" s="1"/>
      <c r="J22" s="1"/>
      <c r="K22" s="1"/>
      <c r="L22" s="1"/>
      <c r="M22" s="1"/>
      <c r="N22" s="1"/>
      <c r="O22" s="30"/>
    </row>
    <row r="23" spans="1:16">
      <c r="B23" s="49"/>
      <c r="C23" s="49"/>
      <c r="D23" s="49"/>
      <c r="F23" s="364" t="s">
        <v>144</v>
      </c>
      <c r="G23" s="364"/>
      <c r="H23" s="361"/>
      <c r="I23" s="361"/>
      <c r="J23" s="361"/>
      <c r="K23" s="361"/>
      <c r="L23" s="361"/>
      <c r="M23" s="361"/>
      <c r="N23" s="361"/>
      <c r="O23" s="67"/>
    </row>
    <row r="24" spans="1:16">
      <c r="B24" s="49"/>
      <c r="C24" s="49"/>
      <c r="D24" s="49"/>
      <c r="F24" s="6" t="s">
        <v>22</v>
      </c>
      <c r="G24" s="6" t="s">
        <v>23</v>
      </c>
      <c r="H24" s="6" t="s">
        <v>24</v>
      </c>
      <c r="I24" s="6" t="s">
        <v>25</v>
      </c>
      <c r="J24" s="6" t="s">
        <v>26</v>
      </c>
      <c r="K24" s="6" t="s">
        <v>27</v>
      </c>
      <c r="L24" s="20" t="s">
        <v>84</v>
      </c>
      <c r="M24" s="6" t="s">
        <v>28</v>
      </c>
      <c r="N24" s="6" t="s">
        <v>29</v>
      </c>
      <c r="O24" s="65" t="s">
        <v>111</v>
      </c>
      <c r="P24" s="18" t="s">
        <v>34</v>
      </c>
    </row>
    <row r="25" spans="1:16">
      <c r="B25" s="49"/>
      <c r="C25" s="49"/>
      <c r="D25" s="49"/>
      <c r="F25" s="187" t="s">
        <v>65</v>
      </c>
      <c r="G25" s="64">
        <f>I25+P25</f>
        <v>13</v>
      </c>
      <c r="H25" s="19" t="s">
        <v>15</v>
      </c>
      <c r="I25" s="252">
        <f>IF(H25="",0,VLOOKUP(H25,$A$5:$C$10,3,FALSE))</f>
        <v>5</v>
      </c>
      <c r="J25" s="2">
        <f>INT($B$3/2)</f>
        <v>5</v>
      </c>
      <c r="K25" s="5">
        <v>0</v>
      </c>
      <c r="L25" s="5">
        <v>1</v>
      </c>
      <c r="M25" s="5">
        <v>2</v>
      </c>
      <c r="N25" s="5">
        <v>0</v>
      </c>
      <c r="O25" s="66">
        <v>0</v>
      </c>
      <c r="P25" s="64">
        <f>SUM(J25:O25)</f>
        <v>8</v>
      </c>
    </row>
    <row r="26" spans="1:16">
      <c r="F26" s="365" t="s">
        <v>33</v>
      </c>
      <c r="G26" s="365"/>
      <c r="H26" s="365" t="s">
        <v>34</v>
      </c>
      <c r="I26" s="365"/>
      <c r="J26" s="6" t="s">
        <v>24</v>
      </c>
      <c r="K26" s="6" t="s">
        <v>25</v>
      </c>
      <c r="L26" s="20" t="s">
        <v>84</v>
      </c>
      <c r="M26" s="6" t="s">
        <v>28</v>
      </c>
      <c r="N26" s="6" t="s">
        <v>29</v>
      </c>
      <c r="O26" s="65" t="s">
        <v>111</v>
      </c>
      <c r="P26" s="18" t="s">
        <v>34</v>
      </c>
    </row>
    <row r="27" spans="1:16">
      <c r="A27" s="22" t="s">
        <v>69</v>
      </c>
      <c r="B27" s="22" t="s">
        <v>67</v>
      </c>
      <c r="C27" s="22" t="s">
        <v>74</v>
      </c>
      <c r="D27" s="22" t="str">
        <f>IF($F$4="","",$F$4)</f>
        <v>近接基礎</v>
      </c>
      <c r="F27" s="360" t="s">
        <v>114</v>
      </c>
      <c r="G27" s="360"/>
      <c r="H27" s="361">
        <f>K27+P27</f>
        <v>7</v>
      </c>
      <c r="I27" s="361"/>
      <c r="J27" s="19" t="s">
        <v>15</v>
      </c>
      <c r="K27" s="252">
        <f>IF(J27="",0,VLOOKUP(J27,$A$5:$C$10,3,FALSE))</f>
        <v>5</v>
      </c>
      <c r="L27" s="45">
        <v>0</v>
      </c>
      <c r="M27" s="45">
        <v>2</v>
      </c>
      <c r="N27" s="45">
        <v>0</v>
      </c>
      <c r="O27" s="44"/>
      <c r="P27" s="64">
        <f>SUM(L27:O27)</f>
        <v>2</v>
      </c>
    </row>
    <row r="28" spans="1:16">
      <c r="A28" s="22" t="s">
        <v>70</v>
      </c>
      <c r="B28" s="22" t="s">
        <v>72</v>
      </c>
      <c r="C28" s="22" t="s">
        <v>75</v>
      </c>
      <c r="D28" s="22" t="str">
        <f>IF($F$13="","",$F$13)</f>
        <v>遠隔基礎</v>
      </c>
      <c r="F28" s="365" t="s">
        <v>35</v>
      </c>
      <c r="G28" s="365"/>
      <c r="H28" s="365" t="s">
        <v>36</v>
      </c>
      <c r="I28" s="365"/>
      <c r="J28" s="365"/>
      <c r="K28" s="365"/>
      <c r="L28" s="365" t="s">
        <v>37</v>
      </c>
      <c r="M28" s="365"/>
      <c r="N28" s="365"/>
    </row>
    <row r="29" spans="1:16">
      <c r="A29" s="22" t="s">
        <v>71</v>
      </c>
      <c r="B29" s="22" t="s">
        <v>73</v>
      </c>
      <c r="C29" s="22" t="s">
        <v>76</v>
      </c>
      <c r="D29" s="22" t="str">
        <f>IF($F$22="","",$F$22)</f>
        <v>装具パワー</v>
      </c>
      <c r="F29" s="360" t="s">
        <v>18</v>
      </c>
      <c r="G29" s="360"/>
      <c r="H29" s="360" t="s">
        <v>116</v>
      </c>
      <c r="I29" s="360"/>
      <c r="J29" s="360"/>
      <c r="K29" s="360"/>
      <c r="L29" s="5">
        <v>2</v>
      </c>
      <c r="M29" s="4" t="s">
        <v>45</v>
      </c>
      <c r="N29" s="5">
        <v>6</v>
      </c>
    </row>
    <row r="30" spans="1:16" ht="14.25" thickBot="1">
      <c r="A30" s="22" t="s">
        <v>83</v>
      </c>
      <c r="B30" s="22" t="s">
        <v>98</v>
      </c>
      <c r="C30" s="22" t="s">
        <v>77</v>
      </c>
      <c r="D30" s="22" t="str">
        <f>IF($F$31="","",$F$31)</f>
        <v>武器パワー</v>
      </c>
    </row>
    <row r="31" spans="1:16" ht="14.25" thickBot="1">
      <c r="A31" s="22" t="s">
        <v>97</v>
      </c>
      <c r="B31" s="22"/>
      <c r="C31" s="22" t="s">
        <v>78</v>
      </c>
      <c r="D31" s="22" t="str">
        <f>IF($F$40="","",$F$40)</f>
        <v>召喚基礎攻撃</v>
      </c>
      <c r="F31" s="367" t="s">
        <v>281</v>
      </c>
      <c r="G31" s="368"/>
      <c r="H31" s="1"/>
      <c r="I31" s="1"/>
      <c r="J31" s="1"/>
      <c r="K31" s="1"/>
      <c r="L31" s="1"/>
      <c r="M31" s="1"/>
      <c r="N31" s="1"/>
      <c r="O31" s="30"/>
    </row>
    <row r="32" spans="1:16">
      <c r="A32" s="22" t="s">
        <v>102</v>
      </c>
      <c r="C32" s="22" t="s">
        <v>79</v>
      </c>
      <c r="F32" s="364" t="s">
        <v>698</v>
      </c>
      <c r="G32" s="364"/>
      <c r="H32" s="361"/>
      <c r="I32" s="361"/>
      <c r="J32" s="361"/>
      <c r="K32" s="361"/>
      <c r="L32" s="361"/>
      <c r="M32" s="361"/>
      <c r="N32" s="361"/>
      <c r="O32" s="67"/>
    </row>
    <row r="33" spans="1:16">
      <c r="A33" s="22"/>
      <c r="C33" s="22" t="s">
        <v>68</v>
      </c>
      <c r="F33" s="6" t="s">
        <v>22</v>
      </c>
      <c r="G33" s="6" t="s">
        <v>23</v>
      </c>
      <c r="H33" s="6" t="s">
        <v>24</v>
      </c>
      <c r="I33" s="6" t="s">
        <v>25</v>
      </c>
      <c r="J33" s="6" t="s">
        <v>26</v>
      </c>
      <c r="K33" s="6" t="s">
        <v>27</v>
      </c>
      <c r="L33" s="20" t="s">
        <v>84</v>
      </c>
      <c r="M33" s="6" t="s">
        <v>28</v>
      </c>
      <c r="N33" s="6" t="s">
        <v>29</v>
      </c>
      <c r="O33" s="65" t="s">
        <v>111</v>
      </c>
      <c r="P33" s="18" t="s">
        <v>34</v>
      </c>
    </row>
    <row r="34" spans="1:16">
      <c r="C34" s="22" t="s">
        <v>80</v>
      </c>
      <c r="F34" s="187" t="s">
        <v>121</v>
      </c>
      <c r="G34" s="64">
        <f>I34+P34</f>
        <v>14</v>
      </c>
      <c r="H34" s="19" t="s">
        <v>15</v>
      </c>
      <c r="I34" s="252">
        <f>IF(H34="",0,VLOOKUP(H34,$A$5:$C$10,3,FALSE))</f>
        <v>5</v>
      </c>
      <c r="J34" s="4">
        <f>INT($B$3/2)</f>
        <v>5</v>
      </c>
      <c r="K34" s="5">
        <v>2</v>
      </c>
      <c r="L34" s="5">
        <v>0</v>
      </c>
      <c r="M34" s="5">
        <v>2</v>
      </c>
      <c r="N34" s="5">
        <v>0</v>
      </c>
      <c r="O34" s="66">
        <v>0</v>
      </c>
      <c r="P34" s="64">
        <f>SUM(J34:O34)</f>
        <v>9</v>
      </c>
    </row>
    <row r="35" spans="1:16">
      <c r="C35" s="22" t="s">
        <v>81</v>
      </c>
      <c r="F35" s="365" t="s">
        <v>4</v>
      </c>
      <c r="G35" s="365"/>
      <c r="H35" s="365" t="s">
        <v>34</v>
      </c>
      <c r="I35" s="365"/>
      <c r="J35" s="6" t="s">
        <v>24</v>
      </c>
      <c r="K35" s="6" t="s">
        <v>25</v>
      </c>
      <c r="L35" s="20" t="s">
        <v>84</v>
      </c>
      <c r="M35" s="6" t="s">
        <v>28</v>
      </c>
      <c r="N35" s="6" t="s">
        <v>29</v>
      </c>
      <c r="O35" s="65" t="s">
        <v>111</v>
      </c>
      <c r="P35" s="18" t="s">
        <v>34</v>
      </c>
    </row>
    <row r="36" spans="1:16">
      <c r="C36" s="22" t="s">
        <v>82</v>
      </c>
      <c r="F36" s="360" t="s">
        <v>115</v>
      </c>
      <c r="G36" s="360"/>
      <c r="H36" s="361">
        <f>K36+P36</f>
        <v>7</v>
      </c>
      <c r="I36" s="361"/>
      <c r="J36" s="19" t="s">
        <v>15</v>
      </c>
      <c r="K36" s="252">
        <f>IF(J36="",0,VLOOKUP(J36,$A$5:$C$10,3,FALSE))</f>
        <v>5</v>
      </c>
      <c r="L36" s="5">
        <v>0</v>
      </c>
      <c r="M36" s="5">
        <v>2</v>
      </c>
      <c r="N36" s="5">
        <v>0</v>
      </c>
      <c r="O36" s="44"/>
      <c r="P36" s="64">
        <f>SUM(L36:O36)</f>
        <v>2</v>
      </c>
    </row>
    <row r="37" spans="1:16">
      <c r="C37" s="22"/>
      <c r="F37" s="365" t="s">
        <v>35</v>
      </c>
      <c r="G37" s="365"/>
      <c r="H37" s="365" t="s">
        <v>36</v>
      </c>
      <c r="I37" s="365"/>
      <c r="J37" s="365"/>
      <c r="K37" s="365"/>
      <c r="L37" s="365" t="s">
        <v>3</v>
      </c>
      <c r="M37" s="365"/>
      <c r="N37" s="365"/>
    </row>
    <row r="38" spans="1:16">
      <c r="F38" s="360" t="s">
        <v>18</v>
      </c>
      <c r="G38" s="360"/>
      <c r="H38" s="360" t="s">
        <v>117</v>
      </c>
      <c r="I38" s="360"/>
      <c r="J38" s="360"/>
      <c r="K38" s="360"/>
      <c r="L38" s="5">
        <v>2</v>
      </c>
      <c r="M38" s="4" t="s">
        <v>112</v>
      </c>
      <c r="N38" s="5">
        <v>8</v>
      </c>
    </row>
    <row r="39" spans="1:16" ht="14.25" thickBot="1"/>
    <row r="40" spans="1:16" ht="14.25" thickBot="1">
      <c r="F40" s="367" t="s">
        <v>728</v>
      </c>
      <c r="G40" s="368"/>
      <c r="H40" s="1"/>
      <c r="I40" s="1"/>
      <c r="J40" s="1"/>
      <c r="K40" s="1"/>
      <c r="L40" s="1"/>
      <c r="M40" s="1"/>
      <c r="N40" s="1"/>
      <c r="O40" s="30"/>
    </row>
    <row r="41" spans="1:16">
      <c r="F41" s="364" t="s">
        <v>729</v>
      </c>
      <c r="G41" s="364"/>
      <c r="H41" s="361"/>
      <c r="I41" s="361"/>
      <c r="J41" s="361"/>
      <c r="K41" s="361"/>
      <c r="L41" s="361"/>
      <c r="M41" s="361"/>
      <c r="N41" s="361"/>
      <c r="O41" s="67"/>
    </row>
    <row r="42" spans="1:16">
      <c r="F42" s="20" t="s">
        <v>22</v>
      </c>
      <c r="G42" s="20" t="s">
        <v>23</v>
      </c>
      <c r="H42" s="20" t="s">
        <v>24</v>
      </c>
      <c r="I42" s="20" t="s">
        <v>25</v>
      </c>
      <c r="J42" s="20" t="s">
        <v>26</v>
      </c>
      <c r="K42" s="20" t="s">
        <v>27</v>
      </c>
      <c r="L42" s="20" t="s">
        <v>84</v>
      </c>
      <c r="M42" s="20" t="s">
        <v>28</v>
      </c>
      <c r="N42" s="20" t="s">
        <v>29</v>
      </c>
      <c r="O42" s="65" t="s">
        <v>111</v>
      </c>
      <c r="P42" s="20" t="s">
        <v>34</v>
      </c>
    </row>
    <row r="43" spans="1:16">
      <c r="F43" s="66" t="s">
        <v>65</v>
      </c>
      <c r="G43" s="64">
        <f>I43+P43</f>
        <v>8</v>
      </c>
      <c r="H43" s="50" t="s">
        <v>12</v>
      </c>
      <c r="I43" s="252">
        <f>IF(H43="",0,VLOOKUP(H43,$A$5:$C$10,3,FALSE))</f>
        <v>0</v>
      </c>
      <c r="J43" s="21">
        <f>INT($B$3/2)</f>
        <v>5</v>
      </c>
      <c r="K43" s="19">
        <v>0</v>
      </c>
      <c r="L43" s="19">
        <v>1</v>
      </c>
      <c r="M43" s="19">
        <v>2</v>
      </c>
      <c r="N43" s="19">
        <v>0</v>
      </c>
      <c r="O43" s="66">
        <v>0</v>
      </c>
      <c r="P43" s="64">
        <f>SUM(J43:O43)</f>
        <v>8</v>
      </c>
    </row>
    <row r="44" spans="1:16">
      <c r="F44" s="362" t="s">
        <v>4</v>
      </c>
      <c r="G44" s="363"/>
      <c r="H44" s="362" t="s">
        <v>34</v>
      </c>
      <c r="I44" s="363"/>
      <c r="J44" s="20" t="s">
        <v>24</v>
      </c>
      <c r="K44" s="20" t="s">
        <v>25</v>
      </c>
      <c r="L44" s="20" t="s">
        <v>84</v>
      </c>
      <c r="M44" s="20" t="s">
        <v>28</v>
      </c>
      <c r="N44" s="20" t="s">
        <v>29</v>
      </c>
      <c r="O44" s="65" t="s">
        <v>111</v>
      </c>
      <c r="P44" s="20" t="s">
        <v>34</v>
      </c>
    </row>
    <row r="45" spans="1:16">
      <c r="F45" s="360" t="s">
        <v>730</v>
      </c>
      <c r="G45" s="360"/>
      <c r="H45" s="361">
        <f>K45+P45</f>
        <v>2</v>
      </c>
      <c r="I45" s="361"/>
      <c r="J45" s="50" t="s">
        <v>12</v>
      </c>
      <c r="K45" s="252">
        <f>IF(J45="",0,VLOOKUP(J45,$A$5:$C$10,3,FALSE))</f>
        <v>0</v>
      </c>
      <c r="L45" s="19">
        <v>0</v>
      </c>
      <c r="M45" s="19">
        <v>2</v>
      </c>
      <c r="N45" s="19"/>
      <c r="O45" s="44"/>
      <c r="P45" s="64">
        <f>SUM(L45:O45)</f>
        <v>2</v>
      </c>
    </row>
    <row r="46" spans="1:16">
      <c r="F46" s="365" t="s">
        <v>35</v>
      </c>
      <c r="G46" s="365"/>
      <c r="H46" s="362" t="s">
        <v>36</v>
      </c>
      <c r="I46" s="366"/>
      <c r="J46" s="366"/>
      <c r="K46" s="363"/>
      <c r="L46" s="362" t="s">
        <v>3</v>
      </c>
      <c r="M46" s="366"/>
      <c r="N46" s="363"/>
    </row>
    <row r="47" spans="1:16">
      <c r="F47" s="360" t="s">
        <v>18</v>
      </c>
      <c r="G47" s="360"/>
      <c r="H47" s="360"/>
      <c r="I47" s="360"/>
      <c r="J47" s="360"/>
      <c r="K47" s="360"/>
      <c r="L47" s="19">
        <v>2</v>
      </c>
      <c r="M47" s="21" t="s">
        <v>118</v>
      </c>
      <c r="N47" s="19">
        <v>6</v>
      </c>
    </row>
  </sheetData>
  <mergeCells count="57">
    <mergeCell ref="F4:G4"/>
    <mergeCell ref="F5:N5"/>
    <mergeCell ref="F8:G8"/>
    <mergeCell ref="F9:G9"/>
    <mergeCell ref="B1:D1"/>
    <mergeCell ref="B2:D2"/>
    <mergeCell ref="H8:I8"/>
    <mergeCell ref="H9:I9"/>
    <mergeCell ref="H26:I26"/>
    <mergeCell ref="F27:G27"/>
    <mergeCell ref="F29:G29"/>
    <mergeCell ref="H29:K29"/>
    <mergeCell ref="F23:N23"/>
    <mergeCell ref="F26:G26"/>
    <mergeCell ref="L28:N28"/>
    <mergeCell ref="H27:I27"/>
    <mergeCell ref="F28:G28"/>
    <mergeCell ref="H28:K28"/>
    <mergeCell ref="F22:G22"/>
    <mergeCell ref="F13:G13"/>
    <mergeCell ref="F19:G19"/>
    <mergeCell ref="F20:G20"/>
    <mergeCell ref="L19:N19"/>
    <mergeCell ref="F14:N14"/>
    <mergeCell ref="F17:G17"/>
    <mergeCell ref="H17:I17"/>
    <mergeCell ref="H20:K20"/>
    <mergeCell ref="L10:N10"/>
    <mergeCell ref="F18:G18"/>
    <mergeCell ref="H18:I18"/>
    <mergeCell ref="H19:K19"/>
    <mergeCell ref="F10:G10"/>
    <mergeCell ref="F11:G11"/>
    <mergeCell ref="H10:K10"/>
    <mergeCell ref="H11:K11"/>
    <mergeCell ref="L37:N37"/>
    <mergeCell ref="F38:G38"/>
    <mergeCell ref="H38:K38"/>
    <mergeCell ref="F32:N32"/>
    <mergeCell ref="F35:G35"/>
    <mergeCell ref="H35:I35"/>
    <mergeCell ref="F31:G31"/>
    <mergeCell ref="F36:G36"/>
    <mergeCell ref="H36:I36"/>
    <mergeCell ref="F37:G37"/>
    <mergeCell ref="H37:K37"/>
    <mergeCell ref="F41:N41"/>
    <mergeCell ref="F46:G46"/>
    <mergeCell ref="H46:K46"/>
    <mergeCell ref="L46:N46"/>
    <mergeCell ref="F40:G40"/>
    <mergeCell ref="F47:G47"/>
    <mergeCell ref="H47:K47"/>
    <mergeCell ref="H45:I45"/>
    <mergeCell ref="F45:G45"/>
    <mergeCell ref="H44:I44"/>
    <mergeCell ref="F44:G44"/>
  </mergeCells>
  <phoneticPr fontId="4"/>
  <dataValidations count="1">
    <dataValidation type="list" allowBlank="1" showInputMessage="1" showErrorMessage="1" sqref="H7 J9 J18 H16 H25 J27 J36 H34 H43 J45">
      <formula1>$A$5:$A$10</formula1>
    </dataValidation>
  </dataValidations>
  <pageMargins left="0.25" right="0.25" top="0.75" bottom="0.75" header="0.3" footer="0.3"/>
  <pageSetup paperSize="9" orientation="landscape"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L58"/>
  <sheetViews>
    <sheetView workbookViewId="0">
      <selection activeCell="I11" sqref="I11"/>
    </sheetView>
  </sheetViews>
  <sheetFormatPr defaultRowHeight="13.5"/>
  <cols>
    <col min="1" max="1" width="7.875" style="136" customWidth="1"/>
    <col min="2" max="2" width="8.5" style="136" customWidth="1"/>
    <col min="3" max="3" width="6.625" style="136" customWidth="1"/>
    <col min="4" max="4" width="15.75" style="136" customWidth="1"/>
    <col min="5" max="6" width="15.75" style="89" customWidth="1"/>
    <col min="7" max="7" width="18.25" style="89" customWidth="1"/>
    <col min="8" max="8" width="17.375" style="89" customWidth="1"/>
    <col min="9" max="9" width="14.625" style="89" customWidth="1"/>
    <col min="10" max="10" width="8.375" style="89" customWidth="1"/>
    <col min="11" max="11" width="7.5" style="89" customWidth="1"/>
    <col min="12" max="12" width="7.875" style="136" customWidth="1"/>
    <col min="13" max="13" width="9.25" style="136" customWidth="1"/>
    <col min="14" max="14" width="12.375" style="136" customWidth="1"/>
    <col min="15" max="16384" width="9" style="136"/>
  </cols>
  <sheetData>
    <row r="1" spans="1:12" ht="21">
      <c r="A1" s="41" t="s">
        <v>32</v>
      </c>
      <c r="B1" s="459">
        <v>2</v>
      </c>
      <c r="C1" s="460"/>
      <c r="D1" s="42" t="s">
        <v>40</v>
      </c>
      <c r="E1" s="43" t="s">
        <v>57</v>
      </c>
      <c r="F1" s="461"/>
      <c r="G1" s="462"/>
      <c r="H1" s="97" t="s">
        <v>55</v>
      </c>
    </row>
    <row r="2" spans="1:12" ht="24.75" customHeight="1">
      <c r="A2" s="42" t="s">
        <v>0</v>
      </c>
      <c r="B2" s="463" t="s">
        <v>292</v>
      </c>
      <c r="C2" s="463"/>
      <c r="D2" s="463"/>
      <c r="E2" s="463"/>
      <c r="F2" s="463"/>
      <c r="G2" s="463"/>
      <c r="H2" s="97" t="s">
        <v>56</v>
      </c>
    </row>
    <row r="3" spans="1:12" ht="19.5" customHeight="1">
      <c r="A3" s="103" t="s">
        <v>48</v>
      </c>
      <c r="B3" s="89"/>
      <c r="C3" s="89"/>
      <c r="D3" s="89"/>
      <c r="I3" s="97"/>
    </row>
    <row r="4" spans="1:12">
      <c r="A4" s="75" t="s">
        <v>46</v>
      </c>
      <c r="B4" s="369" t="s">
        <v>293</v>
      </c>
      <c r="C4" s="370"/>
      <c r="D4" s="370"/>
      <c r="E4" s="370"/>
      <c r="F4" s="370"/>
      <c r="G4" s="371"/>
    </row>
    <row r="5" spans="1:12">
      <c r="A5" s="76" t="s">
        <v>39</v>
      </c>
      <c r="B5" s="369" t="s">
        <v>147</v>
      </c>
      <c r="C5" s="370"/>
      <c r="D5" s="370"/>
      <c r="E5" s="370"/>
      <c r="F5" s="370"/>
      <c r="G5" s="371"/>
    </row>
    <row r="6" spans="1:12">
      <c r="A6" s="76" t="s">
        <v>7</v>
      </c>
      <c r="B6" s="589" t="s">
        <v>270</v>
      </c>
      <c r="C6" s="590"/>
      <c r="D6" s="591"/>
      <c r="E6" s="186" t="s">
        <v>43</v>
      </c>
      <c r="F6" s="196" t="str">
        <f>IF($I$6 = 0,"", $I$6)</f>
        <v>遠隔</v>
      </c>
      <c r="G6" s="185">
        <f>IF($J$6 = 0,"", $J$6)</f>
        <v>5</v>
      </c>
      <c r="H6" s="256" t="s">
        <v>43</v>
      </c>
      <c r="I6" s="254" t="s">
        <v>71</v>
      </c>
      <c r="J6" s="254">
        <v>5</v>
      </c>
      <c r="L6" s="253"/>
    </row>
    <row r="7" spans="1:12">
      <c r="A7" s="77" t="s">
        <v>6</v>
      </c>
      <c r="B7" s="369" t="s">
        <v>294</v>
      </c>
      <c r="C7" s="370"/>
      <c r="D7" s="371"/>
      <c r="E7" s="186" t="s">
        <v>66</v>
      </c>
      <c r="F7" s="185" t="str">
        <f>IF($I$7 = 0,"", $I$7)</f>
        <v/>
      </c>
      <c r="G7" s="185" t="str">
        <f>IF($J$7 = 0,"", $J$7)</f>
        <v/>
      </c>
      <c r="H7" s="256" t="s">
        <v>66</v>
      </c>
      <c r="I7" s="254"/>
      <c r="J7" s="254"/>
      <c r="L7" s="253"/>
    </row>
    <row r="8" spans="1:12" ht="13.5" customHeight="1">
      <c r="A8" s="78" t="s">
        <v>61</v>
      </c>
      <c r="B8" s="395" t="s">
        <v>295</v>
      </c>
      <c r="C8" s="396"/>
      <c r="D8" s="396"/>
      <c r="E8" s="396"/>
      <c r="F8" s="396"/>
      <c r="G8" s="397"/>
      <c r="H8" s="256" t="s">
        <v>85</v>
      </c>
      <c r="I8" s="254" t="s">
        <v>278</v>
      </c>
      <c r="J8" s="97" t="s">
        <v>62</v>
      </c>
      <c r="L8" s="253"/>
    </row>
    <row r="9" spans="1:12" ht="13.5" customHeight="1">
      <c r="A9" s="79"/>
      <c r="B9" s="381"/>
      <c r="C9" s="382"/>
      <c r="D9" s="382"/>
      <c r="E9" s="382"/>
      <c r="F9" s="382"/>
      <c r="G9" s="383"/>
      <c r="H9" s="256" t="s">
        <v>51</v>
      </c>
      <c r="I9" s="258" t="s">
        <v>15</v>
      </c>
      <c r="J9" s="255">
        <f>IF(I9="",0,VLOOKUP(I9,基本!$A$5:'基本'!$C$10,3,FALSE))</f>
        <v>5</v>
      </c>
      <c r="K9" s="254" t="s">
        <v>90</v>
      </c>
      <c r="L9" s="253"/>
    </row>
    <row r="10" spans="1:12" ht="13.5" customHeight="1">
      <c r="A10" s="79"/>
      <c r="B10" s="384"/>
      <c r="C10" s="385"/>
      <c r="D10" s="385"/>
      <c r="E10" s="385"/>
      <c r="F10" s="385"/>
      <c r="G10" s="386"/>
      <c r="H10" s="256" t="s">
        <v>58</v>
      </c>
      <c r="I10" s="254">
        <v>0</v>
      </c>
      <c r="J10" s="362" t="s">
        <v>53</v>
      </c>
      <c r="K10" s="363"/>
      <c r="L10" s="255">
        <f>IF($I$8=基本!$F$4,基本!$P$7,IF($I$8=基本!$F$13,基本!$P$16,IF($I$8=基本!$F$22,基本!$P$25,IF($I$8=基本!$F$31,基本!$P$34,IF($I$8=基本!$F$40,基本!$P$43,0)))))</f>
        <v>8</v>
      </c>
    </row>
    <row r="11" spans="1:12" ht="13.5" customHeight="1">
      <c r="A11" s="79"/>
      <c r="B11" s="384"/>
      <c r="C11" s="385"/>
      <c r="D11" s="385"/>
      <c r="E11" s="385"/>
      <c r="F11" s="385"/>
      <c r="G11" s="386"/>
      <c r="H11" s="101" t="s">
        <v>52</v>
      </c>
      <c r="I11" s="258" t="s">
        <v>15</v>
      </c>
      <c r="J11" s="255">
        <f>IF(I11="",0,VLOOKUP(I11,基本!$A$5:'基本'!$C$10,3,FALSE))</f>
        <v>5</v>
      </c>
      <c r="L11" s="89"/>
    </row>
    <row r="12" spans="1:12" ht="13.5" customHeight="1">
      <c r="A12" s="79"/>
      <c r="B12" s="601"/>
      <c r="C12" s="602"/>
      <c r="D12" s="602"/>
      <c r="E12" s="602"/>
      <c r="F12" s="602"/>
      <c r="G12" s="603"/>
      <c r="H12" s="256" t="s">
        <v>59</v>
      </c>
      <c r="I12" s="254">
        <v>0</v>
      </c>
      <c r="J12" s="362" t="s">
        <v>54</v>
      </c>
      <c r="K12" s="363"/>
      <c r="L12" s="255">
        <f>IF($I$8=基本!$F$4,基本!$P$9,IF($I$8=基本!$F$13,基本!$P$18,IF($I$8=基本!$F$22,基本!$P$27,IF($I$8=基本!$F$31,基本!$P$36,IF($I$8=基本!$F$40,基本!$P$45,0)))))</f>
        <v>2</v>
      </c>
    </row>
    <row r="13" spans="1:12" ht="13.5" customHeight="1">
      <c r="A13" s="79"/>
      <c r="B13" s="592"/>
      <c r="C13" s="593"/>
      <c r="D13" s="593"/>
      <c r="E13" s="593"/>
      <c r="F13" s="593"/>
      <c r="G13" s="594"/>
      <c r="H13" s="102" t="s">
        <v>86</v>
      </c>
      <c r="I13" s="254">
        <v>1</v>
      </c>
      <c r="J13" s="256" t="s">
        <v>44</v>
      </c>
      <c r="K13" s="254">
        <v>6</v>
      </c>
      <c r="L13" s="108"/>
    </row>
    <row r="14" spans="1:12" ht="13.5" customHeight="1">
      <c r="A14" s="79"/>
      <c r="B14" s="381"/>
      <c r="C14" s="382"/>
      <c r="D14" s="382"/>
      <c r="E14" s="382"/>
      <c r="F14" s="382"/>
      <c r="G14" s="383"/>
      <c r="H14" s="256" t="s">
        <v>50</v>
      </c>
      <c r="I14" s="254">
        <v>2</v>
      </c>
      <c r="J14" s="256" t="s">
        <v>44</v>
      </c>
      <c r="K14" s="254">
        <v>8</v>
      </c>
      <c r="L14" s="108"/>
    </row>
    <row r="15" spans="1:12" ht="13.5" customHeight="1">
      <c r="A15" s="79"/>
      <c r="B15" s="381"/>
      <c r="C15" s="382"/>
      <c r="D15" s="382"/>
      <c r="E15" s="382"/>
      <c r="F15" s="382"/>
      <c r="G15" s="383"/>
      <c r="H15" s="256" t="s">
        <v>60</v>
      </c>
      <c r="I15" s="254"/>
      <c r="J15" s="253"/>
      <c r="K15" s="253"/>
      <c r="L15" s="253"/>
    </row>
    <row r="16" spans="1:12" ht="13.5" customHeight="1">
      <c r="A16" s="79"/>
      <c r="B16" s="381"/>
      <c r="C16" s="382"/>
      <c r="D16" s="382"/>
      <c r="E16" s="382"/>
      <c r="F16" s="382"/>
      <c r="G16" s="383"/>
    </row>
    <row r="17" spans="1:12" ht="13.5" customHeight="1">
      <c r="A17" s="79"/>
      <c r="B17" s="381"/>
      <c r="C17" s="382"/>
      <c r="D17" s="382"/>
      <c r="E17" s="382"/>
      <c r="F17" s="382"/>
      <c r="G17" s="383"/>
      <c r="J17" s="136"/>
      <c r="K17" s="136"/>
    </row>
    <row r="18" spans="1:12" ht="13.5" customHeight="1">
      <c r="A18" s="80"/>
      <c r="B18" s="544"/>
      <c r="C18" s="545"/>
      <c r="D18" s="545"/>
      <c r="E18" s="545"/>
      <c r="F18" s="545"/>
      <c r="G18" s="546"/>
      <c r="J18" s="136"/>
      <c r="K18" s="136"/>
    </row>
    <row r="19" spans="1:12">
      <c r="A19" s="545"/>
      <c r="B19" s="545"/>
      <c r="C19" s="545"/>
      <c r="D19" s="545"/>
      <c r="E19" s="545"/>
      <c r="F19" s="545"/>
      <c r="G19" s="545"/>
    </row>
    <row r="20" spans="1:12" ht="13.5" customHeight="1">
      <c r="A20" s="407" t="s">
        <v>49</v>
      </c>
      <c r="B20" s="408"/>
      <c r="C20" s="408"/>
      <c r="D20" s="408"/>
      <c r="E20" s="408"/>
      <c r="F20" s="408"/>
      <c r="G20" s="409"/>
    </row>
    <row r="21" spans="1:12" s="134" customFormat="1" ht="13.5" customHeight="1">
      <c r="A21" s="469"/>
      <c r="B21" s="470"/>
      <c r="C21" s="470"/>
      <c r="D21" s="470"/>
      <c r="E21" s="470"/>
      <c r="F21" s="470"/>
      <c r="G21" s="471"/>
      <c r="L21" s="135"/>
    </row>
    <row r="22" spans="1:12" s="89" customFormat="1" ht="18" customHeight="1">
      <c r="A22" s="434" t="s">
        <v>303</v>
      </c>
      <c r="B22" s="435"/>
      <c r="C22" s="435"/>
      <c r="D22" s="435"/>
      <c r="E22" s="435"/>
      <c r="F22" s="435"/>
      <c r="G22" s="436"/>
      <c r="L22" s="136"/>
    </row>
    <row r="23" spans="1:12" s="89" customFormat="1" ht="15.75" customHeight="1">
      <c r="A23" s="595" t="s">
        <v>304</v>
      </c>
      <c r="B23" s="596"/>
      <c r="C23" s="596"/>
      <c r="D23" s="596"/>
      <c r="E23" s="596"/>
      <c r="F23" s="596"/>
      <c r="G23" s="597"/>
      <c r="L23" s="136"/>
    </row>
    <row r="24" spans="1:12" ht="17.25" customHeight="1">
      <c r="A24" s="381"/>
      <c r="B24" s="382"/>
      <c r="C24" s="382"/>
      <c r="D24" s="382"/>
      <c r="E24" s="382"/>
      <c r="F24" s="382"/>
      <c r="G24" s="383"/>
    </row>
    <row r="25" spans="1:12" s="89" customFormat="1" ht="18.75" customHeight="1">
      <c r="A25" s="598" t="s">
        <v>305</v>
      </c>
      <c r="B25" s="599"/>
      <c r="C25" s="599"/>
      <c r="D25" s="599"/>
      <c r="E25" s="599"/>
      <c r="F25" s="599"/>
      <c r="G25" s="600"/>
      <c r="L25" s="136"/>
    </row>
    <row r="26" spans="1:12" s="134" customFormat="1" ht="13.5" customHeight="1">
      <c r="A26" s="384"/>
      <c r="B26" s="385"/>
      <c r="C26" s="385"/>
      <c r="D26" s="385"/>
      <c r="E26" s="385"/>
      <c r="F26" s="385"/>
      <c r="G26" s="386"/>
      <c r="L26" s="135"/>
    </row>
    <row r="27" spans="1:12" s="134" customFormat="1" ht="13.5" customHeight="1">
      <c r="A27" s="384"/>
      <c r="B27" s="385"/>
      <c r="C27" s="385"/>
      <c r="D27" s="385"/>
      <c r="E27" s="385"/>
      <c r="F27" s="385"/>
      <c r="G27" s="386"/>
      <c r="L27" s="135"/>
    </row>
    <row r="28" spans="1:12" s="134" customFormat="1" ht="13.5" customHeight="1">
      <c r="A28" s="384"/>
      <c r="B28" s="385"/>
      <c r="C28" s="385"/>
      <c r="D28" s="385"/>
      <c r="E28" s="385"/>
      <c r="F28" s="385"/>
      <c r="G28" s="386"/>
      <c r="L28" s="135"/>
    </row>
    <row r="29" spans="1:12" s="135" customFormat="1" ht="13.5" customHeight="1">
      <c r="A29" s="384"/>
      <c r="B29" s="385"/>
      <c r="C29" s="385"/>
      <c r="D29" s="385"/>
      <c r="E29" s="385"/>
      <c r="F29" s="385"/>
      <c r="G29" s="386"/>
      <c r="H29" s="134"/>
      <c r="I29" s="134"/>
      <c r="J29" s="134"/>
      <c r="K29" s="134"/>
    </row>
    <row r="30" spans="1:12" s="134" customFormat="1" ht="13.5" customHeight="1">
      <c r="A30" s="384"/>
      <c r="B30" s="385"/>
      <c r="C30" s="385"/>
      <c r="D30" s="385"/>
      <c r="E30" s="385"/>
      <c r="F30" s="385"/>
      <c r="G30" s="386"/>
      <c r="L30" s="135"/>
    </row>
    <row r="31" spans="1:12" s="134" customFormat="1" ht="13.5" customHeight="1">
      <c r="A31" s="384"/>
      <c r="B31" s="385"/>
      <c r="C31" s="385"/>
      <c r="D31" s="385"/>
      <c r="E31" s="385"/>
      <c r="F31" s="385"/>
      <c r="G31" s="386"/>
      <c r="L31" s="135"/>
    </row>
    <row r="32" spans="1:12" s="134" customFormat="1" ht="13.5" customHeight="1">
      <c r="A32" s="384"/>
      <c r="B32" s="385"/>
      <c r="C32" s="385"/>
      <c r="D32" s="385"/>
      <c r="E32" s="385"/>
      <c r="F32" s="385"/>
      <c r="G32" s="386"/>
      <c r="L32" s="135"/>
    </row>
    <row r="33" spans="1:12" s="134" customFormat="1" ht="13.5" customHeight="1">
      <c r="A33" s="384"/>
      <c r="B33" s="385"/>
      <c r="C33" s="385"/>
      <c r="D33" s="385"/>
      <c r="E33" s="385"/>
      <c r="F33" s="385"/>
      <c r="G33" s="386"/>
      <c r="L33" s="135"/>
    </row>
    <row r="34" spans="1:12" s="134" customFormat="1" ht="13.5" customHeight="1">
      <c r="A34" s="384"/>
      <c r="B34" s="385"/>
      <c r="C34" s="385"/>
      <c r="D34" s="385"/>
      <c r="E34" s="385"/>
      <c r="F34" s="385"/>
      <c r="G34" s="386"/>
      <c r="L34" s="135"/>
    </row>
    <row r="35" spans="1:12" s="134" customFormat="1" ht="13.5" customHeight="1">
      <c r="A35" s="384"/>
      <c r="B35" s="385"/>
      <c r="C35" s="385"/>
      <c r="D35" s="385"/>
      <c r="E35" s="385"/>
      <c r="F35" s="385"/>
      <c r="G35" s="386"/>
      <c r="L35" s="135"/>
    </row>
    <row r="36" spans="1:12" s="134" customFormat="1" ht="13.5" customHeight="1">
      <c r="A36" s="384"/>
      <c r="B36" s="385"/>
      <c r="C36" s="385"/>
      <c r="D36" s="385"/>
      <c r="E36" s="385"/>
      <c r="F36" s="385"/>
      <c r="G36" s="386"/>
      <c r="L36" s="135"/>
    </row>
    <row r="37" spans="1:12" s="134" customFormat="1" ht="13.5" customHeight="1">
      <c r="A37" s="384"/>
      <c r="B37" s="385"/>
      <c r="C37" s="385"/>
      <c r="D37" s="385"/>
      <c r="E37" s="385"/>
      <c r="F37" s="385"/>
      <c r="G37" s="386"/>
      <c r="L37" s="135"/>
    </row>
    <row r="38" spans="1:12" s="134" customFormat="1" ht="13.5" customHeight="1">
      <c r="A38" s="384"/>
      <c r="B38" s="385"/>
      <c r="C38" s="385"/>
      <c r="D38" s="385"/>
      <c r="E38" s="385"/>
      <c r="F38" s="385"/>
      <c r="G38" s="386"/>
      <c r="L38" s="135"/>
    </row>
    <row r="39" spans="1:12" s="134" customFormat="1" ht="13.5" customHeight="1">
      <c r="A39" s="384"/>
      <c r="B39" s="385"/>
      <c r="C39" s="385"/>
      <c r="D39" s="385"/>
      <c r="E39" s="385"/>
      <c r="F39" s="385"/>
      <c r="G39" s="386"/>
      <c r="L39" s="135"/>
    </row>
    <row r="40" spans="1:12" s="134" customFormat="1" ht="13.5" customHeight="1">
      <c r="A40" s="384"/>
      <c r="B40" s="385"/>
      <c r="C40" s="385"/>
      <c r="D40" s="385"/>
      <c r="E40" s="385"/>
      <c r="F40" s="385"/>
      <c r="G40" s="386"/>
      <c r="L40" s="135"/>
    </row>
    <row r="41" spans="1:12" s="134" customFormat="1" ht="13.5" customHeight="1">
      <c r="A41" s="384"/>
      <c r="B41" s="385"/>
      <c r="C41" s="385"/>
      <c r="D41" s="385"/>
      <c r="E41" s="385"/>
      <c r="F41" s="385"/>
      <c r="G41" s="386"/>
      <c r="L41" s="135"/>
    </row>
    <row r="42" spans="1:12" s="134" customFormat="1" ht="13.5" customHeight="1">
      <c r="A42" s="384"/>
      <c r="B42" s="385"/>
      <c r="C42" s="385"/>
      <c r="D42" s="385"/>
      <c r="E42" s="385"/>
      <c r="F42" s="385"/>
      <c r="G42" s="386"/>
      <c r="L42" s="135"/>
    </row>
    <row r="43" spans="1:12" s="134" customFormat="1" ht="13.5" customHeight="1">
      <c r="A43" s="384"/>
      <c r="B43" s="385"/>
      <c r="C43" s="385"/>
      <c r="D43" s="385"/>
      <c r="E43" s="385"/>
      <c r="F43" s="385"/>
      <c r="G43" s="386"/>
      <c r="L43" s="135"/>
    </row>
    <row r="44" spans="1:12" s="134" customFormat="1" ht="13.5" customHeight="1">
      <c r="A44" s="384"/>
      <c r="B44" s="385"/>
      <c r="C44" s="385"/>
      <c r="D44" s="385"/>
      <c r="E44" s="385"/>
      <c r="F44" s="385"/>
      <c r="G44" s="386"/>
      <c r="L44" s="135"/>
    </row>
    <row r="45" spans="1:12" s="134" customFormat="1" ht="13.5" customHeight="1">
      <c r="A45" s="384"/>
      <c r="B45" s="385"/>
      <c r="C45" s="385"/>
      <c r="D45" s="385"/>
      <c r="E45" s="385"/>
      <c r="F45" s="385"/>
      <c r="G45" s="386"/>
      <c r="L45" s="135"/>
    </row>
    <row r="46" spans="1:12" s="134" customFormat="1" ht="13.5" customHeight="1">
      <c r="A46" s="384"/>
      <c r="B46" s="385"/>
      <c r="C46" s="385"/>
      <c r="D46" s="385"/>
      <c r="E46" s="385"/>
      <c r="F46" s="385"/>
      <c r="G46" s="386"/>
      <c r="L46" s="135"/>
    </row>
    <row r="47" spans="1:12" s="134" customFormat="1" ht="13.5" customHeight="1">
      <c r="A47" s="384"/>
      <c r="B47" s="385"/>
      <c r="C47" s="385"/>
      <c r="D47" s="385"/>
      <c r="E47" s="385"/>
      <c r="F47" s="385"/>
      <c r="G47" s="386"/>
      <c r="L47" s="135"/>
    </row>
    <row r="48" spans="1:12" s="134" customFormat="1" ht="13.5" customHeight="1">
      <c r="A48" s="384"/>
      <c r="B48" s="385"/>
      <c r="C48" s="385"/>
      <c r="D48" s="385"/>
      <c r="E48" s="385"/>
      <c r="F48" s="385"/>
      <c r="G48" s="386"/>
      <c r="L48" s="135"/>
    </row>
    <row r="49" spans="1:12" s="134" customFormat="1" ht="13.5" customHeight="1">
      <c r="A49" s="384"/>
      <c r="B49" s="385"/>
      <c r="C49" s="385"/>
      <c r="D49" s="385"/>
      <c r="E49" s="385"/>
      <c r="F49" s="385"/>
      <c r="G49" s="386"/>
      <c r="L49" s="135"/>
    </row>
    <row r="50" spans="1:12" s="134" customFormat="1" ht="13.5" customHeight="1">
      <c r="A50" s="384"/>
      <c r="B50" s="385"/>
      <c r="C50" s="385"/>
      <c r="D50" s="385"/>
      <c r="E50" s="385"/>
      <c r="F50" s="385"/>
      <c r="G50" s="386"/>
      <c r="L50" s="135"/>
    </row>
    <row r="51" spans="1:12" s="134" customFormat="1" ht="13.5" customHeight="1">
      <c r="A51" s="384"/>
      <c r="B51" s="385"/>
      <c r="C51" s="385"/>
      <c r="D51" s="385"/>
      <c r="E51" s="385"/>
      <c r="F51" s="385"/>
      <c r="G51" s="386"/>
      <c r="L51" s="135"/>
    </row>
    <row r="52" spans="1:12" s="134" customFormat="1" ht="13.5" customHeight="1">
      <c r="A52" s="384"/>
      <c r="B52" s="385"/>
      <c r="C52" s="385"/>
      <c r="D52" s="385"/>
      <c r="E52" s="385"/>
      <c r="F52" s="385"/>
      <c r="G52" s="386"/>
      <c r="L52" s="135"/>
    </row>
    <row r="53" spans="1:12" s="134" customFormat="1" ht="13.5" customHeight="1">
      <c r="A53" s="384"/>
      <c r="B53" s="385"/>
      <c r="C53" s="385"/>
      <c r="D53" s="385"/>
      <c r="E53" s="385"/>
      <c r="F53" s="385"/>
      <c r="G53" s="386"/>
      <c r="L53" s="135"/>
    </row>
    <row r="54" spans="1:12" s="134" customFormat="1" ht="13.5" customHeight="1">
      <c r="A54" s="384"/>
      <c r="B54" s="385"/>
      <c r="C54" s="385"/>
      <c r="D54" s="385"/>
      <c r="E54" s="385"/>
      <c r="F54" s="385"/>
      <c r="G54" s="386"/>
      <c r="L54" s="135"/>
    </row>
    <row r="55" spans="1:12" s="134" customFormat="1" ht="13.5" customHeight="1">
      <c r="A55" s="384"/>
      <c r="B55" s="385"/>
      <c r="C55" s="385"/>
      <c r="D55" s="385"/>
      <c r="E55" s="385"/>
      <c r="F55" s="385"/>
      <c r="G55" s="386"/>
      <c r="L55" s="135"/>
    </row>
    <row r="56" spans="1:12" s="134" customFormat="1" ht="13.5" customHeight="1">
      <c r="A56" s="384"/>
      <c r="B56" s="385"/>
      <c r="C56" s="385"/>
      <c r="D56" s="385"/>
      <c r="E56" s="385"/>
      <c r="F56" s="385"/>
      <c r="G56" s="386"/>
      <c r="L56" s="135"/>
    </row>
    <row r="57" spans="1:12" s="135" customFormat="1" ht="13.5" customHeight="1">
      <c r="A57" s="384"/>
      <c r="B57" s="385"/>
      <c r="C57" s="385"/>
      <c r="D57" s="385"/>
      <c r="E57" s="385"/>
      <c r="F57" s="385"/>
      <c r="G57" s="386"/>
      <c r="H57" s="134"/>
      <c r="I57" s="134"/>
      <c r="J57" s="134"/>
      <c r="K57" s="134"/>
    </row>
    <row r="58" spans="1:12" s="89" customFormat="1" ht="21">
      <c r="A58" s="38" t="s">
        <v>32</v>
      </c>
      <c r="B58" s="189">
        <f>$B$1</f>
        <v>2</v>
      </c>
      <c r="C58" s="39" t="s">
        <v>40</v>
      </c>
      <c r="D58" s="40" t="str">
        <f>$E$1</f>
        <v>遭遇毎</v>
      </c>
      <c r="E58" s="443" t="str">
        <f>$B$2</f>
        <v>スウィフト・メンダー</v>
      </c>
      <c r="F58" s="444"/>
      <c r="G58" s="445"/>
      <c r="L58" s="136"/>
    </row>
  </sheetData>
  <mergeCells count="60">
    <mergeCell ref="B6:D6"/>
    <mergeCell ref="B1:C1"/>
    <mergeCell ref="F1:G1"/>
    <mergeCell ref="B2:G2"/>
    <mergeCell ref="B4:G4"/>
    <mergeCell ref="B5:G5"/>
    <mergeCell ref="J10:K10"/>
    <mergeCell ref="B11:G11"/>
    <mergeCell ref="B7:D7"/>
    <mergeCell ref="B8:G8"/>
    <mergeCell ref="B9:G9"/>
    <mergeCell ref="B10:G10"/>
    <mergeCell ref="B12:G12"/>
    <mergeCell ref="J12:K12"/>
    <mergeCell ref="B13:G13"/>
    <mergeCell ref="B14:G14"/>
    <mergeCell ref="B15:G15"/>
    <mergeCell ref="A19:G19"/>
    <mergeCell ref="A20:G20"/>
    <mergeCell ref="A21:G21"/>
    <mergeCell ref="A26:G26"/>
    <mergeCell ref="A22:G22"/>
    <mergeCell ref="A23:G23"/>
    <mergeCell ref="A24:G24"/>
    <mergeCell ref="A25:G25"/>
    <mergeCell ref="A51:G51"/>
    <mergeCell ref="A40:G40"/>
    <mergeCell ref="A41:G41"/>
    <mergeCell ref="A42:G42"/>
    <mergeCell ref="A43:G43"/>
    <mergeCell ref="A45:G45"/>
    <mergeCell ref="A46:G46"/>
    <mergeCell ref="A47:G47"/>
    <mergeCell ref="A48:G48"/>
    <mergeCell ref="A49:G49"/>
    <mergeCell ref="A50:G50"/>
    <mergeCell ref="A44:G44"/>
    <mergeCell ref="E58:G58"/>
    <mergeCell ref="A52:G52"/>
    <mergeCell ref="A53:G53"/>
    <mergeCell ref="A54:G54"/>
    <mergeCell ref="A55:G55"/>
    <mergeCell ref="A56:G56"/>
    <mergeCell ref="A57:G57"/>
    <mergeCell ref="B16:G16"/>
    <mergeCell ref="A39:G39"/>
    <mergeCell ref="A28:G28"/>
    <mergeCell ref="A29:G29"/>
    <mergeCell ref="A30:G30"/>
    <mergeCell ref="A31:G31"/>
    <mergeCell ref="A32:G32"/>
    <mergeCell ref="A33:G33"/>
    <mergeCell ref="A34:G34"/>
    <mergeCell ref="A35:G35"/>
    <mergeCell ref="A36:G36"/>
    <mergeCell ref="A37:G37"/>
    <mergeCell ref="A38:G38"/>
    <mergeCell ref="A27:G27"/>
    <mergeCell ref="B17:G17"/>
    <mergeCell ref="B18:G18"/>
  </mergeCells>
  <phoneticPr fontId="4"/>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基本!$B$27:$B$31</xm:f>
          </x14:formula1>
          <xm:sqref>I7</xm:sqref>
        </x14:dataValidation>
        <x14:dataValidation type="list" allowBlank="1" showInputMessage="1" showErrorMessage="1">
          <x14:formula1>
            <xm:f>基本!$A$27:$A$33</xm:f>
          </x14:formula1>
          <xm:sqref>I6</xm:sqref>
        </x14:dataValidation>
        <x14:dataValidation type="list" allowBlank="1" showInputMessage="1" showErrorMessage="1">
          <x14:formula1>
            <xm:f>基本!$D$27:$D$31</xm:f>
          </x14:formula1>
          <xm:sqref>I8</xm:sqref>
        </x14:dataValidation>
        <x14:dataValidation type="list" allowBlank="1" showInputMessage="1" showErrorMessage="1">
          <x14:formula1>
            <xm:f>基本!$C$27:$C$37</xm:f>
          </x14:formula1>
          <xm:sqref>I15</xm:sqref>
        </x14:dataValidation>
        <x14:dataValidation type="list" allowBlank="1" showInputMessage="1" showErrorMessage="1">
          <x14:formula1>
            <xm:f>基本!$A$16:$A$19</xm:f>
          </x14:formula1>
          <xm:sqref>K9</xm:sqref>
        </x14:dataValidation>
        <x14:dataValidation type="list" allowBlank="1" showInputMessage="1" showErrorMessage="1">
          <x14:formula1>
            <xm:f>基本!$A$5:$A$10</xm:f>
          </x14:formula1>
          <xm:sqref>I9 I11</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L57"/>
  <sheetViews>
    <sheetView workbookViewId="0">
      <selection activeCell="H6" sqref="H6:L15"/>
    </sheetView>
  </sheetViews>
  <sheetFormatPr defaultRowHeight="13.5"/>
  <cols>
    <col min="1" max="1" width="7.875" style="128" customWidth="1"/>
    <col min="2" max="2" width="8.5" style="128" customWidth="1"/>
    <col min="3" max="3" width="6.625" style="128" customWidth="1"/>
    <col min="4" max="4" width="15.75" style="128" customWidth="1"/>
    <col min="5" max="6" width="15.75" style="89" customWidth="1"/>
    <col min="7" max="7" width="18.25" style="89" customWidth="1"/>
    <col min="8" max="8" width="17.375" style="89" customWidth="1"/>
    <col min="9" max="9" width="14.625" style="89" customWidth="1"/>
    <col min="10" max="10" width="8.375" style="89" customWidth="1"/>
    <col min="11" max="11" width="7.5" style="89" customWidth="1"/>
    <col min="12" max="12" width="7.875" style="128" customWidth="1"/>
    <col min="13" max="13" width="9.25" style="128" customWidth="1"/>
    <col min="14" max="14" width="12.375" style="128" customWidth="1"/>
    <col min="15" max="16384" width="9" style="128"/>
  </cols>
  <sheetData>
    <row r="1" spans="1:12" ht="21">
      <c r="A1" s="138" t="s">
        <v>32</v>
      </c>
      <c r="B1" s="487">
        <v>6</v>
      </c>
      <c r="C1" s="488"/>
      <c r="D1" s="139" t="s">
        <v>40</v>
      </c>
      <c r="E1" s="140" t="s">
        <v>226</v>
      </c>
      <c r="F1" s="489"/>
      <c r="G1" s="490"/>
      <c r="H1" s="97" t="s">
        <v>55</v>
      </c>
    </row>
    <row r="2" spans="1:12" ht="24.75" customHeight="1">
      <c r="A2" s="139" t="s">
        <v>0</v>
      </c>
      <c r="B2" s="491" t="s">
        <v>301</v>
      </c>
      <c r="C2" s="491"/>
      <c r="D2" s="491"/>
      <c r="E2" s="491"/>
      <c r="F2" s="491"/>
      <c r="G2" s="491"/>
      <c r="H2" s="97" t="s">
        <v>56</v>
      </c>
    </row>
    <row r="3" spans="1:12" ht="19.5" customHeight="1">
      <c r="A3" s="103" t="s">
        <v>48</v>
      </c>
      <c r="B3" s="89"/>
      <c r="C3" s="89"/>
      <c r="D3" s="89"/>
      <c r="I3" s="97"/>
    </row>
    <row r="4" spans="1:12">
      <c r="A4" s="75" t="s">
        <v>46</v>
      </c>
      <c r="B4" s="369" t="s">
        <v>358</v>
      </c>
      <c r="C4" s="370"/>
      <c r="D4" s="370"/>
      <c r="E4" s="370"/>
      <c r="F4" s="370"/>
      <c r="G4" s="371"/>
    </row>
    <row r="5" spans="1:12">
      <c r="A5" s="76" t="s">
        <v>39</v>
      </c>
      <c r="B5" s="369" t="s">
        <v>296</v>
      </c>
      <c r="C5" s="370"/>
      <c r="D5" s="370"/>
      <c r="E5" s="370"/>
      <c r="F5" s="370"/>
      <c r="G5" s="371"/>
    </row>
    <row r="6" spans="1:12">
      <c r="A6" s="76" t="s">
        <v>7</v>
      </c>
      <c r="B6" s="589" t="s">
        <v>297</v>
      </c>
      <c r="C6" s="590"/>
      <c r="D6" s="591"/>
      <c r="E6" s="127" t="s">
        <v>43</v>
      </c>
      <c r="F6" s="196" t="str">
        <f>IF($I$6 = 0,"", $I$6)</f>
        <v>近接</v>
      </c>
      <c r="G6" s="129" t="str">
        <f>IF($J$6 = 0,"", $J$6)</f>
        <v>武器</v>
      </c>
      <c r="H6" s="256" t="s">
        <v>43</v>
      </c>
      <c r="I6" s="254" t="s">
        <v>69</v>
      </c>
      <c r="J6" s="254" t="s">
        <v>100</v>
      </c>
      <c r="L6" s="253"/>
    </row>
    <row r="7" spans="1:12">
      <c r="A7" s="77" t="s">
        <v>131</v>
      </c>
      <c r="B7" s="369" t="s">
        <v>298</v>
      </c>
      <c r="C7" s="370"/>
      <c r="D7" s="371"/>
      <c r="E7" s="127" t="s">
        <v>66</v>
      </c>
      <c r="F7" s="126" t="str">
        <f>IF($I$7 = 0,"", $I$7)</f>
        <v/>
      </c>
      <c r="G7" s="126" t="str">
        <f>IF($J$7 = 0,"", $J$7)</f>
        <v/>
      </c>
      <c r="H7" s="256" t="s">
        <v>66</v>
      </c>
      <c r="I7" s="254"/>
      <c r="J7" s="254"/>
      <c r="L7" s="253"/>
    </row>
    <row r="8" spans="1:12" ht="13.5" customHeight="1">
      <c r="A8" s="78" t="s">
        <v>99</v>
      </c>
      <c r="B8" s="395" t="s">
        <v>299</v>
      </c>
      <c r="C8" s="396"/>
      <c r="D8" s="396"/>
      <c r="E8" s="396"/>
      <c r="F8" s="396"/>
      <c r="G8" s="397"/>
      <c r="H8" s="256" t="s">
        <v>85</v>
      </c>
      <c r="I8" s="254" t="s">
        <v>101</v>
      </c>
      <c r="J8" s="97" t="s">
        <v>62</v>
      </c>
      <c r="L8" s="253"/>
    </row>
    <row r="9" spans="1:12" ht="13.5" customHeight="1">
      <c r="A9" s="80"/>
      <c r="B9" s="544"/>
      <c r="C9" s="545"/>
      <c r="D9" s="545"/>
      <c r="E9" s="545"/>
      <c r="F9" s="545"/>
      <c r="G9" s="546"/>
      <c r="H9" s="256" t="s">
        <v>51</v>
      </c>
      <c r="I9" s="258" t="s">
        <v>12</v>
      </c>
      <c r="J9" s="255">
        <f>IF(I9="",0,VLOOKUP(I9,基本!$A$5:'基本'!$C$10,3,FALSE))</f>
        <v>0</v>
      </c>
      <c r="K9" s="254" t="s">
        <v>90</v>
      </c>
      <c r="L9" s="253"/>
    </row>
    <row r="10" spans="1:12" ht="13.5" customHeight="1">
      <c r="A10" s="79" t="s">
        <v>61</v>
      </c>
      <c r="B10" s="384" t="s">
        <v>300</v>
      </c>
      <c r="C10" s="385"/>
      <c r="D10" s="385"/>
      <c r="E10" s="385"/>
      <c r="F10" s="385"/>
      <c r="G10" s="386"/>
      <c r="H10" s="256" t="s">
        <v>58</v>
      </c>
      <c r="I10" s="254">
        <v>0</v>
      </c>
      <c r="J10" s="362" t="s">
        <v>53</v>
      </c>
      <c r="K10" s="363"/>
      <c r="L10" s="255">
        <f>IF($I$8=基本!$F$4,基本!$P$7,IF($I$8=基本!$F$13,基本!$P$16,IF($I$8=基本!$F$22,基本!$P$25,IF($I$8=基本!$F$31,基本!$P$34,IF($I$8=基本!$F$40,基本!$P$43,0)))))</f>
        <v>9</v>
      </c>
    </row>
    <row r="11" spans="1:12" ht="13.5" customHeight="1">
      <c r="A11" s="79"/>
      <c r="B11" s="384" t="s">
        <v>686</v>
      </c>
      <c r="C11" s="385"/>
      <c r="D11" s="385"/>
      <c r="E11" s="385"/>
      <c r="F11" s="385"/>
      <c r="G11" s="386"/>
      <c r="H11" s="101" t="s">
        <v>52</v>
      </c>
      <c r="I11" s="258" t="s">
        <v>12</v>
      </c>
      <c r="J11" s="255">
        <f>IF(I11="",0,VLOOKUP(I11,基本!$A$5:'基本'!$C$10,3,FALSE))</f>
        <v>0</v>
      </c>
      <c r="L11" s="89"/>
    </row>
    <row r="12" spans="1:12">
      <c r="A12" s="79"/>
      <c r="B12" s="381"/>
      <c r="C12" s="382"/>
      <c r="D12" s="382"/>
      <c r="E12" s="382"/>
      <c r="F12" s="382"/>
      <c r="G12" s="383"/>
      <c r="H12" s="256" t="s">
        <v>59</v>
      </c>
      <c r="I12" s="254">
        <v>0</v>
      </c>
      <c r="J12" s="362" t="s">
        <v>54</v>
      </c>
      <c r="K12" s="363"/>
      <c r="L12" s="255">
        <f>IF($I$8=基本!$F$4,基本!$P$9,IF($I$8=基本!$F$13,基本!$P$18,IF($I$8=基本!$F$22,基本!$P$27,IF($I$8=基本!$F$31,基本!$P$36,IF($I$8=基本!$F$40,基本!$P$45,0)))))</f>
        <v>2</v>
      </c>
    </row>
    <row r="13" spans="1:12" ht="17.25">
      <c r="A13" s="79"/>
      <c r="B13" s="466" t="str">
        <f>"　　　追加で回復力回数を消費せず　回復力 ＋ " &amp;$J$11+5</f>
        <v>　　　追加で回復力回数を消費せず　回復力 ＋ 5</v>
      </c>
      <c r="C13" s="467"/>
      <c r="D13" s="467"/>
      <c r="E13" s="467"/>
      <c r="F13" s="467"/>
      <c r="G13" s="468"/>
      <c r="H13" s="102" t="s">
        <v>86</v>
      </c>
      <c r="I13" s="254">
        <v>1</v>
      </c>
      <c r="J13" s="256" t="s">
        <v>44</v>
      </c>
      <c r="K13" s="254">
        <v>6</v>
      </c>
      <c r="L13" s="108"/>
    </row>
    <row r="14" spans="1:12" ht="13.5" customHeight="1">
      <c r="A14" s="79"/>
      <c r="B14" s="381"/>
      <c r="C14" s="382"/>
      <c r="D14" s="382"/>
      <c r="E14" s="382"/>
      <c r="F14" s="382"/>
      <c r="G14" s="383"/>
      <c r="H14" s="256" t="s">
        <v>50</v>
      </c>
      <c r="I14" s="254">
        <v>2</v>
      </c>
      <c r="J14" s="256" t="s">
        <v>44</v>
      </c>
      <c r="K14" s="254">
        <v>8</v>
      </c>
      <c r="L14" s="108"/>
    </row>
    <row r="15" spans="1:12" ht="13.5" customHeight="1">
      <c r="A15" s="79"/>
      <c r="B15" s="381"/>
      <c r="C15" s="382"/>
      <c r="D15" s="382"/>
      <c r="E15" s="382"/>
      <c r="F15" s="382"/>
      <c r="G15" s="383"/>
      <c r="H15" s="256" t="s">
        <v>60</v>
      </c>
      <c r="I15" s="254"/>
      <c r="J15" s="253"/>
      <c r="K15" s="253"/>
      <c r="L15" s="253"/>
    </row>
    <row r="16" spans="1:12" ht="13.5" customHeight="1">
      <c r="A16" s="79"/>
      <c r="B16" s="381"/>
      <c r="C16" s="382"/>
      <c r="D16" s="382"/>
      <c r="E16" s="382"/>
      <c r="F16" s="382"/>
      <c r="G16" s="383"/>
    </row>
    <row r="17" spans="1:12" ht="13.5" customHeight="1">
      <c r="A17" s="79"/>
      <c r="B17" s="381"/>
      <c r="C17" s="382"/>
      <c r="D17" s="382"/>
      <c r="E17" s="382"/>
      <c r="F17" s="382"/>
      <c r="G17" s="383"/>
      <c r="J17" s="128"/>
      <c r="K17" s="128"/>
    </row>
    <row r="18" spans="1:12" ht="13.5" customHeight="1">
      <c r="A18" s="80"/>
      <c r="B18" s="544"/>
      <c r="C18" s="545"/>
      <c r="D18" s="545"/>
      <c r="E18" s="545"/>
      <c r="F18" s="545"/>
      <c r="G18" s="546"/>
      <c r="J18" s="128"/>
      <c r="K18" s="128"/>
    </row>
    <row r="19" spans="1:12" s="136" customFormat="1" ht="18.75" customHeight="1">
      <c r="A19" s="393" t="s">
        <v>176</v>
      </c>
      <c r="B19" s="393"/>
      <c r="C19" s="393"/>
      <c r="D19" s="393"/>
      <c r="E19" s="393"/>
      <c r="F19" s="393"/>
      <c r="G19" s="393"/>
      <c r="H19" s="89"/>
    </row>
    <row r="20" spans="1:12" s="136" customFormat="1" ht="13.5" customHeight="1">
      <c r="A20" s="478" t="s">
        <v>177</v>
      </c>
      <c r="B20" s="478"/>
      <c r="C20" s="478"/>
      <c r="D20" s="478"/>
      <c r="E20" s="478"/>
      <c r="F20" s="478"/>
      <c r="G20" s="478"/>
      <c r="H20" s="89"/>
      <c r="I20" s="89"/>
      <c r="J20" s="89"/>
      <c r="K20" s="89"/>
    </row>
    <row r="21" spans="1:12" s="136" customFormat="1" ht="13.5" customHeight="1">
      <c r="A21" s="478" t="s">
        <v>178</v>
      </c>
      <c r="B21" s="478"/>
      <c r="C21" s="478"/>
      <c r="D21" s="478"/>
      <c r="E21" s="478"/>
      <c r="F21" s="478"/>
      <c r="G21" s="478"/>
      <c r="H21" s="89"/>
      <c r="I21" s="89"/>
      <c r="J21" s="89"/>
      <c r="K21" s="89"/>
    </row>
    <row r="22" spans="1:12" s="136" customFormat="1" ht="18.75" customHeight="1">
      <c r="A22" s="393" t="s">
        <v>179</v>
      </c>
      <c r="B22" s="393"/>
      <c r="C22" s="393"/>
      <c r="D22" s="393"/>
      <c r="E22" s="393"/>
      <c r="F22" s="393"/>
      <c r="G22" s="393"/>
      <c r="H22" s="89"/>
    </row>
    <row r="23" spans="1:12" s="136" customFormat="1" ht="13.5" customHeight="1">
      <c r="A23" s="478" t="s">
        <v>180</v>
      </c>
      <c r="B23" s="478"/>
      <c r="C23" s="478"/>
      <c r="D23" s="478"/>
      <c r="E23" s="478"/>
      <c r="F23" s="478"/>
      <c r="G23" s="478"/>
      <c r="H23" s="89"/>
      <c r="I23" s="89"/>
      <c r="J23" s="89"/>
      <c r="K23" s="89"/>
    </row>
    <row r="24" spans="1:12" s="136" customFormat="1" ht="13.5" customHeight="1">
      <c r="A24" s="478" t="s">
        <v>181</v>
      </c>
      <c r="B24" s="478"/>
      <c r="C24" s="478"/>
      <c r="D24" s="478"/>
      <c r="E24" s="478"/>
      <c r="F24" s="478"/>
      <c r="G24" s="478"/>
      <c r="H24" s="89"/>
      <c r="I24" s="89"/>
      <c r="J24" s="89"/>
      <c r="K24" s="89"/>
    </row>
    <row r="25" spans="1:12">
      <c r="A25" s="545"/>
      <c r="B25" s="545"/>
      <c r="C25" s="545"/>
      <c r="D25" s="545"/>
      <c r="E25" s="545"/>
      <c r="F25" s="545"/>
      <c r="G25" s="545"/>
    </row>
    <row r="26" spans="1:12" ht="13.5" customHeight="1">
      <c r="A26" s="407" t="s">
        <v>49</v>
      </c>
      <c r="B26" s="408"/>
      <c r="C26" s="408"/>
      <c r="D26" s="408"/>
      <c r="E26" s="408"/>
      <c r="F26" s="408"/>
      <c r="G26" s="409"/>
    </row>
    <row r="27" spans="1:12" s="134" customFormat="1" ht="13.5" customHeight="1">
      <c r="A27" s="469"/>
      <c r="B27" s="470"/>
      <c r="C27" s="470"/>
      <c r="D27" s="470"/>
      <c r="E27" s="470"/>
      <c r="F27" s="470"/>
      <c r="G27" s="471"/>
      <c r="L27" s="135"/>
    </row>
    <row r="28" spans="1:12" s="89" customFormat="1" ht="18" customHeight="1">
      <c r="A28" s="434" t="s">
        <v>306</v>
      </c>
      <c r="B28" s="435"/>
      <c r="C28" s="435"/>
      <c r="D28" s="435"/>
      <c r="E28" s="435"/>
      <c r="F28" s="435"/>
      <c r="G28" s="436"/>
      <c r="L28" s="136"/>
    </row>
    <row r="29" spans="1:12" s="89" customFormat="1" ht="15.75" customHeight="1">
      <c r="A29" s="595" t="s">
        <v>307</v>
      </c>
      <c r="B29" s="596"/>
      <c r="C29" s="596"/>
      <c r="D29" s="596"/>
      <c r="E29" s="596"/>
      <c r="F29" s="596"/>
      <c r="G29" s="597"/>
      <c r="L29" s="136"/>
    </row>
    <row r="30" spans="1:12" s="136" customFormat="1" ht="17.25" customHeight="1">
      <c r="A30" s="381"/>
      <c r="B30" s="382"/>
      <c r="C30" s="382"/>
      <c r="D30" s="382"/>
      <c r="E30" s="382"/>
      <c r="F30" s="382"/>
      <c r="G30" s="383"/>
      <c r="H30" s="89"/>
      <c r="I30" s="89"/>
      <c r="J30" s="89"/>
      <c r="K30" s="89"/>
    </row>
    <row r="31" spans="1:12" s="89" customFormat="1" ht="18.75" customHeight="1">
      <c r="A31" s="598" t="s">
        <v>308</v>
      </c>
      <c r="B31" s="599"/>
      <c r="C31" s="599"/>
      <c r="D31" s="599"/>
      <c r="E31" s="599"/>
      <c r="F31" s="599"/>
      <c r="G31" s="600"/>
      <c r="L31" s="136"/>
    </row>
    <row r="32" spans="1:12" s="134" customFormat="1" ht="13.5" customHeight="1">
      <c r="A32" s="384"/>
      <c r="B32" s="385"/>
      <c r="C32" s="385"/>
      <c r="D32" s="385"/>
      <c r="E32" s="385"/>
      <c r="F32" s="385"/>
      <c r="G32" s="386"/>
      <c r="L32" s="135"/>
    </row>
    <row r="33" spans="1:12" s="135" customFormat="1" ht="17.25" customHeight="1">
      <c r="A33" s="604" t="s">
        <v>315</v>
      </c>
      <c r="B33" s="605"/>
      <c r="C33" s="605"/>
      <c r="D33" s="605"/>
      <c r="E33" s="605"/>
      <c r="F33" s="605"/>
      <c r="G33" s="606"/>
      <c r="H33" s="134"/>
      <c r="I33" s="134"/>
      <c r="J33" s="134"/>
      <c r="K33" s="134"/>
    </row>
    <row r="34" spans="1:12" s="134" customFormat="1" ht="13.5" customHeight="1">
      <c r="A34" s="384"/>
      <c r="B34" s="385"/>
      <c r="C34" s="385"/>
      <c r="D34" s="385"/>
      <c r="E34" s="385"/>
      <c r="F34" s="385"/>
      <c r="G34" s="386"/>
      <c r="L34" s="135"/>
    </row>
    <row r="35" spans="1:12" s="134" customFormat="1" ht="13.5" customHeight="1">
      <c r="A35" s="592" t="s">
        <v>321</v>
      </c>
      <c r="B35" s="593"/>
      <c r="C35" s="593"/>
      <c r="D35" s="593"/>
      <c r="E35" s="593"/>
      <c r="F35" s="593"/>
      <c r="G35" s="594"/>
      <c r="L35" s="135"/>
    </row>
    <row r="36" spans="1:12" s="134" customFormat="1" ht="13.5" customHeight="1">
      <c r="A36" s="384"/>
      <c r="B36" s="385"/>
      <c r="C36" s="385"/>
      <c r="D36" s="385"/>
      <c r="E36" s="385"/>
      <c r="F36" s="385"/>
      <c r="G36" s="386"/>
      <c r="L36" s="135"/>
    </row>
    <row r="37" spans="1:12" s="134" customFormat="1" ht="13.5" customHeight="1">
      <c r="A37" s="384" t="s">
        <v>412</v>
      </c>
      <c r="B37" s="385"/>
      <c r="C37" s="385"/>
      <c r="D37" s="385"/>
      <c r="E37" s="385"/>
      <c r="F37" s="385"/>
      <c r="G37" s="386"/>
      <c r="L37" s="135"/>
    </row>
    <row r="38" spans="1:12" s="134" customFormat="1" ht="13.5" customHeight="1">
      <c r="A38" s="384" t="s">
        <v>446</v>
      </c>
      <c r="B38" s="385"/>
      <c r="C38" s="385"/>
      <c r="D38" s="385"/>
      <c r="E38" s="385"/>
      <c r="F38" s="385"/>
      <c r="G38" s="386"/>
      <c r="L38" s="135"/>
    </row>
    <row r="39" spans="1:12" s="134" customFormat="1" ht="13.5" customHeight="1">
      <c r="A39" s="384"/>
      <c r="B39" s="385"/>
      <c r="C39" s="385"/>
      <c r="D39" s="385"/>
      <c r="E39" s="385"/>
      <c r="F39" s="385"/>
      <c r="G39" s="386"/>
      <c r="L39" s="135"/>
    </row>
    <row r="40" spans="1:12" s="134" customFormat="1" ht="13.5" customHeight="1">
      <c r="A40" s="384" t="s">
        <v>447</v>
      </c>
      <c r="B40" s="385"/>
      <c r="C40" s="385"/>
      <c r="D40" s="385"/>
      <c r="E40" s="385"/>
      <c r="F40" s="385"/>
      <c r="G40" s="386"/>
      <c r="L40" s="135"/>
    </row>
    <row r="41" spans="1:12" s="134" customFormat="1" ht="13.5" customHeight="1">
      <c r="A41" s="384"/>
      <c r="B41" s="385"/>
      <c r="C41" s="385"/>
      <c r="D41" s="385"/>
      <c r="E41" s="385"/>
      <c r="F41" s="385"/>
      <c r="G41" s="386"/>
      <c r="L41" s="135"/>
    </row>
    <row r="42" spans="1:12" s="134" customFormat="1" ht="13.5" customHeight="1">
      <c r="A42" s="384"/>
      <c r="B42" s="385"/>
      <c r="C42" s="385"/>
      <c r="D42" s="385"/>
      <c r="E42" s="385"/>
      <c r="F42" s="385"/>
      <c r="G42" s="386"/>
      <c r="L42" s="135"/>
    </row>
    <row r="43" spans="1:12" s="134" customFormat="1" ht="13.5" customHeight="1">
      <c r="A43" s="592" t="s">
        <v>322</v>
      </c>
      <c r="B43" s="593"/>
      <c r="C43" s="593"/>
      <c r="D43" s="593"/>
      <c r="E43" s="593"/>
      <c r="F43" s="593"/>
      <c r="G43" s="594"/>
      <c r="L43" s="135"/>
    </row>
    <row r="44" spans="1:12" s="134" customFormat="1" ht="13.5" customHeight="1">
      <c r="A44" s="384"/>
      <c r="B44" s="385"/>
      <c r="C44" s="385"/>
      <c r="D44" s="385"/>
      <c r="E44" s="385"/>
      <c r="F44" s="385"/>
      <c r="G44" s="386"/>
      <c r="L44" s="135"/>
    </row>
    <row r="45" spans="1:12" s="134" customFormat="1" ht="13.5" customHeight="1">
      <c r="A45" s="384" t="s">
        <v>413</v>
      </c>
      <c r="B45" s="385"/>
      <c r="C45" s="385"/>
      <c r="D45" s="385"/>
      <c r="E45" s="385"/>
      <c r="F45" s="385"/>
      <c r="G45" s="386"/>
      <c r="L45" s="135"/>
    </row>
    <row r="46" spans="1:12" s="134" customFormat="1" ht="13.5" customHeight="1">
      <c r="A46" s="384"/>
      <c r="B46" s="385"/>
      <c r="C46" s="385"/>
      <c r="D46" s="385"/>
      <c r="E46" s="385"/>
      <c r="F46" s="385"/>
      <c r="G46" s="386"/>
      <c r="L46" s="135"/>
    </row>
    <row r="47" spans="1:12" s="134" customFormat="1" ht="13.5" customHeight="1">
      <c r="A47" s="384" t="s">
        <v>323</v>
      </c>
      <c r="B47" s="385"/>
      <c r="C47" s="385"/>
      <c r="D47" s="385"/>
      <c r="E47" s="385"/>
      <c r="F47" s="385"/>
      <c r="G47" s="386"/>
      <c r="L47" s="135"/>
    </row>
    <row r="48" spans="1:12" s="134" customFormat="1" ht="13.5" customHeight="1">
      <c r="A48" s="384"/>
      <c r="B48" s="385"/>
      <c r="C48" s="385"/>
      <c r="D48" s="385"/>
      <c r="E48" s="385"/>
      <c r="F48" s="385"/>
      <c r="G48" s="386"/>
      <c r="L48" s="135"/>
    </row>
    <row r="49" spans="1:12" s="134" customFormat="1" ht="13.5" customHeight="1">
      <c r="A49" s="384" t="s">
        <v>324</v>
      </c>
      <c r="B49" s="385"/>
      <c r="C49" s="385"/>
      <c r="D49" s="385"/>
      <c r="E49" s="385"/>
      <c r="F49" s="385"/>
      <c r="G49" s="386"/>
      <c r="L49" s="135"/>
    </row>
    <row r="50" spans="1:12" s="134" customFormat="1" ht="13.5" customHeight="1">
      <c r="A50" s="384"/>
      <c r="B50" s="385"/>
      <c r="C50" s="385"/>
      <c r="D50" s="385"/>
      <c r="E50" s="385"/>
      <c r="F50" s="385"/>
      <c r="G50" s="386"/>
      <c r="L50" s="135"/>
    </row>
    <row r="51" spans="1:12" s="134" customFormat="1" ht="13.5" customHeight="1">
      <c r="A51" s="384"/>
      <c r="B51" s="385"/>
      <c r="C51" s="385"/>
      <c r="D51" s="385"/>
      <c r="E51" s="385"/>
      <c r="F51" s="385"/>
      <c r="G51" s="386"/>
      <c r="L51" s="135"/>
    </row>
    <row r="52" spans="1:12" s="134" customFormat="1" ht="13.5" customHeight="1">
      <c r="A52" s="475"/>
      <c r="B52" s="476"/>
      <c r="C52" s="476"/>
      <c r="D52" s="476"/>
      <c r="E52" s="476"/>
      <c r="F52" s="476"/>
      <c r="G52" s="477"/>
      <c r="L52" s="135"/>
    </row>
    <row r="53" spans="1:12" s="134" customFormat="1" ht="13.5" customHeight="1">
      <c r="A53" s="384"/>
      <c r="B53" s="385"/>
      <c r="C53" s="385"/>
      <c r="D53" s="385"/>
      <c r="E53" s="385"/>
      <c r="F53" s="385"/>
      <c r="G53" s="386"/>
      <c r="L53" s="135"/>
    </row>
    <row r="54" spans="1:12" s="134" customFormat="1" ht="13.5" customHeight="1">
      <c r="A54" s="384"/>
      <c r="B54" s="385"/>
      <c r="C54" s="385"/>
      <c r="D54" s="385"/>
      <c r="E54" s="385"/>
      <c r="F54" s="385"/>
      <c r="G54" s="386"/>
      <c r="L54" s="135"/>
    </row>
    <row r="55" spans="1:12" s="134" customFormat="1" ht="13.5" customHeight="1">
      <c r="A55" s="384"/>
      <c r="B55" s="385"/>
      <c r="C55" s="385"/>
      <c r="D55" s="385"/>
      <c r="E55" s="385"/>
      <c r="F55" s="385"/>
      <c r="G55" s="386"/>
      <c r="L55" s="135"/>
    </row>
    <row r="56" spans="1:12" s="135" customFormat="1" ht="13.5" customHeight="1">
      <c r="A56" s="384"/>
      <c r="B56" s="385"/>
      <c r="C56" s="385"/>
      <c r="D56" s="385"/>
      <c r="E56" s="385"/>
      <c r="F56" s="385"/>
      <c r="G56" s="386"/>
      <c r="H56" s="134"/>
      <c r="I56" s="134"/>
      <c r="J56" s="134"/>
      <c r="K56" s="134"/>
    </row>
    <row r="57" spans="1:12" s="89" customFormat="1" ht="21">
      <c r="A57" s="142" t="s">
        <v>32</v>
      </c>
      <c r="B57" s="190">
        <f>$B$1</f>
        <v>6</v>
      </c>
      <c r="C57" s="143" t="s">
        <v>40</v>
      </c>
      <c r="D57" s="144" t="str">
        <f>$E$1</f>
        <v>一日毎</v>
      </c>
      <c r="E57" s="482" t="str">
        <f>$B$2</f>
        <v>ヒーリング・リザーブ</v>
      </c>
      <c r="F57" s="483"/>
      <c r="G57" s="484"/>
      <c r="L57" s="128"/>
    </row>
  </sheetData>
  <mergeCells count="59">
    <mergeCell ref="J10:K10"/>
    <mergeCell ref="B11:G11"/>
    <mergeCell ref="B12:G12"/>
    <mergeCell ref="J12:K12"/>
    <mergeCell ref="B17:G17"/>
    <mergeCell ref="B1:C1"/>
    <mergeCell ref="F1:G1"/>
    <mergeCell ref="B2:G2"/>
    <mergeCell ref="B4:G4"/>
    <mergeCell ref="B5:G5"/>
    <mergeCell ref="A28:G28"/>
    <mergeCell ref="A29:G29"/>
    <mergeCell ref="A23:G23"/>
    <mergeCell ref="A31:G31"/>
    <mergeCell ref="B6:D6"/>
    <mergeCell ref="B7:D7"/>
    <mergeCell ref="B8:G8"/>
    <mergeCell ref="B9:G9"/>
    <mergeCell ref="B10:G10"/>
    <mergeCell ref="B13:G13"/>
    <mergeCell ref="B18:G18"/>
    <mergeCell ref="B16:G16"/>
    <mergeCell ref="A24:G24"/>
    <mergeCell ref="A25:G25"/>
    <mergeCell ref="A26:G26"/>
    <mergeCell ref="A27:G27"/>
    <mergeCell ref="A22:G22"/>
    <mergeCell ref="B14:G14"/>
    <mergeCell ref="B15:G15"/>
    <mergeCell ref="A19:G19"/>
    <mergeCell ref="A20:G20"/>
    <mergeCell ref="A21:G21"/>
    <mergeCell ref="A40:G40"/>
    <mergeCell ref="A41:G41"/>
    <mergeCell ref="A43:G43"/>
    <mergeCell ref="A42:G42"/>
    <mergeCell ref="A30:G30"/>
    <mergeCell ref="A32:G32"/>
    <mergeCell ref="A34:G34"/>
    <mergeCell ref="A35:G35"/>
    <mergeCell ref="A36:G36"/>
    <mergeCell ref="A38:G38"/>
    <mergeCell ref="A37:G37"/>
    <mergeCell ref="A33:G33"/>
    <mergeCell ref="A39:G39"/>
    <mergeCell ref="A44:G44"/>
    <mergeCell ref="E57:G57"/>
    <mergeCell ref="A56:G56"/>
    <mergeCell ref="A45:G45"/>
    <mergeCell ref="A46:G46"/>
    <mergeCell ref="A47:G47"/>
    <mergeCell ref="A48:G48"/>
    <mergeCell ref="A49:G49"/>
    <mergeCell ref="A50:G50"/>
    <mergeCell ref="A53:G53"/>
    <mergeCell ref="A54:G54"/>
    <mergeCell ref="A55:G55"/>
    <mergeCell ref="A51:G51"/>
    <mergeCell ref="A52:G52"/>
  </mergeCells>
  <phoneticPr fontId="4"/>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基本!$B$27:$B$31</xm:f>
          </x14:formula1>
          <xm:sqref>I7</xm:sqref>
        </x14:dataValidation>
        <x14:dataValidation type="list" allowBlank="1" showInputMessage="1" showErrorMessage="1">
          <x14:formula1>
            <xm:f>基本!$A$27:$A$33</xm:f>
          </x14:formula1>
          <xm:sqref>I6</xm:sqref>
        </x14:dataValidation>
        <x14:dataValidation type="list" allowBlank="1" showInputMessage="1" showErrorMessage="1">
          <x14:formula1>
            <xm:f>基本!$D$27:$D$31</xm:f>
          </x14:formula1>
          <xm:sqref>I8</xm:sqref>
        </x14:dataValidation>
        <x14:dataValidation type="list" allowBlank="1" showInputMessage="1" showErrorMessage="1">
          <x14:formula1>
            <xm:f>基本!$C$27:$C$37</xm:f>
          </x14:formula1>
          <xm:sqref>I15</xm:sqref>
        </x14:dataValidation>
        <x14:dataValidation type="list" allowBlank="1" showInputMessage="1" showErrorMessage="1">
          <x14:formula1>
            <xm:f>基本!$A$16:$A$19</xm:f>
          </x14:formula1>
          <xm:sqref>K9</xm:sqref>
        </x14:dataValidation>
        <x14:dataValidation type="list" allowBlank="1" showInputMessage="1" showErrorMessage="1">
          <x14:formula1>
            <xm:f>基本!$A$5:$A$10</xm:f>
          </x14:formula1>
          <xm:sqref>I9 I11</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L58"/>
  <sheetViews>
    <sheetView workbookViewId="0">
      <selection activeCell="H6" sqref="H6:L15"/>
    </sheetView>
  </sheetViews>
  <sheetFormatPr defaultRowHeight="13.5"/>
  <cols>
    <col min="1" max="1" width="7.875" style="229" customWidth="1"/>
    <col min="2" max="2" width="8.5" style="229" customWidth="1"/>
    <col min="3" max="3" width="6.625" style="229" customWidth="1"/>
    <col min="4" max="4" width="15.75" style="229" customWidth="1"/>
    <col min="5" max="6" width="15.75" style="89" customWidth="1"/>
    <col min="7" max="7" width="18.25" style="89" customWidth="1"/>
    <col min="8" max="8" width="17.375" style="89" customWidth="1"/>
    <col min="9" max="9" width="14.625" style="89" customWidth="1"/>
    <col min="10" max="10" width="8.375" style="89" customWidth="1"/>
    <col min="11" max="11" width="7.5" style="89" customWidth="1"/>
    <col min="12" max="12" width="7.875" style="229" customWidth="1"/>
    <col min="13" max="13" width="9.25" style="229" customWidth="1"/>
    <col min="14" max="14" width="12.375" style="229" customWidth="1"/>
    <col min="15" max="16384" width="9" style="229"/>
  </cols>
  <sheetData>
    <row r="1" spans="1:12" ht="21">
      <c r="A1" s="219" t="s">
        <v>511</v>
      </c>
      <c r="B1" s="615">
        <v>1</v>
      </c>
      <c r="C1" s="616"/>
      <c r="D1" s="220" t="s">
        <v>512</v>
      </c>
      <c r="E1" s="221" t="s">
        <v>513</v>
      </c>
      <c r="F1" s="617"/>
      <c r="G1" s="618"/>
      <c r="H1" s="97" t="s">
        <v>55</v>
      </c>
    </row>
    <row r="2" spans="1:12" ht="24.75" customHeight="1">
      <c r="A2" s="220" t="s">
        <v>514</v>
      </c>
      <c r="B2" s="619" t="s">
        <v>581</v>
      </c>
      <c r="C2" s="619"/>
      <c r="D2" s="619"/>
      <c r="E2" s="619"/>
      <c r="F2" s="619"/>
      <c r="G2" s="619"/>
      <c r="H2" s="97" t="s">
        <v>56</v>
      </c>
    </row>
    <row r="3" spans="1:12" ht="19.5" customHeight="1">
      <c r="A3" s="103" t="s">
        <v>48</v>
      </c>
      <c r="B3" s="89"/>
      <c r="C3" s="89"/>
      <c r="D3" s="89"/>
      <c r="I3" s="97"/>
    </row>
    <row r="4" spans="1:12">
      <c r="A4" s="225" t="s">
        <v>516</v>
      </c>
      <c r="B4" s="613" t="s">
        <v>524</v>
      </c>
      <c r="C4" s="620"/>
      <c r="D4" s="620"/>
      <c r="E4" s="620"/>
      <c r="F4" s="620"/>
      <c r="G4" s="614"/>
    </row>
    <row r="5" spans="1:12">
      <c r="A5" s="226" t="s">
        <v>517</v>
      </c>
      <c r="B5" s="621" t="s">
        <v>525</v>
      </c>
      <c r="C5" s="622"/>
      <c r="D5" s="623"/>
      <c r="E5" s="227" t="s">
        <v>518</v>
      </c>
      <c r="F5" s="613" t="s">
        <v>528</v>
      </c>
      <c r="G5" s="614"/>
    </row>
    <row r="6" spans="1:12">
      <c r="A6" s="226" t="s">
        <v>519</v>
      </c>
      <c r="B6" s="621" t="s">
        <v>526</v>
      </c>
      <c r="C6" s="622"/>
      <c r="D6" s="623"/>
      <c r="E6" s="227" t="s">
        <v>521</v>
      </c>
      <c r="F6" s="613" t="s">
        <v>529</v>
      </c>
      <c r="G6" s="614"/>
      <c r="H6" s="256" t="s">
        <v>43</v>
      </c>
      <c r="I6" s="254" t="s">
        <v>69</v>
      </c>
      <c r="J6" s="254" t="s">
        <v>100</v>
      </c>
      <c r="L6" s="253"/>
    </row>
    <row r="7" spans="1:12">
      <c r="A7" s="226" t="s">
        <v>522</v>
      </c>
      <c r="B7" s="613" t="s">
        <v>527</v>
      </c>
      <c r="C7" s="620"/>
      <c r="D7" s="614"/>
      <c r="E7" s="227" t="s">
        <v>523</v>
      </c>
      <c r="F7" s="613" t="s">
        <v>530</v>
      </c>
      <c r="G7" s="614"/>
      <c r="H7" s="256" t="s">
        <v>66</v>
      </c>
      <c r="I7" s="254"/>
      <c r="J7" s="254"/>
      <c r="L7" s="253"/>
    </row>
    <row r="8" spans="1:12" ht="13.5" customHeight="1">
      <c r="A8" s="228"/>
      <c r="B8" s="607" t="s">
        <v>531</v>
      </c>
      <c r="C8" s="608"/>
      <c r="D8" s="608"/>
      <c r="E8" s="608"/>
      <c r="F8" s="608"/>
      <c r="G8" s="609"/>
      <c r="H8" s="256" t="s">
        <v>85</v>
      </c>
      <c r="I8" s="254" t="s">
        <v>101</v>
      </c>
      <c r="J8" s="97" t="s">
        <v>62</v>
      </c>
      <c r="L8" s="253"/>
    </row>
    <row r="9" spans="1:12" ht="13.5" customHeight="1">
      <c r="A9" s="228"/>
      <c r="B9" s="610" t="s">
        <v>532</v>
      </c>
      <c r="C9" s="611"/>
      <c r="D9" s="611"/>
      <c r="E9" s="611"/>
      <c r="F9" s="611"/>
      <c r="G9" s="612"/>
      <c r="H9" s="256" t="s">
        <v>51</v>
      </c>
      <c r="I9" s="258" t="s">
        <v>12</v>
      </c>
      <c r="J9" s="255">
        <f>IF(I9="",0,VLOOKUP(I9,基本!$A$5:'基本'!$C$10,3,FALSE))</f>
        <v>0</v>
      </c>
      <c r="K9" s="254" t="s">
        <v>90</v>
      </c>
      <c r="L9" s="253"/>
    </row>
    <row r="10" spans="1:12" ht="13.5" customHeight="1">
      <c r="A10" s="79"/>
      <c r="B10" s="384"/>
      <c r="C10" s="385"/>
      <c r="D10" s="385"/>
      <c r="E10" s="385"/>
      <c r="F10" s="385"/>
      <c r="G10" s="386"/>
      <c r="H10" s="256" t="s">
        <v>58</v>
      </c>
      <c r="I10" s="254">
        <v>0</v>
      </c>
      <c r="J10" s="362" t="s">
        <v>53</v>
      </c>
      <c r="K10" s="363"/>
      <c r="L10" s="255">
        <f>IF($I$8=基本!$F$4,基本!$P$7,IF($I$8=基本!$F$13,基本!$P$16,IF($I$8=基本!$F$22,基本!$P$25,IF($I$8=基本!$F$31,基本!$P$34,IF($I$8=基本!$F$40,基本!$P$43,0)))))</f>
        <v>9</v>
      </c>
    </row>
    <row r="11" spans="1:12" ht="13.5" customHeight="1">
      <c r="A11" s="79"/>
      <c r="B11" s="384"/>
      <c r="C11" s="385"/>
      <c r="D11" s="385"/>
      <c r="E11" s="385"/>
      <c r="F11" s="385"/>
      <c r="G11" s="386"/>
      <c r="H11" s="101" t="s">
        <v>52</v>
      </c>
      <c r="I11" s="258" t="s">
        <v>12</v>
      </c>
      <c r="J11" s="255">
        <f>IF(I11="",0,VLOOKUP(I11,基本!$A$5:'基本'!$C$10,3,FALSE))</f>
        <v>0</v>
      </c>
      <c r="L11" s="89"/>
    </row>
    <row r="12" spans="1:12" ht="13.5" customHeight="1">
      <c r="A12" s="79"/>
      <c r="B12" s="601"/>
      <c r="C12" s="602"/>
      <c r="D12" s="602"/>
      <c r="E12" s="602"/>
      <c r="F12" s="602"/>
      <c r="G12" s="603"/>
      <c r="H12" s="256" t="s">
        <v>59</v>
      </c>
      <c r="I12" s="254">
        <v>0</v>
      </c>
      <c r="J12" s="362" t="s">
        <v>54</v>
      </c>
      <c r="K12" s="363"/>
      <c r="L12" s="255">
        <f>IF($I$8=基本!$F$4,基本!$P$9,IF($I$8=基本!$F$13,基本!$P$18,IF($I$8=基本!$F$22,基本!$P$27,IF($I$8=基本!$F$31,基本!$P$36,IF($I$8=基本!$F$40,基本!$P$45,0)))))</f>
        <v>2</v>
      </c>
    </row>
    <row r="13" spans="1:12" ht="13.5" customHeight="1">
      <c r="A13" s="79"/>
      <c r="B13" s="592"/>
      <c r="C13" s="593"/>
      <c r="D13" s="593"/>
      <c r="E13" s="593"/>
      <c r="F13" s="593"/>
      <c r="G13" s="594"/>
      <c r="H13" s="102" t="s">
        <v>86</v>
      </c>
      <c r="I13" s="254">
        <v>1</v>
      </c>
      <c r="J13" s="256" t="s">
        <v>44</v>
      </c>
      <c r="K13" s="254">
        <v>6</v>
      </c>
      <c r="L13" s="108"/>
    </row>
    <row r="14" spans="1:12" ht="13.5" customHeight="1">
      <c r="A14" s="79"/>
      <c r="B14" s="381"/>
      <c r="C14" s="382"/>
      <c r="D14" s="382"/>
      <c r="E14" s="382"/>
      <c r="F14" s="382"/>
      <c r="G14" s="383"/>
      <c r="H14" s="256" t="s">
        <v>50</v>
      </c>
      <c r="I14" s="254">
        <v>2</v>
      </c>
      <c r="J14" s="256" t="s">
        <v>44</v>
      </c>
      <c r="K14" s="254">
        <v>8</v>
      </c>
      <c r="L14" s="108"/>
    </row>
    <row r="15" spans="1:12" ht="13.5" customHeight="1">
      <c r="A15" s="79"/>
      <c r="B15" s="381"/>
      <c r="C15" s="382"/>
      <c r="D15" s="382"/>
      <c r="E15" s="382"/>
      <c r="F15" s="382"/>
      <c r="G15" s="383"/>
      <c r="H15" s="256" t="s">
        <v>60</v>
      </c>
      <c r="I15" s="254"/>
      <c r="J15" s="253"/>
      <c r="K15" s="253"/>
      <c r="L15" s="253"/>
    </row>
    <row r="16" spans="1:12" ht="13.5" customHeight="1">
      <c r="A16" s="79"/>
      <c r="B16" s="381"/>
      <c r="C16" s="382"/>
      <c r="D16" s="382"/>
      <c r="E16" s="382"/>
      <c r="F16" s="382"/>
      <c r="G16" s="383"/>
    </row>
    <row r="17" spans="1:12" ht="13.5" customHeight="1">
      <c r="A17" s="79"/>
      <c r="B17" s="381"/>
      <c r="C17" s="382"/>
      <c r="D17" s="382"/>
      <c r="E17" s="382"/>
      <c r="F17" s="382"/>
      <c r="G17" s="383"/>
      <c r="H17" s="222"/>
      <c r="J17" s="229"/>
      <c r="K17" s="229"/>
    </row>
    <row r="18" spans="1:12" ht="13.5" customHeight="1">
      <c r="A18" s="80"/>
      <c r="B18" s="544"/>
      <c r="C18" s="545"/>
      <c r="D18" s="545"/>
      <c r="E18" s="545"/>
      <c r="F18" s="545"/>
      <c r="G18" s="546"/>
      <c r="J18" s="229"/>
      <c r="K18" s="229"/>
    </row>
    <row r="19" spans="1:12">
      <c r="A19" s="545"/>
      <c r="B19" s="545"/>
      <c r="C19" s="545"/>
      <c r="D19" s="545"/>
      <c r="E19" s="545"/>
      <c r="F19" s="545"/>
      <c r="G19" s="545"/>
    </row>
    <row r="20" spans="1:12" ht="13.5" customHeight="1">
      <c r="A20" s="407" t="s">
        <v>49</v>
      </c>
      <c r="B20" s="408"/>
      <c r="C20" s="408"/>
      <c r="D20" s="408"/>
      <c r="E20" s="408"/>
      <c r="F20" s="408"/>
      <c r="G20" s="409"/>
    </row>
    <row r="21" spans="1:12" s="134" customFormat="1" ht="13.5" customHeight="1">
      <c r="A21" s="384"/>
      <c r="B21" s="385"/>
      <c r="C21" s="385"/>
      <c r="D21" s="385"/>
      <c r="E21" s="385"/>
      <c r="F21" s="385"/>
      <c r="G21" s="386"/>
      <c r="L21" s="135"/>
    </row>
    <row r="22" spans="1:12" s="91" customFormat="1" ht="13.5" customHeight="1">
      <c r="A22" s="624"/>
      <c r="B22" s="625"/>
      <c r="C22" s="625"/>
      <c r="D22" s="625"/>
      <c r="E22" s="625"/>
      <c r="F22" s="625"/>
      <c r="G22" s="626"/>
      <c r="L22" s="230"/>
    </row>
    <row r="23" spans="1:12" s="91" customFormat="1" ht="13.5" customHeight="1">
      <c r="A23" s="627"/>
      <c r="B23" s="628"/>
      <c r="C23" s="628"/>
      <c r="D23" s="628"/>
      <c r="E23" s="628"/>
      <c r="F23" s="628"/>
      <c r="G23" s="629"/>
      <c r="L23" s="230"/>
    </row>
    <row r="24" spans="1:12" s="230" customFormat="1" ht="13.5" customHeight="1">
      <c r="A24" s="384"/>
      <c r="B24" s="385"/>
      <c r="C24" s="385"/>
      <c r="D24" s="385"/>
      <c r="E24" s="385"/>
      <c r="F24" s="385"/>
      <c r="G24" s="386"/>
      <c r="H24" s="91"/>
      <c r="I24" s="91"/>
      <c r="J24" s="91"/>
      <c r="K24" s="91"/>
    </row>
    <row r="25" spans="1:12" s="91" customFormat="1" ht="13.5" customHeight="1">
      <c r="A25" s="630"/>
      <c r="B25" s="631"/>
      <c r="C25" s="631"/>
      <c r="D25" s="631"/>
      <c r="E25" s="631"/>
      <c r="F25" s="631"/>
      <c r="G25" s="632"/>
      <c r="L25" s="230"/>
    </row>
    <row r="26" spans="1:12" s="134" customFormat="1" ht="13.5" customHeight="1">
      <c r="A26" s="384"/>
      <c r="B26" s="385"/>
      <c r="C26" s="385"/>
      <c r="D26" s="385"/>
      <c r="E26" s="385"/>
      <c r="F26" s="385"/>
      <c r="G26" s="386"/>
      <c r="L26" s="135"/>
    </row>
    <row r="27" spans="1:12" s="134" customFormat="1" ht="13.5" customHeight="1">
      <c r="A27" s="384"/>
      <c r="B27" s="385"/>
      <c r="C27" s="385"/>
      <c r="D27" s="385"/>
      <c r="E27" s="385"/>
      <c r="F27" s="385"/>
      <c r="G27" s="386"/>
      <c r="L27" s="135"/>
    </row>
    <row r="28" spans="1:12" s="134" customFormat="1" ht="13.5" customHeight="1">
      <c r="A28" s="384"/>
      <c r="B28" s="385"/>
      <c r="C28" s="385"/>
      <c r="D28" s="385"/>
      <c r="E28" s="385"/>
      <c r="F28" s="385"/>
      <c r="G28" s="386"/>
      <c r="L28" s="135"/>
    </row>
    <row r="29" spans="1:12" s="135" customFormat="1" ht="13.5" customHeight="1">
      <c r="A29" s="384"/>
      <c r="B29" s="385"/>
      <c r="C29" s="385"/>
      <c r="D29" s="385"/>
      <c r="E29" s="385"/>
      <c r="F29" s="385"/>
      <c r="G29" s="386"/>
      <c r="H29" s="134"/>
      <c r="I29" s="134"/>
      <c r="J29" s="134"/>
      <c r="K29" s="134"/>
    </row>
    <row r="30" spans="1:12" s="134" customFormat="1" ht="13.5" customHeight="1">
      <c r="A30" s="384"/>
      <c r="B30" s="385"/>
      <c r="C30" s="385"/>
      <c r="D30" s="385"/>
      <c r="E30" s="385"/>
      <c r="F30" s="385"/>
      <c r="G30" s="386"/>
      <c r="L30" s="135"/>
    </row>
    <row r="31" spans="1:12" s="134" customFormat="1" ht="13.5" customHeight="1">
      <c r="A31" s="384"/>
      <c r="B31" s="385"/>
      <c r="C31" s="385"/>
      <c r="D31" s="385"/>
      <c r="E31" s="385"/>
      <c r="F31" s="385"/>
      <c r="G31" s="386"/>
      <c r="L31" s="135"/>
    </row>
    <row r="32" spans="1:12" s="134" customFormat="1" ht="13.5" customHeight="1">
      <c r="A32" s="384"/>
      <c r="B32" s="385"/>
      <c r="C32" s="385"/>
      <c r="D32" s="385"/>
      <c r="E32" s="385"/>
      <c r="F32" s="385"/>
      <c r="G32" s="386"/>
      <c r="L32" s="135"/>
    </row>
    <row r="33" spans="1:12" s="134" customFormat="1" ht="13.5" customHeight="1">
      <c r="A33" s="384"/>
      <c r="B33" s="385"/>
      <c r="C33" s="385"/>
      <c r="D33" s="385"/>
      <c r="E33" s="385"/>
      <c r="F33" s="385"/>
      <c r="G33" s="386"/>
      <c r="L33" s="135"/>
    </row>
    <row r="34" spans="1:12" s="134" customFormat="1" ht="13.5" customHeight="1">
      <c r="A34" s="384"/>
      <c r="B34" s="385"/>
      <c r="C34" s="385"/>
      <c r="D34" s="385"/>
      <c r="E34" s="385"/>
      <c r="F34" s="385"/>
      <c r="G34" s="386"/>
      <c r="L34" s="135"/>
    </row>
    <row r="35" spans="1:12" s="134" customFormat="1" ht="13.5" customHeight="1">
      <c r="A35" s="384"/>
      <c r="B35" s="385"/>
      <c r="C35" s="385"/>
      <c r="D35" s="385"/>
      <c r="E35" s="385"/>
      <c r="F35" s="385"/>
      <c r="G35" s="386"/>
      <c r="L35" s="135"/>
    </row>
    <row r="36" spans="1:12" s="134" customFormat="1" ht="13.5" customHeight="1">
      <c r="A36" s="384"/>
      <c r="B36" s="385"/>
      <c r="C36" s="385"/>
      <c r="D36" s="385"/>
      <c r="E36" s="385"/>
      <c r="F36" s="385"/>
      <c r="G36" s="386"/>
      <c r="L36" s="135"/>
    </row>
    <row r="37" spans="1:12" s="134" customFormat="1" ht="13.5" customHeight="1">
      <c r="A37" s="384"/>
      <c r="B37" s="385"/>
      <c r="C37" s="385"/>
      <c r="D37" s="385"/>
      <c r="E37" s="385"/>
      <c r="F37" s="385"/>
      <c r="G37" s="386"/>
      <c r="L37" s="135"/>
    </row>
    <row r="38" spans="1:12" s="134" customFormat="1" ht="13.5" customHeight="1">
      <c r="A38" s="384"/>
      <c r="B38" s="385"/>
      <c r="C38" s="385"/>
      <c r="D38" s="385"/>
      <c r="E38" s="385"/>
      <c r="F38" s="385"/>
      <c r="G38" s="386"/>
      <c r="L38" s="135"/>
    </row>
    <row r="39" spans="1:12" s="134" customFormat="1" ht="13.5" customHeight="1">
      <c r="A39" s="384"/>
      <c r="B39" s="385"/>
      <c r="C39" s="385"/>
      <c r="D39" s="385"/>
      <c r="E39" s="385"/>
      <c r="F39" s="385"/>
      <c r="G39" s="386"/>
      <c r="L39" s="135"/>
    </row>
    <row r="40" spans="1:12" s="134" customFormat="1" ht="13.5" customHeight="1">
      <c r="A40" s="384"/>
      <c r="B40" s="385"/>
      <c r="C40" s="385"/>
      <c r="D40" s="385"/>
      <c r="E40" s="385"/>
      <c r="F40" s="385"/>
      <c r="G40" s="386"/>
      <c r="L40" s="135"/>
    </row>
    <row r="41" spans="1:12" s="134" customFormat="1" ht="13.5" customHeight="1">
      <c r="A41" s="384"/>
      <c r="B41" s="385"/>
      <c r="C41" s="385"/>
      <c r="D41" s="385"/>
      <c r="E41" s="385"/>
      <c r="F41" s="385"/>
      <c r="G41" s="386"/>
      <c r="L41" s="135"/>
    </row>
    <row r="42" spans="1:12" s="134" customFormat="1" ht="13.5" customHeight="1">
      <c r="A42" s="384"/>
      <c r="B42" s="385"/>
      <c r="C42" s="385"/>
      <c r="D42" s="385"/>
      <c r="E42" s="385"/>
      <c r="F42" s="385"/>
      <c r="G42" s="386"/>
      <c r="L42" s="135"/>
    </row>
    <row r="43" spans="1:12" s="134" customFormat="1" ht="13.5" customHeight="1">
      <c r="A43" s="384"/>
      <c r="B43" s="385"/>
      <c r="C43" s="385"/>
      <c r="D43" s="385"/>
      <c r="E43" s="385"/>
      <c r="F43" s="385"/>
      <c r="G43" s="386"/>
      <c r="L43" s="135"/>
    </row>
    <row r="44" spans="1:12" s="134" customFormat="1" ht="13.5" customHeight="1">
      <c r="A44" s="384"/>
      <c r="B44" s="385"/>
      <c r="C44" s="385"/>
      <c r="D44" s="385"/>
      <c r="E44" s="385"/>
      <c r="F44" s="385"/>
      <c r="G44" s="386"/>
      <c r="L44" s="135"/>
    </row>
    <row r="45" spans="1:12" s="134" customFormat="1" ht="13.5" customHeight="1">
      <c r="A45" s="384"/>
      <c r="B45" s="385"/>
      <c r="C45" s="385"/>
      <c r="D45" s="385"/>
      <c r="E45" s="385"/>
      <c r="F45" s="385"/>
      <c r="G45" s="386"/>
      <c r="L45" s="135"/>
    </row>
    <row r="46" spans="1:12" s="134" customFormat="1" ht="13.5" customHeight="1">
      <c r="A46" s="384"/>
      <c r="B46" s="385"/>
      <c r="C46" s="385"/>
      <c r="D46" s="385"/>
      <c r="E46" s="385"/>
      <c r="F46" s="385"/>
      <c r="G46" s="386"/>
      <c r="L46" s="135"/>
    </row>
    <row r="47" spans="1:12" s="134" customFormat="1" ht="13.5" customHeight="1">
      <c r="A47" s="384"/>
      <c r="B47" s="385"/>
      <c r="C47" s="385"/>
      <c r="D47" s="385"/>
      <c r="E47" s="385"/>
      <c r="F47" s="385"/>
      <c r="G47" s="386"/>
      <c r="L47" s="135"/>
    </row>
    <row r="48" spans="1:12" s="134" customFormat="1" ht="13.5" customHeight="1">
      <c r="A48" s="384"/>
      <c r="B48" s="385"/>
      <c r="C48" s="385"/>
      <c r="D48" s="385"/>
      <c r="E48" s="385"/>
      <c r="F48" s="385"/>
      <c r="G48" s="386"/>
      <c r="L48" s="135"/>
    </row>
    <row r="49" spans="1:12" s="134" customFormat="1" ht="13.5" customHeight="1">
      <c r="A49" s="384"/>
      <c r="B49" s="385"/>
      <c r="C49" s="385"/>
      <c r="D49" s="385"/>
      <c r="E49" s="385"/>
      <c r="F49" s="385"/>
      <c r="G49" s="386"/>
      <c r="L49" s="135"/>
    </row>
    <row r="50" spans="1:12" s="134" customFormat="1" ht="13.5" customHeight="1">
      <c r="A50" s="384"/>
      <c r="B50" s="385"/>
      <c r="C50" s="385"/>
      <c r="D50" s="385"/>
      <c r="E50" s="385"/>
      <c r="F50" s="385"/>
      <c r="G50" s="386"/>
      <c r="L50" s="135"/>
    </row>
    <row r="51" spans="1:12" s="134" customFormat="1" ht="13.5" customHeight="1">
      <c r="A51" s="384"/>
      <c r="B51" s="385"/>
      <c r="C51" s="385"/>
      <c r="D51" s="385"/>
      <c r="E51" s="385"/>
      <c r="F51" s="385"/>
      <c r="G51" s="386"/>
      <c r="L51" s="135"/>
    </row>
    <row r="52" spans="1:12" s="134" customFormat="1" ht="13.5" customHeight="1">
      <c r="A52" s="384"/>
      <c r="B52" s="385"/>
      <c r="C52" s="385"/>
      <c r="D52" s="385"/>
      <c r="E52" s="385"/>
      <c r="F52" s="385"/>
      <c r="G52" s="386"/>
      <c r="L52" s="135"/>
    </row>
    <row r="53" spans="1:12" s="134" customFormat="1" ht="13.5" customHeight="1">
      <c r="A53" s="384"/>
      <c r="B53" s="385"/>
      <c r="C53" s="385"/>
      <c r="D53" s="385"/>
      <c r="E53" s="385"/>
      <c r="F53" s="385"/>
      <c r="G53" s="386"/>
      <c r="L53" s="135"/>
    </row>
    <row r="54" spans="1:12" s="134" customFormat="1" ht="13.5" customHeight="1">
      <c r="A54" s="384"/>
      <c r="B54" s="385"/>
      <c r="C54" s="385"/>
      <c r="D54" s="385"/>
      <c r="E54" s="385"/>
      <c r="F54" s="385"/>
      <c r="G54" s="386"/>
      <c r="L54" s="135"/>
    </row>
    <row r="55" spans="1:12" s="134" customFormat="1" ht="13.5" customHeight="1">
      <c r="A55" s="384"/>
      <c r="B55" s="385"/>
      <c r="C55" s="385"/>
      <c r="D55" s="385"/>
      <c r="E55" s="385"/>
      <c r="F55" s="385"/>
      <c r="G55" s="386"/>
      <c r="L55" s="135"/>
    </row>
    <row r="56" spans="1:12" s="134" customFormat="1" ht="13.5" customHeight="1">
      <c r="A56" s="384"/>
      <c r="B56" s="385"/>
      <c r="C56" s="385"/>
      <c r="D56" s="385"/>
      <c r="E56" s="385"/>
      <c r="F56" s="385"/>
      <c r="G56" s="386"/>
      <c r="L56" s="135"/>
    </row>
    <row r="57" spans="1:12" s="135" customFormat="1" ht="13.5" customHeight="1">
      <c r="A57" s="384"/>
      <c r="B57" s="385"/>
      <c r="C57" s="385"/>
      <c r="D57" s="385"/>
      <c r="E57" s="385"/>
      <c r="F57" s="385"/>
      <c r="G57" s="386"/>
      <c r="H57" s="134"/>
      <c r="I57" s="134"/>
      <c r="J57" s="134"/>
      <c r="K57" s="134"/>
    </row>
    <row r="58" spans="1:12" s="89" customFormat="1" ht="21">
      <c r="A58" s="231" t="s">
        <v>32</v>
      </c>
      <c r="B58" s="232">
        <f>$B$1</f>
        <v>1</v>
      </c>
      <c r="C58" s="233" t="s">
        <v>40</v>
      </c>
      <c r="D58" s="234" t="str">
        <f>$E$1</f>
        <v>儀式</v>
      </c>
      <c r="E58" s="633" t="str">
        <f>$B$2</f>
        <v>ブリュー・ポーション</v>
      </c>
      <c r="F58" s="634"/>
      <c r="G58" s="635"/>
      <c r="L58" s="229"/>
    </row>
  </sheetData>
  <mergeCells count="63">
    <mergeCell ref="E58:G58"/>
    <mergeCell ref="A47:G47"/>
    <mergeCell ref="A48:G48"/>
    <mergeCell ref="A49:G49"/>
    <mergeCell ref="A50:G50"/>
    <mergeCell ref="A57:G57"/>
    <mergeCell ref="A51:G51"/>
    <mergeCell ref="A52:G52"/>
    <mergeCell ref="A53:G53"/>
    <mergeCell ref="A54:G54"/>
    <mergeCell ref="A55:G55"/>
    <mergeCell ref="A56:G56"/>
    <mergeCell ref="A46:G46"/>
    <mergeCell ref="A35:G35"/>
    <mergeCell ref="A36:G36"/>
    <mergeCell ref="A37:G37"/>
    <mergeCell ref="A38:G38"/>
    <mergeCell ref="A39:G39"/>
    <mergeCell ref="A40:G40"/>
    <mergeCell ref="A41:G41"/>
    <mergeCell ref="A42:G42"/>
    <mergeCell ref="A43:G43"/>
    <mergeCell ref="A44:G44"/>
    <mergeCell ref="A45:G45"/>
    <mergeCell ref="A34:G34"/>
    <mergeCell ref="A23:G23"/>
    <mergeCell ref="A24:G24"/>
    <mergeCell ref="A25:G25"/>
    <mergeCell ref="A26:G26"/>
    <mergeCell ref="A27:G27"/>
    <mergeCell ref="A28:G28"/>
    <mergeCell ref="A29:G29"/>
    <mergeCell ref="A30:G30"/>
    <mergeCell ref="A31:G31"/>
    <mergeCell ref="A32:G32"/>
    <mergeCell ref="A33:G33"/>
    <mergeCell ref="J10:K10"/>
    <mergeCell ref="A22:G22"/>
    <mergeCell ref="B12:G12"/>
    <mergeCell ref="J12:K12"/>
    <mergeCell ref="B13:G13"/>
    <mergeCell ref="B14:G14"/>
    <mergeCell ref="B15:G15"/>
    <mergeCell ref="B16:G16"/>
    <mergeCell ref="B17:G17"/>
    <mergeCell ref="B18:G18"/>
    <mergeCell ref="A19:G19"/>
    <mergeCell ref="A20:G20"/>
    <mergeCell ref="A21:G21"/>
    <mergeCell ref="B11:G11"/>
    <mergeCell ref="B8:G8"/>
    <mergeCell ref="B9:G9"/>
    <mergeCell ref="B10:G10"/>
    <mergeCell ref="F7:G7"/>
    <mergeCell ref="B1:C1"/>
    <mergeCell ref="F1:G1"/>
    <mergeCell ref="B2:G2"/>
    <mergeCell ref="B4:G4"/>
    <mergeCell ref="B6:D6"/>
    <mergeCell ref="B5:D5"/>
    <mergeCell ref="F5:G5"/>
    <mergeCell ref="F6:G6"/>
    <mergeCell ref="B7:D7"/>
  </mergeCells>
  <phoneticPr fontId="17"/>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基本!$B$27:$B$31</xm:f>
          </x14:formula1>
          <xm:sqref>I7</xm:sqref>
        </x14:dataValidation>
        <x14:dataValidation type="list" allowBlank="1" showInputMessage="1" showErrorMessage="1">
          <x14:formula1>
            <xm:f>基本!$A$27:$A$33</xm:f>
          </x14:formula1>
          <xm:sqref>I6</xm:sqref>
        </x14:dataValidation>
        <x14:dataValidation type="list" allowBlank="1" showInputMessage="1" showErrorMessage="1">
          <x14:formula1>
            <xm:f>基本!$D$27:$D$31</xm:f>
          </x14:formula1>
          <xm:sqref>I8</xm:sqref>
        </x14:dataValidation>
        <x14:dataValidation type="list" allowBlank="1" showInputMessage="1" showErrorMessage="1">
          <x14:formula1>
            <xm:f>基本!$C$27:$C$37</xm:f>
          </x14:formula1>
          <xm:sqref>I15</xm:sqref>
        </x14:dataValidation>
        <x14:dataValidation type="list" allowBlank="1" showInputMessage="1" showErrorMessage="1">
          <x14:formula1>
            <xm:f>基本!$A$16:$A$19</xm:f>
          </x14:formula1>
          <xm:sqref>K9</xm:sqref>
        </x14:dataValidation>
        <x14:dataValidation type="list" allowBlank="1" showInputMessage="1" showErrorMessage="1">
          <x14:formula1>
            <xm:f>基本!$A$5:$A$10</xm:f>
          </x14:formula1>
          <xm:sqref>I9 I11</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workbookViewId="0">
      <selection sqref="A1:N1"/>
    </sheetView>
  </sheetViews>
  <sheetFormatPr defaultRowHeight="13.5"/>
  <cols>
    <col min="1" max="1" width="2.375" style="239" customWidth="1"/>
    <col min="2" max="5" width="6.125" style="239" customWidth="1"/>
    <col min="6" max="6" width="9" style="239"/>
    <col min="7" max="7" width="10.75" style="239" bestFit="1" customWidth="1"/>
    <col min="8" max="8" width="3.25" style="239" customWidth="1"/>
    <col min="9" max="9" width="2.375" style="239" customWidth="1"/>
    <col min="10" max="13" width="6.125" style="239" customWidth="1"/>
    <col min="14" max="14" width="9" style="239"/>
    <col min="15" max="15" width="10.75" style="239" bestFit="1" customWidth="1"/>
    <col min="16" max="16384" width="9" style="239"/>
  </cols>
  <sheetData>
    <row r="1" spans="1:15" ht="17.25">
      <c r="A1" s="636" t="s">
        <v>582</v>
      </c>
      <c r="B1" s="637"/>
      <c r="C1" s="637"/>
      <c r="D1" s="637"/>
      <c r="E1" s="637"/>
      <c r="F1" s="637"/>
      <c r="G1" s="242" t="s">
        <v>583</v>
      </c>
      <c r="I1" s="636" t="s">
        <v>584</v>
      </c>
      <c r="J1" s="637"/>
      <c r="K1" s="637"/>
      <c r="L1" s="637"/>
      <c r="M1" s="637"/>
      <c r="N1" s="637"/>
      <c r="O1" s="242" t="s">
        <v>583</v>
      </c>
    </row>
    <row r="2" spans="1:15" ht="17.25">
      <c r="A2" s="638" t="s">
        <v>585</v>
      </c>
      <c r="B2" s="639"/>
      <c r="C2" s="639"/>
      <c r="D2" s="639"/>
      <c r="E2" s="639"/>
      <c r="F2" s="639"/>
      <c r="G2" s="243" t="s">
        <v>586</v>
      </c>
      <c r="I2" s="638" t="s">
        <v>587</v>
      </c>
      <c r="J2" s="639"/>
      <c r="K2" s="639"/>
      <c r="L2" s="639"/>
      <c r="M2" s="639"/>
      <c r="N2" s="639"/>
      <c r="O2" s="243" t="s">
        <v>586</v>
      </c>
    </row>
    <row r="3" spans="1:15" ht="18" customHeight="1">
      <c r="A3" s="640" t="s">
        <v>588</v>
      </c>
      <c r="B3" s="641"/>
      <c r="C3" s="641"/>
      <c r="D3" s="641"/>
      <c r="E3" s="641"/>
      <c r="F3" s="641"/>
      <c r="G3" s="642"/>
      <c r="I3" s="640" t="s">
        <v>589</v>
      </c>
      <c r="J3" s="641"/>
      <c r="K3" s="641"/>
      <c r="L3" s="641"/>
      <c r="M3" s="641"/>
      <c r="N3" s="641"/>
      <c r="O3" s="642"/>
    </row>
    <row r="4" spans="1:15" ht="21" customHeight="1">
      <c r="A4" s="643" t="s">
        <v>590</v>
      </c>
      <c r="B4" s="644"/>
      <c r="C4" s="644"/>
      <c r="D4" s="644"/>
      <c r="E4" s="644"/>
      <c r="F4" s="644"/>
      <c r="G4" s="645"/>
      <c r="I4" s="643" t="s">
        <v>590</v>
      </c>
      <c r="J4" s="644"/>
      <c r="K4" s="644"/>
      <c r="L4" s="644"/>
      <c r="M4" s="644"/>
      <c r="N4" s="644"/>
      <c r="O4" s="645"/>
    </row>
    <row r="5" spans="1:15" ht="13.5" customHeight="1">
      <c r="A5" s="646" t="s">
        <v>591</v>
      </c>
      <c r="B5" s="648" t="s">
        <v>592</v>
      </c>
      <c r="C5" s="649"/>
      <c r="D5" s="649"/>
      <c r="E5" s="649"/>
      <c r="F5" s="649"/>
      <c r="G5" s="650"/>
      <c r="I5" s="646" t="s">
        <v>591</v>
      </c>
      <c r="J5" s="648" t="s">
        <v>593</v>
      </c>
      <c r="K5" s="649"/>
      <c r="L5" s="649"/>
      <c r="M5" s="649"/>
      <c r="N5" s="649"/>
      <c r="O5" s="650"/>
    </row>
    <row r="6" spans="1:15">
      <c r="A6" s="646"/>
      <c r="B6" s="649"/>
      <c r="C6" s="649"/>
      <c r="D6" s="649"/>
      <c r="E6" s="649"/>
      <c r="F6" s="649"/>
      <c r="G6" s="650"/>
      <c r="I6" s="646"/>
      <c r="J6" s="649"/>
      <c r="K6" s="649"/>
      <c r="L6" s="649"/>
      <c r="M6" s="649"/>
      <c r="N6" s="649"/>
      <c r="O6" s="650"/>
    </row>
    <row r="7" spans="1:15">
      <c r="A7" s="646"/>
      <c r="B7" s="649"/>
      <c r="C7" s="649"/>
      <c r="D7" s="649"/>
      <c r="E7" s="649"/>
      <c r="F7" s="649"/>
      <c r="G7" s="650"/>
      <c r="I7" s="646"/>
      <c r="J7" s="649"/>
      <c r="K7" s="649"/>
      <c r="L7" s="649"/>
      <c r="M7" s="649"/>
      <c r="N7" s="649"/>
      <c r="O7" s="650"/>
    </row>
    <row r="8" spans="1:15">
      <c r="A8" s="646"/>
      <c r="B8" s="649"/>
      <c r="C8" s="649"/>
      <c r="D8" s="649"/>
      <c r="E8" s="649"/>
      <c r="F8" s="649"/>
      <c r="G8" s="650"/>
      <c r="I8" s="646"/>
      <c r="J8" s="649"/>
      <c r="K8" s="649"/>
      <c r="L8" s="649"/>
      <c r="M8" s="649"/>
      <c r="N8" s="649"/>
      <c r="O8" s="650"/>
    </row>
    <row r="9" spans="1:15">
      <c r="A9" s="646"/>
      <c r="B9" s="649"/>
      <c r="C9" s="649"/>
      <c r="D9" s="649"/>
      <c r="E9" s="649"/>
      <c r="F9" s="649"/>
      <c r="G9" s="650"/>
      <c r="I9" s="646"/>
      <c r="J9" s="649"/>
      <c r="K9" s="649"/>
      <c r="L9" s="649"/>
      <c r="M9" s="649"/>
      <c r="N9" s="649"/>
      <c r="O9" s="650"/>
    </row>
    <row r="10" spans="1:15" ht="14.25" thickBot="1">
      <c r="A10" s="647"/>
      <c r="B10" s="651"/>
      <c r="C10" s="651"/>
      <c r="D10" s="651"/>
      <c r="E10" s="651"/>
      <c r="F10" s="651"/>
      <c r="G10" s="652"/>
      <c r="I10" s="647"/>
      <c r="J10" s="651"/>
      <c r="K10" s="651"/>
      <c r="L10" s="651"/>
      <c r="M10" s="651"/>
      <c r="N10" s="651"/>
      <c r="O10" s="652"/>
    </row>
    <row r="11" spans="1:15" ht="14.25" thickBot="1"/>
    <row r="12" spans="1:15" ht="17.25">
      <c r="A12" s="636" t="s">
        <v>594</v>
      </c>
      <c r="B12" s="637"/>
      <c r="C12" s="637"/>
      <c r="D12" s="637"/>
      <c r="E12" s="637"/>
      <c r="F12" s="637"/>
      <c r="G12" s="242" t="s">
        <v>595</v>
      </c>
      <c r="I12" s="636" t="s">
        <v>596</v>
      </c>
      <c r="J12" s="637"/>
      <c r="K12" s="637"/>
      <c r="L12" s="637"/>
      <c r="M12" s="637"/>
      <c r="N12" s="637"/>
      <c r="O12" s="242" t="s">
        <v>597</v>
      </c>
    </row>
    <row r="13" spans="1:15" ht="17.25">
      <c r="A13" s="638" t="s">
        <v>598</v>
      </c>
      <c r="B13" s="639"/>
      <c r="C13" s="639"/>
      <c r="D13" s="639"/>
      <c r="E13" s="639"/>
      <c r="F13" s="639"/>
      <c r="G13" s="243" t="s">
        <v>599</v>
      </c>
      <c r="I13" s="638" t="s">
        <v>600</v>
      </c>
      <c r="J13" s="639"/>
      <c r="K13" s="639"/>
      <c r="L13" s="639"/>
      <c r="M13" s="639"/>
      <c r="N13" s="639"/>
      <c r="O13" s="243" t="s">
        <v>599</v>
      </c>
    </row>
    <row r="14" spans="1:15" ht="18" customHeight="1">
      <c r="A14" s="640" t="s">
        <v>601</v>
      </c>
      <c r="B14" s="641"/>
      <c r="C14" s="641"/>
      <c r="D14" s="641"/>
      <c r="E14" s="641"/>
      <c r="F14" s="641"/>
      <c r="G14" s="642"/>
      <c r="I14" s="653" t="s">
        <v>602</v>
      </c>
      <c r="J14" s="654"/>
      <c r="K14" s="654"/>
      <c r="L14" s="654"/>
      <c r="M14" s="654"/>
      <c r="N14" s="654"/>
      <c r="O14" s="655"/>
    </row>
    <row r="15" spans="1:15" ht="21" customHeight="1">
      <c r="A15" s="643" t="s">
        <v>603</v>
      </c>
      <c r="B15" s="644"/>
      <c r="C15" s="644"/>
      <c r="D15" s="644"/>
      <c r="E15" s="644"/>
      <c r="F15" s="644"/>
      <c r="G15" s="645"/>
      <c r="I15" s="640"/>
      <c r="J15" s="654"/>
      <c r="K15" s="654"/>
      <c r="L15" s="654"/>
      <c r="M15" s="654"/>
      <c r="N15" s="654"/>
      <c r="O15" s="655"/>
    </row>
    <row r="16" spans="1:15" ht="13.5" customHeight="1">
      <c r="A16" s="646" t="s">
        <v>591</v>
      </c>
      <c r="B16" s="648" t="s">
        <v>604</v>
      </c>
      <c r="C16" s="649"/>
      <c r="D16" s="649"/>
      <c r="E16" s="649"/>
      <c r="F16" s="649"/>
      <c r="G16" s="650"/>
      <c r="I16" s="643" t="s">
        <v>605</v>
      </c>
      <c r="J16" s="644"/>
      <c r="K16" s="644"/>
      <c r="L16" s="644"/>
      <c r="M16" s="644"/>
      <c r="N16" s="644"/>
      <c r="O16" s="645"/>
    </row>
    <row r="17" spans="1:15" ht="13.5" customHeight="1">
      <c r="A17" s="646"/>
      <c r="B17" s="649"/>
      <c r="C17" s="649"/>
      <c r="D17" s="649"/>
      <c r="E17" s="649"/>
      <c r="F17" s="649"/>
      <c r="G17" s="650"/>
      <c r="I17" s="240" t="s">
        <v>591</v>
      </c>
      <c r="J17" s="648" t="s">
        <v>606</v>
      </c>
      <c r="K17" s="648"/>
      <c r="L17" s="648"/>
      <c r="M17" s="648"/>
      <c r="N17" s="648"/>
      <c r="O17" s="656"/>
    </row>
    <row r="18" spans="1:15">
      <c r="A18" s="646"/>
      <c r="B18" s="649"/>
      <c r="C18" s="649"/>
      <c r="D18" s="649"/>
      <c r="E18" s="649"/>
      <c r="F18" s="649"/>
      <c r="G18" s="650"/>
      <c r="I18" s="240"/>
      <c r="J18" s="648"/>
      <c r="K18" s="648"/>
      <c r="L18" s="648"/>
      <c r="M18" s="648"/>
      <c r="N18" s="648"/>
      <c r="O18" s="656"/>
    </row>
    <row r="19" spans="1:15">
      <c r="A19" s="646"/>
      <c r="B19" s="649"/>
      <c r="C19" s="649"/>
      <c r="D19" s="649"/>
      <c r="E19" s="649"/>
      <c r="F19" s="649"/>
      <c r="G19" s="650"/>
      <c r="I19" s="240"/>
      <c r="J19" s="648"/>
      <c r="K19" s="648"/>
      <c r="L19" s="648"/>
      <c r="M19" s="648"/>
      <c r="N19" s="648"/>
      <c r="O19" s="656"/>
    </row>
    <row r="20" spans="1:15">
      <c r="A20" s="646"/>
      <c r="B20" s="649"/>
      <c r="C20" s="649"/>
      <c r="D20" s="649"/>
      <c r="E20" s="649"/>
      <c r="F20" s="649"/>
      <c r="G20" s="650"/>
      <c r="I20" s="240"/>
      <c r="J20" s="648"/>
      <c r="K20" s="648"/>
      <c r="L20" s="648"/>
      <c r="M20" s="648"/>
      <c r="N20" s="648"/>
      <c r="O20" s="656"/>
    </row>
    <row r="21" spans="1:15">
      <c r="A21" s="646"/>
      <c r="B21" s="649"/>
      <c r="C21" s="649"/>
      <c r="D21" s="649"/>
      <c r="E21" s="649"/>
      <c r="F21" s="649"/>
      <c r="G21" s="650"/>
      <c r="I21" s="240"/>
      <c r="J21" s="648"/>
      <c r="K21" s="648"/>
      <c r="L21" s="648"/>
      <c r="M21" s="648"/>
      <c r="N21" s="648"/>
      <c r="O21" s="656"/>
    </row>
    <row r="22" spans="1:15" ht="14.25" thickBot="1">
      <c r="A22" s="647"/>
      <c r="B22" s="651"/>
      <c r="C22" s="651"/>
      <c r="D22" s="651"/>
      <c r="E22" s="651"/>
      <c r="F22" s="651"/>
      <c r="G22" s="652"/>
      <c r="I22" s="241"/>
      <c r="J22" s="657"/>
      <c r="K22" s="657"/>
      <c r="L22" s="657"/>
      <c r="M22" s="657"/>
      <c r="N22" s="657"/>
      <c r="O22" s="658"/>
    </row>
    <row r="23" spans="1:15" ht="14.25" thickBot="1"/>
    <row r="24" spans="1:15" ht="17.25">
      <c r="A24" s="636" t="s">
        <v>607</v>
      </c>
      <c r="B24" s="637"/>
      <c r="C24" s="637"/>
      <c r="D24" s="637"/>
      <c r="E24" s="637"/>
      <c r="F24" s="637"/>
      <c r="G24" s="242" t="s">
        <v>597</v>
      </c>
      <c r="I24" s="636" t="s">
        <v>608</v>
      </c>
      <c r="J24" s="637"/>
      <c r="K24" s="637"/>
      <c r="L24" s="637"/>
      <c r="M24" s="637"/>
      <c r="N24" s="637"/>
      <c r="O24" s="242" t="s">
        <v>609</v>
      </c>
    </row>
    <row r="25" spans="1:15" ht="17.25">
      <c r="A25" s="638" t="s">
        <v>610</v>
      </c>
      <c r="B25" s="639"/>
      <c r="C25" s="639"/>
      <c r="D25" s="639"/>
      <c r="E25" s="639"/>
      <c r="F25" s="639"/>
      <c r="G25" s="243" t="s">
        <v>599</v>
      </c>
      <c r="I25" s="638" t="s">
        <v>611</v>
      </c>
      <c r="J25" s="639"/>
      <c r="K25" s="639"/>
      <c r="L25" s="639"/>
      <c r="M25" s="639"/>
      <c r="N25" s="639"/>
      <c r="O25" s="243" t="s">
        <v>599</v>
      </c>
    </row>
    <row r="26" spans="1:15" ht="18" customHeight="1">
      <c r="A26" s="653" t="s">
        <v>612</v>
      </c>
      <c r="B26" s="654"/>
      <c r="C26" s="654"/>
      <c r="D26" s="654"/>
      <c r="E26" s="654"/>
      <c r="F26" s="654"/>
      <c r="G26" s="655"/>
      <c r="I26" s="653" t="s">
        <v>613</v>
      </c>
      <c r="J26" s="654"/>
      <c r="K26" s="654"/>
      <c r="L26" s="654"/>
      <c r="M26" s="654"/>
      <c r="N26" s="654"/>
      <c r="O26" s="655"/>
    </row>
    <row r="27" spans="1:15" ht="21" customHeight="1">
      <c r="A27" s="640"/>
      <c r="B27" s="654"/>
      <c r="C27" s="654"/>
      <c r="D27" s="654"/>
      <c r="E27" s="654"/>
      <c r="F27" s="654"/>
      <c r="G27" s="655"/>
      <c r="I27" s="640"/>
      <c r="J27" s="654"/>
      <c r="K27" s="654"/>
      <c r="L27" s="654"/>
      <c r="M27" s="654"/>
      <c r="N27" s="654"/>
      <c r="O27" s="655"/>
    </row>
    <row r="28" spans="1:15" ht="13.5" customHeight="1">
      <c r="A28" s="643" t="s">
        <v>605</v>
      </c>
      <c r="B28" s="644"/>
      <c r="C28" s="644"/>
      <c r="D28" s="644"/>
      <c r="E28" s="644"/>
      <c r="F28" s="644"/>
      <c r="G28" s="645"/>
      <c r="I28" s="643" t="s">
        <v>605</v>
      </c>
      <c r="J28" s="644"/>
      <c r="K28" s="644"/>
      <c r="L28" s="644"/>
      <c r="M28" s="644"/>
      <c r="N28" s="644"/>
      <c r="O28" s="645"/>
    </row>
    <row r="29" spans="1:15" ht="13.5" customHeight="1">
      <c r="A29" s="240" t="s">
        <v>591</v>
      </c>
      <c r="B29" s="648" t="s">
        <v>614</v>
      </c>
      <c r="C29" s="648"/>
      <c r="D29" s="648"/>
      <c r="E29" s="648"/>
      <c r="F29" s="648"/>
      <c r="G29" s="656"/>
      <c r="I29" s="240" t="s">
        <v>591</v>
      </c>
      <c r="J29" s="648" t="s">
        <v>615</v>
      </c>
      <c r="K29" s="648"/>
      <c r="L29" s="648"/>
      <c r="M29" s="648"/>
      <c r="N29" s="648"/>
      <c r="O29" s="656"/>
    </row>
    <row r="30" spans="1:15">
      <c r="A30" s="240"/>
      <c r="B30" s="648"/>
      <c r="C30" s="648"/>
      <c r="D30" s="648"/>
      <c r="E30" s="648"/>
      <c r="F30" s="648"/>
      <c r="G30" s="656"/>
      <c r="I30" s="240"/>
      <c r="J30" s="648"/>
      <c r="K30" s="648"/>
      <c r="L30" s="648"/>
      <c r="M30" s="648"/>
      <c r="N30" s="648"/>
      <c r="O30" s="656"/>
    </row>
    <row r="31" spans="1:15">
      <c r="A31" s="240"/>
      <c r="B31" s="648"/>
      <c r="C31" s="648"/>
      <c r="D31" s="648"/>
      <c r="E31" s="648"/>
      <c r="F31" s="648"/>
      <c r="G31" s="656"/>
      <c r="I31" s="240"/>
      <c r="J31" s="648"/>
      <c r="K31" s="648"/>
      <c r="L31" s="648"/>
      <c r="M31" s="648"/>
      <c r="N31" s="648"/>
      <c r="O31" s="656"/>
    </row>
    <row r="32" spans="1:15">
      <c r="A32" s="240"/>
      <c r="B32" s="648"/>
      <c r="C32" s="648"/>
      <c r="D32" s="648"/>
      <c r="E32" s="648"/>
      <c r="F32" s="648"/>
      <c r="G32" s="656"/>
      <c r="I32" s="240"/>
      <c r="J32" s="648"/>
      <c r="K32" s="648"/>
      <c r="L32" s="648"/>
      <c r="M32" s="648"/>
      <c r="N32" s="648"/>
      <c r="O32" s="656"/>
    </row>
    <row r="33" spans="1:15">
      <c r="A33" s="240"/>
      <c r="B33" s="648"/>
      <c r="C33" s="648"/>
      <c r="D33" s="648"/>
      <c r="E33" s="648"/>
      <c r="F33" s="648"/>
      <c r="G33" s="656"/>
      <c r="I33" s="240"/>
      <c r="J33" s="648"/>
      <c r="K33" s="648"/>
      <c r="L33" s="648"/>
      <c r="M33" s="648"/>
      <c r="N33" s="648"/>
      <c r="O33" s="656"/>
    </row>
    <row r="34" spans="1:15">
      <c r="A34" s="240"/>
      <c r="B34" s="648"/>
      <c r="C34" s="648"/>
      <c r="D34" s="648"/>
      <c r="E34" s="648"/>
      <c r="F34" s="648"/>
      <c r="G34" s="656"/>
      <c r="I34" s="240"/>
      <c r="J34" s="648"/>
      <c r="K34" s="648"/>
      <c r="L34" s="648"/>
      <c r="M34" s="648"/>
      <c r="N34" s="648"/>
      <c r="O34" s="656"/>
    </row>
    <row r="35" spans="1:15">
      <c r="A35" s="240"/>
      <c r="B35" s="648"/>
      <c r="C35" s="648"/>
      <c r="D35" s="648"/>
      <c r="E35" s="648"/>
      <c r="F35" s="648"/>
      <c r="G35" s="656"/>
      <c r="I35" s="240"/>
      <c r="J35" s="648"/>
      <c r="K35" s="648"/>
      <c r="L35" s="648"/>
      <c r="M35" s="648"/>
      <c r="N35" s="648"/>
      <c r="O35" s="656"/>
    </row>
    <row r="36" spans="1:15">
      <c r="A36" s="240"/>
      <c r="B36" s="648"/>
      <c r="C36" s="648"/>
      <c r="D36" s="648"/>
      <c r="E36" s="648"/>
      <c r="F36" s="648"/>
      <c r="G36" s="656"/>
      <c r="I36" s="240"/>
      <c r="J36" s="648"/>
      <c r="K36" s="648"/>
      <c r="L36" s="648"/>
      <c r="M36" s="648"/>
      <c r="N36" s="648"/>
      <c r="O36" s="656"/>
    </row>
    <row r="37" spans="1:15" ht="14.25" thickBot="1">
      <c r="A37" s="241"/>
      <c r="B37" s="657"/>
      <c r="C37" s="657"/>
      <c r="D37" s="657"/>
      <c r="E37" s="657"/>
      <c r="F37" s="657"/>
      <c r="G37" s="658"/>
      <c r="I37" s="241"/>
      <c r="J37" s="657"/>
      <c r="K37" s="657"/>
      <c r="L37" s="657"/>
      <c r="M37" s="657"/>
      <c r="N37" s="657"/>
      <c r="O37" s="658"/>
    </row>
    <row r="38" spans="1:15" ht="14.25" thickBot="1"/>
    <row r="39" spans="1:15" ht="17.25">
      <c r="A39" s="636" t="s">
        <v>616</v>
      </c>
      <c r="B39" s="637"/>
      <c r="C39" s="637"/>
      <c r="D39" s="637"/>
      <c r="E39" s="637"/>
      <c r="F39" s="637"/>
      <c r="G39" s="242" t="s">
        <v>617</v>
      </c>
      <c r="I39" s="636" t="s">
        <v>618</v>
      </c>
      <c r="J39" s="637"/>
      <c r="K39" s="637"/>
      <c r="L39" s="637"/>
      <c r="M39" s="637"/>
      <c r="N39" s="637"/>
      <c r="O39" s="242" t="s">
        <v>619</v>
      </c>
    </row>
    <row r="40" spans="1:15" ht="17.25">
      <c r="A40" s="638" t="s">
        <v>620</v>
      </c>
      <c r="B40" s="639"/>
      <c r="C40" s="639"/>
      <c r="D40" s="639"/>
      <c r="E40" s="639"/>
      <c r="F40" s="639"/>
      <c r="G40" s="243" t="s">
        <v>621</v>
      </c>
      <c r="I40" s="638" t="s">
        <v>622</v>
      </c>
      <c r="J40" s="639"/>
      <c r="K40" s="639"/>
      <c r="L40" s="639"/>
      <c r="M40" s="639"/>
      <c r="N40" s="639"/>
      <c r="O40" s="243" t="s">
        <v>621</v>
      </c>
    </row>
    <row r="41" spans="1:15" ht="18" customHeight="1">
      <c r="A41" s="653" t="s">
        <v>623</v>
      </c>
      <c r="B41" s="654"/>
      <c r="C41" s="654"/>
      <c r="D41" s="654"/>
      <c r="E41" s="654"/>
      <c r="F41" s="654"/>
      <c r="G41" s="655"/>
      <c r="I41" s="653" t="s">
        <v>624</v>
      </c>
      <c r="J41" s="654"/>
      <c r="K41" s="654"/>
      <c r="L41" s="654"/>
      <c r="M41" s="654"/>
      <c r="N41" s="654"/>
      <c r="O41" s="655"/>
    </row>
    <row r="42" spans="1:15" ht="21" customHeight="1">
      <c r="A42" s="640"/>
      <c r="B42" s="654"/>
      <c r="C42" s="654"/>
      <c r="D42" s="654"/>
      <c r="E42" s="654"/>
      <c r="F42" s="654"/>
      <c r="G42" s="655"/>
      <c r="I42" s="640"/>
      <c r="J42" s="654"/>
      <c r="K42" s="654"/>
      <c r="L42" s="654"/>
      <c r="M42" s="654"/>
      <c r="N42" s="654"/>
      <c r="O42" s="655"/>
    </row>
    <row r="43" spans="1:15" ht="13.5" customHeight="1">
      <c r="A43" s="643" t="s">
        <v>625</v>
      </c>
      <c r="B43" s="644"/>
      <c r="C43" s="644"/>
      <c r="D43" s="644"/>
      <c r="E43" s="644"/>
      <c r="F43" s="644"/>
      <c r="G43" s="645"/>
      <c r="I43" s="643" t="s">
        <v>625</v>
      </c>
      <c r="J43" s="644"/>
      <c r="K43" s="644"/>
      <c r="L43" s="644"/>
      <c r="M43" s="644"/>
      <c r="N43" s="644"/>
      <c r="O43" s="645"/>
    </row>
    <row r="44" spans="1:15" ht="13.5" customHeight="1">
      <c r="A44" s="240" t="s">
        <v>626</v>
      </c>
      <c r="B44" s="648" t="s">
        <v>627</v>
      </c>
      <c r="C44" s="648"/>
      <c r="D44" s="648"/>
      <c r="E44" s="648"/>
      <c r="F44" s="648"/>
      <c r="G44" s="656"/>
      <c r="I44" s="240" t="s">
        <v>626</v>
      </c>
      <c r="J44" s="648" t="s">
        <v>628</v>
      </c>
      <c r="K44" s="648"/>
      <c r="L44" s="648"/>
      <c r="M44" s="648"/>
      <c r="N44" s="648"/>
      <c r="O44" s="656"/>
    </row>
    <row r="45" spans="1:15">
      <c r="A45" s="240"/>
      <c r="B45" s="648"/>
      <c r="C45" s="648"/>
      <c r="D45" s="648"/>
      <c r="E45" s="648"/>
      <c r="F45" s="648"/>
      <c r="G45" s="656"/>
      <c r="I45" s="240"/>
      <c r="J45" s="648"/>
      <c r="K45" s="648"/>
      <c r="L45" s="648"/>
      <c r="M45" s="648"/>
      <c r="N45" s="648"/>
      <c r="O45" s="656"/>
    </row>
    <row r="46" spans="1:15">
      <c r="A46" s="240"/>
      <c r="B46" s="648"/>
      <c r="C46" s="648"/>
      <c r="D46" s="648"/>
      <c r="E46" s="648"/>
      <c r="F46" s="648"/>
      <c r="G46" s="656"/>
      <c r="I46" s="240"/>
      <c r="J46" s="648"/>
      <c r="K46" s="648"/>
      <c r="L46" s="648"/>
      <c r="M46" s="648"/>
      <c r="N46" s="648"/>
      <c r="O46" s="656"/>
    </row>
    <row r="47" spans="1:15">
      <c r="A47" s="240"/>
      <c r="B47" s="648"/>
      <c r="C47" s="648"/>
      <c r="D47" s="648"/>
      <c r="E47" s="648"/>
      <c r="F47" s="648"/>
      <c r="G47" s="656"/>
      <c r="I47" s="240"/>
      <c r="J47" s="648"/>
      <c r="K47" s="648"/>
      <c r="L47" s="648"/>
      <c r="M47" s="648"/>
      <c r="N47" s="648"/>
      <c r="O47" s="656"/>
    </row>
    <row r="48" spans="1:15">
      <c r="A48" s="240"/>
      <c r="B48" s="648"/>
      <c r="C48" s="648"/>
      <c r="D48" s="648"/>
      <c r="E48" s="648"/>
      <c r="F48" s="648"/>
      <c r="G48" s="656"/>
      <c r="I48" s="240"/>
      <c r="J48" s="648"/>
      <c r="K48" s="648"/>
      <c r="L48" s="648"/>
      <c r="M48" s="648"/>
      <c r="N48" s="648"/>
      <c r="O48" s="656"/>
    </row>
    <row r="49" spans="1:15">
      <c r="A49" s="240"/>
      <c r="B49" s="648"/>
      <c r="C49" s="648"/>
      <c r="D49" s="648"/>
      <c r="E49" s="648"/>
      <c r="F49" s="648"/>
      <c r="G49" s="656"/>
      <c r="I49" s="240"/>
      <c r="J49" s="648"/>
      <c r="K49" s="648"/>
      <c r="L49" s="648"/>
      <c r="M49" s="648"/>
      <c r="N49" s="648"/>
      <c r="O49" s="656"/>
    </row>
    <row r="50" spans="1:15">
      <c r="A50" s="240"/>
      <c r="B50" s="648"/>
      <c r="C50" s="648"/>
      <c r="D50" s="648"/>
      <c r="E50" s="648"/>
      <c r="F50" s="648"/>
      <c r="G50" s="656"/>
      <c r="I50" s="240"/>
      <c r="J50" s="648"/>
      <c r="K50" s="648"/>
      <c r="L50" s="648"/>
      <c r="M50" s="648"/>
      <c r="N50" s="648"/>
      <c r="O50" s="656"/>
    </row>
    <row r="51" spans="1:15" ht="14.25" thickBot="1">
      <c r="A51" s="241"/>
      <c r="B51" s="657"/>
      <c r="C51" s="657"/>
      <c r="D51" s="657"/>
      <c r="E51" s="657"/>
      <c r="F51" s="657"/>
      <c r="G51" s="658"/>
      <c r="I51" s="241"/>
      <c r="J51" s="657"/>
      <c r="K51" s="657"/>
      <c r="L51" s="657"/>
      <c r="M51" s="657"/>
      <c r="N51" s="657"/>
      <c r="O51" s="658"/>
    </row>
  </sheetData>
  <mergeCells count="43">
    <mergeCell ref="A41:G42"/>
    <mergeCell ref="I41:O42"/>
    <mergeCell ref="A43:G43"/>
    <mergeCell ref="I43:O43"/>
    <mergeCell ref="B44:G51"/>
    <mergeCell ref="J44:O51"/>
    <mergeCell ref="B29:G37"/>
    <mergeCell ref="J29:O37"/>
    <mergeCell ref="A39:F39"/>
    <mergeCell ref="I39:N39"/>
    <mergeCell ref="A40:F40"/>
    <mergeCell ref="I40:N40"/>
    <mergeCell ref="A25:F25"/>
    <mergeCell ref="I25:N25"/>
    <mergeCell ref="A26:G27"/>
    <mergeCell ref="I26:O27"/>
    <mergeCell ref="A28:G28"/>
    <mergeCell ref="I28:O28"/>
    <mergeCell ref="A16:A22"/>
    <mergeCell ref="B16:G22"/>
    <mergeCell ref="I16:O16"/>
    <mergeCell ref="J17:O22"/>
    <mergeCell ref="A24:F24"/>
    <mergeCell ref="I24:N24"/>
    <mergeCell ref="A12:F12"/>
    <mergeCell ref="I12:N12"/>
    <mergeCell ref="A13:F13"/>
    <mergeCell ref="I13:N13"/>
    <mergeCell ref="A14:G14"/>
    <mergeCell ref="I14:O15"/>
    <mergeCell ref="A15:G15"/>
    <mergeCell ref="A4:G4"/>
    <mergeCell ref="I4:O4"/>
    <mergeCell ref="A5:A10"/>
    <mergeCell ref="B5:G10"/>
    <mergeCell ref="I5:I10"/>
    <mergeCell ref="J5:O10"/>
    <mergeCell ref="A1:F1"/>
    <mergeCell ref="I1:N1"/>
    <mergeCell ref="A2:F2"/>
    <mergeCell ref="I2:N2"/>
    <mergeCell ref="A3:G3"/>
    <mergeCell ref="I3:O3"/>
  </mergeCells>
  <phoneticPr fontId="17"/>
  <pageMargins left="0.59055118110236227" right="0.23622047244094491" top="0.74803149606299213" bottom="0.74803149606299213" header="0.31496062992125984" footer="0.31496062992125984"/>
  <pageSetup paperSize="9" orientation="portrait" horizontalDpi="300" verticalDpi="300" r:id="rId1"/>
  <headerFooter>
    <oddHeader>&amp;C&amp;"-,太字"&amp;12ブリュー・ポーションで作成できる
&amp;A</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zoomScale="115" zoomScaleNormal="115" workbookViewId="0">
      <selection sqref="A1:F1"/>
    </sheetView>
  </sheetViews>
  <sheetFormatPr defaultRowHeight="13.5"/>
  <cols>
    <col min="1" max="1" width="2.375" style="239" customWidth="1"/>
    <col min="2" max="5" width="6.125" style="239" customWidth="1"/>
    <col min="6" max="6" width="9" style="239"/>
    <col min="7" max="7" width="10.75" style="239" bestFit="1" customWidth="1"/>
    <col min="8" max="8" width="3.25" style="239" customWidth="1"/>
    <col min="9" max="9" width="2.375" style="239" customWidth="1"/>
    <col min="10" max="13" width="6.125" style="239" customWidth="1"/>
    <col min="14" max="14" width="9" style="239"/>
    <col min="15" max="15" width="10.75" style="239" bestFit="1" customWidth="1"/>
    <col min="16" max="16384" width="9" style="239"/>
  </cols>
  <sheetData>
    <row r="1" spans="1:15" ht="17.25">
      <c r="A1" s="636" t="s">
        <v>629</v>
      </c>
      <c r="B1" s="637"/>
      <c r="C1" s="637"/>
      <c r="D1" s="637"/>
      <c r="E1" s="637"/>
      <c r="F1" s="637"/>
      <c r="G1" s="242" t="s">
        <v>630</v>
      </c>
      <c r="I1" s="636" t="s">
        <v>631</v>
      </c>
      <c r="J1" s="637"/>
      <c r="K1" s="637"/>
      <c r="L1" s="637"/>
      <c r="M1" s="637"/>
      <c r="N1" s="637"/>
      <c r="O1" s="242" t="s">
        <v>632</v>
      </c>
    </row>
    <row r="2" spans="1:15" ht="17.25">
      <c r="A2" s="638" t="s">
        <v>633</v>
      </c>
      <c r="B2" s="639"/>
      <c r="C2" s="639"/>
      <c r="D2" s="639"/>
      <c r="E2" s="639"/>
      <c r="F2" s="639"/>
      <c r="G2" s="243" t="s">
        <v>586</v>
      </c>
      <c r="I2" s="638" t="s">
        <v>634</v>
      </c>
      <c r="J2" s="639"/>
      <c r="K2" s="639"/>
      <c r="L2" s="639"/>
      <c r="M2" s="639"/>
      <c r="N2" s="639"/>
      <c r="O2" s="243" t="s">
        <v>586</v>
      </c>
    </row>
    <row r="3" spans="1:15" ht="18" customHeight="1">
      <c r="A3" s="653" t="s">
        <v>635</v>
      </c>
      <c r="B3" s="654"/>
      <c r="C3" s="654"/>
      <c r="D3" s="654"/>
      <c r="E3" s="654"/>
      <c r="F3" s="654"/>
      <c r="G3" s="655"/>
      <c r="I3" s="653" t="s">
        <v>636</v>
      </c>
      <c r="J3" s="654"/>
      <c r="K3" s="654"/>
      <c r="L3" s="654"/>
      <c r="M3" s="654"/>
      <c r="N3" s="654"/>
      <c r="O3" s="655"/>
    </row>
    <row r="4" spans="1:15" ht="21" customHeight="1">
      <c r="A4" s="640"/>
      <c r="B4" s="654"/>
      <c r="C4" s="654"/>
      <c r="D4" s="654"/>
      <c r="E4" s="654"/>
      <c r="F4" s="654"/>
      <c r="G4" s="655"/>
      <c r="I4" s="640"/>
      <c r="J4" s="654"/>
      <c r="K4" s="654"/>
      <c r="L4" s="654"/>
      <c r="M4" s="654"/>
      <c r="N4" s="654"/>
      <c r="O4" s="655"/>
    </row>
    <row r="5" spans="1:15" ht="13.5" customHeight="1">
      <c r="A5" s="643" t="s">
        <v>625</v>
      </c>
      <c r="B5" s="644"/>
      <c r="C5" s="644"/>
      <c r="D5" s="644"/>
      <c r="E5" s="644"/>
      <c r="F5" s="644"/>
      <c r="G5" s="645"/>
      <c r="I5" s="643" t="s">
        <v>625</v>
      </c>
      <c r="J5" s="644"/>
      <c r="K5" s="644"/>
      <c r="L5" s="644"/>
      <c r="M5" s="644"/>
      <c r="N5" s="644"/>
      <c r="O5" s="645"/>
    </row>
    <row r="6" spans="1:15">
      <c r="A6" s="240" t="s">
        <v>637</v>
      </c>
      <c r="B6" s="648" t="s">
        <v>638</v>
      </c>
      <c r="C6" s="648"/>
      <c r="D6" s="648"/>
      <c r="E6" s="648"/>
      <c r="F6" s="648"/>
      <c r="G6" s="656"/>
      <c r="I6" s="240" t="s">
        <v>637</v>
      </c>
      <c r="J6" s="648" t="s">
        <v>639</v>
      </c>
      <c r="K6" s="648"/>
      <c r="L6" s="648"/>
      <c r="M6" s="648"/>
      <c r="N6" s="648"/>
      <c r="O6" s="656"/>
    </row>
    <row r="7" spans="1:15">
      <c r="A7" s="240"/>
      <c r="B7" s="648"/>
      <c r="C7" s="648"/>
      <c r="D7" s="648"/>
      <c r="E7" s="648"/>
      <c r="F7" s="648"/>
      <c r="G7" s="656"/>
      <c r="I7" s="240"/>
      <c r="J7" s="648"/>
      <c r="K7" s="648"/>
      <c r="L7" s="648"/>
      <c r="M7" s="648"/>
      <c r="N7" s="648"/>
      <c r="O7" s="656"/>
    </row>
    <row r="8" spans="1:15">
      <c r="A8" s="240"/>
      <c r="B8" s="648"/>
      <c r="C8" s="648"/>
      <c r="D8" s="648"/>
      <c r="E8" s="648"/>
      <c r="F8" s="648"/>
      <c r="G8" s="656"/>
      <c r="I8" s="240"/>
      <c r="J8" s="648"/>
      <c r="K8" s="648"/>
      <c r="L8" s="648"/>
      <c r="M8" s="648"/>
      <c r="N8" s="648"/>
      <c r="O8" s="656"/>
    </row>
    <row r="9" spans="1:15">
      <c r="A9" s="240"/>
      <c r="B9" s="648"/>
      <c r="C9" s="648"/>
      <c r="D9" s="648"/>
      <c r="E9" s="648"/>
      <c r="F9" s="648"/>
      <c r="G9" s="656"/>
      <c r="I9" s="240"/>
      <c r="J9" s="648"/>
      <c r="K9" s="648"/>
      <c r="L9" s="648"/>
      <c r="M9" s="648"/>
      <c r="N9" s="648"/>
      <c r="O9" s="656"/>
    </row>
    <row r="10" spans="1:15">
      <c r="A10" s="240"/>
      <c r="B10" s="648"/>
      <c r="C10" s="648"/>
      <c r="D10" s="648"/>
      <c r="E10" s="648"/>
      <c r="F10" s="648"/>
      <c r="G10" s="656"/>
      <c r="I10" s="240"/>
      <c r="J10" s="648"/>
      <c r="K10" s="648"/>
      <c r="L10" s="648"/>
      <c r="M10" s="648"/>
      <c r="N10" s="648"/>
      <c r="O10" s="656"/>
    </row>
    <row r="11" spans="1:15" ht="14.25" thickBot="1">
      <c r="A11" s="241"/>
      <c r="B11" s="657"/>
      <c r="C11" s="657"/>
      <c r="D11" s="657"/>
      <c r="E11" s="657"/>
      <c r="F11" s="657"/>
      <c r="G11" s="658"/>
      <c r="I11" s="241"/>
      <c r="J11" s="657"/>
      <c r="K11" s="657"/>
      <c r="L11" s="657"/>
      <c r="M11" s="657"/>
      <c r="N11" s="657"/>
      <c r="O11" s="658"/>
    </row>
    <row r="12" spans="1:15" ht="14.25" thickBot="1"/>
    <row r="13" spans="1:15" ht="17.25">
      <c r="A13" s="636" t="s">
        <v>640</v>
      </c>
      <c r="B13" s="637"/>
      <c r="C13" s="637"/>
      <c r="D13" s="637"/>
      <c r="E13" s="637"/>
      <c r="F13" s="637"/>
      <c r="G13" s="242" t="s">
        <v>632</v>
      </c>
      <c r="I13" s="636" t="s">
        <v>641</v>
      </c>
      <c r="J13" s="637"/>
      <c r="K13" s="637"/>
      <c r="L13" s="637"/>
      <c r="M13" s="637"/>
      <c r="N13" s="637"/>
      <c r="O13" s="242" t="s">
        <v>642</v>
      </c>
    </row>
    <row r="14" spans="1:15" ht="17.25">
      <c r="A14" s="638" t="s">
        <v>633</v>
      </c>
      <c r="B14" s="639"/>
      <c r="C14" s="639"/>
      <c r="D14" s="639"/>
      <c r="E14" s="639"/>
      <c r="F14" s="639"/>
      <c r="G14" s="243" t="s">
        <v>586</v>
      </c>
      <c r="I14" s="638" t="s">
        <v>643</v>
      </c>
      <c r="J14" s="639"/>
      <c r="K14" s="639"/>
      <c r="L14" s="639"/>
      <c r="M14" s="639"/>
      <c r="N14" s="639"/>
      <c r="O14" s="243" t="s">
        <v>586</v>
      </c>
    </row>
    <row r="15" spans="1:15" ht="18" customHeight="1">
      <c r="A15" s="653" t="s">
        <v>644</v>
      </c>
      <c r="B15" s="654"/>
      <c r="C15" s="654"/>
      <c r="D15" s="654"/>
      <c r="E15" s="654"/>
      <c r="F15" s="654"/>
      <c r="G15" s="655"/>
      <c r="I15" s="653" t="s">
        <v>645</v>
      </c>
      <c r="J15" s="654"/>
      <c r="K15" s="654"/>
      <c r="L15" s="654"/>
      <c r="M15" s="654"/>
      <c r="N15" s="654"/>
      <c r="O15" s="655"/>
    </row>
    <row r="16" spans="1:15" ht="21" customHeight="1">
      <c r="A16" s="640"/>
      <c r="B16" s="654"/>
      <c r="C16" s="654"/>
      <c r="D16" s="654"/>
      <c r="E16" s="654"/>
      <c r="F16" s="654"/>
      <c r="G16" s="655"/>
      <c r="I16" s="640"/>
      <c r="J16" s="654"/>
      <c r="K16" s="654"/>
      <c r="L16" s="654"/>
      <c r="M16" s="654"/>
      <c r="N16" s="654"/>
      <c r="O16" s="655"/>
    </row>
    <row r="17" spans="1:15" ht="13.5" customHeight="1">
      <c r="A17" s="643" t="s">
        <v>625</v>
      </c>
      <c r="B17" s="644"/>
      <c r="C17" s="644"/>
      <c r="D17" s="644"/>
      <c r="E17" s="644"/>
      <c r="F17" s="644"/>
      <c r="G17" s="645"/>
      <c r="I17" s="643" t="s">
        <v>625</v>
      </c>
      <c r="J17" s="644"/>
      <c r="K17" s="644"/>
      <c r="L17" s="644"/>
      <c r="M17" s="644"/>
      <c r="N17" s="644"/>
      <c r="O17" s="645"/>
    </row>
    <row r="18" spans="1:15" ht="13.5" customHeight="1">
      <c r="A18" s="240" t="s">
        <v>637</v>
      </c>
      <c r="B18" s="648" t="s">
        <v>646</v>
      </c>
      <c r="C18" s="648"/>
      <c r="D18" s="648"/>
      <c r="E18" s="648"/>
      <c r="F18" s="648"/>
      <c r="G18" s="656"/>
      <c r="I18" s="240" t="s">
        <v>637</v>
      </c>
      <c r="J18" s="648" t="s">
        <v>647</v>
      </c>
      <c r="K18" s="648"/>
      <c r="L18" s="648"/>
      <c r="M18" s="648"/>
      <c r="N18" s="648"/>
      <c r="O18" s="656"/>
    </row>
    <row r="19" spans="1:15">
      <c r="A19" s="240"/>
      <c r="B19" s="648"/>
      <c r="C19" s="648"/>
      <c r="D19" s="648"/>
      <c r="E19" s="648"/>
      <c r="F19" s="648"/>
      <c r="G19" s="656"/>
      <c r="I19" s="240"/>
      <c r="J19" s="648"/>
      <c r="K19" s="648"/>
      <c r="L19" s="648"/>
      <c r="M19" s="648"/>
      <c r="N19" s="648"/>
      <c r="O19" s="656"/>
    </row>
    <row r="20" spans="1:15">
      <c r="A20" s="240"/>
      <c r="B20" s="648"/>
      <c r="C20" s="648"/>
      <c r="D20" s="648"/>
      <c r="E20" s="648"/>
      <c r="F20" s="648"/>
      <c r="G20" s="656"/>
      <c r="I20" s="240"/>
      <c r="J20" s="648"/>
      <c r="K20" s="648"/>
      <c r="L20" s="648"/>
      <c r="M20" s="648"/>
      <c r="N20" s="648"/>
      <c r="O20" s="656"/>
    </row>
    <row r="21" spans="1:15">
      <c r="A21" s="240"/>
      <c r="B21" s="648"/>
      <c r="C21" s="648"/>
      <c r="D21" s="648"/>
      <c r="E21" s="648"/>
      <c r="F21" s="648"/>
      <c r="G21" s="656"/>
      <c r="I21" s="240"/>
      <c r="J21" s="648"/>
      <c r="K21" s="648"/>
      <c r="L21" s="648"/>
      <c r="M21" s="648"/>
      <c r="N21" s="648"/>
      <c r="O21" s="656"/>
    </row>
    <row r="22" spans="1:15">
      <c r="A22" s="240"/>
      <c r="B22" s="648"/>
      <c r="C22" s="648"/>
      <c r="D22" s="648"/>
      <c r="E22" s="648"/>
      <c r="F22" s="648"/>
      <c r="G22" s="656"/>
      <c r="I22" s="240"/>
      <c r="J22" s="648"/>
      <c r="K22" s="648"/>
      <c r="L22" s="648"/>
      <c r="M22" s="648"/>
      <c r="N22" s="648"/>
      <c r="O22" s="656"/>
    </row>
    <row r="23" spans="1:15" ht="14.25" thickBot="1">
      <c r="A23" s="241"/>
      <c r="B23" s="657"/>
      <c r="C23" s="657"/>
      <c r="D23" s="657"/>
      <c r="E23" s="657"/>
      <c r="F23" s="657"/>
      <c r="G23" s="658"/>
      <c r="I23" s="241"/>
      <c r="J23" s="657"/>
      <c r="K23" s="657"/>
      <c r="L23" s="657"/>
      <c r="M23" s="657"/>
      <c r="N23" s="657"/>
      <c r="O23" s="658"/>
    </row>
    <row r="24" spans="1:15" ht="14.25" thickBot="1"/>
    <row r="25" spans="1:15" ht="17.25">
      <c r="A25" s="636" t="s">
        <v>648</v>
      </c>
      <c r="B25" s="637"/>
      <c r="C25" s="637"/>
      <c r="D25" s="637"/>
      <c r="E25" s="637"/>
      <c r="F25" s="637"/>
      <c r="G25" s="242" t="s">
        <v>649</v>
      </c>
      <c r="I25" s="636" t="s">
        <v>650</v>
      </c>
      <c r="J25" s="637"/>
      <c r="K25" s="637"/>
      <c r="L25" s="637"/>
      <c r="M25" s="637"/>
      <c r="N25" s="637"/>
      <c r="O25" s="242" t="s">
        <v>651</v>
      </c>
    </row>
    <row r="26" spans="1:15" ht="17.25">
      <c r="A26" s="638" t="s">
        <v>652</v>
      </c>
      <c r="B26" s="639"/>
      <c r="C26" s="639"/>
      <c r="D26" s="639"/>
      <c r="E26" s="639"/>
      <c r="F26" s="639"/>
      <c r="G26" s="243" t="s">
        <v>586</v>
      </c>
      <c r="I26" s="638" t="s">
        <v>653</v>
      </c>
      <c r="J26" s="639"/>
      <c r="K26" s="639"/>
      <c r="L26" s="639"/>
      <c r="M26" s="639"/>
      <c r="N26" s="639"/>
      <c r="O26" s="243" t="s">
        <v>586</v>
      </c>
    </row>
    <row r="27" spans="1:15" ht="18" customHeight="1">
      <c r="A27" s="653" t="s">
        <v>654</v>
      </c>
      <c r="B27" s="654"/>
      <c r="C27" s="654"/>
      <c r="D27" s="654"/>
      <c r="E27" s="654"/>
      <c r="F27" s="654"/>
      <c r="G27" s="655"/>
      <c r="I27" s="653" t="s">
        <v>645</v>
      </c>
      <c r="J27" s="654"/>
      <c r="K27" s="654"/>
      <c r="L27" s="654"/>
      <c r="M27" s="654"/>
      <c r="N27" s="654"/>
      <c r="O27" s="655"/>
    </row>
    <row r="28" spans="1:15" ht="21" customHeight="1">
      <c r="A28" s="640"/>
      <c r="B28" s="654"/>
      <c r="C28" s="654"/>
      <c r="D28" s="654"/>
      <c r="E28" s="654"/>
      <c r="F28" s="654"/>
      <c r="G28" s="655"/>
      <c r="I28" s="640"/>
      <c r="J28" s="654"/>
      <c r="K28" s="654"/>
      <c r="L28" s="654"/>
      <c r="M28" s="654"/>
      <c r="N28" s="654"/>
      <c r="O28" s="655"/>
    </row>
    <row r="29" spans="1:15" ht="13.5" customHeight="1">
      <c r="A29" s="643" t="s">
        <v>625</v>
      </c>
      <c r="B29" s="644"/>
      <c r="C29" s="644"/>
      <c r="D29" s="644"/>
      <c r="E29" s="644"/>
      <c r="F29" s="644"/>
      <c r="G29" s="645"/>
      <c r="I29" s="659" t="s">
        <v>655</v>
      </c>
      <c r="J29" s="660"/>
      <c r="K29" s="660"/>
      <c r="L29" s="660"/>
      <c r="M29" s="660"/>
      <c r="N29" s="660"/>
      <c r="O29" s="661"/>
    </row>
    <row r="30" spans="1:15">
      <c r="A30" s="240" t="s">
        <v>637</v>
      </c>
      <c r="B30" s="648" t="s">
        <v>656</v>
      </c>
      <c r="C30" s="648"/>
      <c r="D30" s="648"/>
      <c r="E30" s="648"/>
      <c r="F30" s="648"/>
      <c r="G30" s="656"/>
      <c r="I30" s="659"/>
      <c r="J30" s="660"/>
      <c r="K30" s="660"/>
      <c r="L30" s="660"/>
      <c r="M30" s="660"/>
      <c r="N30" s="660"/>
      <c r="O30" s="661"/>
    </row>
    <row r="31" spans="1:15">
      <c r="A31" s="240"/>
      <c r="B31" s="648"/>
      <c r="C31" s="648"/>
      <c r="D31" s="648"/>
      <c r="E31" s="648"/>
      <c r="F31" s="648"/>
      <c r="G31" s="656"/>
      <c r="I31" s="659"/>
      <c r="J31" s="660"/>
      <c r="K31" s="660"/>
      <c r="L31" s="660"/>
      <c r="M31" s="660"/>
      <c r="N31" s="660"/>
      <c r="O31" s="661"/>
    </row>
    <row r="32" spans="1:15">
      <c r="A32" s="240"/>
      <c r="B32" s="648"/>
      <c r="C32" s="648"/>
      <c r="D32" s="648"/>
      <c r="E32" s="648"/>
      <c r="F32" s="648"/>
      <c r="G32" s="656"/>
      <c r="I32" s="659"/>
      <c r="J32" s="660"/>
      <c r="K32" s="660"/>
      <c r="L32" s="660"/>
      <c r="M32" s="660"/>
      <c r="N32" s="660"/>
      <c r="O32" s="661"/>
    </row>
    <row r="33" spans="1:15">
      <c r="A33" s="240"/>
      <c r="B33" s="648"/>
      <c r="C33" s="648"/>
      <c r="D33" s="648"/>
      <c r="E33" s="648"/>
      <c r="F33" s="648"/>
      <c r="G33" s="656"/>
      <c r="I33" s="662" t="s">
        <v>657</v>
      </c>
      <c r="J33" s="663"/>
      <c r="K33" s="663"/>
      <c r="L33" s="663"/>
      <c r="M33" s="663"/>
      <c r="N33" s="663"/>
      <c r="O33" s="664"/>
    </row>
    <row r="34" spans="1:15">
      <c r="A34" s="240"/>
      <c r="B34" s="648"/>
      <c r="C34" s="648"/>
      <c r="D34" s="648"/>
      <c r="E34" s="648"/>
      <c r="F34" s="648"/>
      <c r="G34" s="656"/>
      <c r="I34" s="240" t="s">
        <v>637</v>
      </c>
      <c r="J34" s="648" t="s">
        <v>658</v>
      </c>
      <c r="K34" s="648"/>
      <c r="L34" s="648"/>
      <c r="M34" s="648"/>
      <c r="N34" s="648"/>
      <c r="O34" s="656"/>
    </row>
    <row r="35" spans="1:15">
      <c r="A35" s="240"/>
      <c r="B35" s="648"/>
      <c r="C35" s="648"/>
      <c r="D35" s="648"/>
      <c r="E35" s="648"/>
      <c r="F35" s="648"/>
      <c r="G35" s="656"/>
      <c r="I35" s="240"/>
      <c r="J35" s="648"/>
      <c r="K35" s="648"/>
      <c r="L35" s="648"/>
      <c r="M35" s="648"/>
      <c r="N35" s="648"/>
      <c r="O35" s="656"/>
    </row>
    <row r="36" spans="1:15">
      <c r="A36" s="240"/>
      <c r="B36" s="648"/>
      <c r="C36" s="648"/>
      <c r="D36" s="648"/>
      <c r="E36" s="648"/>
      <c r="F36" s="648"/>
      <c r="G36" s="656"/>
      <c r="I36" s="240"/>
      <c r="J36" s="648"/>
      <c r="K36" s="648"/>
      <c r="L36" s="648"/>
      <c r="M36" s="648"/>
      <c r="N36" s="648"/>
      <c r="O36" s="656"/>
    </row>
    <row r="37" spans="1:15">
      <c r="A37" s="240"/>
      <c r="B37" s="648"/>
      <c r="C37" s="648"/>
      <c r="D37" s="648"/>
      <c r="E37" s="648"/>
      <c r="F37" s="648"/>
      <c r="G37" s="656"/>
      <c r="I37" s="240"/>
      <c r="J37" s="648"/>
      <c r="K37" s="648"/>
      <c r="L37" s="648"/>
      <c r="M37" s="648"/>
      <c r="N37" s="648"/>
      <c r="O37" s="656"/>
    </row>
    <row r="38" spans="1:15" ht="14.25" thickBot="1">
      <c r="A38" s="241"/>
      <c r="B38" s="657"/>
      <c r="C38" s="657"/>
      <c r="D38" s="657"/>
      <c r="E38" s="657"/>
      <c r="F38" s="657"/>
      <c r="G38" s="658"/>
      <c r="I38" s="240"/>
      <c r="J38" s="648"/>
      <c r="K38" s="648"/>
      <c r="L38" s="648"/>
      <c r="M38" s="648"/>
      <c r="N38" s="648"/>
      <c r="O38" s="656"/>
    </row>
    <row r="39" spans="1:15">
      <c r="I39" s="240"/>
      <c r="J39" s="648"/>
      <c r="K39" s="648"/>
      <c r="L39" s="648"/>
      <c r="M39" s="648"/>
      <c r="N39" s="648"/>
      <c r="O39" s="656"/>
    </row>
    <row r="40" spans="1:15">
      <c r="I40" s="240"/>
      <c r="J40" s="648"/>
      <c r="K40" s="648"/>
      <c r="L40" s="648"/>
      <c r="M40" s="648"/>
      <c r="N40" s="648"/>
      <c r="O40" s="656"/>
    </row>
    <row r="41" spans="1:15">
      <c r="I41" s="240"/>
      <c r="J41" s="648"/>
      <c r="K41" s="648"/>
      <c r="L41" s="648"/>
      <c r="M41" s="648"/>
      <c r="N41" s="648"/>
      <c r="O41" s="656"/>
    </row>
    <row r="42" spans="1:15" ht="14.25" thickBot="1">
      <c r="I42" s="241"/>
      <c r="J42" s="657"/>
      <c r="K42" s="657"/>
      <c r="L42" s="657"/>
      <c r="M42" s="657"/>
      <c r="N42" s="657"/>
      <c r="O42" s="658"/>
    </row>
  </sheetData>
  <mergeCells count="31">
    <mergeCell ref="A27:G28"/>
    <mergeCell ref="I27:O28"/>
    <mergeCell ref="A29:G29"/>
    <mergeCell ref="I29:O32"/>
    <mergeCell ref="B30:G38"/>
    <mergeCell ref="I33:O33"/>
    <mergeCell ref="J34:O42"/>
    <mergeCell ref="B18:G23"/>
    <mergeCell ref="J18:O23"/>
    <mergeCell ref="A25:F25"/>
    <mergeCell ref="I25:N25"/>
    <mergeCell ref="A26:F26"/>
    <mergeCell ref="I26:N26"/>
    <mergeCell ref="A14:F14"/>
    <mergeCell ref="I14:N14"/>
    <mergeCell ref="A15:G16"/>
    <mergeCell ref="I15:O16"/>
    <mergeCell ref="A17:G17"/>
    <mergeCell ref="I17:O17"/>
    <mergeCell ref="A5:G5"/>
    <mergeCell ref="I5:O5"/>
    <mergeCell ref="B6:G11"/>
    <mergeCell ref="J6:O11"/>
    <mergeCell ref="A13:F13"/>
    <mergeCell ref="I13:N13"/>
    <mergeCell ref="A1:F1"/>
    <mergeCell ref="I1:N1"/>
    <mergeCell ref="A2:F2"/>
    <mergeCell ref="I2:N2"/>
    <mergeCell ref="A3:G4"/>
    <mergeCell ref="I3:O4"/>
  </mergeCells>
  <phoneticPr fontId="17"/>
  <pageMargins left="0.59055118110236227" right="0.23622047244094491" top="0.74803149606299213" bottom="0.74803149606299213" header="0.31496062992125984" footer="0.31496062992125984"/>
  <pageSetup paperSize="9" orientation="portrait" horizontalDpi="300" verticalDpi="300" r:id="rId1"/>
  <headerFooter>
    <oddHeader>&amp;C&amp;"-,太字"&amp;12ブリュー・ポーションで作成できる
&amp;A</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L58"/>
  <sheetViews>
    <sheetView workbookViewId="0">
      <selection activeCell="H6" sqref="H6:L15"/>
    </sheetView>
  </sheetViews>
  <sheetFormatPr defaultRowHeight="13.5"/>
  <cols>
    <col min="1" max="1" width="7.875" style="229" customWidth="1"/>
    <col min="2" max="2" width="8.5" style="229" customWidth="1"/>
    <col min="3" max="3" width="6.625" style="229" customWidth="1"/>
    <col min="4" max="4" width="15.75" style="229" customWidth="1"/>
    <col min="5" max="6" width="15.75" style="89" customWidth="1"/>
    <col min="7" max="7" width="18.25" style="89" customWidth="1"/>
    <col min="8" max="8" width="17.375" style="89" customWidth="1"/>
    <col min="9" max="9" width="14.625" style="89" customWidth="1"/>
    <col min="10" max="10" width="8.375" style="89" customWidth="1"/>
    <col min="11" max="11" width="7.5" style="89" customWidth="1"/>
    <col min="12" max="12" width="7.875" style="229" customWidth="1"/>
    <col min="13" max="13" width="9.25" style="229" customWidth="1"/>
    <col min="14" max="14" width="12.375" style="229" customWidth="1"/>
    <col min="15" max="16384" width="9" style="229"/>
  </cols>
  <sheetData>
    <row r="1" spans="1:12" ht="21">
      <c r="A1" s="219" t="s">
        <v>511</v>
      </c>
      <c r="B1" s="615">
        <v>6</v>
      </c>
      <c r="C1" s="616"/>
      <c r="D1" s="220" t="s">
        <v>512</v>
      </c>
      <c r="E1" s="221" t="s">
        <v>513</v>
      </c>
      <c r="F1" s="617"/>
      <c r="G1" s="618"/>
      <c r="H1" s="97" t="s">
        <v>55</v>
      </c>
    </row>
    <row r="2" spans="1:12" ht="24.75" customHeight="1">
      <c r="A2" s="220" t="s">
        <v>514</v>
      </c>
      <c r="B2" s="619" t="s">
        <v>533</v>
      </c>
      <c r="C2" s="619"/>
      <c r="D2" s="619"/>
      <c r="E2" s="619"/>
      <c r="F2" s="619"/>
      <c r="G2" s="619"/>
      <c r="H2" s="97" t="s">
        <v>56</v>
      </c>
    </row>
    <row r="3" spans="1:12" ht="19.5" customHeight="1">
      <c r="A3" s="224" t="s">
        <v>515</v>
      </c>
      <c r="B3" s="222"/>
      <c r="C3" s="222"/>
      <c r="D3" s="222"/>
      <c r="E3" s="222"/>
      <c r="F3" s="222"/>
      <c r="G3" s="222"/>
      <c r="I3" s="97"/>
    </row>
    <row r="4" spans="1:12">
      <c r="A4" s="225" t="s">
        <v>516</v>
      </c>
      <c r="B4" s="613" t="s">
        <v>534</v>
      </c>
      <c r="C4" s="620"/>
      <c r="D4" s="620"/>
      <c r="E4" s="620"/>
      <c r="F4" s="620"/>
      <c r="G4" s="614"/>
    </row>
    <row r="5" spans="1:12">
      <c r="A5" s="226" t="s">
        <v>517</v>
      </c>
      <c r="B5" s="621" t="s">
        <v>525</v>
      </c>
      <c r="C5" s="622"/>
      <c r="D5" s="623"/>
      <c r="E5" s="227" t="s">
        <v>518</v>
      </c>
      <c r="F5" s="613" t="s">
        <v>538</v>
      </c>
      <c r="G5" s="614"/>
    </row>
    <row r="6" spans="1:12">
      <c r="A6" s="226" t="s">
        <v>519</v>
      </c>
      <c r="B6" s="621" t="s">
        <v>526</v>
      </c>
      <c r="C6" s="622"/>
      <c r="D6" s="623"/>
      <c r="E6" s="227" t="s">
        <v>521</v>
      </c>
      <c r="F6" s="613" t="s">
        <v>536</v>
      </c>
      <c r="G6" s="614"/>
      <c r="H6" s="256" t="s">
        <v>43</v>
      </c>
      <c r="I6" s="254" t="s">
        <v>69</v>
      </c>
      <c r="J6" s="254" t="s">
        <v>100</v>
      </c>
      <c r="L6" s="253"/>
    </row>
    <row r="7" spans="1:12">
      <c r="A7" s="226" t="s">
        <v>522</v>
      </c>
      <c r="B7" s="613" t="s">
        <v>535</v>
      </c>
      <c r="C7" s="620"/>
      <c r="D7" s="614"/>
      <c r="E7" s="227" t="s">
        <v>523</v>
      </c>
      <c r="F7" s="613" t="s">
        <v>537</v>
      </c>
      <c r="G7" s="614"/>
      <c r="H7" s="256" t="s">
        <v>66</v>
      </c>
      <c r="I7" s="254"/>
      <c r="J7" s="254"/>
      <c r="L7" s="253"/>
    </row>
    <row r="8" spans="1:12" ht="13.5" customHeight="1">
      <c r="A8" s="228"/>
      <c r="B8" s="607" t="s">
        <v>539</v>
      </c>
      <c r="C8" s="608"/>
      <c r="D8" s="608"/>
      <c r="E8" s="608"/>
      <c r="F8" s="608"/>
      <c r="G8" s="609"/>
      <c r="H8" s="256" t="s">
        <v>85</v>
      </c>
      <c r="I8" s="254" t="s">
        <v>101</v>
      </c>
      <c r="J8" s="97" t="s">
        <v>62</v>
      </c>
      <c r="L8" s="253"/>
    </row>
    <row r="9" spans="1:12" ht="13.5" customHeight="1">
      <c r="A9" s="228"/>
      <c r="B9" s="610" t="s">
        <v>540</v>
      </c>
      <c r="C9" s="611"/>
      <c r="D9" s="611"/>
      <c r="E9" s="611"/>
      <c r="F9" s="611"/>
      <c r="G9" s="612"/>
      <c r="H9" s="256" t="s">
        <v>51</v>
      </c>
      <c r="I9" s="258" t="s">
        <v>12</v>
      </c>
      <c r="J9" s="255">
        <f>IF(I9="",0,VLOOKUP(I9,基本!$A$5:'基本'!$C$10,3,FALSE))</f>
        <v>0</v>
      </c>
      <c r="K9" s="254" t="s">
        <v>90</v>
      </c>
      <c r="L9" s="253"/>
    </row>
    <row r="10" spans="1:12" ht="13.5" customHeight="1">
      <c r="A10" s="228"/>
      <c r="B10" s="665" t="s">
        <v>541</v>
      </c>
      <c r="C10" s="611"/>
      <c r="D10" s="611"/>
      <c r="E10" s="611"/>
      <c r="F10" s="611"/>
      <c r="G10" s="612"/>
      <c r="H10" s="256" t="s">
        <v>58</v>
      </c>
      <c r="I10" s="254">
        <v>0</v>
      </c>
      <c r="J10" s="362" t="s">
        <v>53</v>
      </c>
      <c r="K10" s="363"/>
      <c r="L10" s="255">
        <f>IF($I$8=基本!$F$4,基本!$P$7,IF($I$8=基本!$F$13,基本!$P$16,IF($I$8=基本!$F$22,基本!$P$25,IF($I$8=基本!$F$31,基本!$P$34,IF($I$8=基本!$F$40,基本!$P$43,0)))))</f>
        <v>9</v>
      </c>
    </row>
    <row r="11" spans="1:12" ht="13.5" customHeight="1">
      <c r="A11" s="228"/>
      <c r="B11" s="665" t="s">
        <v>542</v>
      </c>
      <c r="C11" s="611"/>
      <c r="D11" s="611"/>
      <c r="E11" s="611"/>
      <c r="F11" s="611"/>
      <c r="G11" s="612"/>
      <c r="H11" s="101" t="s">
        <v>52</v>
      </c>
      <c r="I11" s="258" t="s">
        <v>12</v>
      </c>
      <c r="J11" s="255">
        <f>IF(I11="",0,VLOOKUP(I11,基本!$A$5:'基本'!$C$10,3,FALSE))</f>
        <v>0</v>
      </c>
      <c r="L11" s="89"/>
    </row>
    <row r="12" spans="1:12" ht="13.5" customHeight="1">
      <c r="A12" s="228"/>
      <c r="B12" s="665" t="s">
        <v>543</v>
      </c>
      <c r="C12" s="611"/>
      <c r="D12" s="611"/>
      <c r="E12" s="611"/>
      <c r="F12" s="611"/>
      <c r="G12" s="612"/>
      <c r="H12" s="256" t="s">
        <v>59</v>
      </c>
      <c r="I12" s="254">
        <v>0</v>
      </c>
      <c r="J12" s="362" t="s">
        <v>54</v>
      </c>
      <c r="K12" s="363"/>
      <c r="L12" s="255">
        <f>IF($I$8=基本!$F$4,基本!$P$9,IF($I$8=基本!$F$13,基本!$P$18,IF($I$8=基本!$F$22,基本!$P$27,IF($I$8=基本!$F$31,基本!$P$36,IF($I$8=基本!$F$40,基本!$P$45,0)))))</f>
        <v>2</v>
      </c>
    </row>
    <row r="13" spans="1:12" ht="13.5" customHeight="1">
      <c r="A13" s="228"/>
      <c r="B13" s="665" t="s">
        <v>544</v>
      </c>
      <c r="C13" s="611"/>
      <c r="D13" s="611"/>
      <c r="E13" s="611"/>
      <c r="F13" s="611"/>
      <c r="G13" s="612"/>
      <c r="H13" s="102" t="s">
        <v>86</v>
      </c>
      <c r="I13" s="254">
        <v>1</v>
      </c>
      <c r="J13" s="256" t="s">
        <v>44</v>
      </c>
      <c r="K13" s="254">
        <v>6</v>
      </c>
      <c r="L13" s="108"/>
    </row>
    <row r="14" spans="1:12" ht="13.5" customHeight="1">
      <c r="A14" s="228"/>
      <c r="B14" s="665"/>
      <c r="C14" s="611"/>
      <c r="D14" s="611"/>
      <c r="E14" s="611"/>
      <c r="F14" s="611"/>
      <c r="G14" s="612"/>
      <c r="H14" s="256" t="s">
        <v>50</v>
      </c>
      <c r="I14" s="254">
        <v>2</v>
      </c>
      <c r="J14" s="256" t="s">
        <v>44</v>
      </c>
      <c r="K14" s="254">
        <v>8</v>
      </c>
      <c r="L14" s="108"/>
    </row>
    <row r="15" spans="1:12" ht="13.5" customHeight="1">
      <c r="A15" s="228"/>
      <c r="B15" s="665"/>
      <c r="C15" s="611"/>
      <c r="D15" s="611"/>
      <c r="E15" s="611"/>
      <c r="F15" s="611"/>
      <c r="G15" s="612"/>
      <c r="H15" s="256" t="s">
        <v>60</v>
      </c>
      <c r="I15" s="254"/>
      <c r="J15" s="253"/>
      <c r="K15" s="253"/>
      <c r="L15" s="253"/>
    </row>
    <row r="16" spans="1:12" ht="13.5" customHeight="1">
      <c r="A16" s="79"/>
      <c r="B16" s="381"/>
      <c r="C16" s="382"/>
      <c r="D16" s="382"/>
      <c r="E16" s="382"/>
      <c r="F16" s="382"/>
      <c r="G16" s="383"/>
    </row>
    <row r="17" spans="1:12" ht="13.5" customHeight="1">
      <c r="A17" s="79"/>
      <c r="B17" s="381"/>
      <c r="C17" s="382"/>
      <c r="D17" s="382"/>
      <c r="E17" s="382"/>
      <c r="F17" s="382"/>
      <c r="G17" s="383"/>
      <c r="H17" s="222"/>
      <c r="J17" s="229"/>
      <c r="K17" s="229"/>
    </row>
    <row r="18" spans="1:12" ht="13.5" customHeight="1">
      <c r="A18" s="80"/>
      <c r="B18" s="544"/>
      <c r="C18" s="545"/>
      <c r="D18" s="545"/>
      <c r="E18" s="545"/>
      <c r="F18" s="545"/>
      <c r="G18" s="546"/>
      <c r="J18" s="229"/>
      <c r="K18" s="229"/>
    </row>
    <row r="19" spans="1:12">
      <c r="A19" s="545"/>
      <c r="B19" s="545"/>
      <c r="C19" s="545"/>
      <c r="D19" s="545"/>
      <c r="E19" s="545"/>
      <c r="F19" s="545"/>
      <c r="G19" s="545"/>
    </row>
    <row r="20" spans="1:12" ht="13.5" customHeight="1">
      <c r="A20" s="407" t="s">
        <v>49</v>
      </c>
      <c r="B20" s="408"/>
      <c r="C20" s="408"/>
      <c r="D20" s="408"/>
      <c r="E20" s="408"/>
      <c r="F20" s="408"/>
      <c r="G20" s="409"/>
    </row>
    <row r="21" spans="1:12" s="134" customFormat="1" ht="13.5" customHeight="1">
      <c r="A21" s="384"/>
      <c r="B21" s="385"/>
      <c r="C21" s="385"/>
      <c r="D21" s="385"/>
      <c r="E21" s="385"/>
      <c r="F21" s="385"/>
      <c r="G21" s="386"/>
      <c r="L21" s="135"/>
    </row>
    <row r="22" spans="1:12" s="91" customFormat="1" ht="13.5" customHeight="1">
      <c r="A22" s="624"/>
      <c r="B22" s="625"/>
      <c r="C22" s="625"/>
      <c r="D22" s="625"/>
      <c r="E22" s="625"/>
      <c r="F22" s="625"/>
      <c r="G22" s="626"/>
      <c r="L22" s="230"/>
    </row>
    <row r="23" spans="1:12" s="91" customFormat="1" ht="13.5" customHeight="1">
      <c r="A23" s="627"/>
      <c r="B23" s="628"/>
      <c r="C23" s="628"/>
      <c r="D23" s="628"/>
      <c r="E23" s="628"/>
      <c r="F23" s="628"/>
      <c r="G23" s="629"/>
      <c r="L23" s="230"/>
    </row>
    <row r="24" spans="1:12" s="230" customFormat="1" ht="13.5" customHeight="1">
      <c r="A24" s="384"/>
      <c r="B24" s="385"/>
      <c r="C24" s="385"/>
      <c r="D24" s="385"/>
      <c r="E24" s="385"/>
      <c r="F24" s="385"/>
      <c r="G24" s="386"/>
      <c r="H24" s="91"/>
      <c r="I24" s="91"/>
      <c r="J24" s="91"/>
      <c r="K24" s="91"/>
    </row>
    <row r="25" spans="1:12" s="91" customFormat="1" ht="13.5" customHeight="1">
      <c r="A25" s="630"/>
      <c r="B25" s="631"/>
      <c r="C25" s="631"/>
      <c r="D25" s="631"/>
      <c r="E25" s="631"/>
      <c r="F25" s="631"/>
      <c r="G25" s="632"/>
      <c r="L25" s="230"/>
    </row>
    <row r="26" spans="1:12" s="134" customFormat="1" ht="13.5" customHeight="1">
      <c r="A26" s="384"/>
      <c r="B26" s="385"/>
      <c r="C26" s="385"/>
      <c r="D26" s="385"/>
      <c r="E26" s="385"/>
      <c r="F26" s="385"/>
      <c r="G26" s="386"/>
      <c r="L26" s="135"/>
    </row>
    <row r="27" spans="1:12" s="134" customFormat="1" ht="13.5" customHeight="1">
      <c r="A27" s="384"/>
      <c r="B27" s="385"/>
      <c r="C27" s="385"/>
      <c r="D27" s="385"/>
      <c r="E27" s="385"/>
      <c r="F27" s="385"/>
      <c r="G27" s="386"/>
      <c r="L27" s="135"/>
    </row>
    <row r="28" spans="1:12" s="134" customFormat="1" ht="13.5" customHeight="1">
      <c r="A28" s="384"/>
      <c r="B28" s="385"/>
      <c r="C28" s="385"/>
      <c r="D28" s="385"/>
      <c r="E28" s="385"/>
      <c r="F28" s="385"/>
      <c r="G28" s="386"/>
      <c r="L28" s="135"/>
    </row>
    <row r="29" spans="1:12" s="135" customFormat="1" ht="13.5" customHeight="1">
      <c r="A29" s="384"/>
      <c r="B29" s="385"/>
      <c r="C29" s="385"/>
      <c r="D29" s="385"/>
      <c r="E29" s="385"/>
      <c r="F29" s="385"/>
      <c r="G29" s="386"/>
      <c r="H29" s="134"/>
      <c r="I29" s="134"/>
      <c r="J29" s="134"/>
      <c r="K29" s="134"/>
    </row>
    <row r="30" spans="1:12" s="134" customFormat="1" ht="13.5" customHeight="1">
      <c r="A30" s="384"/>
      <c r="B30" s="385"/>
      <c r="C30" s="385"/>
      <c r="D30" s="385"/>
      <c r="E30" s="385"/>
      <c r="F30" s="385"/>
      <c r="G30" s="386"/>
      <c r="L30" s="135"/>
    </row>
    <row r="31" spans="1:12" s="134" customFormat="1" ht="13.5" customHeight="1">
      <c r="A31" s="384"/>
      <c r="B31" s="385"/>
      <c r="C31" s="385"/>
      <c r="D31" s="385"/>
      <c r="E31" s="385"/>
      <c r="F31" s="385"/>
      <c r="G31" s="386"/>
      <c r="L31" s="135"/>
    </row>
    <row r="32" spans="1:12" s="134" customFormat="1" ht="13.5" customHeight="1">
      <c r="A32" s="384"/>
      <c r="B32" s="385"/>
      <c r="C32" s="385"/>
      <c r="D32" s="385"/>
      <c r="E32" s="385"/>
      <c r="F32" s="385"/>
      <c r="G32" s="386"/>
      <c r="L32" s="135"/>
    </row>
    <row r="33" spans="1:12" s="134" customFormat="1" ht="13.5" customHeight="1">
      <c r="A33" s="384"/>
      <c r="B33" s="385"/>
      <c r="C33" s="385"/>
      <c r="D33" s="385"/>
      <c r="E33" s="385"/>
      <c r="F33" s="385"/>
      <c r="G33" s="386"/>
      <c r="L33" s="135"/>
    </row>
    <row r="34" spans="1:12" s="134" customFormat="1" ht="13.5" customHeight="1">
      <c r="A34" s="384"/>
      <c r="B34" s="385"/>
      <c r="C34" s="385"/>
      <c r="D34" s="385"/>
      <c r="E34" s="385"/>
      <c r="F34" s="385"/>
      <c r="G34" s="386"/>
      <c r="L34" s="135"/>
    </row>
    <row r="35" spans="1:12" s="134" customFormat="1" ht="13.5" customHeight="1">
      <c r="A35" s="384"/>
      <c r="B35" s="385"/>
      <c r="C35" s="385"/>
      <c r="D35" s="385"/>
      <c r="E35" s="385"/>
      <c r="F35" s="385"/>
      <c r="G35" s="386"/>
      <c r="L35" s="135"/>
    </row>
    <row r="36" spans="1:12" s="134" customFormat="1" ht="13.5" customHeight="1">
      <c r="A36" s="384"/>
      <c r="B36" s="385"/>
      <c r="C36" s="385"/>
      <c r="D36" s="385"/>
      <c r="E36" s="385"/>
      <c r="F36" s="385"/>
      <c r="G36" s="386"/>
      <c r="L36" s="135"/>
    </row>
    <row r="37" spans="1:12" s="134" customFormat="1" ht="13.5" customHeight="1">
      <c r="A37" s="384"/>
      <c r="B37" s="385"/>
      <c r="C37" s="385"/>
      <c r="D37" s="385"/>
      <c r="E37" s="385"/>
      <c r="F37" s="385"/>
      <c r="G37" s="386"/>
      <c r="L37" s="135"/>
    </row>
    <row r="38" spans="1:12" s="134" customFormat="1" ht="13.5" customHeight="1">
      <c r="A38" s="384"/>
      <c r="B38" s="385"/>
      <c r="C38" s="385"/>
      <c r="D38" s="385"/>
      <c r="E38" s="385"/>
      <c r="F38" s="385"/>
      <c r="G38" s="386"/>
      <c r="L38" s="135"/>
    </row>
    <row r="39" spans="1:12" s="134" customFormat="1" ht="13.5" customHeight="1">
      <c r="A39" s="384"/>
      <c r="B39" s="385"/>
      <c r="C39" s="385"/>
      <c r="D39" s="385"/>
      <c r="E39" s="385"/>
      <c r="F39" s="385"/>
      <c r="G39" s="386"/>
      <c r="L39" s="135"/>
    </row>
    <row r="40" spans="1:12" s="134" customFormat="1" ht="13.5" customHeight="1">
      <c r="A40" s="384"/>
      <c r="B40" s="385"/>
      <c r="C40" s="385"/>
      <c r="D40" s="385"/>
      <c r="E40" s="385"/>
      <c r="F40" s="385"/>
      <c r="G40" s="386"/>
      <c r="L40" s="135"/>
    </row>
    <row r="41" spans="1:12" s="134" customFormat="1" ht="13.5" customHeight="1">
      <c r="A41" s="384"/>
      <c r="B41" s="385"/>
      <c r="C41" s="385"/>
      <c r="D41" s="385"/>
      <c r="E41" s="385"/>
      <c r="F41" s="385"/>
      <c r="G41" s="386"/>
      <c r="L41" s="135"/>
    </row>
    <row r="42" spans="1:12" s="134" customFormat="1" ht="13.5" customHeight="1">
      <c r="A42" s="384"/>
      <c r="B42" s="385"/>
      <c r="C42" s="385"/>
      <c r="D42" s="385"/>
      <c r="E42" s="385"/>
      <c r="F42" s="385"/>
      <c r="G42" s="386"/>
      <c r="L42" s="135"/>
    </row>
    <row r="43" spans="1:12" s="134" customFormat="1" ht="13.5" customHeight="1">
      <c r="A43" s="384"/>
      <c r="B43" s="385"/>
      <c r="C43" s="385"/>
      <c r="D43" s="385"/>
      <c r="E43" s="385"/>
      <c r="F43" s="385"/>
      <c r="G43" s="386"/>
      <c r="L43" s="135"/>
    </row>
    <row r="44" spans="1:12" s="134" customFormat="1" ht="13.5" customHeight="1">
      <c r="A44" s="384"/>
      <c r="B44" s="385"/>
      <c r="C44" s="385"/>
      <c r="D44" s="385"/>
      <c r="E44" s="385"/>
      <c r="F44" s="385"/>
      <c r="G44" s="386"/>
      <c r="L44" s="135"/>
    </row>
    <row r="45" spans="1:12" s="134" customFormat="1" ht="13.5" customHeight="1">
      <c r="A45" s="384"/>
      <c r="B45" s="385"/>
      <c r="C45" s="385"/>
      <c r="D45" s="385"/>
      <c r="E45" s="385"/>
      <c r="F45" s="385"/>
      <c r="G45" s="386"/>
      <c r="L45" s="135"/>
    </row>
    <row r="46" spans="1:12" s="134" customFormat="1" ht="13.5" customHeight="1">
      <c r="A46" s="384"/>
      <c r="B46" s="385"/>
      <c r="C46" s="385"/>
      <c r="D46" s="385"/>
      <c r="E46" s="385"/>
      <c r="F46" s="385"/>
      <c r="G46" s="386"/>
      <c r="L46" s="135"/>
    </row>
    <row r="47" spans="1:12" s="134" customFormat="1" ht="13.5" customHeight="1">
      <c r="A47" s="384"/>
      <c r="B47" s="385"/>
      <c r="C47" s="385"/>
      <c r="D47" s="385"/>
      <c r="E47" s="385"/>
      <c r="F47" s="385"/>
      <c r="G47" s="386"/>
      <c r="L47" s="135"/>
    </row>
    <row r="48" spans="1:12" s="134" customFormat="1" ht="13.5" customHeight="1">
      <c r="A48" s="384"/>
      <c r="B48" s="385"/>
      <c r="C48" s="385"/>
      <c r="D48" s="385"/>
      <c r="E48" s="385"/>
      <c r="F48" s="385"/>
      <c r="G48" s="386"/>
      <c r="L48" s="135"/>
    </row>
    <row r="49" spans="1:12" s="134" customFormat="1" ht="13.5" customHeight="1">
      <c r="A49" s="384"/>
      <c r="B49" s="385"/>
      <c r="C49" s="385"/>
      <c r="D49" s="385"/>
      <c r="E49" s="385"/>
      <c r="F49" s="385"/>
      <c r="G49" s="386"/>
      <c r="L49" s="135"/>
    </row>
    <row r="50" spans="1:12" s="134" customFormat="1" ht="13.5" customHeight="1">
      <c r="A50" s="384"/>
      <c r="B50" s="385"/>
      <c r="C50" s="385"/>
      <c r="D50" s="385"/>
      <c r="E50" s="385"/>
      <c r="F50" s="385"/>
      <c r="G50" s="386"/>
      <c r="L50" s="135"/>
    </row>
    <row r="51" spans="1:12" s="134" customFormat="1" ht="13.5" customHeight="1">
      <c r="A51" s="384"/>
      <c r="B51" s="385"/>
      <c r="C51" s="385"/>
      <c r="D51" s="385"/>
      <c r="E51" s="385"/>
      <c r="F51" s="385"/>
      <c r="G51" s="386"/>
      <c r="L51" s="135"/>
    </row>
    <row r="52" spans="1:12" s="134" customFormat="1" ht="13.5" customHeight="1">
      <c r="A52" s="384"/>
      <c r="B52" s="385"/>
      <c r="C52" s="385"/>
      <c r="D52" s="385"/>
      <c r="E52" s="385"/>
      <c r="F52" s="385"/>
      <c r="G52" s="386"/>
      <c r="L52" s="135"/>
    </row>
    <row r="53" spans="1:12" s="134" customFormat="1" ht="13.5" customHeight="1">
      <c r="A53" s="384"/>
      <c r="B53" s="385"/>
      <c r="C53" s="385"/>
      <c r="D53" s="385"/>
      <c r="E53" s="385"/>
      <c r="F53" s="385"/>
      <c r="G53" s="386"/>
      <c r="L53" s="135"/>
    </row>
    <row r="54" spans="1:12" s="134" customFormat="1" ht="13.5" customHeight="1">
      <c r="A54" s="384"/>
      <c r="B54" s="385"/>
      <c r="C54" s="385"/>
      <c r="D54" s="385"/>
      <c r="E54" s="385"/>
      <c r="F54" s="385"/>
      <c r="G54" s="386"/>
      <c r="L54" s="135"/>
    </row>
    <row r="55" spans="1:12" s="134" customFormat="1" ht="13.5" customHeight="1">
      <c r="A55" s="384"/>
      <c r="B55" s="385"/>
      <c r="C55" s="385"/>
      <c r="D55" s="385"/>
      <c r="E55" s="385"/>
      <c r="F55" s="385"/>
      <c r="G55" s="386"/>
      <c r="L55" s="135"/>
    </row>
    <row r="56" spans="1:12" s="134" customFormat="1" ht="13.5" customHeight="1">
      <c r="A56" s="384"/>
      <c r="B56" s="385"/>
      <c r="C56" s="385"/>
      <c r="D56" s="385"/>
      <c r="E56" s="385"/>
      <c r="F56" s="385"/>
      <c r="G56" s="386"/>
      <c r="L56" s="135"/>
    </row>
    <row r="57" spans="1:12" s="135" customFormat="1" ht="13.5" customHeight="1">
      <c r="A57" s="384"/>
      <c r="B57" s="385"/>
      <c r="C57" s="385"/>
      <c r="D57" s="385"/>
      <c r="E57" s="385"/>
      <c r="F57" s="385"/>
      <c r="G57" s="386"/>
      <c r="H57" s="134"/>
      <c r="I57" s="134"/>
      <c r="J57" s="134"/>
      <c r="K57" s="134"/>
    </row>
    <row r="58" spans="1:12" s="89" customFormat="1" ht="21">
      <c r="A58" s="231" t="s">
        <v>32</v>
      </c>
      <c r="B58" s="232">
        <f>$B$1</f>
        <v>6</v>
      </c>
      <c r="C58" s="233" t="s">
        <v>40</v>
      </c>
      <c r="D58" s="234" t="str">
        <f>$E$1</f>
        <v>儀式</v>
      </c>
      <c r="E58" s="633" t="str">
        <f>$B$2</f>
        <v>ディスエンチャント・マジック・アイテム</v>
      </c>
      <c r="F58" s="634"/>
      <c r="G58" s="635"/>
      <c r="L58" s="229"/>
    </row>
  </sheetData>
  <mergeCells count="63">
    <mergeCell ref="A56:G56"/>
    <mergeCell ref="A57:G57"/>
    <mergeCell ref="E58:G58"/>
    <mergeCell ref="A50:G50"/>
    <mergeCell ref="A51:G51"/>
    <mergeCell ref="A52:G52"/>
    <mergeCell ref="A53:G53"/>
    <mergeCell ref="A54:G54"/>
    <mergeCell ref="A55:G55"/>
    <mergeCell ref="A49:G49"/>
    <mergeCell ref="A38:G38"/>
    <mergeCell ref="A39:G39"/>
    <mergeCell ref="A40:G40"/>
    <mergeCell ref="A41:G41"/>
    <mergeCell ref="A42:G42"/>
    <mergeCell ref="A43:G43"/>
    <mergeCell ref="A44:G44"/>
    <mergeCell ref="A45:G45"/>
    <mergeCell ref="A46:G46"/>
    <mergeCell ref="A47:G47"/>
    <mergeCell ref="A48:G48"/>
    <mergeCell ref="A37:G37"/>
    <mergeCell ref="A26:G26"/>
    <mergeCell ref="A27:G27"/>
    <mergeCell ref="A28:G28"/>
    <mergeCell ref="A29:G29"/>
    <mergeCell ref="A30:G30"/>
    <mergeCell ref="A31:G31"/>
    <mergeCell ref="A32:G32"/>
    <mergeCell ref="A33:G33"/>
    <mergeCell ref="A34:G34"/>
    <mergeCell ref="A35:G35"/>
    <mergeCell ref="A36:G36"/>
    <mergeCell ref="J10:K10"/>
    <mergeCell ref="B11:G11"/>
    <mergeCell ref="B12:G12"/>
    <mergeCell ref="J12:K12"/>
    <mergeCell ref="A25:G25"/>
    <mergeCell ref="B14:G14"/>
    <mergeCell ref="B15:G15"/>
    <mergeCell ref="B16:G16"/>
    <mergeCell ref="B17:G17"/>
    <mergeCell ref="B18:G18"/>
    <mergeCell ref="A19:G19"/>
    <mergeCell ref="A20:G20"/>
    <mergeCell ref="A21:G21"/>
    <mergeCell ref="A22:G22"/>
    <mergeCell ref="A23:G23"/>
    <mergeCell ref="A24:G24"/>
    <mergeCell ref="B13:G13"/>
    <mergeCell ref="B6:D6"/>
    <mergeCell ref="F6:G6"/>
    <mergeCell ref="B7:D7"/>
    <mergeCell ref="F7:G7"/>
    <mergeCell ref="B8:G8"/>
    <mergeCell ref="B9:G9"/>
    <mergeCell ref="B10:G10"/>
    <mergeCell ref="B1:C1"/>
    <mergeCell ref="F1:G1"/>
    <mergeCell ref="B2:G2"/>
    <mergeCell ref="B4:G4"/>
    <mergeCell ref="B5:D5"/>
    <mergeCell ref="F5:G5"/>
  </mergeCells>
  <phoneticPr fontId="17"/>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基本!$B$27:$B$31</xm:f>
          </x14:formula1>
          <xm:sqref>I7</xm:sqref>
        </x14:dataValidation>
        <x14:dataValidation type="list" allowBlank="1" showInputMessage="1" showErrorMessage="1">
          <x14:formula1>
            <xm:f>基本!$A$27:$A$33</xm:f>
          </x14:formula1>
          <xm:sqref>I6</xm:sqref>
        </x14:dataValidation>
        <x14:dataValidation type="list" allowBlank="1" showInputMessage="1" showErrorMessage="1">
          <x14:formula1>
            <xm:f>基本!$D$27:$D$31</xm:f>
          </x14:formula1>
          <xm:sqref>I8</xm:sqref>
        </x14:dataValidation>
        <x14:dataValidation type="list" allowBlank="1" showInputMessage="1" showErrorMessage="1">
          <x14:formula1>
            <xm:f>基本!$C$27:$C$37</xm:f>
          </x14:formula1>
          <xm:sqref>I15</xm:sqref>
        </x14:dataValidation>
        <x14:dataValidation type="list" allowBlank="1" showInputMessage="1" showErrorMessage="1">
          <x14:formula1>
            <xm:f>基本!$A$16:$A$19</xm:f>
          </x14:formula1>
          <xm:sqref>K9</xm:sqref>
        </x14:dataValidation>
        <x14:dataValidation type="list" allowBlank="1" showInputMessage="1" showErrorMessage="1">
          <x14:formula1>
            <xm:f>基本!$A$5:$A$10</xm:f>
          </x14:formula1>
          <xm:sqref>I9 I11</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L58"/>
  <sheetViews>
    <sheetView workbookViewId="0">
      <selection activeCell="H6" sqref="H6:L15"/>
    </sheetView>
  </sheetViews>
  <sheetFormatPr defaultRowHeight="13.5"/>
  <cols>
    <col min="1" max="1" width="7.875" style="229" customWidth="1"/>
    <col min="2" max="2" width="8.5" style="229" customWidth="1"/>
    <col min="3" max="3" width="6.625" style="229" customWidth="1"/>
    <col min="4" max="4" width="15.75" style="229" customWidth="1"/>
    <col min="5" max="6" width="15.75" style="89" customWidth="1"/>
    <col min="7" max="7" width="18.25" style="89" customWidth="1"/>
    <col min="8" max="8" width="17.375" style="89" customWidth="1"/>
    <col min="9" max="9" width="14.625" style="89" customWidth="1"/>
    <col min="10" max="10" width="8.375" style="89" customWidth="1"/>
    <col min="11" max="11" width="7.5" style="89" customWidth="1"/>
    <col min="12" max="12" width="7.875" style="229" customWidth="1"/>
    <col min="13" max="13" width="9.25" style="229" customWidth="1"/>
    <col min="14" max="14" width="12.375" style="229" customWidth="1"/>
    <col min="15" max="16384" width="9" style="229"/>
  </cols>
  <sheetData>
    <row r="1" spans="1:12" ht="21">
      <c r="A1" s="219" t="s">
        <v>511</v>
      </c>
      <c r="B1" s="615">
        <v>4</v>
      </c>
      <c r="C1" s="616"/>
      <c r="D1" s="220" t="s">
        <v>512</v>
      </c>
      <c r="E1" s="221" t="s">
        <v>513</v>
      </c>
      <c r="F1" s="617"/>
      <c r="G1" s="618"/>
      <c r="H1" s="97" t="s">
        <v>55</v>
      </c>
    </row>
    <row r="2" spans="1:12" ht="24.75" customHeight="1">
      <c r="A2" s="220" t="s">
        <v>514</v>
      </c>
      <c r="B2" s="619" t="s">
        <v>545</v>
      </c>
      <c r="C2" s="619"/>
      <c r="D2" s="619"/>
      <c r="E2" s="619"/>
      <c r="F2" s="619"/>
      <c r="G2" s="619"/>
      <c r="H2" s="97" t="s">
        <v>56</v>
      </c>
    </row>
    <row r="3" spans="1:12" ht="19.5" customHeight="1">
      <c r="A3" s="224" t="s">
        <v>515</v>
      </c>
      <c r="B3" s="222"/>
      <c r="C3" s="222"/>
      <c r="D3" s="222"/>
      <c r="E3" s="222"/>
      <c r="F3" s="222"/>
      <c r="G3" s="222"/>
      <c r="I3" s="97"/>
    </row>
    <row r="4" spans="1:12">
      <c r="A4" s="225" t="s">
        <v>516</v>
      </c>
      <c r="B4" s="613" t="s">
        <v>546</v>
      </c>
      <c r="C4" s="620"/>
      <c r="D4" s="620"/>
      <c r="E4" s="620"/>
      <c r="F4" s="620"/>
      <c r="G4" s="614"/>
    </row>
    <row r="5" spans="1:12">
      <c r="A5" s="226" t="s">
        <v>517</v>
      </c>
      <c r="B5" s="621" t="s">
        <v>525</v>
      </c>
      <c r="C5" s="622"/>
      <c r="D5" s="623"/>
      <c r="E5" s="227" t="s">
        <v>518</v>
      </c>
      <c r="F5" s="613" t="s">
        <v>528</v>
      </c>
      <c r="G5" s="614"/>
    </row>
    <row r="6" spans="1:12">
      <c r="A6" s="226" t="s">
        <v>519</v>
      </c>
      <c r="B6" s="621" t="s">
        <v>526</v>
      </c>
      <c r="C6" s="622"/>
      <c r="D6" s="623"/>
      <c r="E6" s="227" t="s">
        <v>521</v>
      </c>
      <c r="F6" s="613" t="s">
        <v>548</v>
      </c>
      <c r="G6" s="614"/>
      <c r="H6" s="256" t="s">
        <v>43</v>
      </c>
      <c r="I6" s="254" t="s">
        <v>69</v>
      </c>
      <c r="J6" s="254" t="s">
        <v>100</v>
      </c>
      <c r="L6" s="253"/>
    </row>
    <row r="7" spans="1:12">
      <c r="A7" s="226" t="s">
        <v>522</v>
      </c>
      <c r="B7" s="613" t="s">
        <v>547</v>
      </c>
      <c r="C7" s="620"/>
      <c r="D7" s="614"/>
      <c r="E7" s="227" t="s">
        <v>523</v>
      </c>
      <c r="F7" s="613" t="s">
        <v>537</v>
      </c>
      <c r="G7" s="614"/>
      <c r="H7" s="256" t="s">
        <v>66</v>
      </c>
      <c r="I7" s="254"/>
      <c r="J7" s="254"/>
      <c r="L7" s="253"/>
    </row>
    <row r="8" spans="1:12" ht="13.5" customHeight="1">
      <c r="A8" s="228"/>
      <c r="B8" s="607" t="s">
        <v>549</v>
      </c>
      <c r="C8" s="608"/>
      <c r="D8" s="608"/>
      <c r="E8" s="608"/>
      <c r="F8" s="608"/>
      <c r="G8" s="609"/>
      <c r="H8" s="256" t="s">
        <v>85</v>
      </c>
      <c r="I8" s="254" t="s">
        <v>101</v>
      </c>
      <c r="J8" s="97" t="s">
        <v>62</v>
      </c>
      <c r="L8" s="253"/>
    </row>
    <row r="9" spans="1:12" ht="13.5" customHeight="1">
      <c r="A9" s="228"/>
      <c r="B9" s="610" t="s">
        <v>550</v>
      </c>
      <c r="C9" s="611"/>
      <c r="D9" s="611"/>
      <c r="E9" s="611"/>
      <c r="F9" s="611"/>
      <c r="G9" s="612"/>
      <c r="H9" s="256" t="s">
        <v>51</v>
      </c>
      <c r="I9" s="258" t="s">
        <v>12</v>
      </c>
      <c r="J9" s="255">
        <f>IF(I9="",0,VLOOKUP(I9,基本!$A$5:'基本'!$C$10,3,FALSE))</f>
        <v>0</v>
      </c>
      <c r="K9" s="254" t="s">
        <v>90</v>
      </c>
      <c r="L9" s="253"/>
    </row>
    <row r="10" spans="1:12" ht="13.5" customHeight="1">
      <c r="A10" s="228"/>
      <c r="B10" s="665"/>
      <c r="C10" s="611"/>
      <c r="D10" s="611"/>
      <c r="E10" s="611"/>
      <c r="F10" s="611"/>
      <c r="G10" s="612"/>
      <c r="H10" s="256" t="s">
        <v>58</v>
      </c>
      <c r="I10" s="254">
        <v>0</v>
      </c>
      <c r="J10" s="362" t="s">
        <v>53</v>
      </c>
      <c r="K10" s="363"/>
      <c r="L10" s="255">
        <f>IF($I$8=基本!$F$4,基本!$P$7,IF($I$8=基本!$F$13,基本!$P$16,IF($I$8=基本!$F$22,基本!$P$25,IF($I$8=基本!$F$31,基本!$P$34,IF($I$8=基本!$F$40,基本!$P$43,0)))))</f>
        <v>9</v>
      </c>
    </row>
    <row r="11" spans="1:12" ht="13.5" customHeight="1">
      <c r="A11" s="228"/>
      <c r="B11" s="665" t="s">
        <v>551</v>
      </c>
      <c r="C11" s="611"/>
      <c r="D11" s="611"/>
      <c r="E11" s="611"/>
      <c r="F11" s="611"/>
      <c r="G11" s="612"/>
      <c r="H11" s="101" t="s">
        <v>52</v>
      </c>
      <c r="I11" s="258" t="s">
        <v>12</v>
      </c>
      <c r="J11" s="255">
        <f>IF(I11="",0,VLOOKUP(I11,基本!$A$5:'基本'!$C$10,3,FALSE))</f>
        <v>0</v>
      </c>
      <c r="L11" s="89"/>
    </row>
    <row r="12" spans="1:12" ht="13.5" customHeight="1">
      <c r="A12" s="228"/>
      <c r="B12" s="665" t="s">
        <v>552</v>
      </c>
      <c r="C12" s="611"/>
      <c r="D12" s="611"/>
      <c r="E12" s="611"/>
      <c r="F12" s="611"/>
      <c r="G12" s="612"/>
      <c r="H12" s="256" t="s">
        <v>59</v>
      </c>
      <c r="I12" s="254">
        <v>0</v>
      </c>
      <c r="J12" s="362" t="s">
        <v>54</v>
      </c>
      <c r="K12" s="363"/>
      <c r="L12" s="255">
        <f>IF($I$8=基本!$F$4,基本!$P$9,IF($I$8=基本!$F$13,基本!$P$18,IF($I$8=基本!$F$22,基本!$P$27,IF($I$8=基本!$F$31,基本!$P$36,IF($I$8=基本!$F$40,基本!$P$45,0)))))</f>
        <v>2</v>
      </c>
    </row>
    <row r="13" spans="1:12" ht="13.5" customHeight="1">
      <c r="A13" s="228"/>
      <c r="B13" s="665" t="s">
        <v>553</v>
      </c>
      <c r="C13" s="611"/>
      <c r="D13" s="611"/>
      <c r="E13" s="611"/>
      <c r="F13" s="611"/>
      <c r="G13" s="612"/>
      <c r="H13" s="102" t="s">
        <v>86</v>
      </c>
      <c r="I13" s="254">
        <v>1</v>
      </c>
      <c r="J13" s="256" t="s">
        <v>44</v>
      </c>
      <c r="K13" s="254">
        <v>6</v>
      </c>
      <c r="L13" s="108"/>
    </row>
    <row r="14" spans="1:12" ht="13.5" customHeight="1">
      <c r="A14" s="228"/>
      <c r="B14" s="665" t="s">
        <v>554</v>
      </c>
      <c r="C14" s="611"/>
      <c r="D14" s="611"/>
      <c r="E14" s="611"/>
      <c r="F14" s="611"/>
      <c r="G14" s="612"/>
      <c r="H14" s="256" t="s">
        <v>50</v>
      </c>
      <c r="I14" s="254">
        <v>2</v>
      </c>
      <c r="J14" s="256" t="s">
        <v>44</v>
      </c>
      <c r="K14" s="254">
        <v>8</v>
      </c>
      <c r="L14" s="108"/>
    </row>
    <row r="15" spans="1:12" ht="13.5" customHeight="1">
      <c r="A15" s="228"/>
      <c r="B15" s="665"/>
      <c r="C15" s="611"/>
      <c r="D15" s="611"/>
      <c r="E15" s="611"/>
      <c r="F15" s="611"/>
      <c r="G15" s="612"/>
      <c r="H15" s="256" t="s">
        <v>60</v>
      </c>
      <c r="I15" s="254"/>
      <c r="J15" s="253"/>
      <c r="K15" s="253"/>
      <c r="L15" s="253"/>
    </row>
    <row r="16" spans="1:12" ht="13.5" customHeight="1">
      <c r="A16" s="228"/>
      <c r="B16" s="665" t="s">
        <v>555</v>
      </c>
      <c r="C16" s="611"/>
      <c r="D16" s="611"/>
      <c r="E16" s="611"/>
      <c r="F16" s="611"/>
      <c r="G16" s="612"/>
    </row>
    <row r="17" spans="1:12" ht="13.5" customHeight="1">
      <c r="A17" s="228"/>
      <c r="B17" s="665" t="s">
        <v>556</v>
      </c>
      <c r="C17" s="611"/>
      <c r="D17" s="611"/>
      <c r="E17" s="611"/>
      <c r="F17" s="611"/>
      <c r="G17" s="612"/>
      <c r="H17" s="222"/>
      <c r="J17" s="229"/>
      <c r="K17" s="229"/>
    </row>
    <row r="18" spans="1:12" ht="13.5" customHeight="1">
      <c r="A18" s="80"/>
      <c r="B18" s="544"/>
      <c r="C18" s="545"/>
      <c r="D18" s="545"/>
      <c r="E18" s="545"/>
      <c r="F18" s="545"/>
      <c r="G18" s="546"/>
      <c r="J18" s="229"/>
      <c r="K18" s="229"/>
    </row>
    <row r="19" spans="1:12">
      <c r="A19" s="545"/>
      <c r="B19" s="545"/>
      <c r="C19" s="545"/>
      <c r="D19" s="545"/>
      <c r="E19" s="545"/>
      <c r="F19" s="545"/>
      <c r="G19" s="545"/>
    </row>
    <row r="20" spans="1:12" ht="13.5" customHeight="1">
      <c r="A20" s="407" t="s">
        <v>49</v>
      </c>
      <c r="B20" s="408"/>
      <c r="C20" s="408"/>
      <c r="D20" s="408"/>
      <c r="E20" s="408"/>
      <c r="F20" s="408"/>
      <c r="G20" s="409"/>
    </row>
    <row r="21" spans="1:12" s="134" customFormat="1" ht="13.5" customHeight="1">
      <c r="A21" s="384"/>
      <c r="B21" s="385"/>
      <c r="C21" s="385"/>
      <c r="D21" s="385"/>
      <c r="E21" s="385"/>
      <c r="F21" s="385"/>
      <c r="G21" s="386"/>
      <c r="L21" s="135"/>
    </row>
    <row r="22" spans="1:12" s="91" customFormat="1" ht="13.5" customHeight="1">
      <c r="A22" s="624"/>
      <c r="B22" s="625"/>
      <c r="C22" s="625"/>
      <c r="D22" s="625"/>
      <c r="E22" s="625"/>
      <c r="F22" s="625"/>
      <c r="G22" s="626"/>
      <c r="L22" s="230"/>
    </row>
    <row r="23" spans="1:12" s="91" customFormat="1" ht="13.5" customHeight="1">
      <c r="A23" s="627"/>
      <c r="B23" s="628"/>
      <c r="C23" s="628"/>
      <c r="D23" s="628"/>
      <c r="E23" s="628"/>
      <c r="F23" s="628"/>
      <c r="G23" s="629"/>
      <c r="L23" s="230"/>
    </row>
    <row r="24" spans="1:12" s="230" customFormat="1" ht="13.5" customHeight="1">
      <c r="A24" s="384"/>
      <c r="B24" s="385"/>
      <c r="C24" s="385"/>
      <c r="D24" s="385"/>
      <c r="E24" s="385"/>
      <c r="F24" s="385"/>
      <c r="G24" s="386"/>
      <c r="H24" s="91"/>
      <c r="I24" s="91"/>
      <c r="J24" s="91"/>
      <c r="K24" s="91"/>
    </row>
    <row r="25" spans="1:12" s="91" customFormat="1" ht="13.5" customHeight="1">
      <c r="A25" s="630"/>
      <c r="B25" s="631"/>
      <c r="C25" s="631"/>
      <c r="D25" s="631"/>
      <c r="E25" s="631"/>
      <c r="F25" s="631"/>
      <c r="G25" s="632"/>
      <c r="L25" s="230"/>
    </row>
    <row r="26" spans="1:12" s="134" customFormat="1" ht="13.5" customHeight="1">
      <c r="A26" s="384"/>
      <c r="B26" s="385"/>
      <c r="C26" s="385"/>
      <c r="D26" s="385"/>
      <c r="E26" s="385"/>
      <c r="F26" s="385"/>
      <c r="G26" s="386"/>
      <c r="L26" s="135"/>
    </row>
    <row r="27" spans="1:12" s="134" customFormat="1" ht="13.5" customHeight="1">
      <c r="A27" s="384"/>
      <c r="B27" s="385"/>
      <c r="C27" s="385"/>
      <c r="D27" s="385"/>
      <c r="E27" s="385"/>
      <c r="F27" s="385"/>
      <c r="G27" s="386"/>
      <c r="L27" s="135"/>
    </row>
    <row r="28" spans="1:12" s="134" customFormat="1" ht="13.5" customHeight="1">
      <c r="A28" s="384"/>
      <c r="B28" s="385"/>
      <c r="C28" s="385"/>
      <c r="D28" s="385"/>
      <c r="E28" s="385"/>
      <c r="F28" s="385"/>
      <c r="G28" s="386"/>
      <c r="L28" s="135"/>
    </row>
    <row r="29" spans="1:12" s="135" customFormat="1" ht="13.5" customHeight="1">
      <c r="A29" s="384"/>
      <c r="B29" s="385"/>
      <c r="C29" s="385"/>
      <c r="D29" s="385"/>
      <c r="E29" s="385"/>
      <c r="F29" s="385"/>
      <c r="G29" s="386"/>
      <c r="H29" s="134"/>
      <c r="I29" s="134"/>
      <c r="J29" s="134"/>
      <c r="K29" s="134"/>
    </row>
    <row r="30" spans="1:12" s="134" customFormat="1" ht="13.5" customHeight="1">
      <c r="A30" s="384"/>
      <c r="B30" s="385"/>
      <c r="C30" s="385"/>
      <c r="D30" s="385"/>
      <c r="E30" s="385"/>
      <c r="F30" s="385"/>
      <c r="G30" s="386"/>
      <c r="L30" s="135"/>
    </row>
    <row r="31" spans="1:12" s="134" customFormat="1" ht="13.5" customHeight="1">
      <c r="A31" s="384"/>
      <c r="B31" s="385"/>
      <c r="C31" s="385"/>
      <c r="D31" s="385"/>
      <c r="E31" s="385"/>
      <c r="F31" s="385"/>
      <c r="G31" s="386"/>
      <c r="L31" s="135"/>
    </row>
    <row r="32" spans="1:12" s="134" customFormat="1" ht="13.5" customHeight="1">
      <c r="A32" s="384"/>
      <c r="B32" s="385"/>
      <c r="C32" s="385"/>
      <c r="D32" s="385"/>
      <c r="E32" s="385"/>
      <c r="F32" s="385"/>
      <c r="G32" s="386"/>
      <c r="L32" s="135"/>
    </row>
    <row r="33" spans="1:12" s="134" customFormat="1" ht="13.5" customHeight="1">
      <c r="A33" s="384"/>
      <c r="B33" s="385"/>
      <c r="C33" s="385"/>
      <c r="D33" s="385"/>
      <c r="E33" s="385"/>
      <c r="F33" s="385"/>
      <c r="G33" s="386"/>
      <c r="L33" s="135"/>
    </row>
    <row r="34" spans="1:12" s="134" customFormat="1" ht="13.5" customHeight="1">
      <c r="A34" s="384"/>
      <c r="B34" s="385"/>
      <c r="C34" s="385"/>
      <c r="D34" s="385"/>
      <c r="E34" s="385"/>
      <c r="F34" s="385"/>
      <c r="G34" s="386"/>
      <c r="L34" s="135"/>
    </row>
    <row r="35" spans="1:12" s="134" customFormat="1" ht="13.5" customHeight="1">
      <c r="A35" s="384"/>
      <c r="B35" s="385"/>
      <c r="C35" s="385"/>
      <c r="D35" s="385"/>
      <c r="E35" s="385"/>
      <c r="F35" s="385"/>
      <c r="G35" s="386"/>
      <c r="L35" s="135"/>
    </row>
    <row r="36" spans="1:12" s="134" customFormat="1" ht="13.5" customHeight="1">
      <c r="A36" s="384"/>
      <c r="B36" s="385"/>
      <c r="C36" s="385"/>
      <c r="D36" s="385"/>
      <c r="E36" s="385"/>
      <c r="F36" s="385"/>
      <c r="G36" s="386"/>
      <c r="L36" s="135"/>
    </row>
    <row r="37" spans="1:12" s="134" customFormat="1" ht="13.5" customHeight="1">
      <c r="A37" s="384"/>
      <c r="B37" s="385"/>
      <c r="C37" s="385"/>
      <c r="D37" s="385"/>
      <c r="E37" s="385"/>
      <c r="F37" s="385"/>
      <c r="G37" s="386"/>
      <c r="L37" s="135"/>
    </row>
    <row r="38" spans="1:12" s="134" customFormat="1" ht="13.5" customHeight="1">
      <c r="A38" s="384"/>
      <c r="B38" s="385"/>
      <c r="C38" s="385"/>
      <c r="D38" s="385"/>
      <c r="E38" s="385"/>
      <c r="F38" s="385"/>
      <c r="G38" s="386"/>
      <c r="L38" s="135"/>
    </row>
    <row r="39" spans="1:12" s="134" customFormat="1" ht="13.5" customHeight="1">
      <c r="A39" s="384"/>
      <c r="B39" s="385"/>
      <c r="C39" s="385"/>
      <c r="D39" s="385"/>
      <c r="E39" s="385"/>
      <c r="F39" s="385"/>
      <c r="G39" s="386"/>
      <c r="L39" s="135"/>
    </row>
    <row r="40" spans="1:12" s="134" customFormat="1" ht="13.5" customHeight="1">
      <c r="A40" s="384"/>
      <c r="B40" s="385"/>
      <c r="C40" s="385"/>
      <c r="D40" s="385"/>
      <c r="E40" s="385"/>
      <c r="F40" s="385"/>
      <c r="G40" s="386"/>
      <c r="L40" s="135"/>
    </row>
    <row r="41" spans="1:12" s="134" customFormat="1" ht="13.5" customHeight="1">
      <c r="A41" s="384"/>
      <c r="B41" s="385"/>
      <c r="C41" s="385"/>
      <c r="D41" s="385"/>
      <c r="E41" s="385"/>
      <c r="F41" s="385"/>
      <c r="G41" s="386"/>
      <c r="L41" s="135"/>
    </row>
    <row r="42" spans="1:12" s="134" customFormat="1" ht="13.5" customHeight="1">
      <c r="A42" s="384"/>
      <c r="B42" s="385"/>
      <c r="C42" s="385"/>
      <c r="D42" s="385"/>
      <c r="E42" s="385"/>
      <c r="F42" s="385"/>
      <c r="G42" s="386"/>
      <c r="L42" s="135"/>
    </row>
    <row r="43" spans="1:12" s="134" customFormat="1" ht="13.5" customHeight="1">
      <c r="A43" s="384"/>
      <c r="B43" s="385"/>
      <c r="C43" s="385"/>
      <c r="D43" s="385"/>
      <c r="E43" s="385"/>
      <c r="F43" s="385"/>
      <c r="G43" s="386"/>
      <c r="L43" s="135"/>
    </row>
    <row r="44" spans="1:12" s="134" customFormat="1" ht="13.5" customHeight="1">
      <c r="A44" s="384"/>
      <c r="B44" s="385"/>
      <c r="C44" s="385"/>
      <c r="D44" s="385"/>
      <c r="E44" s="385"/>
      <c r="F44" s="385"/>
      <c r="G44" s="386"/>
      <c r="L44" s="135"/>
    </row>
    <row r="45" spans="1:12" s="134" customFormat="1" ht="13.5" customHeight="1">
      <c r="A45" s="384"/>
      <c r="B45" s="385"/>
      <c r="C45" s="385"/>
      <c r="D45" s="385"/>
      <c r="E45" s="385"/>
      <c r="F45" s="385"/>
      <c r="G45" s="386"/>
      <c r="L45" s="135"/>
    </row>
    <row r="46" spans="1:12" s="134" customFormat="1" ht="13.5" customHeight="1">
      <c r="A46" s="384"/>
      <c r="B46" s="385"/>
      <c r="C46" s="385"/>
      <c r="D46" s="385"/>
      <c r="E46" s="385"/>
      <c r="F46" s="385"/>
      <c r="G46" s="386"/>
      <c r="L46" s="135"/>
    </row>
    <row r="47" spans="1:12" s="134" customFormat="1" ht="13.5" customHeight="1">
      <c r="A47" s="384"/>
      <c r="B47" s="385"/>
      <c r="C47" s="385"/>
      <c r="D47" s="385"/>
      <c r="E47" s="385"/>
      <c r="F47" s="385"/>
      <c r="G47" s="386"/>
      <c r="L47" s="135"/>
    </row>
    <row r="48" spans="1:12" s="134" customFormat="1" ht="13.5" customHeight="1">
      <c r="A48" s="384"/>
      <c r="B48" s="385"/>
      <c r="C48" s="385"/>
      <c r="D48" s="385"/>
      <c r="E48" s="385"/>
      <c r="F48" s="385"/>
      <c r="G48" s="386"/>
      <c r="L48" s="135"/>
    </row>
    <row r="49" spans="1:12" s="134" customFormat="1" ht="13.5" customHeight="1">
      <c r="A49" s="384"/>
      <c r="B49" s="385"/>
      <c r="C49" s="385"/>
      <c r="D49" s="385"/>
      <c r="E49" s="385"/>
      <c r="F49" s="385"/>
      <c r="G49" s="386"/>
      <c r="L49" s="135"/>
    </row>
    <row r="50" spans="1:12" s="134" customFormat="1" ht="13.5" customHeight="1">
      <c r="A50" s="384"/>
      <c r="B50" s="385"/>
      <c r="C50" s="385"/>
      <c r="D50" s="385"/>
      <c r="E50" s="385"/>
      <c r="F50" s="385"/>
      <c r="G50" s="386"/>
      <c r="L50" s="135"/>
    </row>
    <row r="51" spans="1:12" s="134" customFormat="1" ht="13.5" customHeight="1">
      <c r="A51" s="384"/>
      <c r="B51" s="385"/>
      <c r="C51" s="385"/>
      <c r="D51" s="385"/>
      <c r="E51" s="385"/>
      <c r="F51" s="385"/>
      <c r="G51" s="386"/>
      <c r="L51" s="135"/>
    </row>
    <row r="52" spans="1:12" s="134" customFormat="1" ht="13.5" customHeight="1">
      <c r="A52" s="384"/>
      <c r="B52" s="385"/>
      <c r="C52" s="385"/>
      <c r="D52" s="385"/>
      <c r="E52" s="385"/>
      <c r="F52" s="385"/>
      <c r="G52" s="386"/>
      <c r="L52" s="135"/>
    </row>
    <row r="53" spans="1:12" s="134" customFormat="1" ht="13.5" customHeight="1">
      <c r="A53" s="384"/>
      <c r="B53" s="385"/>
      <c r="C53" s="385"/>
      <c r="D53" s="385"/>
      <c r="E53" s="385"/>
      <c r="F53" s="385"/>
      <c r="G53" s="386"/>
      <c r="L53" s="135"/>
    </row>
    <row r="54" spans="1:12" s="134" customFormat="1" ht="13.5" customHeight="1">
      <c r="A54" s="384"/>
      <c r="B54" s="385"/>
      <c r="C54" s="385"/>
      <c r="D54" s="385"/>
      <c r="E54" s="385"/>
      <c r="F54" s="385"/>
      <c r="G54" s="386"/>
      <c r="L54" s="135"/>
    </row>
    <row r="55" spans="1:12" s="134" customFormat="1" ht="13.5" customHeight="1">
      <c r="A55" s="384"/>
      <c r="B55" s="385"/>
      <c r="C55" s="385"/>
      <c r="D55" s="385"/>
      <c r="E55" s="385"/>
      <c r="F55" s="385"/>
      <c r="G55" s="386"/>
      <c r="L55" s="135"/>
    </row>
    <row r="56" spans="1:12" s="134" customFormat="1" ht="13.5" customHeight="1">
      <c r="A56" s="384"/>
      <c r="B56" s="385"/>
      <c r="C56" s="385"/>
      <c r="D56" s="385"/>
      <c r="E56" s="385"/>
      <c r="F56" s="385"/>
      <c r="G56" s="386"/>
      <c r="L56" s="135"/>
    </row>
    <row r="57" spans="1:12" s="135" customFormat="1" ht="13.5" customHeight="1">
      <c r="A57" s="384"/>
      <c r="B57" s="385"/>
      <c r="C57" s="385"/>
      <c r="D57" s="385"/>
      <c r="E57" s="385"/>
      <c r="F57" s="385"/>
      <c r="G57" s="386"/>
      <c r="H57" s="134"/>
      <c r="I57" s="134"/>
      <c r="J57" s="134"/>
      <c r="K57" s="134"/>
    </row>
    <row r="58" spans="1:12" s="89" customFormat="1" ht="21">
      <c r="A58" s="231" t="s">
        <v>32</v>
      </c>
      <c r="B58" s="232">
        <f>$B$1</f>
        <v>4</v>
      </c>
      <c r="C58" s="233" t="s">
        <v>40</v>
      </c>
      <c r="D58" s="234" t="str">
        <f>$E$1</f>
        <v>儀式</v>
      </c>
      <c r="E58" s="633" t="str">
        <f>$B$2</f>
        <v>エンチャント・マジック・アイテム</v>
      </c>
      <c r="F58" s="634"/>
      <c r="G58" s="635"/>
      <c r="L58" s="229"/>
    </row>
  </sheetData>
  <mergeCells count="63">
    <mergeCell ref="A56:G56"/>
    <mergeCell ref="A57:G57"/>
    <mergeCell ref="E58:G58"/>
    <mergeCell ref="A50:G50"/>
    <mergeCell ref="A51:G51"/>
    <mergeCell ref="A52:G52"/>
    <mergeCell ref="A53:G53"/>
    <mergeCell ref="A54:G54"/>
    <mergeCell ref="A55:G55"/>
    <mergeCell ref="A49:G49"/>
    <mergeCell ref="A38:G38"/>
    <mergeCell ref="A39:G39"/>
    <mergeCell ref="A40:G40"/>
    <mergeCell ref="A41:G41"/>
    <mergeCell ref="A42:G42"/>
    <mergeCell ref="A43:G43"/>
    <mergeCell ref="A44:G44"/>
    <mergeCell ref="A45:G45"/>
    <mergeCell ref="A46:G46"/>
    <mergeCell ref="A47:G47"/>
    <mergeCell ref="A48:G48"/>
    <mergeCell ref="A37:G37"/>
    <mergeCell ref="A26:G26"/>
    <mergeCell ref="A27:G27"/>
    <mergeCell ref="A28:G28"/>
    <mergeCell ref="A29:G29"/>
    <mergeCell ref="A30:G30"/>
    <mergeCell ref="A31:G31"/>
    <mergeCell ref="A32:G32"/>
    <mergeCell ref="A33:G33"/>
    <mergeCell ref="A34:G34"/>
    <mergeCell ref="A35:G35"/>
    <mergeCell ref="A36:G36"/>
    <mergeCell ref="J10:K10"/>
    <mergeCell ref="B11:G11"/>
    <mergeCell ref="B12:G12"/>
    <mergeCell ref="J12:K12"/>
    <mergeCell ref="A25:G25"/>
    <mergeCell ref="B14:G14"/>
    <mergeCell ref="B15:G15"/>
    <mergeCell ref="B16:G16"/>
    <mergeCell ref="B17:G17"/>
    <mergeCell ref="B18:G18"/>
    <mergeCell ref="A19:G19"/>
    <mergeCell ref="A20:G20"/>
    <mergeCell ref="A21:G21"/>
    <mergeCell ref="A22:G22"/>
    <mergeCell ref="A23:G23"/>
    <mergeCell ref="A24:G24"/>
    <mergeCell ref="B13:G13"/>
    <mergeCell ref="B6:D6"/>
    <mergeCell ref="F6:G6"/>
    <mergeCell ref="B7:D7"/>
    <mergeCell ref="F7:G7"/>
    <mergeCell ref="B8:G8"/>
    <mergeCell ref="B9:G9"/>
    <mergeCell ref="B10:G10"/>
    <mergeCell ref="B1:C1"/>
    <mergeCell ref="F1:G1"/>
    <mergeCell ref="B2:G2"/>
    <mergeCell ref="B4:G4"/>
    <mergeCell ref="B5:D5"/>
    <mergeCell ref="F5:G5"/>
  </mergeCells>
  <phoneticPr fontId="17"/>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基本!$B$27:$B$31</xm:f>
          </x14:formula1>
          <xm:sqref>I7</xm:sqref>
        </x14:dataValidation>
        <x14:dataValidation type="list" allowBlank="1" showInputMessage="1" showErrorMessage="1">
          <x14:formula1>
            <xm:f>基本!$A$27:$A$33</xm:f>
          </x14:formula1>
          <xm:sqref>I6</xm:sqref>
        </x14:dataValidation>
        <x14:dataValidation type="list" allowBlank="1" showInputMessage="1" showErrorMessage="1">
          <x14:formula1>
            <xm:f>基本!$D$27:$D$31</xm:f>
          </x14:formula1>
          <xm:sqref>I8</xm:sqref>
        </x14:dataValidation>
        <x14:dataValidation type="list" allowBlank="1" showInputMessage="1" showErrorMessage="1">
          <x14:formula1>
            <xm:f>基本!$C$27:$C$37</xm:f>
          </x14:formula1>
          <xm:sqref>I15</xm:sqref>
        </x14:dataValidation>
        <x14:dataValidation type="list" allowBlank="1" showInputMessage="1" showErrorMessage="1">
          <x14:formula1>
            <xm:f>基本!$A$16:$A$19</xm:f>
          </x14:formula1>
          <xm:sqref>K9</xm:sqref>
        </x14:dataValidation>
        <x14:dataValidation type="list" allowBlank="1" showInputMessage="1" showErrorMessage="1">
          <x14:formula1>
            <xm:f>基本!$A$5:$A$10</xm:f>
          </x14:formula1>
          <xm:sqref>I9 I11</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L58"/>
  <sheetViews>
    <sheetView workbookViewId="0">
      <selection activeCell="H6" sqref="H6:L15"/>
    </sheetView>
  </sheetViews>
  <sheetFormatPr defaultRowHeight="13.5"/>
  <cols>
    <col min="1" max="1" width="7.875" style="229" customWidth="1"/>
    <col min="2" max="2" width="8.5" style="229" customWidth="1"/>
    <col min="3" max="3" width="6.625" style="229" customWidth="1"/>
    <col min="4" max="4" width="15.75" style="229" customWidth="1"/>
    <col min="5" max="6" width="15.75" style="89" customWidth="1"/>
    <col min="7" max="7" width="18.25" style="89" customWidth="1"/>
    <col min="8" max="8" width="17.375" style="89" customWidth="1"/>
    <col min="9" max="9" width="14.625" style="89" customWidth="1"/>
    <col min="10" max="10" width="8.375" style="89" customWidth="1"/>
    <col min="11" max="11" width="7.5" style="89" customWidth="1"/>
    <col min="12" max="12" width="7.875" style="229" customWidth="1"/>
    <col min="13" max="13" width="9.25" style="229" customWidth="1"/>
    <col min="14" max="14" width="12.375" style="229" customWidth="1"/>
    <col min="15" max="16384" width="9" style="229"/>
  </cols>
  <sheetData>
    <row r="1" spans="1:12" ht="21">
      <c r="A1" s="219" t="s">
        <v>511</v>
      </c>
      <c r="B1" s="615">
        <v>1</v>
      </c>
      <c r="C1" s="616"/>
      <c r="D1" s="220" t="s">
        <v>512</v>
      </c>
      <c r="E1" s="221" t="s">
        <v>513</v>
      </c>
      <c r="F1" s="617"/>
      <c r="G1" s="618"/>
      <c r="H1" s="97" t="s">
        <v>55</v>
      </c>
    </row>
    <row r="2" spans="1:12" ht="24.75" customHeight="1">
      <c r="A2" s="220" t="s">
        <v>514</v>
      </c>
      <c r="B2" s="619" t="s">
        <v>557</v>
      </c>
      <c r="C2" s="619"/>
      <c r="D2" s="619"/>
      <c r="E2" s="619"/>
      <c r="F2" s="619"/>
      <c r="G2" s="619"/>
      <c r="H2" s="97" t="s">
        <v>56</v>
      </c>
    </row>
    <row r="3" spans="1:12" ht="19.5" customHeight="1">
      <c r="A3" s="224" t="s">
        <v>515</v>
      </c>
      <c r="B3" s="222"/>
      <c r="C3" s="222"/>
      <c r="D3" s="222"/>
      <c r="E3" s="222"/>
      <c r="F3" s="222"/>
      <c r="G3" s="222"/>
      <c r="I3" s="97"/>
    </row>
    <row r="4" spans="1:12">
      <c r="A4" s="225" t="s">
        <v>516</v>
      </c>
      <c r="B4" s="613" t="s">
        <v>558</v>
      </c>
      <c r="C4" s="620"/>
      <c r="D4" s="620"/>
      <c r="E4" s="620"/>
      <c r="F4" s="620"/>
      <c r="G4" s="614"/>
    </row>
    <row r="5" spans="1:12">
      <c r="A5" s="226" t="s">
        <v>517</v>
      </c>
      <c r="B5" s="621" t="s">
        <v>559</v>
      </c>
      <c r="C5" s="622"/>
      <c r="D5" s="623"/>
      <c r="E5" s="227" t="s">
        <v>518</v>
      </c>
      <c r="F5" s="613" t="s">
        <v>528</v>
      </c>
      <c r="G5" s="614"/>
    </row>
    <row r="6" spans="1:12">
      <c r="A6" s="226" t="s">
        <v>519</v>
      </c>
      <c r="B6" s="621" t="s">
        <v>520</v>
      </c>
      <c r="C6" s="622"/>
      <c r="D6" s="623"/>
      <c r="E6" s="227" t="s">
        <v>521</v>
      </c>
      <c r="F6" s="613" t="s">
        <v>560</v>
      </c>
      <c r="G6" s="614"/>
      <c r="H6" s="256" t="s">
        <v>43</v>
      </c>
      <c r="I6" s="254" t="s">
        <v>69</v>
      </c>
      <c r="J6" s="254" t="s">
        <v>100</v>
      </c>
      <c r="L6" s="253"/>
    </row>
    <row r="7" spans="1:12">
      <c r="A7" s="226" t="s">
        <v>522</v>
      </c>
      <c r="B7" s="613" t="s">
        <v>547</v>
      </c>
      <c r="C7" s="620"/>
      <c r="D7" s="614"/>
      <c r="E7" s="227" t="s">
        <v>523</v>
      </c>
      <c r="F7" s="613" t="s">
        <v>537</v>
      </c>
      <c r="G7" s="614"/>
      <c r="H7" s="256" t="s">
        <v>66</v>
      </c>
      <c r="I7" s="254"/>
      <c r="J7" s="254"/>
      <c r="L7" s="253"/>
    </row>
    <row r="8" spans="1:12" ht="13.5" customHeight="1">
      <c r="A8" s="228"/>
      <c r="B8" s="607" t="s">
        <v>561</v>
      </c>
      <c r="C8" s="608"/>
      <c r="D8" s="608"/>
      <c r="E8" s="608"/>
      <c r="F8" s="608"/>
      <c r="G8" s="609"/>
      <c r="H8" s="256" t="s">
        <v>85</v>
      </c>
      <c r="I8" s="254" t="s">
        <v>101</v>
      </c>
      <c r="J8" s="97" t="s">
        <v>62</v>
      </c>
      <c r="L8" s="253"/>
    </row>
    <row r="9" spans="1:12" ht="13.5" customHeight="1">
      <c r="A9" s="228"/>
      <c r="B9" s="610" t="s">
        <v>562</v>
      </c>
      <c r="C9" s="611"/>
      <c r="D9" s="611"/>
      <c r="E9" s="611"/>
      <c r="F9" s="611"/>
      <c r="G9" s="612"/>
      <c r="H9" s="256" t="s">
        <v>51</v>
      </c>
      <c r="I9" s="258" t="s">
        <v>12</v>
      </c>
      <c r="J9" s="255">
        <f>IF(I9="",0,VLOOKUP(I9,基本!$A$5:'基本'!$C$10,3,FALSE))</f>
        <v>0</v>
      </c>
      <c r="K9" s="254" t="s">
        <v>90</v>
      </c>
      <c r="L9" s="253"/>
    </row>
    <row r="10" spans="1:12" ht="13.5" customHeight="1">
      <c r="A10" s="228"/>
      <c r="B10" s="665" t="s">
        <v>563</v>
      </c>
      <c r="C10" s="611"/>
      <c r="D10" s="611"/>
      <c r="E10" s="611"/>
      <c r="F10" s="611"/>
      <c r="G10" s="612"/>
      <c r="H10" s="256" t="s">
        <v>58</v>
      </c>
      <c r="I10" s="254">
        <v>0</v>
      </c>
      <c r="J10" s="362" t="s">
        <v>53</v>
      </c>
      <c r="K10" s="363"/>
      <c r="L10" s="255">
        <f>IF($I$8=基本!$F$4,基本!$P$7,IF($I$8=基本!$F$13,基本!$P$16,IF($I$8=基本!$F$22,基本!$P$25,IF($I$8=基本!$F$31,基本!$P$34,IF($I$8=基本!$F$40,基本!$P$43,0)))))</f>
        <v>9</v>
      </c>
    </row>
    <row r="11" spans="1:12" ht="13.5" customHeight="1">
      <c r="A11" s="228"/>
      <c r="B11" s="665"/>
      <c r="C11" s="611"/>
      <c r="D11" s="611"/>
      <c r="E11" s="611"/>
      <c r="F11" s="611"/>
      <c r="G11" s="612"/>
      <c r="H11" s="101" t="s">
        <v>52</v>
      </c>
      <c r="I11" s="258" t="s">
        <v>12</v>
      </c>
      <c r="J11" s="255">
        <f>IF(I11="",0,VLOOKUP(I11,基本!$A$5:'基本'!$C$10,3,FALSE))</f>
        <v>0</v>
      </c>
      <c r="L11" s="89"/>
    </row>
    <row r="12" spans="1:12" ht="13.5" customHeight="1">
      <c r="A12" s="228"/>
      <c r="B12" s="665"/>
      <c r="C12" s="611"/>
      <c r="D12" s="611"/>
      <c r="E12" s="611"/>
      <c r="F12" s="611"/>
      <c r="G12" s="612"/>
      <c r="H12" s="256" t="s">
        <v>59</v>
      </c>
      <c r="I12" s="254">
        <v>0</v>
      </c>
      <c r="J12" s="362" t="s">
        <v>54</v>
      </c>
      <c r="K12" s="363"/>
      <c r="L12" s="255">
        <f>IF($I$8=基本!$F$4,基本!$P$9,IF($I$8=基本!$F$13,基本!$P$18,IF($I$8=基本!$F$22,基本!$P$27,IF($I$8=基本!$F$31,基本!$P$36,IF($I$8=基本!$F$40,基本!$P$45,0)))))</f>
        <v>2</v>
      </c>
    </row>
    <row r="13" spans="1:12" ht="13.5" customHeight="1">
      <c r="A13" s="228"/>
      <c r="B13" s="665"/>
      <c r="C13" s="611"/>
      <c r="D13" s="611"/>
      <c r="E13" s="611"/>
      <c r="F13" s="611"/>
      <c r="G13" s="612"/>
      <c r="H13" s="102" t="s">
        <v>86</v>
      </c>
      <c r="I13" s="254">
        <v>1</v>
      </c>
      <c r="J13" s="256" t="s">
        <v>44</v>
      </c>
      <c r="K13" s="254">
        <v>6</v>
      </c>
      <c r="L13" s="108"/>
    </row>
    <row r="14" spans="1:12" ht="13.5" customHeight="1">
      <c r="A14" s="228"/>
      <c r="B14" s="665"/>
      <c r="C14" s="611"/>
      <c r="D14" s="611"/>
      <c r="E14" s="611"/>
      <c r="F14" s="611"/>
      <c r="G14" s="612"/>
      <c r="H14" s="256" t="s">
        <v>50</v>
      </c>
      <c r="I14" s="254">
        <v>2</v>
      </c>
      <c r="J14" s="256" t="s">
        <v>44</v>
      </c>
      <c r="K14" s="254">
        <v>8</v>
      </c>
      <c r="L14" s="108"/>
    </row>
    <row r="15" spans="1:12" ht="13.5" customHeight="1">
      <c r="A15" s="228"/>
      <c r="B15" s="665"/>
      <c r="C15" s="611"/>
      <c r="D15" s="611"/>
      <c r="E15" s="611"/>
      <c r="F15" s="611"/>
      <c r="G15" s="612"/>
      <c r="H15" s="256" t="s">
        <v>60</v>
      </c>
      <c r="I15" s="254"/>
      <c r="J15" s="253"/>
      <c r="K15" s="253"/>
      <c r="L15" s="253"/>
    </row>
    <row r="16" spans="1:12" ht="13.5" customHeight="1">
      <c r="A16" s="228"/>
      <c r="B16" s="665"/>
      <c r="C16" s="611"/>
      <c r="D16" s="611"/>
      <c r="E16" s="611"/>
      <c r="F16" s="611"/>
      <c r="G16" s="612"/>
    </row>
    <row r="17" spans="1:12" ht="13.5" customHeight="1">
      <c r="A17" s="228"/>
      <c r="B17" s="665"/>
      <c r="C17" s="611"/>
      <c r="D17" s="611"/>
      <c r="E17" s="611"/>
      <c r="F17" s="611"/>
      <c r="G17" s="612"/>
      <c r="H17" s="222"/>
      <c r="J17" s="229"/>
      <c r="K17" s="229"/>
    </row>
    <row r="18" spans="1:12" ht="13.5" customHeight="1">
      <c r="A18" s="80"/>
      <c r="B18" s="544"/>
      <c r="C18" s="545"/>
      <c r="D18" s="545"/>
      <c r="E18" s="545"/>
      <c r="F18" s="545"/>
      <c r="G18" s="546"/>
      <c r="J18" s="229"/>
      <c r="K18" s="229"/>
    </row>
    <row r="19" spans="1:12">
      <c r="A19" s="545"/>
      <c r="B19" s="545"/>
      <c r="C19" s="545"/>
      <c r="D19" s="545"/>
      <c r="E19" s="545"/>
      <c r="F19" s="545"/>
      <c r="G19" s="545"/>
    </row>
    <row r="20" spans="1:12" ht="13.5" customHeight="1">
      <c r="A20" s="407" t="s">
        <v>49</v>
      </c>
      <c r="B20" s="408"/>
      <c r="C20" s="408"/>
      <c r="D20" s="408"/>
      <c r="E20" s="408"/>
      <c r="F20" s="408"/>
      <c r="G20" s="409"/>
    </row>
    <row r="21" spans="1:12" s="134" customFormat="1" ht="13.5" customHeight="1">
      <c r="A21" s="384"/>
      <c r="B21" s="385"/>
      <c r="C21" s="385"/>
      <c r="D21" s="385"/>
      <c r="E21" s="385"/>
      <c r="F21" s="385"/>
      <c r="G21" s="386"/>
      <c r="L21" s="135"/>
    </row>
    <row r="22" spans="1:12" s="91" customFormat="1" ht="13.5" customHeight="1">
      <c r="A22" s="624"/>
      <c r="B22" s="625"/>
      <c r="C22" s="625"/>
      <c r="D22" s="625"/>
      <c r="E22" s="625"/>
      <c r="F22" s="625"/>
      <c r="G22" s="626"/>
      <c r="L22" s="230"/>
    </row>
    <row r="23" spans="1:12" s="91" customFormat="1" ht="13.5" customHeight="1">
      <c r="A23" s="627"/>
      <c r="B23" s="628"/>
      <c r="C23" s="628"/>
      <c r="D23" s="628"/>
      <c r="E23" s="628"/>
      <c r="F23" s="628"/>
      <c r="G23" s="629"/>
      <c r="L23" s="230"/>
    </row>
    <row r="24" spans="1:12" s="230" customFormat="1" ht="13.5" customHeight="1">
      <c r="A24" s="384"/>
      <c r="B24" s="385"/>
      <c r="C24" s="385"/>
      <c r="D24" s="385"/>
      <c r="E24" s="385"/>
      <c r="F24" s="385"/>
      <c r="G24" s="386"/>
      <c r="H24" s="91"/>
      <c r="I24" s="91"/>
      <c r="J24" s="91"/>
      <c r="K24" s="91"/>
    </row>
    <row r="25" spans="1:12" s="91" customFormat="1" ht="13.5" customHeight="1">
      <c r="A25" s="630"/>
      <c r="B25" s="631"/>
      <c r="C25" s="631"/>
      <c r="D25" s="631"/>
      <c r="E25" s="631"/>
      <c r="F25" s="631"/>
      <c r="G25" s="632"/>
      <c r="L25" s="230"/>
    </row>
    <row r="26" spans="1:12" s="134" customFormat="1" ht="13.5" customHeight="1">
      <c r="A26" s="384"/>
      <c r="B26" s="385"/>
      <c r="C26" s="385"/>
      <c r="D26" s="385"/>
      <c r="E26" s="385"/>
      <c r="F26" s="385"/>
      <c r="G26" s="386"/>
      <c r="L26" s="135"/>
    </row>
    <row r="27" spans="1:12" s="134" customFormat="1" ht="13.5" customHeight="1">
      <c r="A27" s="384"/>
      <c r="B27" s="385"/>
      <c r="C27" s="385"/>
      <c r="D27" s="385"/>
      <c r="E27" s="385"/>
      <c r="F27" s="385"/>
      <c r="G27" s="386"/>
      <c r="L27" s="135"/>
    </row>
    <row r="28" spans="1:12" s="134" customFormat="1" ht="13.5" customHeight="1">
      <c r="A28" s="384"/>
      <c r="B28" s="385"/>
      <c r="C28" s="385"/>
      <c r="D28" s="385"/>
      <c r="E28" s="385"/>
      <c r="F28" s="385"/>
      <c r="G28" s="386"/>
      <c r="L28" s="135"/>
    </row>
    <row r="29" spans="1:12" s="135" customFormat="1" ht="13.5" customHeight="1">
      <c r="A29" s="384"/>
      <c r="B29" s="385"/>
      <c r="C29" s="385"/>
      <c r="D29" s="385"/>
      <c r="E29" s="385"/>
      <c r="F29" s="385"/>
      <c r="G29" s="386"/>
      <c r="H29" s="134"/>
      <c r="I29" s="134"/>
      <c r="J29" s="134"/>
      <c r="K29" s="134"/>
    </row>
    <row r="30" spans="1:12" s="134" customFormat="1" ht="13.5" customHeight="1">
      <c r="A30" s="384"/>
      <c r="B30" s="385"/>
      <c r="C30" s="385"/>
      <c r="D30" s="385"/>
      <c r="E30" s="385"/>
      <c r="F30" s="385"/>
      <c r="G30" s="386"/>
      <c r="L30" s="135"/>
    </row>
    <row r="31" spans="1:12" s="134" customFormat="1" ht="13.5" customHeight="1">
      <c r="A31" s="384"/>
      <c r="B31" s="385"/>
      <c r="C31" s="385"/>
      <c r="D31" s="385"/>
      <c r="E31" s="385"/>
      <c r="F31" s="385"/>
      <c r="G31" s="386"/>
      <c r="L31" s="135"/>
    </row>
    <row r="32" spans="1:12" s="134" customFormat="1" ht="13.5" customHeight="1">
      <c r="A32" s="384"/>
      <c r="B32" s="385"/>
      <c r="C32" s="385"/>
      <c r="D32" s="385"/>
      <c r="E32" s="385"/>
      <c r="F32" s="385"/>
      <c r="G32" s="386"/>
      <c r="L32" s="135"/>
    </row>
    <row r="33" spans="1:12" s="134" customFormat="1" ht="13.5" customHeight="1">
      <c r="A33" s="384"/>
      <c r="B33" s="385"/>
      <c r="C33" s="385"/>
      <c r="D33" s="385"/>
      <c r="E33" s="385"/>
      <c r="F33" s="385"/>
      <c r="G33" s="386"/>
      <c r="L33" s="135"/>
    </row>
    <row r="34" spans="1:12" s="134" customFormat="1" ht="13.5" customHeight="1">
      <c r="A34" s="384"/>
      <c r="B34" s="385"/>
      <c r="C34" s="385"/>
      <c r="D34" s="385"/>
      <c r="E34" s="385"/>
      <c r="F34" s="385"/>
      <c r="G34" s="386"/>
      <c r="L34" s="135"/>
    </row>
    <row r="35" spans="1:12" s="134" customFormat="1" ht="13.5" customHeight="1">
      <c r="A35" s="384"/>
      <c r="B35" s="385"/>
      <c r="C35" s="385"/>
      <c r="D35" s="385"/>
      <c r="E35" s="385"/>
      <c r="F35" s="385"/>
      <c r="G35" s="386"/>
      <c r="L35" s="135"/>
    </row>
    <row r="36" spans="1:12" s="134" customFormat="1" ht="13.5" customHeight="1">
      <c r="A36" s="384"/>
      <c r="B36" s="385"/>
      <c r="C36" s="385"/>
      <c r="D36" s="385"/>
      <c r="E36" s="385"/>
      <c r="F36" s="385"/>
      <c r="G36" s="386"/>
      <c r="L36" s="135"/>
    </row>
    <row r="37" spans="1:12" s="134" customFormat="1" ht="13.5" customHeight="1">
      <c r="A37" s="384"/>
      <c r="B37" s="385"/>
      <c r="C37" s="385"/>
      <c r="D37" s="385"/>
      <c r="E37" s="385"/>
      <c r="F37" s="385"/>
      <c r="G37" s="386"/>
      <c r="L37" s="135"/>
    </row>
    <row r="38" spans="1:12" s="134" customFormat="1" ht="13.5" customHeight="1">
      <c r="A38" s="384"/>
      <c r="B38" s="385"/>
      <c r="C38" s="385"/>
      <c r="D38" s="385"/>
      <c r="E38" s="385"/>
      <c r="F38" s="385"/>
      <c r="G38" s="386"/>
      <c r="L38" s="135"/>
    </row>
    <row r="39" spans="1:12" s="134" customFormat="1" ht="13.5" customHeight="1">
      <c r="A39" s="384"/>
      <c r="B39" s="385"/>
      <c r="C39" s="385"/>
      <c r="D39" s="385"/>
      <c r="E39" s="385"/>
      <c r="F39" s="385"/>
      <c r="G39" s="386"/>
      <c r="L39" s="135"/>
    </row>
    <row r="40" spans="1:12" s="134" customFormat="1" ht="13.5" customHeight="1">
      <c r="A40" s="384"/>
      <c r="B40" s="385"/>
      <c r="C40" s="385"/>
      <c r="D40" s="385"/>
      <c r="E40" s="385"/>
      <c r="F40" s="385"/>
      <c r="G40" s="386"/>
      <c r="L40" s="135"/>
    </row>
    <row r="41" spans="1:12" s="134" customFormat="1" ht="13.5" customHeight="1">
      <c r="A41" s="384"/>
      <c r="B41" s="385"/>
      <c r="C41" s="385"/>
      <c r="D41" s="385"/>
      <c r="E41" s="385"/>
      <c r="F41" s="385"/>
      <c r="G41" s="386"/>
      <c r="L41" s="135"/>
    </row>
    <row r="42" spans="1:12" s="134" customFormat="1" ht="13.5" customHeight="1">
      <c r="A42" s="384"/>
      <c r="B42" s="385"/>
      <c r="C42" s="385"/>
      <c r="D42" s="385"/>
      <c r="E42" s="385"/>
      <c r="F42" s="385"/>
      <c r="G42" s="386"/>
      <c r="L42" s="135"/>
    </row>
    <row r="43" spans="1:12" s="134" customFormat="1" ht="13.5" customHeight="1">
      <c r="A43" s="384"/>
      <c r="B43" s="385"/>
      <c r="C43" s="385"/>
      <c r="D43" s="385"/>
      <c r="E43" s="385"/>
      <c r="F43" s="385"/>
      <c r="G43" s="386"/>
      <c r="L43" s="135"/>
    </row>
    <row r="44" spans="1:12" s="134" customFormat="1" ht="13.5" customHeight="1">
      <c r="A44" s="384"/>
      <c r="B44" s="385"/>
      <c r="C44" s="385"/>
      <c r="D44" s="385"/>
      <c r="E44" s="385"/>
      <c r="F44" s="385"/>
      <c r="G44" s="386"/>
      <c r="L44" s="135"/>
    </row>
    <row r="45" spans="1:12" s="134" customFormat="1" ht="13.5" customHeight="1">
      <c r="A45" s="384"/>
      <c r="B45" s="385"/>
      <c r="C45" s="385"/>
      <c r="D45" s="385"/>
      <c r="E45" s="385"/>
      <c r="F45" s="385"/>
      <c r="G45" s="386"/>
      <c r="L45" s="135"/>
    </row>
    <row r="46" spans="1:12" s="134" customFormat="1" ht="13.5" customHeight="1">
      <c r="A46" s="384"/>
      <c r="B46" s="385"/>
      <c r="C46" s="385"/>
      <c r="D46" s="385"/>
      <c r="E46" s="385"/>
      <c r="F46" s="385"/>
      <c r="G46" s="386"/>
      <c r="L46" s="135"/>
    </row>
    <row r="47" spans="1:12" s="134" customFormat="1" ht="13.5" customHeight="1">
      <c r="A47" s="384"/>
      <c r="B47" s="385"/>
      <c r="C47" s="385"/>
      <c r="D47" s="385"/>
      <c r="E47" s="385"/>
      <c r="F47" s="385"/>
      <c r="G47" s="386"/>
      <c r="L47" s="135"/>
    </row>
    <row r="48" spans="1:12" s="134" customFormat="1" ht="13.5" customHeight="1">
      <c r="A48" s="384"/>
      <c r="B48" s="385"/>
      <c r="C48" s="385"/>
      <c r="D48" s="385"/>
      <c r="E48" s="385"/>
      <c r="F48" s="385"/>
      <c r="G48" s="386"/>
      <c r="L48" s="135"/>
    </row>
    <row r="49" spans="1:12" s="134" customFormat="1" ht="13.5" customHeight="1">
      <c r="A49" s="384"/>
      <c r="B49" s="385"/>
      <c r="C49" s="385"/>
      <c r="D49" s="385"/>
      <c r="E49" s="385"/>
      <c r="F49" s="385"/>
      <c r="G49" s="386"/>
      <c r="L49" s="135"/>
    </row>
    <row r="50" spans="1:12" s="134" customFormat="1" ht="13.5" customHeight="1">
      <c r="A50" s="384"/>
      <c r="B50" s="385"/>
      <c r="C50" s="385"/>
      <c r="D50" s="385"/>
      <c r="E50" s="385"/>
      <c r="F50" s="385"/>
      <c r="G50" s="386"/>
      <c r="L50" s="135"/>
    </row>
    <row r="51" spans="1:12" s="134" customFormat="1" ht="13.5" customHeight="1">
      <c r="A51" s="384"/>
      <c r="B51" s="385"/>
      <c r="C51" s="385"/>
      <c r="D51" s="385"/>
      <c r="E51" s="385"/>
      <c r="F51" s="385"/>
      <c r="G51" s="386"/>
      <c r="L51" s="135"/>
    </row>
    <row r="52" spans="1:12" s="134" customFormat="1" ht="13.5" customHeight="1">
      <c r="A52" s="384"/>
      <c r="B52" s="385"/>
      <c r="C52" s="385"/>
      <c r="D52" s="385"/>
      <c r="E52" s="385"/>
      <c r="F52" s="385"/>
      <c r="G52" s="386"/>
      <c r="L52" s="135"/>
    </row>
    <row r="53" spans="1:12" s="134" customFormat="1" ht="13.5" customHeight="1">
      <c r="A53" s="384"/>
      <c r="B53" s="385"/>
      <c r="C53" s="385"/>
      <c r="D53" s="385"/>
      <c r="E53" s="385"/>
      <c r="F53" s="385"/>
      <c r="G53" s="386"/>
      <c r="L53" s="135"/>
    </row>
    <row r="54" spans="1:12" s="134" customFormat="1" ht="13.5" customHeight="1">
      <c r="A54" s="384"/>
      <c r="B54" s="385"/>
      <c r="C54" s="385"/>
      <c r="D54" s="385"/>
      <c r="E54" s="385"/>
      <c r="F54" s="385"/>
      <c r="G54" s="386"/>
      <c r="L54" s="135"/>
    </row>
    <row r="55" spans="1:12" s="134" customFormat="1" ht="13.5" customHeight="1">
      <c r="A55" s="384"/>
      <c r="B55" s="385"/>
      <c r="C55" s="385"/>
      <c r="D55" s="385"/>
      <c r="E55" s="385"/>
      <c r="F55" s="385"/>
      <c r="G55" s="386"/>
      <c r="L55" s="135"/>
    </row>
    <row r="56" spans="1:12" s="134" customFormat="1" ht="13.5" customHeight="1">
      <c r="A56" s="384"/>
      <c r="B56" s="385"/>
      <c r="C56" s="385"/>
      <c r="D56" s="385"/>
      <c r="E56" s="385"/>
      <c r="F56" s="385"/>
      <c r="G56" s="386"/>
      <c r="L56" s="135"/>
    </row>
    <row r="57" spans="1:12" s="135" customFormat="1" ht="13.5" customHeight="1">
      <c r="A57" s="384"/>
      <c r="B57" s="385"/>
      <c r="C57" s="385"/>
      <c r="D57" s="385"/>
      <c r="E57" s="385"/>
      <c r="F57" s="385"/>
      <c r="G57" s="386"/>
      <c r="H57" s="134"/>
      <c r="I57" s="134"/>
      <c r="J57" s="134"/>
      <c r="K57" s="134"/>
    </row>
    <row r="58" spans="1:12" s="89" customFormat="1" ht="21">
      <c r="A58" s="231" t="s">
        <v>32</v>
      </c>
      <c r="B58" s="232">
        <f>$B$1</f>
        <v>1</v>
      </c>
      <c r="C58" s="233" t="s">
        <v>40</v>
      </c>
      <c r="D58" s="234" t="str">
        <f>$E$1</f>
        <v>儀式</v>
      </c>
      <c r="E58" s="633" t="str">
        <f>$B$2</f>
        <v>メイク・ホウル</v>
      </c>
      <c r="F58" s="634"/>
      <c r="G58" s="635"/>
      <c r="L58" s="229"/>
    </row>
  </sheetData>
  <mergeCells count="63">
    <mergeCell ref="A56:G56"/>
    <mergeCell ref="A57:G57"/>
    <mergeCell ref="E58:G58"/>
    <mergeCell ref="A50:G50"/>
    <mergeCell ref="A51:G51"/>
    <mergeCell ref="A52:G52"/>
    <mergeCell ref="A53:G53"/>
    <mergeCell ref="A54:G54"/>
    <mergeCell ref="A55:G55"/>
    <mergeCell ref="A49:G49"/>
    <mergeCell ref="A38:G38"/>
    <mergeCell ref="A39:G39"/>
    <mergeCell ref="A40:G40"/>
    <mergeCell ref="A41:G41"/>
    <mergeCell ref="A42:G42"/>
    <mergeCell ref="A43:G43"/>
    <mergeCell ref="A44:G44"/>
    <mergeCell ref="A45:G45"/>
    <mergeCell ref="A46:G46"/>
    <mergeCell ref="A47:G47"/>
    <mergeCell ref="A48:G48"/>
    <mergeCell ref="A37:G37"/>
    <mergeCell ref="A26:G26"/>
    <mergeCell ref="A27:G27"/>
    <mergeCell ref="A28:G28"/>
    <mergeCell ref="A29:G29"/>
    <mergeCell ref="A30:G30"/>
    <mergeCell ref="A31:G31"/>
    <mergeCell ref="A32:G32"/>
    <mergeCell ref="A33:G33"/>
    <mergeCell ref="A34:G34"/>
    <mergeCell ref="A35:G35"/>
    <mergeCell ref="A36:G36"/>
    <mergeCell ref="J10:K10"/>
    <mergeCell ref="B11:G11"/>
    <mergeCell ref="B12:G12"/>
    <mergeCell ref="J12:K12"/>
    <mergeCell ref="A25:G25"/>
    <mergeCell ref="B14:G14"/>
    <mergeCell ref="B15:G15"/>
    <mergeCell ref="B16:G16"/>
    <mergeCell ref="B17:G17"/>
    <mergeCell ref="B18:G18"/>
    <mergeCell ref="A19:G19"/>
    <mergeCell ref="A20:G20"/>
    <mergeCell ref="A21:G21"/>
    <mergeCell ref="A22:G22"/>
    <mergeCell ref="A23:G23"/>
    <mergeCell ref="A24:G24"/>
    <mergeCell ref="B13:G13"/>
    <mergeCell ref="B6:D6"/>
    <mergeCell ref="F6:G6"/>
    <mergeCell ref="B7:D7"/>
    <mergeCell ref="F7:G7"/>
    <mergeCell ref="B8:G8"/>
    <mergeCell ref="B9:G9"/>
    <mergeCell ref="B10:G10"/>
    <mergeCell ref="B1:C1"/>
    <mergeCell ref="F1:G1"/>
    <mergeCell ref="B2:G2"/>
    <mergeCell ref="B4:G4"/>
    <mergeCell ref="B5:D5"/>
    <mergeCell ref="F5:G5"/>
  </mergeCells>
  <phoneticPr fontId="17"/>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基本!$B$27:$B$31</xm:f>
          </x14:formula1>
          <xm:sqref>I7</xm:sqref>
        </x14:dataValidation>
        <x14:dataValidation type="list" allowBlank="1" showInputMessage="1" showErrorMessage="1">
          <x14:formula1>
            <xm:f>基本!$A$27:$A$33</xm:f>
          </x14:formula1>
          <xm:sqref>I6</xm:sqref>
        </x14:dataValidation>
        <x14:dataValidation type="list" allowBlank="1" showInputMessage="1" showErrorMessage="1">
          <x14:formula1>
            <xm:f>基本!$D$27:$D$31</xm:f>
          </x14:formula1>
          <xm:sqref>I8</xm:sqref>
        </x14:dataValidation>
        <x14:dataValidation type="list" allowBlank="1" showInputMessage="1" showErrorMessage="1">
          <x14:formula1>
            <xm:f>基本!$C$27:$C$37</xm:f>
          </x14:formula1>
          <xm:sqref>I15</xm:sqref>
        </x14:dataValidation>
        <x14:dataValidation type="list" allowBlank="1" showInputMessage="1" showErrorMessage="1">
          <x14:formula1>
            <xm:f>基本!$A$16:$A$19</xm:f>
          </x14:formula1>
          <xm:sqref>K9</xm:sqref>
        </x14:dataValidation>
        <x14:dataValidation type="list" allowBlank="1" showInputMessage="1" showErrorMessage="1">
          <x14:formula1>
            <xm:f>基本!$A$5:$A$10</xm:f>
          </x14:formula1>
          <xm:sqref>I9 I11</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L59"/>
  <sheetViews>
    <sheetView workbookViewId="0">
      <selection activeCell="A47" sqref="A47:G47"/>
    </sheetView>
  </sheetViews>
  <sheetFormatPr defaultRowHeight="13.5"/>
  <cols>
    <col min="1" max="1" width="7.875" style="229" customWidth="1"/>
    <col min="2" max="2" width="8.5" style="229" customWidth="1"/>
    <col min="3" max="3" width="6.625" style="229" customWidth="1"/>
    <col min="4" max="4" width="15.75" style="229" customWidth="1"/>
    <col min="5" max="6" width="15.75" style="89" customWidth="1"/>
    <col min="7" max="7" width="18.25" style="89" customWidth="1"/>
    <col min="8" max="8" width="17.375" style="89" customWidth="1"/>
    <col min="9" max="9" width="14.625" style="89" customWidth="1"/>
    <col min="10" max="10" width="8.375" style="89" customWidth="1"/>
    <col min="11" max="11" width="7.5" style="89" customWidth="1"/>
    <col min="12" max="12" width="7.875" style="229" customWidth="1"/>
    <col min="13" max="13" width="9.25" style="229" customWidth="1"/>
    <col min="14" max="14" width="12.375" style="229" customWidth="1"/>
    <col min="15" max="16384" width="9" style="229"/>
  </cols>
  <sheetData>
    <row r="1" spans="1:12" ht="21">
      <c r="A1" s="219" t="s">
        <v>511</v>
      </c>
      <c r="B1" s="615">
        <v>4</v>
      </c>
      <c r="C1" s="616"/>
      <c r="D1" s="220" t="s">
        <v>512</v>
      </c>
      <c r="E1" s="221" t="s">
        <v>513</v>
      </c>
      <c r="F1" s="617"/>
      <c r="G1" s="618"/>
      <c r="H1" s="97" t="s">
        <v>55</v>
      </c>
    </row>
    <row r="2" spans="1:12" ht="24.75" customHeight="1">
      <c r="A2" s="220" t="s">
        <v>514</v>
      </c>
      <c r="B2" s="619" t="s">
        <v>564</v>
      </c>
      <c r="C2" s="619"/>
      <c r="D2" s="619"/>
      <c r="E2" s="619"/>
      <c r="F2" s="619"/>
      <c r="G2" s="619"/>
      <c r="H2" s="97" t="s">
        <v>56</v>
      </c>
    </row>
    <row r="3" spans="1:12" ht="19.5" customHeight="1">
      <c r="A3" s="224" t="s">
        <v>515</v>
      </c>
      <c r="B3" s="222"/>
      <c r="C3" s="222"/>
      <c r="D3" s="222"/>
      <c r="E3" s="222"/>
      <c r="F3" s="222"/>
      <c r="G3" s="222"/>
      <c r="I3" s="97"/>
    </row>
    <row r="4" spans="1:12">
      <c r="A4" s="225" t="s">
        <v>516</v>
      </c>
      <c r="B4" s="613" t="s">
        <v>546</v>
      </c>
      <c r="C4" s="620"/>
      <c r="D4" s="620"/>
      <c r="E4" s="620"/>
      <c r="F4" s="620"/>
      <c r="G4" s="614"/>
    </row>
    <row r="5" spans="1:12">
      <c r="A5" s="226" t="s">
        <v>517</v>
      </c>
      <c r="B5" s="621" t="s">
        <v>525</v>
      </c>
      <c r="C5" s="622"/>
      <c r="D5" s="623"/>
      <c r="E5" s="227" t="s">
        <v>518</v>
      </c>
      <c r="F5" s="613" t="s">
        <v>565</v>
      </c>
      <c r="G5" s="614"/>
    </row>
    <row r="6" spans="1:12">
      <c r="A6" s="226" t="s">
        <v>519</v>
      </c>
      <c r="B6" s="621" t="s">
        <v>526</v>
      </c>
      <c r="C6" s="622"/>
      <c r="D6" s="623"/>
      <c r="E6" s="227" t="s">
        <v>521</v>
      </c>
      <c r="F6" s="613" t="s">
        <v>548</v>
      </c>
      <c r="G6" s="614"/>
      <c r="H6" s="256" t="s">
        <v>43</v>
      </c>
      <c r="I6" s="254" t="s">
        <v>69</v>
      </c>
      <c r="J6" s="254" t="s">
        <v>100</v>
      </c>
      <c r="L6" s="253"/>
    </row>
    <row r="7" spans="1:12">
      <c r="A7" s="226" t="s">
        <v>522</v>
      </c>
      <c r="B7" s="613" t="s">
        <v>547</v>
      </c>
      <c r="C7" s="620"/>
      <c r="D7" s="614"/>
      <c r="E7" s="227" t="s">
        <v>523</v>
      </c>
      <c r="F7" s="613" t="s">
        <v>537</v>
      </c>
      <c r="G7" s="614"/>
      <c r="H7" s="256" t="s">
        <v>66</v>
      </c>
      <c r="I7" s="254"/>
      <c r="J7" s="254"/>
      <c r="L7" s="253"/>
    </row>
    <row r="8" spans="1:12" ht="13.5" customHeight="1">
      <c r="A8" s="228"/>
      <c r="B8" s="607" t="s">
        <v>566</v>
      </c>
      <c r="C8" s="608"/>
      <c r="D8" s="608"/>
      <c r="E8" s="608"/>
      <c r="F8" s="608"/>
      <c r="G8" s="609"/>
      <c r="H8" s="256" t="s">
        <v>85</v>
      </c>
      <c r="I8" s="254" t="s">
        <v>101</v>
      </c>
      <c r="J8" s="97" t="s">
        <v>62</v>
      </c>
      <c r="L8" s="253"/>
    </row>
    <row r="9" spans="1:12" ht="13.5" customHeight="1">
      <c r="A9" s="228"/>
      <c r="B9" s="610" t="s">
        <v>567</v>
      </c>
      <c r="C9" s="611"/>
      <c r="D9" s="611"/>
      <c r="E9" s="611"/>
      <c r="F9" s="611"/>
      <c r="G9" s="612"/>
      <c r="H9" s="256" t="s">
        <v>51</v>
      </c>
      <c r="I9" s="258" t="s">
        <v>12</v>
      </c>
      <c r="J9" s="255">
        <f>IF(I9="",0,VLOOKUP(I9,基本!$A$5:'基本'!$C$10,3,FALSE))</f>
        <v>0</v>
      </c>
      <c r="K9" s="254" t="s">
        <v>90</v>
      </c>
      <c r="L9" s="253"/>
    </row>
    <row r="10" spans="1:12" ht="13.5" customHeight="1">
      <c r="A10" s="228"/>
      <c r="B10" s="665" t="s">
        <v>568</v>
      </c>
      <c r="C10" s="611"/>
      <c r="D10" s="611"/>
      <c r="E10" s="611"/>
      <c r="F10" s="611"/>
      <c r="G10" s="612"/>
      <c r="H10" s="256" t="s">
        <v>58</v>
      </c>
      <c r="I10" s="254">
        <v>0</v>
      </c>
      <c r="J10" s="362" t="s">
        <v>53</v>
      </c>
      <c r="K10" s="363"/>
      <c r="L10" s="255">
        <f>IF($I$8=基本!$F$4,基本!$P$7,IF($I$8=基本!$F$13,基本!$P$16,IF($I$8=基本!$F$22,基本!$P$25,IF($I$8=基本!$F$31,基本!$P$34,IF($I$8=基本!$F$40,基本!$P$43,0)))))</f>
        <v>9</v>
      </c>
    </row>
    <row r="11" spans="1:12" ht="13.5" customHeight="1">
      <c r="A11" s="228"/>
      <c r="B11" s="665" t="s">
        <v>569</v>
      </c>
      <c r="C11" s="611"/>
      <c r="D11" s="611"/>
      <c r="E11" s="611"/>
      <c r="F11" s="611"/>
      <c r="G11" s="612"/>
      <c r="H11" s="101" t="s">
        <v>52</v>
      </c>
      <c r="I11" s="258" t="s">
        <v>12</v>
      </c>
      <c r="J11" s="255">
        <f>IF(I11="",0,VLOOKUP(I11,基本!$A$5:'基本'!$C$10,3,FALSE))</f>
        <v>0</v>
      </c>
      <c r="L11" s="89"/>
    </row>
    <row r="12" spans="1:12" ht="13.5" customHeight="1">
      <c r="A12" s="228"/>
      <c r="B12" s="665" t="s">
        <v>570</v>
      </c>
      <c r="C12" s="611"/>
      <c r="D12" s="611"/>
      <c r="E12" s="611"/>
      <c r="F12" s="611"/>
      <c r="G12" s="612"/>
      <c r="H12" s="256" t="s">
        <v>59</v>
      </c>
      <c r="I12" s="254">
        <v>0</v>
      </c>
      <c r="J12" s="362" t="s">
        <v>54</v>
      </c>
      <c r="K12" s="363"/>
      <c r="L12" s="255">
        <f>IF($I$8=基本!$F$4,基本!$P$9,IF($I$8=基本!$F$13,基本!$P$18,IF($I$8=基本!$F$22,基本!$P$27,IF($I$8=基本!$F$31,基本!$P$36,IF($I$8=基本!$F$40,基本!$P$45,0)))))</f>
        <v>2</v>
      </c>
    </row>
    <row r="13" spans="1:12" ht="13.5" customHeight="1">
      <c r="A13" s="228"/>
      <c r="B13" s="665" t="s">
        <v>571</v>
      </c>
      <c r="C13" s="611"/>
      <c r="D13" s="611"/>
      <c r="E13" s="611"/>
      <c r="F13" s="611"/>
      <c r="G13" s="612"/>
      <c r="H13" s="102" t="s">
        <v>86</v>
      </c>
      <c r="I13" s="254">
        <v>1</v>
      </c>
      <c r="J13" s="256" t="s">
        <v>44</v>
      </c>
      <c r="K13" s="254">
        <v>6</v>
      </c>
      <c r="L13" s="108"/>
    </row>
    <row r="14" spans="1:12" ht="13.5" customHeight="1">
      <c r="A14" s="228"/>
      <c r="B14" s="665" t="s">
        <v>572</v>
      </c>
      <c r="C14" s="611"/>
      <c r="D14" s="611"/>
      <c r="E14" s="611"/>
      <c r="F14" s="611"/>
      <c r="G14" s="612"/>
      <c r="H14" s="256" t="s">
        <v>50</v>
      </c>
      <c r="I14" s="254">
        <v>2</v>
      </c>
      <c r="J14" s="256" t="s">
        <v>44</v>
      </c>
      <c r="K14" s="254">
        <v>8</v>
      </c>
      <c r="L14" s="108"/>
    </row>
    <row r="15" spans="1:12" ht="13.5" customHeight="1">
      <c r="A15" s="228"/>
      <c r="B15" s="665" t="s">
        <v>573</v>
      </c>
      <c r="C15" s="611"/>
      <c r="D15" s="611"/>
      <c r="E15" s="611"/>
      <c r="F15" s="611"/>
      <c r="G15" s="612"/>
      <c r="H15" s="256" t="s">
        <v>60</v>
      </c>
      <c r="I15" s="254"/>
      <c r="J15" s="253"/>
      <c r="K15" s="253"/>
      <c r="L15" s="253"/>
    </row>
    <row r="16" spans="1:12" s="223" customFormat="1" ht="13.5" customHeight="1">
      <c r="A16" s="228"/>
      <c r="B16" s="665" t="s">
        <v>574</v>
      </c>
      <c r="C16" s="611"/>
      <c r="D16" s="611"/>
      <c r="E16" s="611"/>
      <c r="F16" s="611"/>
      <c r="G16" s="612"/>
      <c r="H16" s="222"/>
      <c r="I16" s="222"/>
      <c r="J16" s="222"/>
      <c r="K16" s="222"/>
    </row>
    <row r="17" spans="1:12" s="223" customFormat="1" ht="13.5" customHeight="1">
      <c r="A17" s="228"/>
      <c r="B17" s="665"/>
      <c r="C17" s="611"/>
      <c r="D17" s="611"/>
      <c r="E17" s="611"/>
      <c r="F17" s="611"/>
      <c r="G17" s="612"/>
      <c r="H17" s="222"/>
      <c r="I17" s="222"/>
    </row>
    <row r="18" spans="1:12" s="223" customFormat="1" ht="13.5" customHeight="1">
      <c r="A18" s="228"/>
      <c r="B18" s="665" t="s">
        <v>580</v>
      </c>
      <c r="C18" s="611"/>
      <c r="D18" s="611"/>
      <c r="E18" s="611"/>
      <c r="F18" s="611"/>
      <c r="G18" s="612"/>
      <c r="H18" s="222"/>
      <c r="I18" s="222"/>
      <c r="J18" s="222"/>
      <c r="K18" s="222"/>
    </row>
    <row r="19" spans="1:12" s="223" customFormat="1" ht="13.5" customHeight="1">
      <c r="A19" s="228"/>
      <c r="B19" s="665" t="s">
        <v>575</v>
      </c>
      <c r="C19" s="611"/>
      <c r="D19" s="611"/>
      <c r="E19" s="611"/>
      <c r="F19" s="611"/>
      <c r="G19" s="612"/>
      <c r="H19" s="222"/>
      <c r="I19" s="222"/>
    </row>
    <row r="20" spans="1:12" s="223" customFormat="1" ht="13.5" customHeight="1">
      <c r="A20" s="228"/>
      <c r="B20" s="665" t="s">
        <v>576</v>
      </c>
      <c r="C20" s="611"/>
      <c r="D20" s="611"/>
      <c r="E20" s="611"/>
      <c r="F20" s="611"/>
      <c r="G20" s="612"/>
      <c r="H20" s="222"/>
      <c r="I20" s="222"/>
      <c r="J20" s="222"/>
      <c r="K20" s="222"/>
    </row>
    <row r="21" spans="1:12" s="223" customFormat="1" ht="13.5" customHeight="1">
      <c r="A21" s="228"/>
      <c r="B21" s="610" t="s">
        <v>577</v>
      </c>
      <c r="C21" s="611"/>
      <c r="D21" s="611"/>
      <c r="E21" s="611"/>
      <c r="F21" s="611"/>
      <c r="G21" s="612"/>
      <c r="H21" s="222"/>
      <c r="I21" s="222"/>
    </row>
    <row r="22" spans="1:12" s="223" customFormat="1" ht="13.5" customHeight="1">
      <c r="A22" s="228"/>
      <c r="B22" s="665" t="s">
        <v>578</v>
      </c>
      <c r="C22" s="611"/>
      <c r="D22" s="611"/>
      <c r="E22" s="611"/>
      <c r="F22" s="611"/>
      <c r="G22" s="612"/>
      <c r="H22" s="222"/>
      <c r="I22" s="222"/>
      <c r="J22" s="222"/>
      <c r="K22" s="222"/>
    </row>
    <row r="23" spans="1:12" s="223" customFormat="1" ht="13.5" customHeight="1">
      <c r="A23" s="228"/>
      <c r="B23" s="665" t="s">
        <v>579</v>
      </c>
      <c r="C23" s="611"/>
      <c r="D23" s="611"/>
      <c r="E23" s="611"/>
      <c r="F23" s="611"/>
      <c r="G23" s="612"/>
      <c r="H23" s="222"/>
      <c r="I23" s="222"/>
    </row>
    <row r="24" spans="1:12" ht="13.5" customHeight="1">
      <c r="A24" s="228"/>
      <c r="B24" s="665"/>
      <c r="C24" s="611"/>
      <c r="D24" s="611"/>
      <c r="E24" s="611"/>
      <c r="F24" s="611"/>
      <c r="G24" s="612"/>
      <c r="H24" s="222"/>
      <c r="J24" s="229"/>
      <c r="K24" s="229"/>
    </row>
    <row r="25" spans="1:12" ht="13.5" customHeight="1">
      <c r="A25" s="80"/>
      <c r="B25" s="544"/>
      <c r="C25" s="545"/>
      <c r="D25" s="545"/>
      <c r="E25" s="545"/>
      <c r="F25" s="545"/>
      <c r="G25" s="546"/>
      <c r="J25" s="229"/>
      <c r="K25" s="229"/>
    </row>
    <row r="26" spans="1:12">
      <c r="A26" s="545"/>
      <c r="B26" s="545"/>
      <c r="C26" s="545"/>
      <c r="D26" s="545"/>
      <c r="E26" s="545"/>
      <c r="F26" s="545"/>
      <c r="G26" s="545"/>
    </row>
    <row r="27" spans="1:12" ht="13.5" customHeight="1">
      <c r="A27" s="407" t="s">
        <v>49</v>
      </c>
      <c r="B27" s="408"/>
      <c r="C27" s="408"/>
      <c r="D27" s="408"/>
      <c r="E27" s="408"/>
      <c r="F27" s="408"/>
      <c r="G27" s="409"/>
    </row>
    <row r="28" spans="1:12" s="134" customFormat="1" ht="13.5" customHeight="1">
      <c r="A28" s="384"/>
      <c r="B28" s="385"/>
      <c r="C28" s="385"/>
      <c r="D28" s="385"/>
      <c r="E28" s="385"/>
      <c r="F28" s="385"/>
      <c r="G28" s="386"/>
      <c r="L28" s="135"/>
    </row>
    <row r="29" spans="1:12" s="91" customFormat="1" ht="13.5" customHeight="1">
      <c r="A29" s="624"/>
      <c r="B29" s="625"/>
      <c r="C29" s="625"/>
      <c r="D29" s="625"/>
      <c r="E29" s="625"/>
      <c r="F29" s="625"/>
      <c r="G29" s="626"/>
      <c r="L29" s="230"/>
    </row>
    <row r="30" spans="1:12" s="91" customFormat="1" ht="13.5" customHeight="1">
      <c r="A30" s="627"/>
      <c r="B30" s="628"/>
      <c r="C30" s="628"/>
      <c r="D30" s="628"/>
      <c r="E30" s="628"/>
      <c r="F30" s="628"/>
      <c r="G30" s="629"/>
      <c r="L30" s="230"/>
    </row>
    <row r="31" spans="1:12" s="230" customFormat="1" ht="13.5" customHeight="1">
      <c r="A31" s="384"/>
      <c r="B31" s="385"/>
      <c r="C31" s="385"/>
      <c r="D31" s="385"/>
      <c r="E31" s="385"/>
      <c r="F31" s="385"/>
      <c r="G31" s="386"/>
      <c r="H31" s="91"/>
      <c r="I31" s="91"/>
      <c r="J31" s="91"/>
      <c r="K31" s="91"/>
    </row>
    <row r="32" spans="1:12" s="91" customFormat="1" ht="13.5" customHeight="1">
      <c r="A32" s="630"/>
      <c r="B32" s="631"/>
      <c r="C32" s="631"/>
      <c r="D32" s="631"/>
      <c r="E32" s="631"/>
      <c r="F32" s="631"/>
      <c r="G32" s="632"/>
      <c r="L32" s="230"/>
    </row>
    <row r="33" spans="1:12" s="134" customFormat="1" ht="13.5" customHeight="1">
      <c r="A33" s="384"/>
      <c r="B33" s="385"/>
      <c r="C33" s="385"/>
      <c r="D33" s="385"/>
      <c r="E33" s="385"/>
      <c r="F33" s="385"/>
      <c r="G33" s="386"/>
      <c r="L33" s="135"/>
    </row>
    <row r="34" spans="1:12" s="134" customFormat="1" ht="13.5" customHeight="1">
      <c r="A34" s="384"/>
      <c r="B34" s="385"/>
      <c r="C34" s="385"/>
      <c r="D34" s="385"/>
      <c r="E34" s="385"/>
      <c r="F34" s="385"/>
      <c r="G34" s="386"/>
      <c r="L34" s="135"/>
    </row>
    <row r="35" spans="1:12" s="134" customFormat="1" ht="13.5" customHeight="1">
      <c r="A35" s="384"/>
      <c r="B35" s="385"/>
      <c r="C35" s="385"/>
      <c r="D35" s="385"/>
      <c r="E35" s="385"/>
      <c r="F35" s="385"/>
      <c r="G35" s="386"/>
      <c r="L35" s="135"/>
    </row>
    <row r="36" spans="1:12" s="135" customFormat="1" ht="13.5" customHeight="1">
      <c r="A36" s="384"/>
      <c r="B36" s="385"/>
      <c r="C36" s="385"/>
      <c r="D36" s="385"/>
      <c r="E36" s="385"/>
      <c r="F36" s="385"/>
      <c r="G36" s="386"/>
      <c r="H36" s="134"/>
      <c r="I36" s="134"/>
      <c r="J36" s="134"/>
      <c r="K36" s="134"/>
    </row>
    <row r="37" spans="1:12" s="134" customFormat="1" ht="13.5" customHeight="1">
      <c r="A37" s="384"/>
      <c r="B37" s="385"/>
      <c r="C37" s="385"/>
      <c r="D37" s="385"/>
      <c r="E37" s="385"/>
      <c r="F37" s="385"/>
      <c r="G37" s="386"/>
      <c r="L37" s="135"/>
    </row>
    <row r="38" spans="1:12" s="134" customFormat="1" ht="13.5" customHeight="1">
      <c r="A38" s="384"/>
      <c r="B38" s="385"/>
      <c r="C38" s="385"/>
      <c r="D38" s="385"/>
      <c r="E38" s="385"/>
      <c r="F38" s="385"/>
      <c r="G38" s="386"/>
      <c r="L38" s="135"/>
    </row>
    <row r="39" spans="1:12" s="134" customFormat="1" ht="13.5" customHeight="1">
      <c r="A39" s="384"/>
      <c r="B39" s="385"/>
      <c r="C39" s="385"/>
      <c r="D39" s="385"/>
      <c r="E39" s="385"/>
      <c r="F39" s="385"/>
      <c r="G39" s="386"/>
      <c r="L39" s="135"/>
    </row>
    <row r="40" spans="1:12" s="134" customFormat="1" ht="13.5" customHeight="1">
      <c r="A40" s="384"/>
      <c r="B40" s="385"/>
      <c r="C40" s="385"/>
      <c r="D40" s="385"/>
      <c r="E40" s="385"/>
      <c r="F40" s="385"/>
      <c r="G40" s="386"/>
      <c r="L40" s="135"/>
    </row>
    <row r="41" spans="1:12" s="134" customFormat="1" ht="13.5" customHeight="1">
      <c r="A41" s="384"/>
      <c r="B41" s="385"/>
      <c r="C41" s="385"/>
      <c r="D41" s="385"/>
      <c r="E41" s="385"/>
      <c r="F41" s="385"/>
      <c r="G41" s="386"/>
      <c r="L41" s="135"/>
    </row>
    <row r="42" spans="1:12" s="134" customFormat="1" ht="13.5" customHeight="1">
      <c r="A42" s="384"/>
      <c r="B42" s="385"/>
      <c r="C42" s="385"/>
      <c r="D42" s="385"/>
      <c r="E42" s="385"/>
      <c r="F42" s="385"/>
      <c r="G42" s="386"/>
      <c r="L42" s="135"/>
    </row>
    <row r="43" spans="1:12" s="134" customFormat="1" ht="13.5" customHeight="1">
      <c r="A43" s="384"/>
      <c r="B43" s="385"/>
      <c r="C43" s="385"/>
      <c r="D43" s="385"/>
      <c r="E43" s="385"/>
      <c r="F43" s="385"/>
      <c r="G43" s="386"/>
      <c r="L43" s="135"/>
    </row>
    <row r="44" spans="1:12" s="134" customFormat="1" ht="13.5" customHeight="1">
      <c r="A44" s="384"/>
      <c r="B44" s="385"/>
      <c r="C44" s="385"/>
      <c r="D44" s="385"/>
      <c r="E44" s="385"/>
      <c r="F44" s="385"/>
      <c r="G44" s="386"/>
      <c r="L44" s="135"/>
    </row>
    <row r="45" spans="1:12" s="134" customFormat="1" ht="13.5" customHeight="1">
      <c r="A45" s="384"/>
      <c r="B45" s="385"/>
      <c r="C45" s="385"/>
      <c r="D45" s="385"/>
      <c r="E45" s="385"/>
      <c r="F45" s="385"/>
      <c r="G45" s="386"/>
      <c r="L45" s="135"/>
    </row>
    <row r="46" spans="1:12" s="134" customFormat="1" ht="13.5" customHeight="1">
      <c r="A46" s="384"/>
      <c r="B46" s="385"/>
      <c r="C46" s="385"/>
      <c r="D46" s="385"/>
      <c r="E46" s="385"/>
      <c r="F46" s="385"/>
      <c r="G46" s="386"/>
      <c r="L46" s="135"/>
    </row>
    <row r="47" spans="1:12" s="134" customFormat="1" ht="13.5" customHeight="1">
      <c r="A47" s="384"/>
      <c r="B47" s="385"/>
      <c r="C47" s="385"/>
      <c r="D47" s="385"/>
      <c r="E47" s="385"/>
      <c r="F47" s="385"/>
      <c r="G47" s="386"/>
      <c r="L47" s="135"/>
    </row>
    <row r="48" spans="1:12" s="134" customFormat="1" ht="13.5" customHeight="1">
      <c r="A48" s="384"/>
      <c r="B48" s="385"/>
      <c r="C48" s="385"/>
      <c r="D48" s="385"/>
      <c r="E48" s="385"/>
      <c r="F48" s="385"/>
      <c r="G48" s="386"/>
      <c r="L48" s="135"/>
    </row>
    <row r="49" spans="1:12" s="134" customFormat="1" ht="13.5" customHeight="1">
      <c r="A49" s="384"/>
      <c r="B49" s="385"/>
      <c r="C49" s="385"/>
      <c r="D49" s="385"/>
      <c r="E49" s="385"/>
      <c r="F49" s="385"/>
      <c r="G49" s="386"/>
      <c r="L49" s="135"/>
    </row>
    <row r="50" spans="1:12" s="134" customFormat="1" ht="13.5" customHeight="1">
      <c r="A50" s="384"/>
      <c r="B50" s="385"/>
      <c r="C50" s="385"/>
      <c r="D50" s="385"/>
      <c r="E50" s="385"/>
      <c r="F50" s="385"/>
      <c r="G50" s="386"/>
      <c r="L50" s="135"/>
    </row>
    <row r="51" spans="1:12" s="134" customFormat="1" ht="13.5" customHeight="1">
      <c r="A51" s="384"/>
      <c r="B51" s="385"/>
      <c r="C51" s="385"/>
      <c r="D51" s="385"/>
      <c r="E51" s="385"/>
      <c r="F51" s="385"/>
      <c r="G51" s="386"/>
      <c r="L51" s="135"/>
    </row>
    <row r="52" spans="1:12" s="134" customFormat="1" ht="13.5" customHeight="1">
      <c r="A52" s="384"/>
      <c r="B52" s="385"/>
      <c r="C52" s="385"/>
      <c r="D52" s="385"/>
      <c r="E52" s="385"/>
      <c r="F52" s="385"/>
      <c r="G52" s="386"/>
      <c r="L52" s="135"/>
    </row>
    <row r="53" spans="1:12" s="134" customFormat="1" ht="13.5" customHeight="1">
      <c r="A53" s="384"/>
      <c r="B53" s="385"/>
      <c r="C53" s="385"/>
      <c r="D53" s="385"/>
      <c r="E53" s="385"/>
      <c r="F53" s="385"/>
      <c r="G53" s="386"/>
      <c r="L53" s="135"/>
    </row>
    <row r="54" spans="1:12" s="134" customFormat="1" ht="13.5" customHeight="1">
      <c r="A54" s="384"/>
      <c r="B54" s="385"/>
      <c r="C54" s="385"/>
      <c r="D54" s="385"/>
      <c r="E54" s="385"/>
      <c r="F54" s="385"/>
      <c r="G54" s="386"/>
      <c r="L54" s="135"/>
    </row>
    <row r="55" spans="1:12" s="134" customFormat="1" ht="13.5" customHeight="1">
      <c r="A55" s="384"/>
      <c r="B55" s="385"/>
      <c r="C55" s="385"/>
      <c r="D55" s="385"/>
      <c r="E55" s="385"/>
      <c r="F55" s="385"/>
      <c r="G55" s="386"/>
      <c r="L55" s="135"/>
    </row>
    <row r="56" spans="1:12" s="134" customFormat="1" ht="13.5" customHeight="1">
      <c r="A56" s="384"/>
      <c r="B56" s="385"/>
      <c r="C56" s="385"/>
      <c r="D56" s="385"/>
      <c r="E56" s="385"/>
      <c r="F56" s="385"/>
      <c r="G56" s="386"/>
      <c r="L56" s="135"/>
    </row>
    <row r="57" spans="1:12" s="134" customFormat="1" ht="13.5" customHeight="1">
      <c r="A57" s="384"/>
      <c r="B57" s="385"/>
      <c r="C57" s="385"/>
      <c r="D57" s="385"/>
      <c r="E57" s="385"/>
      <c r="F57" s="385"/>
      <c r="G57" s="386"/>
      <c r="L57" s="135"/>
    </row>
    <row r="58" spans="1:12" s="135" customFormat="1" ht="13.5" customHeight="1">
      <c r="A58" s="384"/>
      <c r="B58" s="385"/>
      <c r="C58" s="385"/>
      <c r="D58" s="385"/>
      <c r="E58" s="385"/>
      <c r="F58" s="385"/>
      <c r="G58" s="386"/>
      <c r="H58" s="134"/>
      <c r="I58" s="134"/>
      <c r="J58" s="134"/>
      <c r="K58" s="134"/>
    </row>
    <row r="59" spans="1:12" s="89" customFormat="1" ht="21">
      <c r="A59" s="231" t="s">
        <v>32</v>
      </c>
      <c r="B59" s="232">
        <f>$B$1</f>
        <v>4</v>
      </c>
      <c r="C59" s="233" t="s">
        <v>40</v>
      </c>
      <c r="D59" s="234" t="str">
        <f>$E$1</f>
        <v>儀式</v>
      </c>
      <c r="E59" s="633" t="str">
        <f>$B$2</f>
        <v>トランスファー・エンチャントメント</v>
      </c>
      <c r="F59" s="634"/>
      <c r="G59" s="635"/>
      <c r="L59" s="229"/>
    </row>
  </sheetData>
  <mergeCells count="64">
    <mergeCell ref="E59:G59"/>
    <mergeCell ref="A57:G57"/>
    <mergeCell ref="A51:G51"/>
    <mergeCell ref="A52:G52"/>
    <mergeCell ref="A53:G53"/>
    <mergeCell ref="A54:G54"/>
    <mergeCell ref="A55:G55"/>
    <mergeCell ref="A56:G56"/>
    <mergeCell ref="A58:G58"/>
    <mergeCell ref="A50:G50"/>
    <mergeCell ref="A29:G29"/>
    <mergeCell ref="A30:G30"/>
    <mergeCell ref="A31:G31"/>
    <mergeCell ref="A44:G44"/>
    <mergeCell ref="A33:G33"/>
    <mergeCell ref="A34:G34"/>
    <mergeCell ref="A39:G39"/>
    <mergeCell ref="A35:G35"/>
    <mergeCell ref="A36:G36"/>
    <mergeCell ref="A37:G37"/>
    <mergeCell ref="A38:G38"/>
    <mergeCell ref="A40:G40"/>
    <mergeCell ref="A41:G41"/>
    <mergeCell ref="A42:G42"/>
    <mergeCell ref="A43:G43"/>
    <mergeCell ref="A27:G27"/>
    <mergeCell ref="A46:G46"/>
    <mergeCell ref="A47:G47"/>
    <mergeCell ref="A48:G48"/>
    <mergeCell ref="A49:G49"/>
    <mergeCell ref="A45:G45"/>
    <mergeCell ref="J10:K10"/>
    <mergeCell ref="B11:G11"/>
    <mergeCell ref="B12:G12"/>
    <mergeCell ref="J12:K12"/>
    <mergeCell ref="B13:G13"/>
    <mergeCell ref="B10:G10"/>
    <mergeCell ref="B9:G9"/>
    <mergeCell ref="A32:G32"/>
    <mergeCell ref="B14:G14"/>
    <mergeCell ref="B15:G15"/>
    <mergeCell ref="B24:G24"/>
    <mergeCell ref="B25:G25"/>
    <mergeCell ref="A26:G26"/>
    <mergeCell ref="B20:G20"/>
    <mergeCell ref="B21:G21"/>
    <mergeCell ref="B22:G22"/>
    <mergeCell ref="B23:G23"/>
    <mergeCell ref="A28:G28"/>
    <mergeCell ref="B16:G16"/>
    <mergeCell ref="B17:G17"/>
    <mergeCell ref="B18:G18"/>
    <mergeCell ref="B19:G19"/>
    <mergeCell ref="B6:D6"/>
    <mergeCell ref="F6:G6"/>
    <mergeCell ref="B7:D7"/>
    <mergeCell ref="F7:G7"/>
    <mergeCell ref="B8:G8"/>
    <mergeCell ref="B1:C1"/>
    <mergeCell ref="F1:G1"/>
    <mergeCell ref="B2:G2"/>
    <mergeCell ref="B4:G4"/>
    <mergeCell ref="B5:D5"/>
    <mergeCell ref="F5:G5"/>
  </mergeCells>
  <phoneticPr fontId="17"/>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基本!$B$27:$B$31</xm:f>
          </x14:formula1>
          <xm:sqref>I7</xm:sqref>
        </x14:dataValidation>
        <x14:dataValidation type="list" allowBlank="1" showInputMessage="1" showErrorMessage="1">
          <x14:formula1>
            <xm:f>基本!$A$27:$A$33</xm:f>
          </x14:formula1>
          <xm:sqref>I6</xm:sqref>
        </x14:dataValidation>
        <x14:dataValidation type="list" allowBlank="1" showInputMessage="1" showErrorMessage="1">
          <x14:formula1>
            <xm:f>基本!$D$27:$D$31</xm:f>
          </x14:formula1>
          <xm:sqref>I8</xm:sqref>
        </x14:dataValidation>
        <x14:dataValidation type="list" allowBlank="1" showInputMessage="1" showErrorMessage="1">
          <x14:formula1>
            <xm:f>基本!$C$27:$C$37</xm:f>
          </x14:formula1>
          <xm:sqref>I15</xm:sqref>
        </x14:dataValidation>
        <x14:dataValidation type="list" allowBlank="1" showInputMessage="1" showErrorMessage="1">
          <x14:formula1>
            <xm:f>基本!$A$16:$A$19</xm:f>
          </x14:formula1>
          <xm:sqref>K9</xm:sqref>
        </x14:dataValidation>
        <x14:dataValidation type="list" allowBlank="1" showInputMessage="1" showErrorMessage="1">
          <x14:formula1>
            <xm:f>基本!$A$5:$A$10</xm:f>
          </x14:formula1>
          <xm:sqref>I9 I11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M53"/>
  <sheetViews>
    <sheetView workbookViewId="0">
      <selection activeCell="H20" sqref="H20"/>
    </sheetView>
  </sheetViews>
  <sheetFormatPr defaultRowHeight="13.5"/>
  <cols>
    <col min="1" max="1" width="7.875" style="81" customWidth="1"/>
    <col min="2" max="2" width="8.5" style="81" customWidth="1"/>
    <col min="3" max="3" width="6.625" style="81" customWidth="1"/>
    <col min="4" max="4" width="15.75" style="81" customWidth="1"/>
    <col min="5" max="6" width="15.75" style="30" customWidth="1"/>
    <col min="7" max="7" width="18.25" style="30" customWidth="1"/>
    <col min="8" max="8" width="17.375" style="30" customWidth="1"/>
    <col min="9" max="9" width="14.625" style="30" customWidth="1"/>
    <col min="10" max="10" width="8.375" style="30" customWidth="1"/>
    <col min="11" max="11" width="7.5" style="30" customWidth="1"/>
    <col min="12" max="12" width="7.875" style="81" customWidth="1"/>
    <col min="13" max="13" width="9.25" style="81" customWidth="1"/>
    <col min="14" max="14" width="12.375" style="81" customWidth="1"/>
    <col min="15" max="16384" width="9" style="81"/>
  </cols>
  <sheetData>
    <row r="1" spans="1:13" ht="21">
      <c r="A1" s="10"/>
      <c r="B1" s="387"/>
      <c r="C1" s="388"/>
      <c r="D1" s="12" t="s">
        <v>40</v>
      </c>
      <c r="E1" s="11" t="s">
        <v>41</v>
      </c>
      <c r="F1" s="389"/>
      <c r="G1" s="390"/>
      <c r="H1" s="34" t="s">
        <v>55</v>
      </c>
    </row>
    <row r="2" spans="1:13" ht="24.75" customHeight="1">
      <c r="A2" s="12" t="s">
        <v>0</v>
      </c>
      <c r="B2" s="391" t="s">
        <v>103</v>
      </c>
      <c r="C2" s="391"/>
      <c r="D2" s="391"/>
      <c r="E2" s="391"/>
      <c r="F2" s="391"/>
      <c r="G2" s="391"/>
      <c r="H2" s="34" t="s">
        <v>56</v>
      </c>
    </row>
    <row r="3" spans="1:13" ht="19.5" customHeight="1">
      <c r="A3" s="33" t="s">
        <v>48</v>
      </c>
      <c r="B3" s="30"/>
      <c r="C3" s="30"/>
      <c r="D3" s="30"/>
      <c r="I3" s="34"/>
    </row>
    <row r="4" spans="1:13">
      <c r="A4" s="75" t="s">
        <v>46</v>
      </c>
      <c r="B4" s="369"/>
      <c r="C4" s="370"/>
      <c r="D4" s="370"/>
      <c r="E4" s="370"/>
      <c r="F4" s="370"/>
      <c r="G4" s="371"/>
    </row>
    <row r="5" spans="1:13">
      <c r="A5" s="76" t="s">
        <v>39</v>
      </c>
      <c r="B5" s="369"/>
      <c r="C5" s="370"/>
      <c r="D5" s="370"/>
      <c r="E5" s="370"/>
      <c r="F5" s="370"/>
      <c r="G5" s="371"/>
    </row>
    <row r="6" spans="1:13">
      <c r="A6" s="76" t="s">
        <v>7</v>
      </c>
      <c r="B6" s="369" t="s">
        <v>5</v>
      </c>
      <c r="C6" s="370"/>
      <c r="D6" s="371"/>
      <c r="E6" s="83" t="s">
        <v>43</v>
      </c>
      <c r="F6" s="84" t="str">
        <f>$I$6</f>
        <v>近接</v>
      </c>
      <c r="G6" s="84" t="str">
        <f>IF($J$6 = 0,"", $J$6)</f>
        <v>武器</v>
      </c>
      <c r="H6" s="83" t="s">
        <v>43</v>
      </c>
      <c r="I6" s="85" t="s">
        <v>69</v>
      </c>
      <c r="J6" s="85" t="s">
        <v>100</v>
      </c>
    </row>
    <row r="7" spans="1:13">
      <c r="A7" s="77" t="s">
        <v>6</v>
      </c>
      <c r="B7" s="369" t="s">
        <v>91</v>
      </c>
      <c r="C7" s="370"/>
      <c r="D7" s="371"/>
      <c r="E7" s="83" t="s">
        <v>66</v>
      </c>
      <c r="F7" s="84" t="str">
        <f>IF($I$7 = 0,"", $I$7)</f>
        <v/>
      </c>
      <c r="G7" s="84" t="str">
        <f>IF($J$7 = 0,"", $J$7)</f>
        <v/>
      </c>
      <c r="H7" s="83" t="s">
        <v>66</v>
      </c>
      <c r="I7" s="85"/>
      <c r="J7" s="85"/>
    </row>
    <row r="8" spans="1:13">
      <c r="A8" s="77" t="s">
        <v>8</v>
      </c>
      <c r="B8" s="369" t="s">
        <v>672</v>
      </c>
      <c r="C8" s="370"/>
      <c r="D8" s="370"/>
      <c r="E8" s="370"/>
      <c r="F8" s="370"/>
      <c r="G8" s="371"/>
      <c r="H8" s="83" t="s">
        <v>85</v>
      </c>
      <c r="I8" s="85" t="s">
        <v>101</v>
      </c>
      <c r="J8" s="34" t="s">
        <v>62</v>
      </c>
    </row>
    <row r="9" spans="1:13" ht="14.25" customHeight="1">
      <c r="A9" s="78" t="s">
        <v>9</v>
      </c>
      <c r="B9" s="395" t="s">
        <v>673</v>
      </c>
      <c r="C9" s="396"/>
      <c r="D9" s="396"/>
      <c r="E9" s="396"/>
      <c r="F9" s="396"/>
      <c r="G9" s="397"/>
      <c r="H9" s="83" t="s">
        <v>51</v>
      </c>
      <c r="I9" s="258" t="s">
        <v>12</v>
      </c>
      <c r="J9" s="255">
        <f>IF(I9="",0,VLOOKUP(I9,基本!$A$5:'基本'!$C$10,3,FALSE))</f>
        <v>0</v>
      </c>
      <c r="K9" s="85" t="s">
        <v>90</v>
      </c>
    </row>
    <row r="10" spans="1:13" ht="14.25" customHeight="1">
      <c r="A10" s="79"/>
      <c r="B10" s="375"/>
      <c r="C10" s="376"/>
      <c r="D10" s="376"/>
      <c r="E10" s="376"/>
      <c r="F10" s="376"/>
      <c r="G10" s="377"/>
      <c r="H10" s="83" t="s">
        <v>58</v>
      </c>
      <c r="I10" s="85">
        <v>0</v>
      </c>
      <c r="J10" s="362" t="s">
        <v>53</v>
      </c>
      <c r="K10" s="363"/>
      <c r="L10" s="84">
        <f>IF($I$8=基本!$F$4,基本!$P$7,IF($I$8=基本!$F$13,基本!$P$16,IF($I$8=基本!$F$22,基本!$P$25,IF($I$8=基本!$F$31,基本!$P$34,IF($I$8=基本!$F$40,基本!$P$43,0)))))</f>
        <v>9</v>
      </c>
    </row>
    <row r="11" spans="1:13" ht="14.25" customHeight="1">
      <c r="A11" s="79"/>
      <c r="B11" s="372"/>
      <c r="C11" s="373"/>
      <c r="D11" s="373"/>
      <c r="E11" s="373"/>
      <c r="F11" s="373"/>
      <c r="G11" s="374"/>
      <c r="H11" s="36" t="s">
        <v>52</v>
      </c>
      <c r="I11" s="258" t="s">
        <v>12</v>
      </c>
      <c r="J11" s="255">
        <f>IF(I11="",0,VLOOKUP(I11,基本!$A$5:'基本'!$C$10,3,FALSE))</f>
        <v>0</v>
      </c>
      <c r="L11" s="30"/>
    </row>
    <row r="12" spans="1:13" ht="14.25" customHeight="1">
      <c r="A12" s="79"/>
      <c r="B12" s="372"/>
      <c r="C12" s="373"/>
      <c r="D12" s="373"/>
      <c r="E12" s="373"/>
      <c r="F12" s="373"/>
      <c r="G12" s="374"/>
      <c r="H12" s="83" t="s">
        <v>59</v>
      </c>
      <c r="I12" s="85">
        <v>0</v>
      </c>
      <c r="J12" s="362" t="s">
        <v>54</v>
      </c>
      <c r="K12" s="363"/>
      <c r="L12" s="84">
        <f>IF($I$8=基本!$F$4,基本!$P$9,IF($I$8=基本!$F$13,基本!$P$18,IF($I$8=基本!$F$22,基本!$P$27,IF($I$8=基本!$F$31,基本!$P$36,IF($I$8=基本!$F$40,基本!$P$45,0)))))</f>
        <v>2</v>
      </c>
    </row>
    <row r="13" spans="1:13" ht="14.25" customHeight="1">
      <c r="A13" s="79"/>
      <c r="B13" s="372"/>
      <c r="C13" s="373"/>
      <c r="D13" s="373"/>
      <c r="E13" s="373"/>
      <c r="F13" s="373"/>
      <c r="G13" s="374"/>
      <c r="H13" s="37" t="s">
        <v>86</v>
      </c>
      <c r="I13" s="85">
        <v>1</v>
      </c>
      <c r="J13" s="83" t="s">
        <v>44</v>
      </c>
      <c r="K13" s="85">
        <v>6</v>
      </c>
      <c r="L13" s="51"/>
      <c r="M13" s="51"/>
    </row>
    <row r="14" spans="1:13" ht="14.25" customHeight="1">
      <c r="A14" s="79"/>
      <c r="B14" s="375"/>
      <c r="C14" s="376"/>
      <c r="D14" s="376"/>
      <c r="E14" s="376"/>
      <c r="F14" s="376"/>
      <c r="G14" s="377"/>
      <c r="H14" s="83" t="s">
        <v>50</v>
      </c>
      <c r="I14" s="85">
        <v>2</v>
      </c>
      <c r="J14" s="83" t="s">
        <v>44</v>
      </c>
      <c r="K14" s="85">
        <v>8</v>
      </c>
      <c r="L14" s="51"/>
      <c r="M14" s="51"/>
    </row>
    <row r="15" spans="1:13" ht="14.25" customHeight="1">
      <c r="A15" s="80"/>
      <c r="B15" s="404"/>
      <c r="C15" s="405"/>
      <c r="D15" s="405"/>
      <c r="E15" s="405"/>
      <c r="F15" s="405"/>
      <c r="G15" s="406"/>
      <c r="H15" s="83" t="s">
        <v>60</v>
      </c>
      <c r="I15" s="85"/>
      <c r="J15" s="81"/>
      <c r="K15" s="81"/>
    </row>
    <row r="16" spans="1:13" ht="14.25" thickBot="1">
      <c r="A16" s="82" t="s">
        <v>47</v>
      </c>
      <c r="E16" s="3"/>
      <c r="H16" s="81"/>
      <c r="I16" s="81"/>
      <c r="J16" s="81"/>
      <c r="K16" s="81"/>
    </row>
    <row r="17" spans="1:12" ht="18.75" customHeight="1" thickBot="1">
      <c r="A17" s="398" t="str">
        <f>$B$2</f>
        <v>近接基礎攻撃</v>
      </c>
      <c r="B17" s="399"/>
      <c r="C17" s="399"/>
      <c r="D17" s="73" t="s">
        <v>2</v>
      </c>
      <c r="E17" s="52" t="s">
        <v>113</v>
      </c>
      <c r="F17" s="74" t="s">
        <v>104</v>
      </c>
      <c r="G17" s="59" t="s">
        <v>71</v>
      </c>
      <c r="J17" s="81"/>
      <c r="K17" s="81"/>
    </row>
    <row r="18" spans="1:12" ht="23.25" customHeight="1">
      <c r="A18" s="400" t="s">
        <v>42</v>
      </c>
      <c r="B18" s="70" t="s">
        <v>122</v>
      </c>
      <c r="C18" s="71" t="str">
        <f>$K$9</f>
        <v>AC</v>
      </c>
      <c r="D18" s="68" t="str">
        <f>$J$9+$L$10+$I$10 &amp; "+1d20"</f>
        <v>9+1d20</v>
      </c>
      <c r="E18" s="68" t="str">
        <f>$J$9+$L$10+$I$10 &amp; "+1d20"</f>
        <v>9+1d20</v>
      </c>
      <c r="F18" s="68" t="str">
        <f>$J$9+$L$10+$I$10+1 &amp; "+1d20"</f>
        <v>10+1d20</v>
      </c>
      <c r="G18" s="69"/>
      <c r="H18" s="81"/>
      <c r="I18" s="81"/>
      <c r="J18" s="81"/>
      <c r="K18" s="81"/>
    </row>
    <row r="19" spans="1:12" ht="23.25" customHeight="1" thickBot="1">
      <c r="A19" s="401"/>
      <c r="B19" s="123" t="s">
        <v>1</v>
      </c>
      <c r="C19" s="72" t="str">
        <f>$K$9</f>
        <v>AC</v>
      </c>
      <c r="D19" s="124" t="str">
        <f>$J$9+$L$10+2+$I$10 &amp; "+1d20"</f>
        <v>11+1d20</v>
      </c>
      <c r="E19" s="124" t="str">
        <f>$J$9+$L$10+2+$I$10 &amp; "+1d20"</f>
        <v>11+1d20</v>
      </c>
      <c r="F19" s="124" t="str">
        <f>$J$9+$L$10+2+$I$10+1 &amp; "+1d20"</f>
        <v>12+1d20</v>
      </c>
      <c r="G19" s="125"/>
      <c r="H19" s="81"/>
      <c r="I19" s="81"/>
      <c r="J19" s="81"/>
      <c r="K19" s="81"/>
    </row>
    <row r="20" spans="1:12" ht="23.25" customHeight="1">
      <c r="A20" s="402" t="s">
        <v>122</v>
      </c>
      <c r="B20" s="58" t="s">
        <v>4</v>
      </c>
      <c r="C20" s="61" t="str">
        <f>IF($I$15 = 0,"", $I$15)</f>
        <v/>
      </c>
      <c r="D20" s="62" t="str">
        <f>$J$11+$L$12+$I$12 &amp; "+" &amp; $I$13 &amp; "d" &amp; $K$13</f>
        <v>2+1d6</v>
      </c>
      <c r="E20" s="62" t="str">
        <f>$J$11+$L$12+$I$12 &amp; "+" &amp; $I$13 &amp; "d" &amp; $K$13</f>
        <v>2+1d6</v>
      </c>
      <c r="F20" s="62" t="str">
        <f>$J$11+$L$12+$I$12 &amp; "+" &amp; $I$13 &amp; "d" &amp; $K$13</f>
        <v>2+1d6</v>
      </c>
      <c r="G20" s="63"/>
      <c r="H20" s="81"/>
      <c r="I20" s="81"/>
      <c r="J20" s="81"/>
      <c r="K20" s="81"/>
    </row>
    <row r="21" spans="1:12" ht="23.25" customHeight="1" thickBot="1">
      <c r="A21" s="403"/>
      <c r="B21" s="29" t="s">
        <v>3</v>
      </c>
      <c r="C21" s="60" t="str">
        <f>IF($I$15 = 0,"", $I$15)</f>
        <v/>
      </c>
      <c r="D21" s="53" t="str">
        <f>$J$11+$L$12+$I$12+($I$13*$K$13) &amp; IF($I$14 = 0,"","+" &amp; $I$14 &amp; "d" &amp; $K$14)</f>
        <v>8+2d8</v>
      </c>
      <c r="E21" s="53" t="str">
        <f>$J$11+$L$12+$I$12+($I$13*$K$13) &amp; IF($I$14 = 0,"","+" &amp; $I$14 &amp; "d" &amp; $K$14)</f>
        <v>8+2d8</v>
      </c>
      <c r="F21" s="53" t="str">
        <f>$J$11+$L$12+$I$12+($I$13*$K$13) &amp; IF($I$14 = 0,"","+" &amp; ($I$14 &amp; "d" &amp; $K$14))</f>
        <v>8+2d8</v>
      </c>
      <c r="G21" s="28"/>
      <c r="H21" s="81"/>
      <c r="I21" s="81"/>
      <c r="J21" s="81"/>
      <c r="K21" s="81"/>
    </row>
    <row r="22" spans="1:12">
      <c r="A22" s="87"/>
      <c r="B22" s="87"/>
      <c r="C22" s="87"/>
      <c r="D22" s="87"/>
      <c r="E22" s="87"/>
      <c r="F22" s="87"/>
      <c r="G22" s="87"/>
    </row>
    <row r="23" spans="1:12">
      <c r="A23" s="407" t="s">
        <v>49</v>
      </c>
      <c r="B23" s="408"/>
      <c r="C23" s="408"/>
      <c r="D23" s="408"/>
      <c r="E23" s="408"/>
      <c r="F23" s="408"/>
      <c r="G23" s="409"/>
    </row>
    <row r="24" spans="1:12" s="30" customFormat="1" ht="13.5" customHeight="1">
      <c r="A24" s="392"/>
      <c r="B24" s="393"/>
      <c r="C24" s="393"/>
      <c r="D24" s="393"/>
      <c r="E24" s="393"/>
      <c r="F24" s="393"/>
      <c r="G24" s="394"/>
      <c r="L24" s="81"/>
    </row>
    <row r="25" spans="1:12" s="30" customFormat="1" ht="24.75" customHeight="1">
      <c r="A25" s="378" t="s">
        <v>302</v>
      </c>
      <c r="B25" s="379"/>
      <c r="C25" s="379"/>
      <c r="D25" s="379"/>
      <c r="E25" s="379"/>
      <c r="F25" s="379"/>
      <c r="G25" s="380"/>
      <c r="L25" s="81"/>
    </row>
    <row r="26" spans="1:12" s="30" customFormat="1" ht="13.5" customHeight="1">
      <c r="A26" s="381" t="s">
        <v>688</v>
      </c>
      <c r="B26" s="382"/>
      <c r="C26" s="382"/>
      <c r="D26" s="382"/>
      <c r="E26" s="382"/>
      <c r="F26" s="382"/>
      <c r="G26" s="383"/>
      <c r="L26" s="81"/>
    </row>
    <row r="27" spans="1:12" s="30" customFormat="1" ht="13.5" customHeight="1">
      <c r="A27" s="378"/>
      <c r="B27" s="379"/>
      <c r="C27" s="379"/>
      <c r="D27" s="379"/>
      <c r="E27" s="379"/>
      <c r="F27" s="379"/>
      <c r="G27" s="380"/>
      <c r="L27" s="81"/>
    </row>
    <row r="28" spans="1:12" s="30" customFormat="1" ht="13.5" customHeight="1">
      <c r="A28" s="381"/>
      <c r="B28" s="382"/>
      <c r="C28" s="382"/>
      <c r="D28" s="382"/>
      <c r="E28" s="382"/>
      <c r="F28" s="382"/>
      <c r="G28" s="383"/>
      <c r="L28" s="81"/>
    </row>
    <row r="29" spans="1:12" s="30" customFormat="1" ht="13.5" customHeight="1">
      <c r="A29" s="384"/>
      <c r="B29" s="385"/>
      <c r="C29" s="385"/>
      <c r="D29" s="385"/>
      <c r="E29" s="385"/>
      <c r="F29" s="385"/>
      <c r="G29" s="386"/>
      <c r="L29" s="81"/>
    </row>
    <row r="30" spans="1:12" s="30" customFormat="1" ht="13.5" customHeight="1">
      <c r="A30" s="381"/>
      <c r="B30" s="382"/>
      <c r="C30" s="382"/>
      <c r="D30" s="382"/>
      <c r="E30" s="382"/>
      <c r="F30" s="382"/>
      <c r="G30" s="383"/>
      <c r="L30" s="81"/>
    </row>
    <row r="31" spans="1:12" s="30" customFormat="1" ht="13.5" customHeight="1">
      <c r="A31" s="381"/>
      <c r="B31" s="382"/>
      <c r="C31" s="382"/>
      <c r="D31" s="382"/>
      <c r="E31" s="382"/>
      <c r="F31" s="382"/>
      <c r="G31" s="383"/>
      <c r="L31" s="81"/>
    </row>
    <row r="32" spans="1:12" s="30" customFormat="1" ht="13.5" customHeight="1">
      <c r="A32" s="392"/>
      <c r="B32" s="393"/>
      <c r="C32" s="393"/>
      <c r="D32" s="393"/>
      <c r="E32" s="393"/>
      <c r="F32" s="393"/>
      <c r="G32" s="394"/>
      <c r="L32" s="81"/>
    </row>
    <row r="33" spans="1:12" s="30" customFormat="1" ht="13.5" customHeight="1">
      <c r="A33" s="378"/>
      <c r="B33" s="379"/>
      <c r="C33" s="379"/>
      <c r="D33" s="379"/>
      <c r="E33" s="379"/>
      <c r="F33" s="379"/>
      <c r="G33" s="380"/>
      <c r="L33" s="81"/>
    </row>
    <row r="34" spans="1:12" s="30" customFormat="1" ht="13.5" customHeight="1">
      <c r="A34" s="381"/>
      <c r="B34" s="382"/>
      <c r="C34" s="382"/>
      <c r="D34" s="382"/>
      <c r="E34" s="382"/>
      <c r="F34" s="382"/>
      <c r="G34" s="383"/>
      <c r="L34" s="81"/>
    </row>
    <row r="35" spans="1:12" s="30" customFormat="1" ht="13.5" customHeight="1">
      <c r="A35" s="384"/>
      <c r="B35" s="385"/>
      <c r="C35" s="385"/>
      <c r="D35" s="385"/>
      <c r="E35" s="385"/>
      <c r="F35" s="385"/>
      <c r="G35" s="386"/>
      <c r="L35" s="81"/>
    </row>
    <row r="36" spans="1:12" s="30" customFormat="1" ht="13.5" customHeight="1">
      <c r="A36" s="381"/>
      <c r="B36" s="382"/>
      <c r="C36" s="382"/>
      <c r="D36" s="382"/>
      <c r="E36" s="382"/>
      <c r="F36" s="382"/>
      <c r="G36" s="383"/>
      <c r="L36" s="81"/>
    </row>
    <row r="37" spans="1:12" s="30" customFormat="1" ht="13.5" customHeight="1">
      <c r="A37" s="381"/>
      <c r="B37" s="382"/>
      <c r="C37" s="382"/>
      <c r="D37" s="382"/>
      <c r="E37" s="382"/>
      <c r="F37" s="382"/>
      <c r="G37" s="383"/>
      <c r="L37" s="81"/>
    </row>
    <row r="38" spans="1:12" s="30" customFormat="1" ht="13.5" customHeight="1">
      <c r="A38" s="392"/>
      <c r="B38" s="393"/>
      <c r="C38" s="393"/>
      <c r="D38" s="393"/>
      <c r="E38" s="393"/>
      <c r="F38" s="393"/>
      <c r="G38" s="394"/>
      <c r="L38" s="81"/>
    </row>
    <row r="39" spans="1:12" s="30" customFormat="1" ht="13.5" customHeight="1">
      <c r="A39" s="378"/>
      <c r="B39" s="379"/>
      <c r="C39" s="379"/>
      <c r="D39" s="379"/>
      <c r="E39" s="379"/>
      <c r="F39" s="379"/>
      <c r="G39" s="380"/>
      <c r="L39" s="81"/>
    </row>
    <row r="40" spans="1:12" s="30" customFormat="1" ht="13.5" customHeight="1">
      <c r="A40" s="378"/>
      <c r="B40" s="379"/>
      <c r="C40" s="379"/>
      <c r="D40" s="379"/>
      <c r="E40" s="379"/>
      <c r="F40" s="379"/>
      <c r="G40" s="380"/>
      <c r="L40" s="81"/>
    </row>
    <row r="41" spans="1:12" s="30" customFormat="1" ht="13.5" customHeight="1">
      <c r="A41" s="381"/>
      <c r="B41" s="382"/>
      <c r="C41" s="382"/>
      <c r="D41" s="382"/>
      <c r="E41" s="382"/>
      <c r="F41" s="382"/>
      <c r="G41" s="383"/>
      <c r="L41" s="81"/>
    </row>
    <row r="42" spans="1:12" s="89" customFormat="1" ht="13.5" customHeight="1">
      <c r="A42" s="381"/>
      <c r="B42" s="382"/>
      <c r="C42" s="382"/>
      <c r="D42" s="382"/>
      <c r="E42" s="382"/>
      <c r="F42" s="382"/>
      <c r="G42" s="383"/>
      <c r="L42" s="136"/>
    </row>
    <row r="43" spans="1:12" s="89" customFormat="1" ht="13.5" customHeight="1">
      <c r="A43" s="392"/>
      <c r="B43" s="393"/>
      <c r="C43" s="393"/>
      <c r="D43" s="393"/>
      <c r="E43" s="393"/>
      <c r="F43" s="393"/>
      <c r="G43" s="394"/>
      <c r="L43" s="136"/>
    </row>
    <row r="44" spans="1:12" s="89" customFormat="1" ht="13.5" customHeight="1">
      <c r="A44" s="378"/>
      <c r="B44" s="379"/>
      <c r="C44" s="379"/>
      <c r="D44" s="379"/>
      <c r="E44" s="379"/>
      <c r="F44" s="379"/>
      <c r="G44" s="380"/>
      <c r="L44" s="136"/>
    </row>
    <row r="45" spans="1:12" s="89" customFormat="1" ht="13.5" customHeight="1">
      <c r="A45" s="378"/>
      <c r="B45" s="379"/>
      <c r="C45" s="379"/>
      <c r="D45" s="379"/>
      <c r="E45" s="379"/>
      <c r="F45" s="379"/>
      <c r="G45" s="380"/>
      <c r="L45" s="136"/>
    </row>
    <row r="46" spans="1:12" s="89" customFormat="1" ht="13.5" customHeight="1">
      <c r="A46" s="381"/>
      <c r="B46" s="382"/>
      <c r="C46" s="382"/>
      <c r="D46" s="382"/>
      <c r="E46" s="382"/>
      <c r="F46" s="382"/>
      <c r="G46" s="383"/>
      <c r="L46" s="136"/>
    </row>
    <row r="47" spans="1:12" s="30" customFormat="1" ht="13.5" customHeight="1">
      <c r="A47" s="384"/>
      <c r="B47" s="385"/>
      <c r="C47" s="385"/>
      <c r="D47" s="385"/>
      <c r="E47" s="385"/>
      <c r="F47" s="385"/>
      <c r="G47" s="386"/>
      <c r="L47" s="81"/>
    </row>
    <row r="48" spans="1:12" s="30" customFormat="1" ht="13.5" customHeight="1">
      <c r="A48" s="381"/>
      <c r="B48" s="382"/>
      <c r="C48" s="382"/>
      <c r="D48" s="382"/>
      <c r="E48" s="382"/>
      <c r="F48" s="382"/>
      <c r="G48" s="383"/>
      <c r="L48" s="81"/>
    </row>
    <row r="49" spans="1:12" s="30" customFormat="1" ht="13.5" customHeight="1">
      <c r="A49" s="384"/>
      <c r="B49" s="385"/>
      <c r="C49" s="385"/>
      <c r="D49" s="385"/>
      <c r="E49" s="385"/>
      <c r="F49" s="385"/>
      <c r="G49" s="386"/>
      <c r="L49" s="81"/>
    </row>
    <row r="50" spans="1:12" s="30" customFormat="1" ht="13.5" customHeight="1">
      <c r="A50" s="381"/>
      <c r="B50" s="382"/>
      <c r="C50" s="382"/>
      <c r="D50" s="382"/>
      <c r="E50" s="382"/>
      <c r="F50" s="382"/>
      <c r="G50" s="383"/>
      <c r="L50" s="81"/>
    </row>
    <row r="51" spans="1:12" s="30" customFormat="1" ht="13.5" customHeight="1">
      <c r="A51" s="381"/>
      <c r="B51" s="382"/>
      <c r="C51" s="382"/>
      <c r="D51" s="382"/>
      <c r="E51" s="382"/>
      <c r="F51" s="382"/>
      <c r="G51" s="383"/>
      <c r="L51" s="81"/>
    </row>
    <row r="52" spans="1:12" s="30" customFormat="1" ht="13.5" customHeight="1">
      <c r="A52" s="381"/>
      <c r="B52" s="382"/>
      <c r="C52" s="382"/>
      <c r="D52" s="382"/>
      <c r="E52" s="382"/>
      <c r="F52" s="382"/>
      <c r="G52" s="383"/>
      <c r="L52" s="81"/>
    </row>
    <row r="53" spans="1:12" s="30" customFormat="1" ht="21">
      <c r="A53" s="25"/>
      <c r="B53" s="86"/>
      <c r="C53" s="26"/>
      <c r="D53" s="27"/>
      <c r="E53" s="410" t="str">
        <f>$B$2</f>
        <v>近接基礎攻撃</v>
      </c>
      <c r="F53" s="411"/>
      <c r="G53" s="412"/>
      <c r="L53" s="81"/>
    </row>
  </sheetData>
  <mergeCells count="51">
    <mergeCell ref="E53:G53"/>
    <mergeCell ref="A48:G48"/>
    <mergeCell ref="A46:G46"/>
    <mergeCell ref="A45:G45"/>
    <mergeCell ref="A50:G50"/>
    <mergeCell ref="A51:G51"/>
    <mergeCell ref="A52:G52"/>
    <mergeCell ref="A49:G49"/>
    <mergeCell ref="A37:G37"/>
    <mergeCell ref="A39:G39"/>
    <mergeCell ref="A47:G47"/>
    <mergeCell ref="A42:G42"/>
    <mergeCell ref="A43:G43"/>
    <mergeCell ref="A44:G44"/>
    <mergeCell ref="A40:G40"/>
    <mergeCell ref="A41:G41"/>
    <mergeCell ref="A38:G38"/>
    <mergeCell ref="A17:C17"/>
    <mergeCell ref="A18:A19"/>
    <mergeCell ref="A20:A21"/>
    <mergeCell ref="B15:G15"/>
    <mergeCell ref="A31:G31"/>
    <mergeCell ref="A23:G23"/>
    <mergeCell ref="A24:G24"/>
    <mergeCell ref="A25:G25"/>
    <mergeCell ref="A26:G26"/>
    <mergeCell ref="A27:G27"/>
    <mergeCell ref="A28:G28"/>
    <mergeCell ref="A29:G29"/>
    <mergeCell ref="A33:G33"/>
    <mergeCell ref="A34:G34"/>
    <mergeCell ref="A35:G35"/>
    <mergeCell ref="A36:G36"/>
    <mergeCell ref="B1:C1"/>
    <mergeCell ref="F1:G1"/>
    <mergeCell ref="B2:G2"/>
    <mergeCell ref="B4:G4"/>
    <mergeCell ref="B5:G5"/>
    <mergeCell ref="A30:G30"/>
    <mergeCell ref="A32:G32"/>
    <mergeCell ref="B7:D7"/>
    <mergeCell ref="B8:G8"/>
    <mergeCell ref="B9:G9"/>
    <mergeCell ref="B10:G10"/>
    <mergeCell ref="B12:G12"/>
    <mergeCell ref="B6:D6"/>
    <mergeCell ref="J10:K10"/>
    <mergeCell ref="J12:K12"/>
    <mergeCell ref="B13:G13"/>
    <mergeCell ref="B14:G14"/>
    <mergeCell ref="B11:G11"/>
  </mergeCells>
  <phoneticPr fontId="4"/>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基本!$A$5:$A$10</xm:f>
          </x14:formula1>
          <xm:sqref>I9 I11</xm:sqref>
        </x14:dataValidation>
        <x14:dataValidation type="list" allowBlank="1" showInputMessage="1" showErrorMessage="1">
          <x14:formula1>
            <xm:f>基本!$A$16:$A$19</xm:f>
          </x14:formula1>
          <xm:sqref>K9</xm:sqref>
        </x14:dataValidation>
        <x14:dataValidation type="list" allowBlank="1" showInputMessage="1" showErrorMessage="1">
          <x14:formula1>
            <xm:f>基本!$C$27:$C$37</xm:f>
          </x14:formula1>
          <xm:sqref>I15</xm:sqref>
        </x14:dataValidation>
        <x14:dataValidation type="list" allowBlank="1" showInputMessage="1" showErrorMessage="1">
          <x14:formula1>
            <xm:f>基本!$D$27:$D$31</xm:f>
          </x14:formula1>
          <xm:sqref>I8</xm:sqref>
        </x14:dataValidation>
        <x14:dataValidation type="list" allowBlank="1" showInputMessage="1" showErrorMessage="1">
          <x14:formula1>
            <xm:f>基本!$A$27:$A$33</xm:f>
          </x14:formula1>
          <xm:sqref>I6</xm:sqref>
        </x14:dataValidation>
        <x14:dataValidation type="list" allowBlank="1" showInputMessage="1" showErrorMessage="1">
          <x14:formula1>
            <xm:f>基本!$B$27:$B$31</xm:f>
          </x14:formula1>
          <xm:sqref>I7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IV55"/>
  <sheetViews>
    <sheetView workbookViewId="0">
      <selection activeCell="I18" sqref="I18"/>
    </sheetView>
  </sheetViews>
  <sheetFormatPr defaultRowHeight="13.5"/>
  <cols>
    <col min="1" max="1" width="7.875" style="88" customWidth="1"/>
    <col min="2" max="2" width="8.5" style="88" customWidth="1"/>
    <col min="3" max="3" width="6.625" style="88" customWidth="1"/>
    <col min="4" max="4" width="15.75" style="88" customWidth="1"/>
    <col min="5" max="6" width="15.75" style="89" customWidth="1"/>
    <col min="7" max="7" width="18.25" style="89" customWidth="1"/>
    <col min="8" max="8" width="17.375" style="89" customWidth="1"/>
    <col min="9" max="9" width="14.625" style="89" customWidth="1"/>
    <col min="10" max="10" width="8.375" style="89" customWidth="1"/>
    <col min="11" max="11" width="7.5" style="89" customWidth="1"/>
    <col min="12" max="12" width="7.875" style="88" customWidth="1"/>
    <col min="13" max="13" width="9.25" style="88" customWidth="1"/>
    <col min="14" max="14" width="12.375" style="88" customWidth="1"/>
    <col min="15" max="16384" width="9" style="88"/>
  </cols>
  <sheetData>
    <row r="1" spans="1:13" ht="21">
      <c r="A1" s="93" t="s">
        <v>123</v>
      </c>
      <c r="B1" s="387">
        <v>1</v>
      </c>
      <c r="C1" s="388"/>
      <c r="D1" s="95" t="s">
        <v>40</v>
      </c>
      <c r="E1" s="94" t="s">
        <v>41</v>
      </c>
      <c r="F1" s="389"/>
      <c r="G1" s="390"/>
      <c r="H1" s="97" t="s">
        <v>55</v>
      </c>
    </row>
    <row r="2" spans="1:13" ht="24.75" customHeight="1">
      <c r="A2" s="95" t="s">
        <v>0</v>
      </c>
      <c r="B2" s="391" t="s">
        <v>347</v>
      </c>
      <c r="C2" s="391"/>
      <c r="D2" s="391"/>
      <c r="E2" s="391"/>
      <c r="F2" s="391"/>
      <c r="G2" s="391"/>
      <c r="H2" s="97" t="s">
        <v>56</v>
      </c>
    </row>
    <row r="3" spans="1:13" ht="19.5" customHeight="1">
      <c r="A3" s="103" t="s">
        <v>48</v>
      </c>
      <c r="B3" s="89"/>
      <c r="C3" s="89"/>
      <c r="D3" s="89"/>
      <c r="I3" s="97"/>
    </row>
    <row r="4" spans="1:13">
      <c r="A4" s="75" t="s">
        <v>46</v>
      </c>
      <c r="B4" s="369" t="s">
        <v>155</v>
      </c>
      <c r="C4" s="370"/>
      <c r="D4" s="370"/>
      <c r="E4" s="370"/>
      <c r="F4" s="370"/>
      <c r="G4" s="371"/>
    </row>
    <row r="5" spans="1:13">
      <c r="A5" s="76" t="s">
        <v>39</v>
      </c>
      <c r="B5" s="369" t="s">
        <v>149</v>
      </c>
      <c r="C5" s="370"/>
      <c r="D5" s="370"/>
      <c r="E5" s="370"/>
      <c r="F5" s="370"/>
      <c r="G5" s="371"/>
    </row>
    <row r="6" spans="1:13">
      <c r="A6" s="76" t="s">
        <v>7</v>
      </c>
      <c r="B6" s="369" t="s">
        <v>5</v>
      </c>
      <c r="C6" s="370"/>
      <c r="D6" s="371"/>
      <c r="E6" s="92" t="s">
        <v>43</v>
      </c>
      <c r="F6" s="203" t="str">
        <f>$I$6</f>
        <v>近接範囲</v>
      </c>
      <c r="G6" s="90" t="str">
        <f>IF($J$6 = 0,"", $J$6)</f>
        <v/>
      </c>
      <c r="H6" s="256" t="s">
        <v>43</v>
      </c>
      <c r="I6" s="254" t="s">
        <v>70</v>
      </c>
      <c r="J6" s="254"/>
      <c r="L6" s="253"/>
    </row>
    <row r="7" spans="1:13">
      <c r="A7" s="77" t="s">
        <v>152</v>
      </c>
      <c r="B7" s="369" t="s">
        <v>731</v>
      </c>
      <c r="C7" s="370"/>
      <c r="D7" s="371"/>
      <c r="E7" s="92" t="s">
        <v>66</v>
      </c>
      <c r="F7" s="203" t="str">
        <f>IF($I$7 = 0,"", $I$7)</f>
        <v>爆発</v>
      </c>
      <c r="G7" s="196">
        <f>IF($J$7 = 0,"", $J$7)</f>
        <v>10</v>
      </c>
      <c r="H7" s="256" t="s">
        <v>66</v>
      </c>
      <c r="I7" s="254" t="s">
        <v>67</v>
      </c>
      <c r="J7" s="254">
        <v>10</v>
      </c>
      <c r="L7" s="253"/>
    </row>
    <row r="8" spans="1:13">
      <c r="A8" s="78" t="s">
        <v>61</v>
      </c>
      <c r="B8" s="413" t="s">
        <v>157</v>
      </c>
      <c r="C8" s="414"/>
      <c r="D8" s="414"/>
      <c r="E8" s="414"/>
      <c r="F8" s="414"/>
      <c r="G8" s="415"/>
      <c r="H8" s="256" t="s">
        <v>85</v>
      </c>
      <c r="I8" s="254" t="s">
        <v>101</v>
      </c>
      <c r="J8" s="97" t="s">
        <v>62</v>
      </c>
      <c r="L8" s="253"/>
    </row>
    <row r="9" spans="1:13" ht="14.25" customHeight="1">
      <c r="A9" s="80"/>
      <c r="B9" s="416" t="s">
        <v>150</v>
      </c>
      <c r="C9" s="417"/>
      <c r="D9" s="417"/>
      <c r="E9" s="417"/>
      <c r="F9" s="417"/>
      <c r="G9" s="418"/>
      <c r="H9" s="256" t="s">
        <v>51</v>
      </c>
      <c r="I9" s="258" t="s">
        <v>15</v>
      </c>
      <c r="J9" s="255">
        <f>IF(I9="",0,VLOOKUP(I9,基本!$A$5:'基本'!$C$10,3,FALSE))</f>
        <v>5</v>
      </c>
      <c r="K9" s="254" t="s">
        <v>19</v>
      </c>
      <c r="L9" s="253"/>
    </row>
    <row r="10" spans="1:13" ht="14.25" customHeight="1">
      <c r="A10" s="77" t="s">
        <v>151</v>
      </c>
      <c r="B10" s="419" t="s">
        <v>732</v>
      </c>
      <c r="C10" s="420"/>
      <c r="D10" s="420"/>
      <c r="E10" s="420"/>
      <c r="F10" s="420"/>
      <c r="G10" s="421"/>
      <c r="H10" s="256" t="s">
        <v>58</v>
      </c>
      <c r="I10" s="254">
        <v>0</v>
      </c>
      <c r="J10" s="362" t="s">
        <v>53</v>
      </c>
      <c r="K10" s="363"/>
      <c r="L10" s="255">
        <f>IF($I$8=基本!$F$4,基本!$P$7,IF($I$8=基本!$F$13,基本!$P$16,IF($I$8=基本!$F$22,基本!$P$25,IF($I$8=基本!$F$31,基本!$P$34,IF($I$8=基本!$F$40,基本!$P$43,0)))))</f>
        <v>9</v>
      </c>
    </row>
    <row r="11" spans="1:13" ht="14.25" customHeight="1">
      <c r="A11" s="77" t="s">
        <v>153</v>
      </c>
      <c r="B11" s="422" t="s">
        <v>674</v>
      </c>
      <c r="C11" s="423"/>
      <c r="D11" s="423"/>
      <c r="E11" s="423"/>
      <c r="F11" s="423"/>
      <c r="G11" s="424"/>
      <c r="H11" s="101" t="s">
        <v>52</v>
      </c>
      <c r="I11" s="258" t="s">
        <v>15</v>
      </c>
      <c r="J11" s="255">
        <f>IF(I11="",0,VLOOKUP(I11,基本!$A$5:'基本'!$C$10,3,FALSE))</f>
        <v>5</v>
      </c>
      <c r="L11" s="89"/>
    </row>
    <row r="12" spans="1:13" ht="14.25" customHeight="1">
      <c r="A12" s="78" t="s">
        <v>9</v>
      </c>
      <c r="B12" s="428" t="s">
        <v>154</v>
      </c>
      <c r="C12" s="429"/>
      <c r="D12" s="429"/>
      <c r="E12" s="429"/>
      <c r="F12" s="429"/>
      <c r="G12" s="430"/>
      <c r="H12" s="256" t="s">
        <v>59</v>
      </c>
      <c r="I12" s="254">
        <v>0</v>
      </c>
      <c r="J12" s="362" t="s">
        <v>54</v>
      </c>
      <c r="K12" s="363"/>
      <c r="L12" s="255">
        <f>IF($I$8=基本!$F$4,基本!$P$9,IF($I$8=基本!$F$13,基本!$P$18,IF($I$8=基本!$F$22,基本!$P$27,IF($I$8=基本!$F$31,基本!$P$36,IF($I$8=基本!$F$40,基本!$P$45,0)))))</f>
        <v>2</v>
      </c>
    </row>
    <row r="13" spans="1:13" ht="14.25" customHeight="1">
      <c r="A13" s="79"/>
      <c r="B13" s="384" t="s">
        <v>158</v>
      </c>
      <c r="C13" s="385"/>
      <c r="D13" s="385"/>
      <c r="E13" s="385"/>
      <c r="F13" s="385"/>
      <c r="G13" s="386"/>
      <c r="H13" s="102" t="s">
        <v>86</v>
      </c>
      <c r="I13" s="254">
        <v>1</v>
      </c>
      <c r="J13" s="256" t="s">
        <v>44</v>
      </c>
      <c r="K13" s="254">
        <v>8</v>
      </c>
      <c r="L13" s="108"/>
      <c r="M13" s="108"/>
    </row>
    <row r="14" spans="1:13" ht="14.25" customHeight="1">
      <c r="A14" s="79"/>
      <c r="B14" s="375"/>
      <c r="C14" s="376"/>
      <c r="D14" s="376"/>
      <c r="E14" s="376"/>
      <c r="F14" s="376"/>
      <c r="G14" s="377"/>
      <c r="H14" s="256" t="s">
        <v>50</v>
      </c>
      <c r="I14" s="254">
        <v>2</v>
      </c>
      <c r="J14" s="256" t="s">
        <v>44</v>
      </c>
      <c r="K14" s="254">
        <v>6</v>
      </c>
      <c r="L14" s="108"/>
      <c r="M14" s="108"/>
    </row>
    <row r="15" spans="1:13" ht="14.25" customHeight="1">
      <c r="A15" s="79"/>
      <c r="B15" s="372"/>
      <c r="C15" s="373"/>
      <c r="D15" s="373"/>
      <c r="E15" s="373"/>
      <c r="F15" s="373"/>
      <c r="G15" s="374"/>
      <c r="H15" s="256" t="s">
        <v>60</v>
      </c>
      <c r="I15" s="254" t="s">
        <v>80</v>
      </c>
      <c r="J15" s="253"/>
      <c r="K15" s="253"/>
      <c r="L15" s="253"/>
    </row>
    <row r="16" spans="1:13" ht="5.25" customHeight="1">
      <c r="A16" s="80"/>
      <c r="B16" s="404"/>
      <c r="C16" s="405"/>
      <c r="D16" s="405"/>
      <c r="E16" s="405"/>
      <c r="F16" s="405"/>
      <c r="G16" s="406"/>
      <c r="H16" s="88"/>
      <c r="I16" s="88"/>
      <c r="J16" s="88"/>
      <c r="K16" s="88"/>
    </row>
    <row r="17" spans="1:12" ht="14.25" thickBot="1">
      <c r="A17" s="96" t="s">
        <v>47</v>
      </c>
      <c r="E17" s="91"/>
      <c r="H17" s="88"/>
      <c r="I17" s="88"/>
      <c r="J17" s="88"/>
      <c r="K17" s="88"/>
    </row>
    <row r="18" spans="1:12" ht="18.75" customHeight="1" thickBot="1">
      <c r="A18" s="398" t="str">
        <f>$B$2</f>
        <v>サンダリング･アーマー</v>
      </c>
      <c r="B18" s="399"/>
      <c r="C18" s="399"/>
      <c r="D18" s="73" t="s">
        <v>2</v>
      </c>
      <c r="E18" s="111" t="s">
        <v>1</v>
      </c>
      <c r="H18" s="88"/>
      <c r="I18" s="88"/>
      <c r="J18" s="88"/>
      <c r="K18" s="88"/>
    </row>
    <row r="19" spans="1:12" ht="37.5" customHeight="1" thickBot="1">
      <c r="A19" s="425" t="s">
        <v>141</v>
      </c>
      <c r="B19" s="426"/>
      <c r="C19" s="120" t="str">
        <f>$K$9</f>
        <v>頑健</v>
      </c>
      <c r="D19" s="121" t="str">
        <f>$J$9+$L$10+$I$10 &amp; "+1d20"</f>
        <v>14+1d20</v>
      </c>
      <c r="E19" s="122" t="str">
        <f>$J$9+$L$10+$I$10+2 &amp; "+1d20"</f>
        <v>16+1d20</v>
      </c>
      <c r="F19" s="88"/>
      <c r="G19" s="88"/>
      <c r="H19" s="88"/>
      <c r="I19" s="88"/>
      <c r="J19" s="88"/>
      <c r="K19" s="88"/>
    </row>
    <row r="20" spans="1:12" ht="23.25" customHeight="1">
      <c r="A20" s="427" t="s">
        <v>122</v>
      </c>
      <c r="B20" s="110" t="s">
        <v>4</v>
      </c>
      <c r="C20" s="117" t="str">
        <f>IF($I$15 = 0,"", $I$15)</f>
        <v>雷鳴</v>
      </c>
      <c r="D20" s="118" t="str">
        <f>$J$11+$L$12+$I$12 &amp; "+" &amp; $I$13 &amp; "d" &amp; $K$13</f>
        <v>7+1d8</v>
      </c>
      <c r="E20" s="119" t="str">
        <f>$J$11+$L$12+$I$12 &amp; "+" &amp; $I$13 &amp; "d" &amp; $K$13</f>
        <v>7+1d8</v>
      </c>
      <c r="F20" s="88"/>
      <c r="G20" s="88"/>
      <c r="H20" s="88"/>
      <c r="I20" s="88"/>
      <c r="J20" s="88"/>
      <c r="K20" s="88"/>
    </row>
    <row r="21" spans="1:12" ht="23.25" customHeight="1" thickBot="1">
      <c r="A21" s="403"/>
      <c r="B21" s="107" t="s">
        <v>3</v>
      </c>
      <c r="C21" s="112" t="str">
        <f>IF($I$15 = 0,"", $I$15)</f>
        <v>雷鳴</v>
      </c>
      <c r="D21" s="109" t="str">
        <f>$J$11+$L$12+$I$12+($I$13*$K$13) &amp; IF($I$14 = 0,"","+" &amp; $I$14 &amp; "d" &amp; $K$14)</f>
        <v>15+2d6</v>
      </c>
      <c r="E21" s="106" t="str">
        <f>$J$11+$L$12+$I$12+($I$13*$K$13) &amp; IF($I$14 = 0,"","+" &amp; $I$14 &amp; "d" &amp; $K$14)</f>
        <v>15+2d6</v>
      </c>
      <c r="F21" s="88"/>
      <c r="G21" s="88"/>
      <c r="H21" s="88"/>
      <c r="I21" s="88"/>
      <c r="J21" s="88"/>
      <c r="K21" s="88"/>
    </row>
    <row r="22" spans="1:12">
      <c r="A22" s="104"/>
      <c r="B22" s="104"/>
      <c r="C22" s="104"/>
      <c r="D22" s="104"/>
      <c r="E22" s="104"/>
      <c r="F22" s="104"/>
      <c r="G22" s="104"/>
    </row>
    <row r="23" spans="1:12">
      <c r="A23" s="407" t="s">
        <v>49</v>
      </c>
      <c r="B23" s="408"/>
      <c r="C23" s="408"/>
      <c r="D23" s="408"/>
      <c r="E23" s="408"/>
      <c r="F23" s="408"/>
      <c r="G23" s="409"/>
    </row>
    <row r="24" spans="1:12" s="89" customFormat="1" ht="13.5" customHeight="1">
      <c r="A24" s="381"/>
      <c r="B24" s="382"/>
      <c r="C24" s="382"/>
      <c r="D24" s="382"/>
      <c r="E24" s="382"/>
      <c r="F24" s="382"/>
      <c r="G24" s="383"/>
      <c r="L24" s="215"/>
    </row>
    <row r="25" spans="1:12" s="89" customFormat="1" ht="21" customHeight="1">
      <c r="A25" s="431" t="s">
        <v>733</v>
      </c>
      <c r="B25" s="432"/>
      <c r="C25" s="432"/>
      <c r="D25" s="432"/>
      <c r="E25" s="432"/>
      <c r="F25" s="432"/>
      <c r="G25" s="433"/>
      <c r="L25" s="215"/>
    </row>
    <row r="26" spans="1:12" s="89" customFormat="1" ht="18" customHeight="1">
      <c r="A26" s="434" t="s">
        <v>316</v>
      </c>
      <c r="B26" s="435"/>
      <c r="C26" s="435"/>
      <c r="D26" s="435"/>
      <c r="E26" s="435"/>
      <c r="F26" s="435"/>
      <c r="G26" s="436"/>
      <c r="L26" s="215"/>
    </row>
    <row r="27" spans="1:12" s="89" customFormat="1" ht="21" customHeight="1">
      <c r="A27" s="431" t="s">
        <v>456</v>
      </c>
      <c r="B27" s="432"/>
      <c r="C27" s="432"/>
      <c r="D27" s="432"/>
      <c r="E27" s="432"/>
      <c r="F27" s="432"/>
      <c r="G27" s="433"/>
      <c r="L27" s="215"/>
    </row>
    <row r="28" spans="1:12" s="89" customFormat="1" ht="13.5" customHeight="1">
      <c r="A28" s="384"/>
      <c r="B28" s="385"/>
      <c r="C28" s="385"/>
      <c r="D28" s="385"/>
      <c r="E28" s="385"/>
      <c r="F28" s="385"/>
      <c r="G28" s="386"/>
      <c r="L28" s="215"/>
    </row>
    <row r="29" spans="1:12" s="89" customFormat="1" ht="13.5" customHeight="1">
      <c r="A29" s="381" t="s">
        <v>375</v>
      </c>
      <c r="B29" s="382"/>
      <c r="C29" s="382"/>
      <c r="D29" s="382"/>
      <c r="E29" s="382"/>
      <c r="F29" s="382"/>
      <c r="G29" s="383"/>
      <c r="L29" s="215"/>
    </row>
    <row r="30" spans="1:12" s="89" customFormat="1" ht="13.5" customHeight="1">
      <c r="A30" s="381" t="s">
        <v>457</v>
      </c>
      <c r="B30" s="382"/>
      <c r="C30" s="382"/>
      <c r="D30" s="382"/>
      <c r="E30" s="382"/>
      <c r="F30" s="382"/>
      <c r="G30" s="383"/>
      <c r="L30" s="215"/>
    </row>
    <row r="31" spans="1:12" s="89" customFormat="1" ht="13.5" customHeight="1">
      <c r="A31" s="381" t="s">
        <v>458</v>
      </c>
      <c r="B31" s="373"/>
      <c r="C31" s="373"/>
      <c r="D31" s="373"/>
      <c r="E31" s="373"/>
      <c r="F31" s="373"/>
      <c r="G31" s="374"/>
      <c r="L31" s="215"/>
    </row>
    <row r="32" spans="1:12" s="89" customFormat="1" ht="13.5" customHeight="1">
      <c r="A32" s="381" t="s">
        <v>459</v>
      </c>
      <c r="B32" s="373"/>
      <c r="C32" s="373"/>
      <c r="D32" s="373"/>
      <c r="E32" s="373"/>
      <c r="F32" s="373"/>
      <c r="G32" s="374"/>
      <c r="L32" s="215"/>
    </row>
    <row r="33" spans="1:12" s="89" customFormat="1" ht="13.5" customHeight="1">
      <c r="A33" s="381" t="s">
        <v>460</v>
      </c>
      <c r="B33" s="373"/>
      <c r="C33" s="373"/>
      <c r="D33" s="373"/>
      <c r="E33" s="373"/>
      <c r="F33" s="373"/>
      <c r="G33" s="374"/>
      <c r="L33" s="215"/>
    </row>
    <row r="34" spans="1:12" s="89" customFormat="1" ht="13.5" customHeight="1">
      <c r="A34" s="372"/>
      <c r="B34" s="373"/>
      <c r="C34" s="373"/>
      <c r="D34" s="373"/>
      <c r="E34" s="373"/>
      <c r="F34" s="373"/>
      <c r="G34" s="374"/>
      <c r="L34" s="215"/>
    </row>
    <row r="35" spans="1:12" s="89" customFormat="1" ht="13.5" customHeight="1">
      <c r="A35" s="381" t="s">
        <v>345</v>
      </c>
      <c r="B35" s="382"/>
      <c r="C35" s="382"/>
      <c r="D35" s="382"/>
      <c r="E35" s="382"/>
      <c r="F35" s="382"/>
      <c r="G35" s="383"/>
      <c r="L35" s="245"/>
    </row>
    <row r="36" spans="1:12" s="89" customFormat="1" ht="13.5" customHeight="1">
      <c r="A36" s="381" t="s">
        <v>362</v>
      </c>
      <c r="B36" s="382"/>
      <c r="C36" s="382"/>
      <c r="D36" s="382"/>
      <c r="E36" s="382"/>
      <c r="F36" s="382"/>
      <c r="G36" s="383"/>
      <c r="L36" s="245"/>
    </row>
    <row r="37" spans="1:12" s="89" customFormat="1" ht="13.5" customHeight="1">
      <c r="A37" s="381" t="s">
        <v>736</v>
      </c>
      <c r="B37" s="373"/>
      <c r="C37" s="373"/>
      <c r="D37" s="373"/>
      <c r="E37" s="373"/>
      <c r="F37" s="373"/>
      <c r="G37" s="374"/>
      <c r="L37" s="245"/>
    </row>
    <row r="38" spans="1:12" s="89" customFormat="1" ht="13.5" customHeight="1">
      <c r="A38" s="372"/>
      <c r="B38" s="373"/>
      <c r="C38" s="373"/>
      <c r="D38" s="373"/>
      <c r="E38" s="373"/>
      <c r="F38" s="373"/>
      <c r="G38" s="374"/>
      <c r="L38" s="245"/>
    </row>
    <row r="39" spans="1:12" s="89" customFormat="1" ht="13.5" customHeight="1">
      <c r="A39" s="381" t="s">
        <v>737</v>
      </c>
      <c r="B39" s="373"/>
      <c r="C39" s="373"/>
      <c r="D39" s="373"/>
      <c r="E39" s="373"/>
      <c r="F39" s="373"/>
      <c r="G39" s="374"/>
      <c r="L39" s="245"/>
    </row>
    <row r="40" spans="1:12" s="89" customFormat="1" ht="13.5" customHeight="1">
      <c r="A40" s="381" t="s">
        <v>738</v>
      </c>
      <c r="B40" s="373"/>
      <c r="C40" s="373"/>
      <c r="D40" s="373"/>
      <c r="E40" s="373"/>
      <c r="F40" s="373"/>
      <c r="G40" s="374"/>
      <c r="L40" s="245"/>
    </row>
    <row r="41" spans="1:12" s="89" customFormat="1" ht="13.5" customHeight="1">
      <c r="A41" s="381" t="s">
        <v>739</v>
      </c>
      <c r="B41" s="382"/>
      <c r="C41" s="382"/>
      <c r="D41" s="382"/>
      <c r="E41" s="382"/>
      <c r="F41" s="382"/>
      <c r="G41" s="383"/>
      <c r="L41" s="215"/>
    </row>
    <row r="42" spans="1:12" s="89" customFormat="1" ht="13.5" customHeight="1">
      <c r="A42" s="381" t="s">
        <v>740</v>
      </c>
      <c r="B42" s="382"/>
      <c r="C42" s="382"/>
      <c r="D42" s="382"/>
      <c r="E42" s="382"/>
      <c r="F42" s="382"/>
      <c r="G42" s="383"/>
      <c r="L42" s="215"/>
    </row>
    <row r="43" spans="1:12" s="89" customFormat="1" ht="13.5" customHeight="1">
      <c r="A43" s="372"/>
      <c r="B43" s="373"/>
      <c r="C43" s="373"/>
      <c r="D43" s="373"/>
      <c r="E43" s="373"/>
      <c r="F43" s="373"/>
      <c r="G43" s="374"/>
      <c r="L43" s="215"/>
    </row>
    <row r="44" spans="1:12" s="89" customFormat="1" ht="13.5" customHeight="1">
      <c r="A44" s="381" t="s">
        <v>734</v>
      </c>
      <c r="B44" s="373"/>
      <c r="C44" s="373"/>
      <c r="D44" s="373"/>
      <c r="E44" s="373"/>
      <c r="F44" s="373"/>
      <c r="G44" s="374"/>
      <c r="L44" s="215"/>
    </row>
    <row r="45" spans="1:12" s="89" customFormat="1" ht="13.5" customHeight="1">
      <c r="A45" s="372" t="s">
        <v>416</v>
      </c>
      <c r="B45" s="373"/>
      <c r="C45" s="373"/>
      <c r="D45" s="373"/>
      <c r="E45" s="373"/>
      <c r="F45" s="373"/>
      <c r="G45" s="374"/>
      <c r="L45" s="215"/>
    </row>
    <row r="46" spans="1:12" s="89" customFormat="1" ht="13.5" customHeight="1">
      <c r="A46" s="381" t="s">
        <v>461</v>
      </c>
      <c r="B46" s="373"/>
      <c r="C46" s="373"/>
      <c r="D46" s="373"/>
      <c r="E46" s="373"/>
      <c r="F46" s="373"/>
      <c r="G46" s="374"/>
      <c r="L46" s="215"/>
    </row>
    <row r="47" spans="1:12" s="89" customFormat="1" ht="13.5" customHeight="1">
      <c r="A47" s="381" t="s">
        <v>462</v>
      </c>
      <c r="B47" s="373"/>
      <c r="C47" s="373"/>
      <c r="D47" s="373"/>
      <c r="E47" s="373"/>
      <c r="F47" s="373"/>
      <c r="G47" s="374"/>
      <c r="L47" s="215"/>
    </row>
    <row r="48" spans="1:12" s="89" customFormat="1" ht="13.5" customHeight="1">
      <c r="A48" s="381" t="s">
        <v>463</v>
      </c>
      <c r="B48" s="373"/>
      <c r="C48" s="373"/>
      <c r="D48" s="373"/>
      <c r="E48" s="373"/>
      <c r="F48" s="373"/>
      <c r="G48" s="374"/>
      <c r="L48" s="215"/>
    </row>
    <row r="49" spans="1:256" s="89" customFormat="1" ht="13.5" customHeight="1">
      <c r="A49" s="372"/>
      <c r="B49" s="373"/>
      <c r="C49" s="373"/>
      <c r="D49" s="373"/>
      <c r="E49" s="373"/>
      <c r="F49" s="373"/>
      <c r="G49" s="374"/>
      <c r="L49" s="215"/>
    </row>
    <row r="50" spans="1:256" s="89" customFormat="1" ht="13.5" customHeight="1">
      <c r="A50" s="381" t="s">
        <v>735</v>
      </c>
      <c r="B50" s="373"/>
      <c r="C50" s="373"/>
      <c r="D50" s="373"/>
      <c r="E50" s="373"/>
      <c r="F50" s="373"/>
      <c r="G50" s="374"/>
      <c r="L50" s="215"/>
    </row>
    <row r="51" spans="1:256" s="89" customFormat="1" ht="13.5" customHeight="1">
      <c r="A51" s="381" t="s">
        <v>465</v>
      </c>
      <c r="B51" s="373"/>
      <c r="C51" s="373"/>
      <c r="D51" s="373"/>
      <c r="E51" s="373"/>
      <c r="F51" s="373"/>
      <c r="G51" s="374"/>
      <c r="L51" s="215"/>
    </row>
    <row r="52" spans="1:256" s="89" customFormat="1" ht="13.5" customHeight="1">
      <c r="A52" s="381" t="s">
        <v>466</v>
      </c>
      <c r="B52" s="373"/>
      <c r="C52" s="373"/>
      <c r="D52" s="373"/>
      <c r="E52" s="373"/>
      <c r="F52" s="373"/>
      <c r="G52" s="374"/>
      <c r="L52" s="215"/>
    </row>
    <row r="53" spans="1:256" s="89" customFormat="1" ht="13.5" customHeight="1">
      <c r="A53" s="381" t="s">
        <v>467</v>
      </c>
      <c r="B53" s="373"/>
      <c r="C53" s="373"/>
      <c r="D53" s="373"/>
      <c r="E53" s="373"/>
      <c r="F53" s="373"/>
      <c r="G53" s="374"/>
      <c r="L53" s="215"/>
    </row>
    <row r="54" spans="1:256" s="89" customFormat="1" ht="13.5" customHeight="1">
      <c r="A54" s="381"/>
      <c r="B54" s="382"/>
      <c r="C54" s="382"/>
      <c r="D54" s="382"/>
      <c r="E54" s="382"/>
      <c r="F54" s="382"/>
      <c r="G54" s="383"/>
      <c r="L54" s="215"/>
    </row>
    <row r="55" spans="1:256" ht="21">
      <c r="A55" s="98" t="s">
        <v>123</v>
      </c>
      <c r="B55" s="105">
        <f>$B$1</f>
        <v>1</v>
      </c>
      <c r="C55" s="99" t="s">
        <v>40</v>
      </c>
      <c r="D55" s="100" t="str">
        <f>$E$1</f>
        <v>無限回</v>
      </c>
      <c r="E55" s="410" t="str">
        <f>$B$2</f>
        <v>サンダリング･アーマー</v>
      </c>
      <c r="F55" s="411"/>
      <c r="G55" s="412"/>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89"/>
      <c r="CD55" s="89"/>
      <c r="CE55" s="89"/>
      <c r="CF55" s="89"/>
      <c r="CG55" s="89"/>
      <c r="CH55" s="89"/>
      <c r="CI55" s="89"/>
      <c r="CJ55" s="89"/>
      <c r="CK55" s="89"/>
      <c r="CL55" s="89"/>
      <c r="CM55" s="89"/>
      <c r="CN55" s="89"/>
      <c r="CO55" s="89"/>
      <c r="CP55" s="89"/>
      <c r="CQ55" s="89"/>
      <c r="CR55" s="89"/>
      <c r="CS55" s="89"/>
      <c r="CT55" s="89"/>
      <c r="CU55" s="89"/>
      <c r="CV55" s="89"/>
      <c r="CW55" s="89"/>
      <c r="CX55" s="89"/>
      <c r="CY55" s="89"/>
      <c r="CZ55" s="89"/>
      <c r="DA55" s="89"/>
      <c r="DB55" s="89"/>
      <c r="DC55" s="89"/>
      <c r="DD55" s="89"/>
      <c r="DE55" s="89"/>
      <c r="DF55" s="89"/>
      <c r="DG55" s="89"/>
      <c r="DH55" s="89"/>
      <c r="DI55" s="89"/>
      <c r="DJ55" s="89"/>
      <c r="DK55" s="89"/>
      <c r="DL55" s="89"/>
      <c r="DM55" s="89"/>
      <c r="DN55" s="89"/>
      <c r="DO55" s="89"/>
      <c r="DP55" s="89"/>
      <c r="DQ55" s="89"/>
      <c r="DR55" s="89"/>
      <c r="DS55" s="89"/>
      <c r="DT55" s="89"/>
      <c r="DU55" s="89"/>
      <c r="DV55" s="89"/>
      <c r="DW55" s="89"/>
      <c r="DX55" s="89"/>
      <c r="DY55" s="89"/>
      <c r="DZ55" s="89"/>
      <c r="EA55" s="89"/>
      <c r="EB55" s="89"/>
      <c r="EC55" s="89"/>
      <c r="ED55" s="89"/>
      <c r="EE55" s="89"/>
      <c r="EF55" s="89"/>
      <c r="EG55" s="89"/>
      <c r="EH55" s="89"/>
      <c r="EI55" s="89"/>
      <c r="EJ55" s="89"/>
      <c r="EK55" s="89"/>
      <c r="EL55" s="89"/>
      <c r="EM55" s="89"/>
      <c r="EN55" s="89"/>
      <c r="EO55" s="89"/>
      <c r="EP55" s="89"/>
      <c r="EQ55" s="89"/>
      <c r="ER55" s="89"/>
      <c r="ES55" s="89"/>
      <c r="ET55" s="89"/>
      <c r="EU55" s="89"/>
      <c r="EV55" s="89"/>
      <c r="EW55" s="89"/>
      <c r="EX55" s="89"/>
      <c r="EY55" s="89"/>
      <c r="EZ55" s="89"/>
      <c r="FA55" s="89"/>
      <c r="FB55" s="89"/>
      <c r="FC55" s="89"/>
      <c r="FD55" s="89"/>
      <c r="FE55" s="89"/>
      <c r="FF55" s="89"/>
      <c r="FG55" s="89"/>
      <c r="FH55" s="89"/>
      <c r="FI55" s="89"/>
      <c r="FJ55" s="89"/>
      <c r="FK55" s="89"/>
      <c r="FL55" s="89"/>
      <c r="FM55" s="89"/>
      <c r="FN55" s="89"/>
      <c r="FO55" s="89"/>
      <c r="FP55" s="89"/>
      <c r="FQ55" s="89"/>
      <c r="FR55" s="89"/>
      <c r="FS55" s="89"/>
      <c r="FT55" s="89"/>
      <c r="FU55" s="89"/>
      <c r="FV55" s="89"/>
      <c r="FW55" s="89"/>
      <c r="FX55" s="89"/>
      <c r="FY55" s="89"/>
      <c r="FZ55" s="89"/>
      <c r="GA55" s="89"/>
      <c r="GB55" s="89"/>
      <c r="GC55" s="89"/>
      <c r="GD55" s="89"/>
      <c r="GE55" s="89"/>
      <c r="GF55" s="89"/>
      <c r="GG55" s="89"/>
      <c r="GH55" s="89"/>
      <c r="GI55" s="89"/>
      <c r="GJ55" s="89"/>
      <c r="GK55" s="89"/>
      <c r="GL55" s="89"/>
      <c r="GM55" s="89"/>
      <c r="GN55" s="89"/>
      <c r="GO55" s="89"/>
      <c r="GP55" s="89"/>
      <c r="GQ55" s="89"/>
      <c r="GR55" s="89"/>
      <c r="GS55" s="89"/>
      <c r="GT55" s="89"/>
      <c r="GU55" s="89"/>
      <c r="GV55" s="89"/>
      <c r="GW55" s="89"/>
      <c r="GX55" s="89"/>
      <c r="GY55" s="89"/>
      <c r="GZ55" s="89"/>
      <c r="HA55" s="89"/>
      <c r="HB55" s="89"/>
      <c r="HC55" s="89"/>
      <c r="HD55" s="89"/>
      <c r="HE55" s="89"/>
      <c r="HF55" s="89"/>
      <c r="HG55" s="89"/>
      <c r="HH55" s="89"/>
      <c r="HI55" s="89"/>
      <c r="HJ55" s="89"/>
      <c r="HK55" s="89"/>
      <c r="HL55" s="89"/>
      <c r="HM55" s="89"/>
      <c r="HN55" s="89"/>
      <c r="HO55" s="89"/>
      <c r="HP55" s="89"/>
      <c r="HQ55" s="89"/>
      <c r="HR55" s="89"/>
      <c r="HS55" s="89"/>
      <c r="HT55" s="89"/>
      <c r="HU55" s="89"/>
      <c r="HV55" s="89"/>
      <c r="HW55" s="89"/>
      <c r="HX55" s="89"/>
      <c r="HY55" s="89"/>
      <c r="HZ55" s="89"/>
      <c r="IA55" s="89"/>
      <c r="IB55" s="89"/>
      <c r="IC55" s="89"/>
      <c r="ID55" s="89"/>
      <c r="IE55" s="89"/>
      <c r="IF55" s="89"/>
      <c r="IG55" s="89"/>
      <c r="IH55" s="89"/>
      <c r="II55" s="89"/>
      <c r="IJ55" s="89"/>
      <c r="IK55" s="89"/>
      <c r="IL55" s="89"/>
      <c r="IM55" s="89"/>
      <c r="IN55" s="89"/>
      <c r="IO55" s="89"/>
      <c r="IP55" s="89"/>
      <c r="IQ55" s="89"/>
      <c r="IR55" s="89"/>
      <c r="IS55" s="89"/>
      <c r="IT55" s="89"/>
      <c r="IU55" s="89"/>
      <c r="IV55" s="89"/>
    </row>
  </sheetData>
  <mergeCells count="54">
    <mergeCell ref="A47:G47"/>
    <mergeCell ref="A48:G48"/>
    <mergeCell ref="A49:G49"/>
    <mergeCell ref="A54:G54"/>
    <mergeCell ref="A50:G50"/>
    <mergeCell ref="A51:G51"/>
    <mergeCell ref="A52:G52"/>
    <mergeCell ref="A53:G53"/>
    <mergeCell ref="E55:G55"/>
    <mergeCell ref="A46:G46"/>
    <mergeCell ref="A24:G24"/>
    <mergeCell ref="A25:G25"/>
    <mergeCell ref="A27:G27"/>
    <mergeCell ref="A34:G34"/>
    <mergeCell ref="A41:G41"/>
    <mergeCell ref="A26:G26"/>
    <mergeCell ref="A28:G28"/>
    <mergeCell ref="A29:G29"/>
    <mergeCell ref="A33:G33"/>
    <mergeCell ref="A35:G35"/>
    <mergeCell ref="A44:G44"/>
    <mergeCell ref="A45:G45"/>
    <mergeCell ref="A43:G43"/>
    <mergeCell ref="A36:G36"/>
    <mergeCell ref="J10:K10"/>
    <mergeCell ref="A18:C18"/>
    <mergeCell ref="B15:G15"/>
    <mergeCell ref="B12:G12"/>
    <mergeCell ref="J12:K12"/>
    <mergeCell ref="B13:G13"/>
    <mergeCell ref="B14:G14"/>
    <mergeCell ref="B16:G16"/>
    <mergeCell ref="A42:G42"/>
    <mergeCell ref="B11:G11"/>
    <mergeCell ref="A19:B19"/>
    <mergeCell ref="A20:A21"/>
    <mergeCell ref="A30:G30"/>
    <mergeCell ref="A37:G37"/>
    <mergeCell ref="A39:G39"/>
    <mergeCell ref="A40:G40"/>
    <mergeCell ref="A38:G38"/>
    <mergeCell ref="A31:G31"/>
    <mergeCell ref="A32:G32"/>
    <mergeCell ref="A23:G23"/>
    <mergeCell ref="B1:C1"/>
    <mergeCell ref="F1:G1"/>
    <mergeCell ref="B2:G2"/>
    <mergeCell ref="B4:G4"/>
    <mergeCell ref="B5:G5"/>
    <mergeCell ref="B6:D6"/>
    <mergeCell ref="B7:D7"/>
    <mergeCell ref="B8:G8"/>
    <mergeCell ref="B9:G9"/>
    <mergeCell ref="B10:G10"/>
  </mergeCells>
  <phoneticPr fontId="4"/>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基本!$B$27:$B$31</xm:f>
          </x14:formula1>
          <xm:sqref>I7</xm:sqref>
        </x14:dataValidation>
        <x14:dataValidation type="list" allowBlank="1" showInputMessage="1" showErrorMessage="1">
          <x14:formula1>
            <xm:f>基本!$A$27:$A$33</xm:f>
          </x14:formula1>
          <xm:sqref>I6</xm:sqref>
        </x14:dataValidation>
        <x14:dataValidation type="list" allowBlank="1" showInputMessage="1" showErrorMessage="1">
          <x14:formula1>
            <xm:f>基本!$D$27:$D$31</xm:f>
          </x14:formula1>
          <xm:sqref>I8</xm:sqref>
        </x14:dataValidation>
        <x14:dataValidation type="list" allowBlank="1" showInputMessage="1" showErrorMessage="1">
          <x14:formula1>
            <xm:f>基本!$A$5:$A$10</xm:f>
          </x14:formula1>
          <xm:sqref>I9 I11</xm:sqref>
        </x14:dataValidation>
        <x14:dataValidation type="list" allowBlank="1" showInputMessage="1" showErrorMessage="1">
          <x14:formula1>
            <xm:f>基本!$C$27:$C$37</xm:f>
          </x14:formula1>
          <xm:sqref>I15</xm:sqref>
        </x14:dataValidation>
        <x14:dataValidation type="list" allowBlank="1" showInputMessage="1" showErrorMessage="1">
          <x14:formula1>
            <xm:f>基本!$A$16:$A$19</xm:f>
          </x14:formula1>
          <xm:sqref>K9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M54"/>
  <sheetViews>
    <sheetView workbookViewId="0">
      <selection activeCell="I15" sqref="I15"/>
    </sheetView>
  </sheetViews>
  <sheetFormatPr defaultRowHeight="13.5"/>
  <cols>
    <col min="1" max="1" width="7.875" style="88" customWidth="1"/>
    <col min="2" max="2" width="8.5" style="88" customWidth="1"/>
    <col min="3" max="3" width="6.625" style="88" customWidth="1"/>
    <col min="4" max="4" width="15.75" style="88" customWidth="1"/>
    <col min="5" max="6" width="15.75" style="89" customWidth="1"/>
    <col min="7" max="7" width="18.25" style="89" customWidth="1"/>
    <col min="8" max="8" width="17.375" style="89" customWidth="1"/>
    <col min="9" max="9" width="14.625" style="89" customWidth="1"/>
    <col min="10" max="10" width="8.375" style="89" customWidth="1"/>
    <col min="11" max="11" width="7.5" style="89" customWidth="1"/>
    <col min="12" max="12" width="7.875" style="88" customWidth="1"/>
    <col min="13" max="13" width="9.25" style="88" customWidth="1"/>
    <col min="14" max="14" width="12.375" style="88" customWidth="1"/>
    <col min="15" max="16384" width="9" style="88"/>
  </cols>
  <sheetData>
    <row r="1" spans="1:13" ht="21">
      <c r="A1" s="93" t="s">
        <v>123</v>
      </c>
      <c r="B1" s="387">
        <v>1</v>
      </c>
      <c r="C1" s="388"/>
      <c r="D1" s="95" t="s">
        <v>40</v>
      </c>
      <c r="E1" s="94" t="s">
        <v>41</v>
      </c>
      <c r="F1" s="389"/>
      <c r="G1" s="390"/>
      <c r="H1" s="97" t="s">
        <v>55</v>
      </c>
    </row>
    <row r="2" spans="1:13" ht="24.75" customHeight="1">
      <c r="A2" s="95" t="s">
        <v>0</v>
      </c>
      <c r="B2" s="391" t="s">
        <v>337</v>
      </c>
      <c r="C2" s="391"/>
      <c r="D2" s="391"/>
      <c r="E2" s="391"/>
      <c r="F2" s="391"/>
      <c r="G2" s="391"/>
      <c r="H2" s="97" t="s">
        <v>56</v>
      </c>
    </row>
    <row r="3" spans="1:13" ht="19.5" customHeight="1">
      <c r="A3" s="103" t="s">
        <v>48</v>
      </c>
      <c r="B3" s="89"/>
      <c r="C3" s="89"/>
      <c r="D3" s="89"/>
      <c r="I3" s="97"/>
    </row>
    <row r="4" spans="1:13">
      <c r="A4" s="75" t="s">
        <v>46</v>
      </c>
      <c r="B4" s="369" t="s">
        <v>169</v>
      </c>
      <c r="C4" s="370"/>
      <c r="D4" s="370"/>
      <c r="E4" s="370"/>
      <c r="F4" s="370"/>
      <c r="G4" s="371"/>
    </row>
    <row r="5" spans="1:13">
      <c r="A5" s="76" t="s">
        <v>39</v>
      </c>
      <c r="B5" s="369" t="s">
        <v>172</v>
      </c>
      <c r="C5" s="370"/>
      <c r="D5" s="370"/>
      <c r="E5" s="370"/>
      <c r="F5" s="370"/>
      <c r="G5" s="371"/>
    </row>
    <row r="6" spans="1:13">
      <c r="A6" s="76" t="s">
        <v>7</v>
      </c>
      <c r="B6" s="369" t="s">
        <v>5</v>
      </c>
      <c r="C6" s="370"/>
      <c r="D6" s="371"/>
      <c r="E6" s="92" t="s">
        <v>43</v>
      </c>
      <c r="F6" s="90" t="str">
        <f>$I$6</f>
        <v>近接or遠隔</v>
      </c>
      <c r="G6" s="90" t="str">
        <f>IF($J$6 = 0,"", $J$6)</f>
        <v>10/20</v>
      </c>
      <c r="H6" s="256" t="s">
        <v>43</v>
      </c>
      <c r="I6" s="254" t="s">
        <v>102</v>
      </c>
      <c r="J6" s="259" t="s">
        <v>744</v>
      </c>
      <c r="L6" s="253"/>
    </row>
    <row r="7" spans="1:13">
      <c r="A7" s="77" t="s">
        <v>6</v>
      </c>
      <c r="B7" s="369" t="s">
        <v>91</v>
      </c>
      <c r="C7" s="370"/>
      <c r="D7" s="371"/>
      <c r="E7" s="92" t="s">
        <v>66</v>
      </c>
      <c r="F7" s="90" t="str">
        <f>IF($I$7 = 0,"", $I$7)</f>
        <v/>
      </c>
      <c r="G7" s="90" t="str">
        <f>IF($J$7 = 0,"", $J$7)</f>
        <v/>
      </c>
      <c r="H7" s="256" t="s">
        <v>66</v>
      </c>
      <c r="I7" s="254"/>
      <c r="J7" s="254"/>
      <c r="L7" s="253"/>
    </row>
    <row r="8" spans="1:13">
      <c r="A8" s="77" t="s">
        <v>8</v>
      </c>
      <c r="B8" s="369" t="s">
        <v>676</v>
      </c>
      <c r="C8" s="370"/>
      <c r="D8" s="370"/>
      <c r="E8" s="370"/>
      <c r="F8" s="370"/>
      <c r="G8" s="371"/>
      <c r="H8" s="256" t="s">
        <v>85</v>
      </c>
      <c r="I8" s="254" t="s">
        <v>280</v>
      </c>
      <c r="J8" s="97" t="s">
        <v>62</v>
      </c>
      <c r="L8" s="253"/>
    </row>
    <row r="9" spans="1:13" ht="14.25" customHeight="1">
      <c r="A9" s="78" t="s">
        <v>9</v>
      </c>
      <c r="B9" s="395" t="s">
        <v>675</v>
      </c>
      <c r="C9" s="396"/>
      <c r="D9" s="396"/>
      <c r="E9" s="396"/>
      <c r="F9" s="396"/>
      <c r="G9" s="397"/>
      <c r="H9" s="256" t="s">
        <v>51</v>
      </c>
      <c r="I9" s="258" t="s">
        <v>15</v>
      </c>
      <c r="J9" s="255">
        <f>IF(I9="",0,VLOOKUP(I9,基本!$A$5:'基本'!$C$10,3,FALSE))</f>
        <v>5</v>
      </c>
      <c r="K9" s="254" t="s">
        <v>90</v>
      </c>
      <c r="L9" s="253"/>
    </row>
    <row r="10" spans="1:13" ht="14.25" customHeight="1">
      <c r="A10" s="79"/>
      <c r="B10" s="384" t="s">
        <v>365</v>
      </c>
      <c r="C10" s="385"/>
      <c r="D10" s="385"/>
      <c r="E10" s="385"/>
      <c r="F10" s="385"/>
      <c r="G10" s="386"/>
      <c r="H10" s="256" t="s">
        <v>58</v>
      </c>
      <c r="I10" s="254">
        <v>0</v>
      </c>
      <c r="J10" s="362" t="s">
        <v>53</v>
      </c>
      <c r="K10" s="363"/>
      <c r="L10" s="255">
        <f>IF($I$8=基本!$F$4,基本!$P$7,IF($I$8=基本!$F$13,基本!$P$16,IF($I$8=基本!$F$22,基本!$P$25,IF($I$8=基本!$F$31,基本!$P$34,IF($I$8=基本!$F$40,基本!$P$43,0)))))</f>
        <v>9</v>
      </c>
    </row>
    <row r="11" spans="1:13" ht="14.25" customHeight="1">
      <c r="A11" s="79"/>
      <c r="B11" s="384" t="s">
        <v>156</v>
      </c>
      <c r="C11" s="385"/>
      <c r="D11" s="385"/>
      <c r="E11" s="385"/>
      <c r="F11" s="385"/>
      <c r="G11" s="386"/>
      <c r="H11" s="101" t="s">
        <v>52</v>
      </c>
      <c r="I11" s="258" t="s">
        <v>15</v>
      </c>
      <c r="J11" s="255">
        <f>IF(I11="",0,VLOOKUP(I11,基本!$A$5:'基本'!$C$10,3,FALSE))</f>
        <v>5</v>
      </c>
      <c r="L11" s="89"/>
    </row>
    <row r="12" spans="1:13" ht="14.25" customHeight="1">
      <c r="A12" s="79"/>
      <c r="B12" s="372"/>
      <c r="C12" s="373"/>
      <c r="D12" s="373"/>
      <c r="E12" s="373"/>
      <c r="F12" s="373"/>
      <c r="G12" s="374"/>
      <c r="H12" s="256" t="s">
        <v>59</v>
      </c>
      <c r="I12" s="254">
        <v>0</v>
      </c>
      <c r="J12" s="362" t="s">
        <v>54</v>
      </c>
      <c r="K12" s="363"/>
      <c r="L12" s="255">
        <f>IF($I$8=基本!$F$4,基本!$P$9,IF($I$8=基本!$F$13,基本!$P$18,IF($I$8=基本!$F$22,基本!$P$27,IF($I$8=基本!$F$31,基本!$P$36,IF($I$8=基本!$F$40,基本!$P$45,0)))))</f>
        <v>2</v>
      </c>
    </row>
    <row r="13" spans="1:13" ht="18.75" customHeight="1">
      <c r="A13" s="79"/>
      <c r="B13" s="437" t="s">
        <v>371</v>
      </c>
      <c r="C13" s="438"/>
      <c r="D13" s="438"/>
      <c r="E13" s="438"/>
      <c r="F13" s="438"/>
      <c r="G13" s="439"/>
      <c r="H13" s="102" t="s">
        <v>86</v>
      </c>
      <c r="I13" s="254">
        <v>1</v>
      </c>
      <c r="J13" s="256" t="s">
        <v>44</v>
      </c>
      <c r="K13" s="254">
        <v>6</v>
      </c>
      <c r="L13" s="108"/>
      <c r="M13" s="108"/>
    </row>
    <row r="14" spans="1:13" ht="14.25" customHeight="1">
      <c r="A14" s="79"/>
      <c r="B14" s="375"/>
      <c r="C14" s="376"/>
      <c r="D14" s="376"/>
      <c r="E14" s="376"/>
      <c r="F14" s="376"/>
      <c r="G14" s="377"/>
      <c r="H14" s="256" t="s">
        <v>50</v>
      </c>
      <c r="I14" s="254">
        <v>2</v>
      </c>
      <c r="J14" s="256" t="s">
        <v>44</v>
      </c>
      <c r="K14" s="254">
        <v>8</v>
      </c>
      <c r="L14" s="108"/>
      <c r="M14" s="108"/>
    </row>
    <row r="15" spans="1:13" ht="14.25" customHeight="1">
      <c r="A15" s="79"/>
      <c r="B15" s="372"/>
      <c r="C15" s="373"/>
      <c r="D15" s="373"/>
      <c r="E15" s="373"/>
      <c r="F15" s="373"/>
      <c r="G15" s="374"/>
      <c r="H15" s="256" t="s">
        <v>60</v>
      </c>
      <c r="I15" s="254" t="s">
        <v>81</v>
      </c>
      <c r="J15" s="253"/>
      <c r="K15" s="253"/>
      <c r="L15" s="253"/>
    </row>
    <row r="16" spans="1:13" ht="14.25" customHeight="1">
      <c r="A16" s="80"/>
      <c r="B16" s="404"/>
      <c r="C16" s="405"/>
      <c r="D16" s="405"/>
      <c r="E16" s="405"/>
      <c r="F16" s="405"/>
      <c r="G16" s="406"/>
      <c r="H16" s="88"/>
      <c r="I16" s="88"/>
      <c r="J16" s="88"/>
      <c r="K16" s="88"/>
    </row>
    <row r="17" spans="1:12" ht="14.25" thickBot="1">
      <c r="A17" s="137" t="s">
        <v>47</v>
      </c>
      <c r="B17" s="136"/>
      <c r="C17" s="136"/>
      <c r="D17" s="136"/>
      <c r="E17" s="91"/>
      <c r="H17" s="88"/>
      <c r="I17" s="88"/>
      <c r="J17" s="88"/>
      <c r="K17" s="88"/>
    </row>
    <row r="18" spans="1:12" ht="18.75" customHeight="1" thickBot="1">
      <c r="A18" s="398" t="str">
        <f>$B$2</f>
        <v>アグラヴェイティング・フォース</v>
      </c>
      <c r="B18" s="399"/>
      <c r="C18" s="399"/>
      <c r="D18" s="73" t="s">
        <v>69</v>
      </c>
      <c r="E18" s="111" t="s">
        <v>1</v>
      </c>
      <c r="F18" s="74" t="s">
        <v>71</v>
      </c>
      <c r="G18" s="152" t="s">
        <v>1</v>
      </c>
      <c r="H18" s="88"/>
      <c r="I18" s="88"/>
      <c r="J18" s="88"/>
      <c r="K18" s="88"/>
    </row>
    <row r="19" spans="1:12" ht="37.5" customHeight="1" thickBot="1">
      <c r="A19" s="425" t="s">
        <v>141</v>
      </c>
      <c r="B19" s="426"/>
      <c r="C19" s="120" t="str">
        <f>$K$9</f>
        <v>AC</v>
      </c>
      <c r="D19" s="121" t="str">
        <f>$J$9+$L$10+$I$10 &amp; "+1d20"</f>
        <v>14+1d20</v>
      </c>
      <c r="E19" s="122" t="str">
        <f>$J$9+$L$10+$I$10+2 &amp; "+1d20"</f>
        <v>16+1d20</v>
      </c>
      <c r="F19" s="121" t="str">
        <f>$J$9+$L$10+$I$10 &amp; "+1d20"</f>
        <v>14+1d20</v>
      </c>
      <c r="G19" s="122" t="str">
        <f>$J$9+$L$10+$I$10+2 &amp; "+1d20"</f>
        <v>16+1d20</v>
      </c>
      <c r="H19" s="88"/>
      <c r="I19" s="88"/>
      <c r="J19" s="88"/>
      <c r="K19" s="88"/>
    </row>
    <row r="20" spans="1:12" ht="23.25" customHeight="1">
      <c r="A20" s="427" t="s">
        <v>122</v>
      </c>
      <c r="B20" s="110" t="s">
        <v>4</v>
      </c>
      <c r="C20" s="117" t="str">
        <f>IF($I$15 = 0,"", $I$15)</f>
        <v>力場</v>
      </c>
      <c r="D20" s="118" t="str">
        <f>$J$11+$L$12+$I$12 &amp; "+" &amp; $I$13 &amp; "d" &amp; $K$13</f>
        <v>7+1d6</v>
      </c>
      <c r="E20" s="119" t="str">
        <f>$J$11+$L$12+$I$12 &amp; "+" &amp; $I$13 &amp; "d" &amp; $K$13</f>
        <v>7+1d6</v>
      </c>
      <c r="F20" s="118" t="str">
        <f>$J$11+$L$12+$I$12 &amp; "+" &amp; $I$13 &amp; "d" &amp; $K$13</f>
        <v>7+1d6</v>
      </c>
      <c r="G20" s="119" t="str">
        <f>$J$11+$L$12+$I$12 &amp; "+" &amp; $I$13 &amp; "d" &amp; $K$13</f>
        <v>7+1d6</v>
      </c>
      <c r="H20" s="88"/>
      <c r="I20" s="88"/>
      <c r="J20" s="88"/>
      <c r="K20" s="88"/>
    </row>
    <row r="21" spans="1:12" ht="23.25" customHeight="1" thickBot="1">
      <c r="A21" s="403"/>
      <c r="B21" s="107" t="s">
        <v>3</v>
      </c>
      <c r="C21" s="112" t="str">
        <f>IF($I$15 = 0,"", $I$15)</f>
        <v>力場</v>
      </c>
      <c r="D21" s="109" t="str">
        <f>$J$11+$L$12+$I$12+($I$13*$K$13) &amp; IF($I$14 = 0,"","+" &amp; $I$14 &amp; "d" &amp; $K$14)</f>
        <v>13+2d8</v>
      </c>
      <c r="E21" s="106" t="str">
        <f>$J$11+$L$12+$I$12+($I$13*$K$13) &amp; IF($I$14 = 0,"","+" &amp; $I$14 &amp; "d" &amp; $K$14)</f>
        <v>13+2d8</v>
      </c>
      <c r="F21" s="109" t="str">
        <f>$J$11+$L$12+$I$12+($I$13*$K$13) &amp; IF($I$14 = 0,"","+" &amp; $I$14 &amp; "d" &amp; $K$14)</f>
        <v>13+2d8</v>
      </c>
      <c r="G21" s="106" t="str">
        <f>$J$11+$L$12+$I$12+($I$13*$K$13) &amp; IF($I$14 = 0,"","+" &amp; $I$14 &amp; "d" &amp; $K$14)</f>
        <v>13+2d8</v>
      </c>
      <c r="H21" s="88"/>
      <c r="I21" s="88"/>
      <c r="J21" s="88"/>
      <c r="K21" s="88"/>
    </row>
    <row r="22" spans="1:12">
      <c r="A22" s="104"/>
      <c r="B22" s="104"/>
      <c r="C22" s="104"/>
      <c r="D22" s="104"/>
      <c r="E22" s="104"/>
      <c r="F22" s="104"/>
      <c r="G22" s="104"/>
    </row>
    <row r="23" spans="1:12">
      <c r="A23" s="407" t="s">
        <v>49</v>
      </c>
      <c r="B23" s="408"/>
      <c r="C23" s="408"/>
      <c r="D23" s="408"/>
      <c r="E23" s="408"/>
      <c r="F23" s="408"/>
      <c r="G23" s="409"/>
    </row>
    <row r="24" spans="1:12" s="89" customFormat="1" ht="13.5" customHeight="1">
      <c r="A24" s="372"/>
      <c r="B24" s="373"/>
      <c r="C24" s="373"/>
      <c r="D24" s="373"/>
      <c r="E24" s="373"/>
      <c r="F24" s="373"/>
      <c r="G24" s="374"/>
      <c r="L24" s="136"/>
    </row>
    <row r="25" spans="1:12" s="89" customFormat="1" ht="17.25" customHeight="1">
      <c r="A25" s="440" t="s">
        <v>468</v>
      </c>
      <c r="B25" s="441"/>
      <c r="C25" s="441"/>
      <c r="D25" s="441"/>
      <c r="E25" s="441"/>
      <c r="F25" s="441"/>
      <c r="G25" s="442"/>
      <c r="L25" s="215"/>
    </row>
    <row r="26" spans="1:12" s="89" customFormat="1" ht="13.5" customHeight="1">
      <c r="A26" s="372"/>
      <c r="B26" s="373"/>
      <c r="C26" s="373"/>
      <c r="D26" s="373"/>
      <c r="E26" s="373"/>
      <c r="F26" s="373"/>
      <c r="G26" s="374"/>
      <c r="L26" s="215"/>
    </row>
    <row r="27" spans="1:12" s="89" customFormat="1" ht="13.5" customHeight="1">
      <c r="A27" s="372" t="s">
        <v>372</v>
      </c>
      <c r="B27" s="373"/>
      <c r="C27" s="373"/>
      <c r="D27" s="373"/>
      <c r="E27" s="373"/>
      <c r="F27" s="373"/>
      <c r="G27" s="374"/>
      <c r="L27" s="215"/>
    </row>
    <row r="28" spans="1:12" s="89" customFormat="1" ht="13.5" customHeight="1">
      <c r="A28" s="381" t="s">
        <v>469</v>
      </c>
      <c r="B28" s="373"/>
      <c r="C28" s="373"/>
      <c r="D28" s="373"/>
      <c r="E28" s="373"/>
      <c r="F28" s="373"/>
      <c r="G28" s="374"/>
      <c r="L28" s="215"/>
    </row>
    <row r="29" spans="1:12" s="89" customFormat="1" ht="13.5" customHeight="1">
      <c r="A29" s="381" t="s">
        <v>470</v>
      </c>
      <c r="B29" s="373"/>
      <c r="C29" s="373"/>
      <c r="D29" s="373"/>
      <c r="E29" s="373"/>
      <c r="F29" s="373"/>
      <c r="G29" s="374"/>
      <c r="L29" s="215"/>
    </row>
    <row r="30" spans="1:12" s="89" customFormat="1" ht="13.5" customHeight="1">
      <c r="A30" s="372"/>
      <c r="B30" s="373"/>
      <c r="C30" s="373"/>
      <c r="D30" s="373"/>
      <c r="E30" s="373"/>
      <c r="F30" s="373"/>
      <c r="G30" s="374"/>
      <c r="L30" s="215"/>
    </row>
    <row r="31" spans="1:12" s="89" customFormat="1" ht="13.5" customHeight="1">
      <c r="A31" s="372" t="s">
        <v>373</v>
      </c>
      <c r="B31" s="373"/>
      <c r="C31" s="373"/>
      <c r="D31" s="373"/>
      <c r="E31" s="373"/>
      <c r="F31" s="373"/>
      <c r="G31" s="374"/>
      <c r="L31" s="215"/>
    </row>
    <row r="32" spans="1:12" s="89" customFormat="1" ht="13.5" customHeight="1">
      <c r="A32" s="372" t="s">
        <v>374</v>
      </c>
      <c r="B32" s="373"/>
      <c r="C32" s="373"/>
      <c r="D32" s="373"/>
      <c r="E32" s="373"/>
      <c r="F32" s="373"/>
      <c r="G32" s="374"/>
      <c r="L32" s="215"/>
    </row>
    <row r="33" spans="1:12" s="89" customFormat="1" ht="13.5" customHeight="1">
      <c r="A33" s="372"/>
      <c r="B33" s="373"/>
      <c r="C33" s="373"/>
      <c r="D33" s="373"/>
      <c r="E33" s="373"/>
      <c r="F33" s="373"/>
      <c r="G33" s="374"/>
      <c r="L33" s="136"/>
    </row>
    <row r="34" spans="1:12" s="89" customFormat="1" ht="13.5" customHeight="1">
      <c r="A34" s="372"/>
      <c r="B34" s="373"/>
      <c r="C34" s="373"/>
      <c r="D34" s="373"/>
      <c r="E34" s="373"/>
      <c r="F34" s="373"/>
      <c r="G34" s="374"/>
      <c r="L34" s="136"/>
    </row>
    <row r="35" spans="1:12" s="89" customFormat="1" ht="13.5" customHeight="1">
      <c r="A35" s="372"/>
      <c r="B35" s="373"/>
      <c r="C35" s="373"/>
      <c r="D35" s="373"/>
      <c r="E35" s="373"/>
      <c r="F35" s="373"/>
      <c r="G35" s="374"/>
      <c r="L35" s="136"/>
    </row>
    <row r="36" spans="1:12" s="89" customFormat="1" ht="13.5" customHeight="1">
      <c r="A36" s="372"/>
      <c r="B36" s="373"/>
      <c r="C36" s="373"/>
      <c r="D36" s="373"/>
      <c r="E36" s="373"/>
      <c r="F36" s="373"/>
      <c r="G36" s="374"/>
      <c r="L36" s="136"/>
    </row>
    <row r="37" spans="1:12" s="89" customFormat="1" ht="13.5" customHeight="1">
      <c r="A37" s="372"/>
      <c r="B37" s="373"/>
      <c r="C37" s="373"/>
      <c r="D37" s="373"/>
      <c r="E37" s="373"/>
      <c r="F37" s="373"/>
      <c r="G37" s="374"/>
      <c r="L37" s="136"/>
    </row>
    <row r="38" spans="1:12" s="89" customFormat="1" ht="13.5" customHeight="1">
      <c r="A38" s="372"/>
      <c r="B38" s="373"/>
      <c r="C38" s="373"/>
      <c r="D38" s="373"/>
      <c r="E38" s="373"/>
      <c r="F38" s="373"/>
      <c r="G38" s="374"/>
      <c r="L38" s="136"/>
    </row>
    <row r="39" spans="1:12" s="89" customFormat="1" ht="13.5" customHeight="1">
      <c r="A39" s="372"/>
      <c r="B39" s="373"/>
      <c r="C39" s="373"/>
      <c r="D39" s="373"/>
      <c r="E39" s="373"/>
      <c r="F39" s="373"/>
      <c r="G39" s="374"/>
      <c r="L39" s="136"/>
    </row>
    <row r="40" spans="1:12" s="89" customFormat="1" ht="13.5" customHeight="1">
      <c r="A40" s="372"/>
      <c r="B40" s="373"/>
      <c r="C40" s="373"/>
      <c r="D40" s="373"/>
      <c r="E40" s="373"/>
      <c r="F40" s="373"/>
      <c r="G40" s="374"/>
      <c r="L40" s="136"/>
    </row>
    <row r="41" spans="1:12" s="89" customFormat="1" ht="13.5" customHeight="1">
      <c r="A41" s="372"/>
      <c r="B41" s="373"/>
      <c r="C41" s="373"/>
      <c r="D41" s="373"/>
      <c r="E41" s="373"/>
      <c r="F41" s="373"/>
      <c r="G41" s="374"/>
      <c r="L41" s="136"/>
    </row>
    <row r="42" spans="1:12" s="89" customFormat="1" ht="13.5" customHeight="1">
      <c r="A42" s="372"/>
      <c r="B42" s="373"/>
      <c r="C42" s="373"/>
      <c r="D42" s="373"/>
      <c r="E42" s="373"/>
      <c r="F42" s="373"/>
      <c r="G42" s="374"/>
      <c r="L42" s="136"/>
    </row>
    <row r="43" spans="1:12" s="89" customFormat="1" ht="13.5" customHeight="1">
      <c r="A43" s="372"/>
      <c r="B43" s="373"/>
      <c r="C43" s="373"/>
      <c r="D43" s="373"/>
      <c r="E43" s="373"/>
      <c r="F43" s="373"/>
      <c r="G43" s="374"/>
      <c r="L43" s="136"/>
    </row>
    <row r="44" spans="1:12" s="89" customFormat="1" ht="13.5" customHeight="1">
      <c r="A44" s="372"/>
      <c r="B44" s="373"/>
      <c r="C44" s="373"/>
      <c r="D44" s="373"/>
      <c r="E44" s="373"/>
      <c r="F44" s="373"/>
      <c r="G44" s="374"/>
      <c r="L44" s="136"/>
    </row>
    <row r="45" spans="1:12" s="89" customFormat="1" ht="13.5" customHeight="1">
      <c r="A45" s="372"/>
      <c r="B45" s="373"/>
      <c r="C45" s="373"/>
      <c r="D45" s="373"/>
      <c r="E45" s="373"/>
      <c r="F45" s="373"/>
      <c r="G45" s="374"/>
      <c r="L45" s="136"/>
    </row>
    <row r="46" spans="1:12" s="89" customFormat="1" ht="13.5" customHeight="1">
      <c r="A46" s="372"/>
      <c r="B46" s="373"/>
      <c r="C46" s="373"/>
      <c r="D46" s="373"/>
      <c r="E46" s="373"/>
      <c r="F46" s="373"/>
      <c r="G46" s="374"/>
      <c r="L46" s="136"/>
    </row>
    <row r="47" spans="1:12" s="89" customFormat="1" ht="13.5" customHeight="1">
      <c r="A47" s="372"/>
      <c r="B47" s="373"/>
      <c r="C47" s="373"/>
      <c r="D47" s="373"/>
      <c r="E47" s="373"/>
      <c r="F47" s="373"/>
      <c r="G47" s="374"/>
      <c r="L47" s="136"/>
    </row>
    <row r="48" spans="1:12" s="89" customFormat="1" ht="13.5" customHeight="1">
      <c r="A48" s="372"/>
      <c r="B48" s="373"/>
      <c r="C48" s="373"/>
      <c r="D48" s="373"/>
      <c r="E48" s="373"/>
      <c r="F48" s="373"/>
      <c r="G48" s="374"/>
      <c r="L48" s="136"/>
    </row>
    <row r="49" spans="1:12" s="89" customFormat="1" ht="13.5" customHeight="1">
      <c r="A49" s="372"/>
      <c r="B49" s="373"/>
      <c r="C49" s="373"/>
      <c r="D49" s="373"/>
      <c r="E49" s="373"/>
      <c r="F49" s="373"/>
      <c r="G49" s="374"/>
      <c r="L49" s="136"/>
    </row>
    <row r="50" spans="1:12" s="89" customFormat="1" ht="13.5" customHeight="1">
      <c r="A50" s="372"/>
      <c r="B50" s="373"/>
      <c r="C50" s="373"/>
      <c r="D50" s="373"/>
      <c r="E50" s="373"/>
      <c r="F50" s="373"/>
      <c r="G50" s="374"/>
      <c r="L50" s="136"/>
    </row>
    <row r="51" spans="1:12" s="89" customFormat="1" ht="13.5" customHeight="1">
      <c r="A51" s="372"/>
      <c r="B51" s="373"/>
      <c r="C51" s="373"/>
      <c r="D51" s="373"/>
      <c r="E51" s="373"/>
      <c r="F51" s="373"/>
      <c r="G51" s="374"/>
      <c r="L51" s="136"/>
    </row>
    <row r="52" spans="1:12" s="89" customFormat="1" ht="13.5" customHeight="1">
      <c r="A52" s="372"/>
      <c r="B52" s="373"/>
      <c r="C52" s="373"/>
      <c r="D52" s="373"/>
      <c r="E52" s="373"/>
      <c r="F52" s="373"/>
      <c r="G52" s="374"/>
      <c r="L52" s="136"/>
    </row>
    <row r="53" spans="1:12" s="89" customFormat="1" ht="13.5" customHeight="1">
      <c r="A53" s="381"/>
      <c r="B53" s="382"/>
      <c r="C53" s="382"/>
      <c r="D53" s="382"/>
      <c r="E53" s="382"/>
      <c r="F53" s="382"/>
      <c r="G53" s="383"/>
      <c r="L53" s="88"/>
    </row>
    <row r="54" spans="1:12" s="89" customFormat="1" ht="21">
      <c r="A54" s="98" t="s">
        <v>123</v>
      </c>
      <c r="B54" s="105">
        <f>$B$1</f>
        <v>1</v>
      </c>
      <c r="C54" s="99" t="s">
        <v>40</v>
      </c>
      <c r="D54" s="100" t="str">
        <f>$E$1</f>
        <v>無限回</v>
      </c>
      <c r="E54" s="410" t="str">
        <f>$B$2</f>
        <v>アグラヴェイティング・フォース</v>
      </c>
      <c r="F54" s="411"/>
      <c r="G54" s="412"/>
      <c r="L54" s="88"/>
    </row>
  </sheetData>
  <mergeCells count="53">
    <mergeCell ref="A35:G35"/>
    <mergeCell ref="A36:G36"/>
    <mergeCell ref="A27:G27"/>
    <mergeCell ref="A31:G31"/>
    <mergeCell ref="A32:G32"/>
    <mergeCell ref="A33:G33"/>
    <mergeCell ref="A34:G34"/>
    <mergeCell ref="B12:G12"/>
    <mergeCell ref="J12:K12"/>
    <mergeCell ref="B13:G13"/>
    <mergeCell ref="A26:G26"/>
    <mergeCell ref="A30:G30"/>
    <mergeCell ref="B14:G14"/>
    <mergeCell ref="B15:G15"/>
    <mergeCell ref="B16:G16"/>
    <mergeCell ref="A18:C18"/>
    <mergeCell ref="A20:A21"/>
    <mergeCell ref="A25:G25"/>
    <mergeCell ref="A19:B19"/>
    <mergeCell ref="A28:G28"/>
    <mergeCell ref="A29:G29"/>
    <mergeCell ref="A23:G23"/>
    <mergeCell ref="A24:G24"/>
    <mergeCell ref="J10:K10"/>
    <mergeCell ref="B11:G11"/>
    <mergeCell ref="B1:C1"/>
    <mergeCell ref="F1:G1"/>
    <mergeCell ref="B2:G2"/>
    <mergeCell ref="B4:G4"/>
    <mergeCell ref="B5:G5"/>
    <mergeCell ref="B6:D6"/>
    <mergeCell ref="B7:D7"/>
    <mergeCell ref="B8:G8"/>
    <mergeCell ref="B9:G9"/>
    <mergeCell ref="B10:G10"/>
    <mergeCell ref="A45:G45"/>
    <mergeCell ref="A47:G47"/>
    <mergeCell ref="A46:G46"/>
    <mergeCell ref="A37:G37"/>
    <mergeCell ref="A38:G38"/>
    <mergeCell ref="A39:G39"/>
    <mergeCell ref="A40:G40"/>
    <mergeCell ref="A41:G41"/>
    <mergeCell ref="A42:G42"/>
    <mergeCell ref="A43:G43"/>
    <mergeCell ref="A44:G44"/>
    <mergeCell ref="E54:G54"/>
    <mergeCell ref="A48:G48"/>
    <mergeCell ref="A49:G49"/>
    <mergeCell ref="A50:G50"/>
    <mergeCell ref="A51:G51"/>
    <mergeCell ref="A52:G52"/>
    <mergeCell ref="A53:G53"/>
  </mergeCells>
  <phoneticPr fontId="4"/>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基本!$B$27:$B$31</xm:f>
          </x14:formula1>
          <xm:sqref>I7</xm:sqref>
        </x14:dataValidation>
        <x14:dataValidation type="list" allowBlank="1" showInputMessage="1" showErrorMessage="1">
          <x14:formula1>
            <xm:f>基本!$A$27:$A$33</xm:f>
          </x14:formula1>
          <xm:sqref>I6</xm:sqref>
        </x14:dataValidation>
        <x14:dataValidation type="list" allowBlank="1" showInputMessage="1" showErrorMessage="1">
          <x14:formula1>
            <xm:f>基本!$D$27:$D$31</xm:f>
          </x14:formula1>
          <xm:sqref>I8</xm:sqref>
        </x14:dataValidation>
        <x14:dataValidation type="list" allowBlank="1" showInputMessage="1" showErrorMessage="1">
          <x14:formula1>
            <xm:f>基本!$C$27:$C$37</xm:f>
          </x14:formula1>
          <xm:sqref>I15</xm:sqref>
        </x14:dataValidation>
        <x14:dataValidation type="list" allowBlank="1" showInputMessage="1" showErrorMessage="1">
          <x14:formula1>
            <xm:f>基本!$A$16:$A$19</xm:f>
          </x14:formula1>
          <xm:sqref>K9</xm:sqref>
        </x14:dataValidation>
        <x14:dataValidation type="list" allowBlank="1" showInputMessage="1" showErrorMessage="1">
          <x14:formula1>
            <xm:f>基本!$A$5:$A$10</xm:f>
          </x14:formula1>
          <xm:sqref>I9 I11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A61D02"/>
  </sheetPr>
  <dimension ref="A1:M49"/>
  <sheetViews>
    <sheetView workbookViewId="0">
      <selection activeCell="B9" sqref="B9:G9"/>
    </sheetView>
  </sheetViews>
  <sheetFormatPr defaultRowHeight="13.5"/>
  <cols>
    <col min="1" max="1" width="7.875" style="329" customWidth="1"/>
    <col min="2" max="2" width="8.5" style="329" customWidth="1"/>
    <col min="3" max="3" width="6.625" style="329" customWidth="1"/>
    <col min="4" max="4" width="15.75" style="329" customWidth="1"/>
    <col min="5" max="6" width="15.75" style="261" customWidth="1"/>
    <col min="7" max="7" width="18.25" style="261" customWidth="1"/>
    <col min="8" max="8" width="17.375" style="261" customWidth="1"/>
    <col min="9" max="9" width="14.625" style="261" customWidth="1"/>
    <col min="10" max="10" width="8.375" style="261" customWidth="1"/>
    <col min="11" max="11" width="7.5" style="261" customWidth="1"/>
    <col min="12" max="12" width="7.875" style="329" customWidth="1"/>
    <col min="13" max="13" width="9.25" style="329" customWidth="1"/>
    <col min="14" max="14" width="12.375" style="329" customWidth="1"/>
    <col min="15" max="16384" width="9" style="329"/>
  </cols>
  <sheetData>
    <row r="1" spans="1:13" ht="21">
      <c r="A1" s="41" t="s">
        <v>123</v>
      </c>
      <c r="B1" s="459">
        <v>1</v>
      </c>
      <c r="C1" s="460"/>
      <c r="D1" s="42" t="s">
        <v>40</v>
      </c>
      <c r="E1" s="43" t="s">
        <v>120</v>
      </c>
      <c r="F1" s="461"/>
      <c r="G1" s="462"/>
      <c r="H1" s="269" t="s">
        <v>55</v>
      </c>
    </row>
    <row r="2" spans="1:13" ht="24.75" customHeight="1">
      <c r="A2" s="42" t="s">
        <v>0</v>
      </c>
      <c r="B2" s="463" t="s">
        <v>780</v>
      </c>
      <c r="C2" s="463"/>
      <c r="D2" s="463"/>
      <c r="E2" s="463"/>
      <c r="F2" s="463"/>
      <c r="G2" s="463"/>
      <c r="H2" s="269" t="s">
        <v>56</v>
      </c>
    </row>
    <row r="3" spans="1:13" ht="19.5" customHeight="1">
      <c r="A3" s="268" t="s">
        <v>48</v>
      </c>
      <c r="B3" s="261"/>
      <c r="C3" s="261"/>
      <c r="D3" s="261"/>
      <c r="I3" s="269"/>
    </row>
    <row r="4" spans="1:13">
      <c r="A4" s="273" t="s">
        <v>46</v>
      </c>
      <c r="B4" s="449" t="s">
        <v>767</v>
      </c>
      <c r="C4" s="450"/>
      <c r="D4" s="450"/>
      <c r="E4" s="450"/>
      <c r="F4" s="450"/>
      <c r="G4" s="451"/>
    </row>
    <row r="5" spans="1:13">
      <c r="A5" s="274" t="s">
        <v>39</v>
      </c>
      <c r="B5" s="449" t="s">
        <v>768</v>
      </c>
      <c r="C5" s="450"/>
      <c r="D5" s="450"/>
      <c r="E5" s="450"/>
      <c r="F5" s="450"/>
      <c r="G5" s="451"/>
    </row>
    <row r="6" spans="1:13">
      <c r="A6" s="274" t="s">
        <v>7</v>
      </c>
      <c r="B6" s="369" t="s">
        <v>5</v>
      </c>
      <c r="C6" s="370"/>
      <c r="D6" s="371"/>
      <c r="E6" s="332" t="s">
        <v>43</v>
      </c>
      <c r="F6" s="331" t="str">
        <f>$I$6</f>
        <v>遠隔</v>
      </c>
      <c r="G6" s="331">
        <f>IF($J$6 = 0,"", $J$6)</f>
        <v>20</v>
      </c>
      <c r="H6" s="332" t="s">
        <v>43</v>
      </c>
      <c r="I6" s="330" t="s">
        <v>71</v>
      </c>
      <c r="J6" s="330">
        <v>20</v>
      </c>
    </row>
    <row r="7" spans="1:13">
      <c r="A7" s="275" t="s">
        <v>6</v>
      </c>
      <c r="B7" s="369" t="s">
        <v>140</v>
      </c>
      <c r="C7" s="370"/>
      <c r="D7" s="371"/>
      <c r="E7" s="332" t="s">
        <v>66</v>
      </c>
      <c r="F7" s="331" t="str">
        <f>IF($I$7 = 0,"", $I$7)</f>
        <v/>
      </c>
      <c r="G7" s="331" t="str">
        <f>IF($J$7 = 0,"", $J$7)</f>
        <v/>
      </c>
      <c r="H7" s="332" t="s">
        <v>66</v>
      </c>
      <c r="I7" s="330"/>
      <c r="J7" s="330"/>
    </row>
    <row r="8" spans="1:13">
      <c r="A8" s="275" t="s">
        <v>8</v>
      </c>
      <c r="B8" s="419"/>
      <c r="C8" s="420"/>
      <c r="D8" s="420"/>
      <c r="E8" s="420"/>
      <c r="F8" s="420"/>
      <c r="G8" s="421"/>
      <c r="H8" s="332" t="s">
        <v>85</v>
      </c>
      <c r="I8" s="330" t="s">
        <v>278</v>
      </c>
      <c r="J8" s="269" t="s">
        <v>62</v>
      </c>
    </row>
    <row r="9" spans="1:13" ht="14.25" customHeight="1">
      <c r="A9" s="276" t="s">
        <v>9</v>
      </c>
      <c r="B9" s="455" t="s">
        <v>769</v>
      </c>
      <c r="C9" s="456"/>
      <c r="D9" s="456"/>
      <c r="E9" s="456"/>
      <c r="F9" s="456"/>
      <c r="G9" s="457"/>
      <c r="H9" s="332" t="s">
        <v>51</v>
      </c>
      <c r="I9" s="258" t="s">
        <v>15</v>
      </c>
      <c r="J9" s="331">
        <f>IF(I9="",0,VLOOKUP(I9,基本!$A$5:'基本'!$C$10,3,FALSE))</f>
        <v>5</v>
      </c>
      <c r="K9" s="330" t="s">
        <v>20</v>
      </c>
    </row>
    <row r="10" spans="1:13" ht="14.25" customHeight="1">
      <c r="A10" s="277"/>
      <c r="B10" s="452" t="s">
        <v>770</v>
      </c>
      <c r="C10" s="453"/>
      <c r="D10" s="453"/>
      <c r="E10" s="453"/>
      <c r="F10" s="453"/>
      <c r="G10" s="454"/>
      <c r="H10" s="332" t="s">
        <v>58</v>
      </c>
      <c r="I10" s="330">
        <v>0</v>
      </c>
      <c r="J10" s="362" t="s">
        <v>53</v>
      </c>
      <c r="K10" s="363"/>
      <c r="L10" s="331">
        <f>IF($I$8=基本!$F$4,基本!$P$7,IF($I$8=基本!$F$13,基本!$P$16,IF($I$8=基本!$F$22,基本!$P$25,IF($I$8=基本!$F$31,基本!$P$34,IF($I$8=基本!$F$40,基本!$P$43,0)))))</f>
        <v>8</v>
      </c>
    </row>
    <row r="11" spans="1:13" ht="14.25" customHeight="1">
      <c r="A11" s="277"/>
      <c r="B11" s="452" t="s">
        <v>771</v>
      </c>
      <c r="C11" s="453"/>
      <c r="D11" s="453"/>
      <c r="E11" s="453"/>
      <c r="F11" s="453"/>
      <c r="G11" s="454"/>
      <c r="H11" s="270" t="s">
        <v>52</v>
      </c>
      <c r="I11" s="258" t="s">
        <v>15</v>
      </c>
      <c r="J11" s="331">
        <f>IF(I11="",0,VLOOKUP(I11,基本!$A$5:'基本'!$C$10,3,FALSE))</f>
        <v>5</v>
      </c>
      <c r="L11" s="261"/>
    </row>
    <row r="12" spans="1:13">
      <c r="A12" s="277"/>
      <c r="B12" s="458"/>
      <c r="C12" s="453"/>
      <c r="D12" s="453"/>
      <c r="E12" s="453"/>
      <c r="F12" s="453"/>
      <c r="G12" s="454"/>
      <c r="H12" s="332" t="s">
        <v>59</v>
      </c>
      <c r="I12" s="330">
        <v>3</v>
      </c>
      <c r="J12" s="362" t="s">
        <v>54</v>
      </c>
      <c r="K12" s="363"/>
      <c r="L12" s="331">
        <f>IF($I$8=基本!$F$4,基本!$P$9,IF($I$8=基本!$F$13,基本!$P$18,IF($I$8=基本!$F$22,基本!$P$27,IF($I$8=基本!$F$31,基本!$P$36,IF($I$8=基本!$F$40,基本!$P$45,0)))))</f>
        <v>2</v>
      </c>
    </row>
    <row r="13" spans="1:13" ht="14.25" customHeight="1">
      <c r="A13" s="277"/>
      <c r="B13" s="452" t="s">
        <v>772</v>
      </c>
      <c r="C13" s="453"/>
      <c r="D13" s="453"/>
      <c r="E13" s="453"/>
      <c r="F13" s="453"/>
      <c r="G13" s="454"/>
      <c r="H13" s="271" t="s">
        <v>86</v>
      </c>
      <c r="I13" s="330">
        <v>1</v>
      </c>
      <c r="J13" s="332" t="s">
        <v>44</v>
      </c>
      <c r="K13" s="330">
        <v>8</v>
      </c>
      <c r="L13" s="272"/>
      <c r="M13" s="272"/>
    </row>
    <row r="14" spans="1:13" ht="14.25" customHeight="1">
      <c r="A14" s="277"/>
      <c r="B14" s="375"/>
      <c r="C14" s="376"/>
      <c r="D14" s="376"/>
      <c r="E14" s="376"/>
      <c r="F14" s="376"/>
      <c r="G14" s="377"/>
      <c r="H14" s="332" t="s">
        <v>50</v>
      </c>
      <c r="I14" s="330">
        <v>2</v>
      </c>
      <c r="J14" s="332" t="s">
        <v>44</v>
      </c>
      <c r="K14" s="330">
        <v>6</v>
      </c>
      <c r="L14" s="272"/>
      <c r="M14" s="272"/>
    </row>
    <row r="15" spans="1:13" ht="14.25" customHeight="1">
      <c r="A15" s="277"/>
      <c r="B15" s="372"/>
      <c r="C15" s="373"/>
      <c r="D15" s="373"/>
      <c r="E15" s="373"/>
      <c r="F15" s="373"/>
      <c r="G15" s="374"/>
      <c r="H15" s="332" t="s">
        <v>60</v>
      </c>
      <c r="I15" s="330" t="s">
        <v>81</v>
      </c>
      <c r="J15" s="329"/>
      <c r="K15" s="329"/>
    </row>
    <row r="16" spans="1:13" ht="14.25" customHeight="1">
      <c r="A16" s="278"/>
      <c r="B16" s="404"/>
      <c r="C16" s="405"/>
      <c r="D16" s="405"/>
      <c r="E16" s="405"/>
      <c r="F16" s="405"/>
      <c r="G16" s="406"/>
      <c r="H16" s="329"/>
      <c r="I16" s="329"/>
      <c r="J16" s="329"/>
      <c r="K16" s="329"/>
    </row>
    <row r="17" spans="1:12" ht="14.25" thickBot="1">
      <c r="A17" s="266" t="s">
        <v>47</v>
      </c>
      <c r="E17" s="263"/>
      <c r="H17" s="329"/>
      <c r="I17" s="329"/>
      <c r="J17" s="329"/>
      <c r="K17" s="329"/>
    </row>
    <row r="18" spans="1:12" ht="18.75" customHeight="1" thickBot="1">
      <c r="A18" s="446" t="s">
        <v>761</v>
      </c>
      <c r="B18" s="447"/>
      <c r="C18" s="448"/>
      <c r="D18" s="339" t="s">
        <v>762</v>
      </c>
      <c r="E18" s="340" t="s">
        <v>763</v>
      </c>
      <c r="F18" s="329"/>
      <c r="G18" s="329"/>
      <c r="H18" s="329"/>
      <c r="I18" s="329"/>
      <c r="J18" s="329"/>
      <c r="K18" s="329"/>
    </row>
    <row r="19" spans="1:12" ht="37.5" customHeight="1" thickBot="1">
      <c r="A19" s="335" t="s">
        <v>764</v>
      </c>
      <c r="B19" s="336" t="s">
        <v>765</v>
      </c>
      <c r="C19" s="337" t="s">
        <v>766</v>
      </c>
      <c r="D19" s="341">
        <f>$J$11+基本!$M$25+$I$12</f>
        <v>10</v>
      </c>
      <c r="E19" s="338">
        <f>$J$11+基本!$M$25+$I$12</f>
        <v>10</v>
      </c>
      <c r="F19" s="329"/>
      <c r="G19" s="329"/>
      <c r="H19" s="329"/>
      <c r="I19" s="329"/>
      <c r="J19" s="329"/>
      <c r="K19" s="329"/>
    </row>
    <row r="20" spans="1:12">
      <c r="A20" s="334"/>
      <c r="B20" s="334"/>
      <c r="C20" s="334"/>
      <c r="D20" s="334"/>
      <c r="E20" s="334"/>
      <c r="F20" s="334"/>
      <c r="G20" s="334"/>
    </row>
    <row r="21" spans="1:12">
      <c r="A21" s="407" t="s">
        <v>49</v>
      </c>
      <c r="B21" s="408"/>
      <c r="C21" s="408"/>
      <c r="D21" s="408"/>
      <c r="E21" s="408"/>
      <c r="F21" s="408"/>
      <c r="G21" s="409"/>
    </row>
    <row r="22" spans="1:12" s="261" customFormat="1" ht="13.5" customHeight="1">
      <c r="A22" s="392"/>
      <c r="B22" s="393"/>
      <c r="C22" s="393"/>
      <c r="D22" s="393"/>
      <c r="E22" s="393"/>
      <c r="F22" s="393"/>
      <c r="G22" s="394"/>
      <c r="L22" s="329"/>
    </row>
    <row r="23" spans="1:12" s="261" customFormat="1" ht="13.5" customHeight="1">
      <c r="A23" s="452" t="s">
        <v>773</v>
      </c>
      <c r="B23" s="453"/>
      <c r="C23" s="453"/>
      <c r="D23" s="453"/>
      <c r="E23" s="453"/>
      <c r="F23" s="453"/>
      <c r="G23" s="454"/>
      <c r="L23" s="329"/>
    </row>
    <row r="24" spans="1:12" s="261" customFormat="1" ht="13.5" customHeight="1">
      <c r="A24" s="384"/>
      <c r="B24" s="385"/>
      <c r="C24" s="385"/>
      <c r="D24" s="385"/>
      <c r="E24" s="385"/>
      <c r="F24" s="385"/>
      <c r="G24" s="386"/>
      <c r="L24" s="329"/>
    </row>
    <row r="25" spans="1:12" s="261" customFormat="1" ht="13.5" customHeight="1">
      <c r="A25" s="381"/>
      <c r="B25" s="382"/>
      <c r="C25" s="382"/>
      <c r="D25" s="382"/>
      <c r="E25" s="382"/>
      <c r="F25" s="382"/>
      <c r="G25" s="383"/>
      <c r="L25" s="329"/>
    </row>
    <row r="26" spans="1:12" s="261" customFormat="1" ht="13.5" customHeight="1">
      <c r="A26" s="452" t="s">
        <v>774</v>
      </c>
      <c r="B26" s="453"/>
      <c r="C26" s="453"/>
      <c r="D26" s="453"/>
      <c r="E26" s="453"/>
      <c r="F26" s="453"/>
      <c r="G26" s="454"/>
      <c r="L26" s="329"/>
    </row>
    <row r="27" spans="1:12" s="261" customFormat="1" ht="13.5" customHeight="1">
      <c r="A27" s="452" t="s">
        <v>775</v>
      </c>
      <c r="B27" s="453"/>
      <c r="C27" s="453"/>
      <c r="D27" s="453"/>
      <c r="E27" s="453"/>
      <c r="F27" s="453"/>
      <c r="G27" s="454"/>
      <c r="L27" s="329"/>
    </row>
    <row r="28" spans="1:12" s="261" customFormat="1" ht="13.5" customHeight="1">
      <c r="A28" s="378"/>
      <c r="B28" s="379"/>
      <c r="C28" s="379"/>
      <c r="D28" s="379"/>
      <c r="E28" s="379"/>
      <c r="F28" s="379"/>
      <c r="G28" s="380"/>
      <c r="L28" s="329"/>
    </row>
    <row r="29" spans="1:12" s="261" customFormat="1" ht="13.5" customHeight="1">
      <c r="A29" s="452" t="s">
        <v>777</v>
      </c>
      <c r="B29" s="453"/>
      <c r="C29" s="453"/>
      <c r="D29" s="453"/>
      <c r="E29" s="453"/>
      <c r="F29" s="453"/>
      <c r="G29" s="454"/>
      <c r="L29" s="329"/>
    </row>
    <row r="30" spans="1:12" s="261" customFormat="1" ht="13.5" customHeight="1">
      <c r="A30" s="381" t="s">
        <v>776</v>
      </c>
      <c r="B30" s="382"/>
      <c r="C30" s="382"/>
      <c r="D30" s="382"/>
      <c r="E30" s="382"/>
      <c r="F30" s="382"/>
      <c r="G30" s="383"/>
      <c r="L30" s="329"/>
    </row>
    <row r="31" spans="1:12" s="261" customFormat="1" ht="13.5" customHeight="1">
      <c r="A31" s="378"/>
      <c r="B31" s="379"/>
      <c r="C31" s="379"/>
      <c r="D31" s="379"/>
      <c r="E31" s="379"/>
      <c r="F31" s="379"/>
      <c r="G31" s="380"/>
      <c r="L31" s="329"/>
    </row>
    <row r="32" spans="1:12" s="261" customFormat="1" ht="13.5" customHeight="1">
      <c r="A32" s="452" t="s">
        <v>778</v>
      </c>
      <c r="B32" s="453"/>
      <c r="C32" s="453"/>
      <c r="D32" s="453"/>
      <c r="E32" s="453"/>
      <c r="F32" s="453"/>
      <c r="G32" s="454"/>
      <c r="L32" s="329"/>
    </row>
    <row r="33" spans="1:12" s="261" customFormat="1" ht="13.5" customHeight="1">
      <c r="A33" s="384"/>
      <c r="B33" s="385"/>
      <c r="C33" s="385"/>
      <c r="D33" s="385"/>
      <c r="E33" s="385"/>
      <c r="F33" s="385"/>
      <c r="G33" s="386"/>
      <c r="L33" s="329"/>
    </row>
    <row r="34" spans="1:12" s="261" customFormat="1" ht="13.5" customHeight="1">
      <c r="A34" s="381" t="s">
        <v>779</v>
      </c>
      <c r="B34" s="382"/>
      <c r="C34" s="382"/>
      <c r="D34" s="382"/>
      <c r="E34" s="382"/>
      <c r="F34" s="382"/>
      <c r="G34" s="383"/>
      <c r="L34" s="329"/>
    </row>
    <row r="35" spans="1:12" s="261" customFormat="1" ht="13.5" customHeight="1">
      <c r="A35" s="381"/>
      <c r="B35" s="382"/>
      <c r="C35" s="382"/>
      <c r="D35" s="382"/>
      <c r="E35" s="382"/>
      <c r="F35" s="382"/>
      <c r="G35" s="383"/>
      <c r="L35" s="329"/>
    </row>
    <row r="36" spans="1:12" s="261" customFormat="1" ht="13.5" customHeight="1">
      <c r="A36" s="392"/>
      <c r="B36" s="393"/>
      <c r="C36" s="393"/>
      <c r="D36" s="393"/>
      <c r="E36" s="393"/>
      <c r="F36" s="393"/>
      <c r="G36" s="394"/>
      <c r="L36" s="329"/>
    </row>
    <row r="37" spans="1:12" s="261" customFormat="1" ht="13.5" customHeight="1">
      <c r="A37" s="378"/>
      <c r="B37" s="379"/>
      <c r="C37" s="379"/>
      <c r="D37" s="379"/>
      <c r="E37" s="379"/>
      <c r="F37" s="379"/>
      <c r="G37" s="380"/>
      <c r="L37" s="329"/>
    </row>
    <row r="38" spans="1:12" s="261" customFormat="1" ht="13.5" customHeight="1">
      <c r="A38" s="378"/>
      <c r="B38" s="379"/>
      <c r="C38" s="379"/>
      <c r="D38" s="379"/>
      <c r="E38" s="379"/>
      <c r="F38" s="379"/>
      <c r="G38" s="380"/>
      <c r="L38" s="329"/>
    </row>
    <row r="39" spans="1:12" s="261" customFormat="1" ht="13.5" customHeight="1">
      <c r="A39" s="381"/>
      <c r="B39" s="382"/>
      <c r="C39" s="382"/>
      <c r="D39" s="382"/>
      <c r="E39" s="382"/>
      <c r="F39" s="382"/>
      <c r="G39" s="383"/>
      <c r="L39" s="329"/>
    </row>
    <row r="40" spans="1:12" s="261" customFormat="1" ht="13.5" customHeight="1">
      <c r="A40" s="392"/>
      <c r="B40" s="393"/>
      <c r="C40" s="393"/>
      <c r="D40" s="393"/>
      <c r="E40" s="393"/>
      <c r="F40" s="393"/>
      <c r="G40" s="394"/>
      <c r="L40" s="329"/>
    </row>
    <row r="41" spans="1:12" s="261" customFormat="1" ht="13.5" customHeight="1">
      <c r="A41" s="378"/>
      <c r="B41" s="379"/>
      <c r="C41" s="379"/>
      <c r="D41" s="379"/>
      <c r="E41" s="379"/>
      <c r="F41" s="379"/>
      <c r="G41" s="380"/>
      <c r="L41" s="329"/>
    </row>
    <row r="42" spans="1:12" s="261" customFormat="1" ht="13.5" customHeight="1">
      <c r="A42" s="381"/>
      <c r="B42" s="382"/>
      <c r="C42" s="382"/>
      <c r="D42" s="382"/>
      <c r="E42" s="382"/>
      <c r="F42" s="382"/>
      <c r="G42" s="383"/>
      <c r="L42" s="329"/>
    </row>
    <row r="43" spans="1:12" s="261" customFormat="1" ht="13.5" customHeight="1">
      <c r="A43" s="378"/>
      <c r="B43" s="379"/>
      <c r="C43" s="379"/>
      <c r="D43" s="379"/>
      <c r="E43" s="379"/>
      <c r="F43" s="379"/>
      <c r="G43" s="380"/>
      <c r="L43" s="329"/>
    </row>
    <row r="44" spans="1:12" s="261" customFormat="1" ht="13.5" customHeight="1">
      <c r="A44" s="381"/>
      <c r="B44" s="382"/>
      <c r="C44" s="382"/>
      <c r="D44" s="382"/>
      <c r="E44" s="382"/>
      <c r="F44" s="382"/>
      <c r="G44" s="383"/>
      <c r="L44" s="329"/>
    </row>
    <row r="45" spans="1:12" s="261" customFormat="1" ht="13.5" customHeight="1">
      <c r="A45" s="381"/>
      <c r="B45" s="382"/>
      <c r="C45" s="382"/>
      <c r="D45" s="382"/>
      <c r="E45" s="382"/>
      <c r="F45" s="382"/>
      <c r="G45" s="383"/>
      <c r="L45" s="329"/>
    </row>
    <row r="46" spans="1:12" s="261" customFormat="1" ht="13.5" customHeight="1">
      <c r="A46" s="381"/>
      <c r="B46" s="382"/>
      <c r="C46" s="382"/>
      <c r="D46" s="382"/>
      <c r="E46" s="382"/>
      <c r="F46" s="382"/>
      <c r="G46" s="383"/>
      <c r="L46" s="329"/>
    </row>
    <row r="47" spans="1:12" s="261" customFormat="1" ht="13.5" customHeight="1">
      <c r="A47" s="381"/>
      <c r="B47" s="382"/>
      <c r="C47" s="382"/>
      <c r="D47" s="382"/>
      <c r="E47" s="382"/>
      <c r="F47" s="382"/>
      <c r="G47" s="383"/>
      <c r="L47" s="329"/>
    </row>
    <row r="48" spans="1:12" s="261" customFormat="1" ht="13.5" customHeight="1">
      <c r="A48" s="381"/>
      <c r="B48" s="382"/>
      <c r="C48" s="382"/>
      <c r="D48" s="382"/>
      <c r="E48" s="382"/>
      <c r="F48" s="382"/>
      <c r="G48" s="383"/>
      <c r="L48" s="329"/>
    </row>
    <row r="49" spans="1:12" s="261" customFormat="1" ht="21">
      <c r="A49" s="38" t="s">
        <v>123</v>
      </c>
      <c r="B49" s="333">
        <f>$B$1</f>
        <v>1</v>
      </c>
      <c r="C49" s="39" t="s">
        <v>40</v>
      </c>
      <c r="D49" s="40" t="str">
        <f>$E$1</f>
        <v>遭遇毎</v>
      </c>
      <c r="E49" s="443" t="str">
        <f>$B$2</f>
        <v>マジック・ミサイル</v>
      </c>
      <c r="F49" s="444"/>
      <c r="G49" s="445"/>
      <c r="L49" s="329"/>
    </row>
  </sheetData>
  <mergeCells count="48">
    <mergeCell ref="B1:C1"/>
    <mergeCell ref="F1:G1"/>
    <mergeCell ref="B2:G2"/>
    <mergeCell ref="B6:D6"/>
    <mergeCell ref="J12:K12"/>
    <mergeCell ref="B14:G14"/>
    <mergeCell ref="B15:G15"/>
    <mergeCell ref="B16:G16"/>
    <mergeCell ref="B7:D7"/>
    <mergeCell ref="B8:G8"/>
    <mergeCell ref="J10:K10"/>
    <mergeCell ref="A24:G24"/>
    <mergeCell ref="A25:G25"/>
    <mergeCell ref="A28:G28"/>
    <mergeCell ref="A21:G21"/>
    <mergeCell ref="A22:G22"/>
    <mergeCell ref="A41:G41"/>
    <mergeCell ref="A30:G30"/>
    <mergeCell ref="A31:G31"/>
    <mergeCell ref="A33:G33"/>
    <mergeCell ref="A34:G34"/>
    <mergeCell ref="A35:G35"/>
    <mergeCell ref="A36:G36"/>
    <mergeCell ref="A37:G37"/>
    <mergeCell ref="A38:G38"/>
    <mergeCell ref="A39:G39"/>
    <mergeCell ref="A40:G40"/>
    <mergeCell ref="A43:G43"/>
    <mergeCell ref="A44:G44"/>
    <mergeCell ref="A45:G45"/>
    <mergeCell ref="A46:G46"/>
    <mergeCell ref="A47:G47"/>
    <mergeCell ref="A48:G48"/>
    <mergeCell ref="E49:G49"/>
    <mergeCell ref="A18:C18"/>
    <mergeCell ref="B4:G4"/>
    <mergeCell ref="B5:G5"/>
    <mergeCell ref="B13:G13"/>
    <mergeCell ref="B9:G9"/>
    <mergeCell ref="B10:G10"/>
    <mergeCell ref="B11:G11"/>
    <mergeCell ref="B12:G12"/>
    <mergeCell ref="A23:G23"/>
    <mergeCell ref="A26:G26"/>
    <mergeCell ref="A27:G27"/>
    <mergeCell ref="A29:G29"/>
    <mergeCell ref="A32:G32"/>
    <mergeCell ref="A42:G42"/>
  </mergeCells>
  <phoneticPr fontId="63"/>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legacyDrawing r:id="rId2"/>
  <extLst>
    <ext xmlns:x14="http://schemas.microsoft.com/office/spreadsheetml/2009/9/main" uri="{CCE6A557-97BC-4b89-ADB6-D9C93CAAB3DF}">
      <x14:dataValidations xmlns:xm="http://schemas.microsoft.com/office/excel/2006/main" disablePrompts="1" count="6">
        <x14:dataValidation type="list" allowBlank="1" showInputMessage="1" showErrorMessage="1">
          <x14:formula1>
            <xm:f>基本!$A$5:$A$10</xm:f>
          </x14:formula1>
          <xm:sqref>I9 I11</xm:sqref>
        </x14:dataValidation>
        <x14:dataValidation type="list" allowBlank="1" showInputMessage="1" showErrorMessage="1">
          <x14:formula1>
            <xm:f>基本!$A$16:$A$19</xm:f>
          </x14:formula1>
          <xm:sqref>K9</xm:sqref>
        </x14:dataValidation>
        <x14:dataValidation type="list" allowBlank="1" showInputMessage="1" showErrorMessage="1">
          <x14:formula1>
            <xm:f>基本!$C$27:$C$37</xm:f>
          </x14:formula1>
          <xm:sqref>I15</xm:sqref>
        </x14:dataValidation>
        <x14:dataValidation type="list" allowBlank="1" showInputMessage="1" showErrorMessage="1">
          <x14:formula1>
            <xm:f>基本!$D$27:$D$31</xm:f>
          </x14:formula1>
          <xm:sqref>I8</xm:sqref>
        </x14:dataValidation>
        <x14:dataValidation type="list" allowBlank="1" showInputMessage="1" showErrorMessage="1">
          <x14:formula1>
            <xm:f>基本!$A$27:$A$33</xm:f>
          </x14:formula1>
          <xm:sqref>I6</xm:sqref>
        </x14:dataValidation>
        <x14:dataValidation type="list" allowBlank="1" showInputMessage="1" showErrorMessage="1">
          <x14:formula1>
            <xm:f>基本!$B$27:$B$31</xm:f>
          </x14:formula1>
          <xm:sqref>I7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M51"/>
  <sheetViews>
    <sheetView workbookViewId="0">
      <selection activeCell="K15" sqref="K15"/>
    </sheetView>
  </sheetViews>
  <sheetFormatPr defaultRowHeight="13.5"/>
  <cols>
    <col min="1" max="1" width="7.875" style="136" customWidth="1"/>
    <col min="2" max="2" width="8.5" style="136" customWidth="1"/>
    <col min="3" max="3" width="6.625" style="136" customWidth="1"/>
    <col min="4" max="4" width="15.75" style="136" customWidth="1"/>
    <col min="5" max="6" width="15.75" style="89" customWidth="1"/>
    <col min="7" max="7" width="18.25" style="89" customWidth="1"/>
    <col min="8" max="8" width="17.375" style="89" customWidth="1"/>
    <col min="9" max="9" width="14.625" style="89" customWidth="1"/>
    <col min="10" max="10" width="8.375" style="89" customWidth="1"/>
    <col min="11" max="11" width="7.5" style="89" customWidth="1"/>
    <col min="12" max="12" width="7.875" style="136" customWidth="1"/>
    <col min="13" max="13" width="9.25" style="136" customWidth="1"/>
    <col min="14" max="14" width="12.375" style="136" customWidth="1"/>
    <col min="15" max="16384" width="9" style="136"/>
  </cols>
  <sheetData>
    <row r="1" spans="1:13" ht="21">
      <c r="A1" s="41" t="s">
        <v>123</v>
      </c>
      <c r="B1" s="459">
        <v>1</v>
      </c>
      <c r="C1" s="460"/>
      <c r="D1" s="42" t="s">
        <v>40</v>
      </c>
      <c r="E1" s="43" t="s">
        <v>120</v>
      </c>
      <c r="F1" s="461"/>
      <c r="G1" s="462"/>
      <c r="H1" s="97" t="s">
        <v>55</v>
      </c>
    </row>
    <row r="2" spans="1:13" ht="24.75" customHeight="1">
      <c r="A2" s="42" t="s">
        <v>0</v>
      </c>
      <c r="B2" s="463" t="s">
        <v>159</v>
      </c>
      <c r="C2" s="463"/>
      <c r="D2" s="463"/>
      <c r="E2" s="463"/>
      <c r="F2" s="463"/>
      <c r="G2" s="463"/>
      <c r="H2" s="97" t="s">
        <v>56</v>
      </c>
    </row>
    <row r="3" spans="1:13" ht="19.5" customHeight="1">
      <c r="A3" s="103" t="s">
        <v>48</v>
      </c>
      <c r="B3" s="89"/>
      <c r="C3" s="89"/>
      <c r="D3" s="89"/>
      <c r="I3" s="97"/>
    </row>
    <row r="4" spans="1:13">
      <c r="A4" s="75" t="s">
        <v>46</v>
      </c>
      <c r="B4" s="369" t="s">
        <v>168</v>
      </c>
      <c r="C4" s="370"/>
      <c r="D4" s="370"/>
      <c r="E4" s="370"/>
      <c r="F4" s="370"/>
      <c r="G4" s="371"/>
    </row>
    <row r="5" spans="1:13">
      <c r="A5" s="76" t="s">
        <v>39</v>
      </c>
      <c r="B5" s="369" t="s">
        <v>170</v>
      </c>
      <c r="C5" s="370"/>
      <c r="D5" s="370"/>
      <c r="E5" s="370"/>
      <c r="F5" s="370"/>
      <c r="G5" s="371"/>
    </row>
    <row r="6" spans="1:13">
      <c r="A6" s="76" t="s">
        <v>7</v>
      </c>
      <c r="B6" s="369" t="s">
        <v>5</v>
      </c>
      <c r="C6" s="370"/>
      <c r="D6" s="371"/>
      <c r="E6" s="148" t="s">
        <v>43</v>
      </c>
      <c r="F6" s="147" t="str">
        <f>$I$6</f>
        <v>遠隔</v>
      </c>
      <c r="G6" s="147">
        <f>IF($J$6 = 0,"", $J$6)</f>
        <v>10</v>
      </c>
      <c r="H6" s="256" t="s">
        <v>43</v>
      </c>
      <c r="I6" s="254" t="s">
        <v>71</v>
      </c>
      <c r="J6" s="254">
        <v>10</v>
      </c>
      <c r="L6" s="253"/>
    </row>
    <row r="7" spans="1:13">
      <c r="A7" s="77" t="s">
        <v>6</v>
      </c>
      <c r="B7" s="369" t="s">
        <v>140</v>
      </c>
      <c r="C7" s="370"/>
      <c r="D7" s="371"/>
      <c r="E7" s="148" t="s">
        <v>66</v>
      </c>
      <c r="F7" s="147" t="str">
        <f>IF($I$7 = 0,"", $I$7)</f>
        <v/>
      </c>
      <c r="G7" s="147" t="str">
        <f>IF($J$7 = 0,"", $J$7)</f>
        <v/>
      </c>
      <c r="H7" s="256" t="s">
        <v>66</v>
      </c>
      <c r="I7" s="254"/>
      <c r="J7" s="254"/>
      <c r="L7" s="253"/>
    </row>
    <row r="8" spans="1:13">
      <c r="A8" s="77" t="s">
        <v>8</v>
      </c>
      <c r="B8" s="419" t="s">
        <v>674</v>
      </c>
      <c r="C8" s="420"/>
      <c r="D8" s="420"/>
      <c r="E8" s="420"/>
      <c r="F8" s="420"/>
      <c r="G8" s="421"/>
      <c r="H8" s="256" t="s">
        <v>85</v>
      </c>
      <c r="I8" s="254" t="s">
        <v>278</v>
      </c>
      <c r="J8" s="97" t="s">
        <v>62</v>
      </c>
      <c r="L8" s="253"/>
    </row>
    <row r="9" spans="1:13" ht="14.25" customHeight="1">
      <c r="A9" s="78" t="s">
        <v>9</v>
      </c>
      <c r="B9" s="428" t="s">
        <v>677</v>
      </c>
      <c r="C9" s="429"/>
      <c r="D9" s="429"/>
      <c r="E9" s="429"/>
      <c r="F9" s="429"/>
      <c r="G9" s="430"/>
      <c r="H9" s="256" t="s">
        <v>51</v>
      </c>
      <c r="I9" s="258" t="s">
        <v>15</v>
      </c>
      <c r="J9" s="255">
        <f>IF(I9="",0,VLOOKUP(I9,基本!$A$5:'基本'!$C$10,3,FALSE))</f>
        <v>5</v>
      </c>
      <c r="K9" s="254" t="s">
        <v>19</v>
      </c>
      <c r="L9" s="253"/>
    </row>
    <row r="10" spans="1:13" ht="14.25" customHeight="1">
      <c r="A10" s="79"/>
      <c r="B10" s="384" t="s">
        <v>680</v>
      </c>
      <c r="C10" s="385"/>
      <c r="D10" s="385"/>
      <c r="E10" s="385"/>
      <c r="F10" s="385"/>
      <c r="G10" s="386"/>
      <c r="H10" s="256" t="s">
        <v>58</v>
      </c>
      <c r="I10" s="254">
        <v>0</v>
      </c>
      <c r="J10" s="362" t="s">
        <v>53</v>
      </c>
      <c r="K10" s="363"/>
      <c r="L10" s="255">
        <f>IF($I$8=基本!$F$4,基本!$P$7,IF($I$8=基本!$F$13,基本!$P$16,IF($I$8=基本!$F$22,基本!$P$25,IF($I$8=基本!$F$31,基本!$P$34,IF($I$8=基本!$F$40,基本!$P$43,0)))))</f>
        <v>8</v>
      </c>
    </row>
    <row r="11" spans="1:13" ht="14.25" customHeight="1">
      <c r="A11" s="79"/>
      <c r="B11" s="469"/>
      <c r="C11" s="470"/>
      <c r="D11" s="470"/>
      <c r="E11" s="470"/>
      <c r="F11" s="470"/>
      <c r="G11" s="471"/>
      <c r="H11" s="101" t="s">
        <v>52</v>
      </c>
      <c r="I11" s="258" t="s">
        <v>15</v>
      </c>
      <c r="J11" s="255">
        <f>IF(I11="",0,VLOOKUP(I11,基本!$A$5:'基本'!$C$10,3,FALSE))</f>
        <v>5</v>
      </c>
      <c r="L11" s="89"/>
    </row>
    <row r="12" spans="1:13" ht="17.25">
      <c r="A12" s="79"/>
      <c r="B12" s="466" t="str">
        <f>"　　　　　　　目標は次T終まですべての攻撃に 追加ダメージ " &amp; 基本!$C$9</f>
        <v>　　　　　　　目標は次T終まですべての攻撃に 追加ダメージ 5</v>
      </c>
      <c r="C12" s="467"/>
      <c r="D12" s="467"/>
      <c r="E12" s="467"/>
      <c r="F12" s="467"/>
      <c r="G12" s="468"/>
      <c r="H12" s="256" t="s">
        <v>59</v>
      </c>
      <c r="I12" s="254">
        <v>0</v>
      </c>
      <c r="J12" s="362" t="s">
        <v>54</v>
      </c>
      <c r="K12" s="363"/>
      <c r="L12" s="255">
        <f>IF($I$8=基本!$F$4,基本!$P$9,IF($I$8=基本!$F$13,基本!$P$18,IF($I$8=基本!$F$22,基本!$P$27,IF($I$8=基本!$F$31,基本!$P$36,IF($I$8=基本!$F$40,基本!$P$45,0)))))</f>
        <v>2</v>
      </c>
    </row>
    <row r="13" spans="1:13" ht="14.25" customHeight="1">
      <c r="A13" s="79"/>
      <c r="B13" s="384"/>
      <c r="C13" s="385"/>
      <c r="D13" s="385"/>
      <c r="E13" s="385"/>
      <c r="F13" s="385"/>
      <c r="G13" s="386"/>
      <c r="H13" s="102" t="s">
        <v>86</v>
      </c>
      <c r="I13" s="254">
        <v>1</v>
      </c>
      <c r="J13" s="256" t="s">
        <v>44</v>
      </c>
      <c r="K13" s="254">
        <v>8</v>
      </c>
      <c r="L13" s="108"/>
      <c r="M13" s="108"/>
    </row>
    <row r="14" spans="1:13" ht="14.25" customHeight="1">
      <c r="A14" s="79"/>
      <c r="B14" s="375"/>
      <c r="C14" s="376"/>
      <c r="D14" s="376"/>
      <c r="E14" s="376"/>
      <c r="F14" s="376"/>
      <c r="G14" s="377"/>
      <c r="H14" s="256" t="s">
        <v>50</v>
      </c>
      <c r="I14" s="254">
        <v>2</v>
      </c>
      <c r="J14" s="256" t="s">
        <v>44</v>
      </c>
      <c r="K14" s="254">
        <v>6</v>
      </c>
      <c r="L14" s="108"/>
      <c r="M14" s="108"/>
    </row>
    <row r="15" spans="1:13" ht="14.25" customHeight="1">
      <c r="A15" s="79"/>
      <c r="B15" s="372"/>
      <c r="C15" s="373"/>
      <c r="D15" s="373"/>
      <c r="E15" s="373"/>
      <c r="F15" s="373"/>
      <c r="G15" s="374"/>
      <c r="H15" s="256" t="s">
        <v>60</v>
      </c>
      <c r="I15" s="254" t="s">
        <v>81</v>
      </c>
      <c r="J15" s="253"/>
      <c r="K15" s="253"/>
      <c r="L15" s="253"/>
    </row>
    <row r="16" spans="1:13" ht="14.25" customHeight="1">
      <c r="A16" s="80"/>
      <c r="B16" s="404"/>
      <c r="C16" s="405"/>
      <c r="D16" s="405"/>
      <c r="E16" s="405"/>
      <c r="F16" s="405"/>
      <c r="G16" s="406"/>
      <c r="H16" s="136"/>
      <c r="I16" s="136"/>
      <c r="J16" s="136"/>
      <c r="K16" s="136"/>
    </row>
    <row r="17" spans="1:12" ht="14.25" thickBot="1">
      <c r="A17" s="137" t="s">
        <v>47</v>
      </c>
      <c r="E17" s="91"/>
      <c r="H17" s="136"/>
      <c r="I17" s="136"/>
      <c r="J17" s="136"/>
      <c r="K17" s="136"/>
    </row>
    <row r="18" spans="1:12" ht="18.75" customHeight="1" thickBot="1">
      <c r="A18" s="464" t="str">
        <f>$B$2</f>
        <v>スパイク・ワイヤー</v>
      </c>
      <c r="B18" s="465"/>
      <c r="C18" s="465"/>
      <c r="D18" s="73" t="s">
        <v>2</v>
      </c>
      <c r="E18" s="111" t="s">
        <v>1</v>
      </c>
      <c r="H18" s="136"/>
      <c r="I18" s="136"/>
      <c r="J18" s="136"/>
      <c r="K18" s="136"/>
    </row>
    <row r="19" spans="1:12" ht="37.5" customHeight="1" thickBot="1">
      <c r="A19" s="425" t="s">
        <v>141</v>
      </c>
      <c r="B19" s="426"/>
      <c r="C19" s="120" t="str">
        <f>$K$9</f>
        <v>頑健</v>
      </c>
      <c r="D19" s="121" t="str">
        <f>$J$9+$L$10+$I$10 &amp; "+1d20"</f>
        <v>13+1d20</v>
      </c>
      <c r="E19" s="122" t="str">
        <f>$J$9+$L$10+$I$10+2 &amp; "+1d20"</f>
        <v>15+1d20</v>
      </c>
      <c r="F19" s="136"/>
      <c r="G19" s="136"/>
      <c r="H19" s="136"/>
      <c r="I19" s="136"/>
      <c r="J19" s="136"/>
      <c r="K19" s="136"/>
    </row>
    <row r="20" spans="1:12" ht="23.25" customHeight="1">
      <c r="A20" s="427" t="s">
        <v>122</v>
      </c>
      <c r="B20" s="110" t="s">
        <v>4</v>
      </c>
      <c r="C20" s="117" t="str">
        <f>IF($I$15 = 0,"", $I$15)</f>
        <v>力場</v>
      </c>
      <c r="D20" s="118" t="str">
        <f>$J$11+$L$12+$I$12 &amp; "+" &amp; $I$13 &amp; "d" &amp; $K$13</f>
        <v>7+1d8</v>
      </c>
      <c r="E20" s="119" t="str">
        <f>$J$11+$L$12+$I$12 &amp; "+" &amp; $I$13 &amp; "d" &amp; $K$13</f>
        <v>7+1d8</v>
      </c>
      <c r="F20" s="136"/>
      <c r="G20" s="136"/>
      <c r="H20" s="136"/>
      <c r="I20" s="136"/>
      <c r="J20" s="136"/>
      <c r="K20" s="136"/>
    </row>
    <row r="21" spans="1:12" ht="23.25" customHeight="1" thickBot="1">
      <c r="A21" s="403"/>
      <c r="B21" s="107" t="s">
        <v>3</v>
      </c>
      <c r="C21" s="112" t="str">
        <f>IF($I$15 = 0,"", $I$15)</f>
        <v>力場</v>
      </c>
      <c r="D21" s="109" t="str">
        <f>$J$11+$L$12+$I$12+($I$13*$K$13) &amp; IF($I$14 = 0,"","+" &amp; $I$14 &amp; "d" &amp; $K$14)</f>
        <v>15+2d6</v>
      </c>
      <c r="E21" s="106" t="str">
        <f>$J$11+$L$12+$I$12+($I$13*$K$13) &amp; IF($I$14 = 0,"","+" &amp; $I$14 &amp; "d" &amp; $K$14)</f>
        <v>15+2d6</v>
      </c>
      <c r="F21" s="136"/>
      <c r="G21" s="136"/>
      <c r="H21" s="136"/>
      <c r="I21" s="136"/>
      <c r="J21" s="136"/>
      <c r="K21" s="136"/>
    </row>
    <row r="22" spans="1:12">
      <c r="A22" s="104"/>
      <c r="B22" s="104"/>
      <c r="C22" s="104"/>
      <c r="D22" s="104"/>
      <c r="E22" s="104"/>
      <c r="F22" s="104"/>
      <c r="G22" s="104"/>
    </row>
    <row r="23" spans="1:12">
      <c r="A23" s="407" t="s">
        <v>49</v>
      </c>
      <c r="B23" s="408"/>
      <c r="C23" s="408"/>
      <c r="D23" s="408"/>
      <c r="E23" s="408"/>
      <c r="F23" s="408"/>
      <c r="G23" s="409"/>
    </row>
    <row r="24" spans="1:12" s="89" customFormat="1" ht="13.5" customHeight="1">
      <c r="A24" s="392"/>
      <c r="B24" s="393"/>
      <c r="C24" s="393"/>
      <c r="D24" s="393"/>
      <c r="E24" s="393"/>
      <c r="F24" s="393"/>
      <c r="G24" s="394"/>
      <c r="L24" s="215"/>
    </row>
    <row r="25" spans="1:12" s="89" customFormat="1" ht="13.5" customHeight="1">
      <c r="A25" s="381" t="s">
        <v>336</v>
      </c>
      <c r="B25" s="382"/>
      <c r="C25" s="382"/>
      <c r="D25" s="382"/>
      <c r="E25" s="382"/>
      <c r="F25" s="382"/>
      <c r="G25" s="383"/>
      <c r="L25" s="215"/>
    </row>
    <row r="26" spans="1:12" s="89" customFormat="1" ht="13.5" customHeight="1">
      <c r="A26" s="384" t="s">
        <v>338</v>
      </c>
      <c r="B26" s="385"/>
      <c r="C26" s="385"/>
      <c r="D26" s="385"/>
      <c r="E26" s="385"/>
      <c r="F26" s="385"/>
      <c r="G26" s="386"/>
      <c r="L26" s="215"/>
    </row>
    <row r="27" spans="1:12" s="89" customFormat="1" ht="13.5" customHeight="1">
      <c r="A27" s="381"/>
      <c r="B27" s="382"/>
      <c r="C27" s="382"/>
      <c r="D27" s="382"/>
      <c r="E27" s="382"/>
      <c r="F27" s="382"/>
      <c r="G27" s="383"/>
      <c r="L27" s="215"/>
    </row>
    <row r="28" spans="1:12" s="89" customFormat="1" ht="13.5" customHeight="1">
      <c r="A28" s="381" t="s">
        <v>339</v>
      </c>
      <c r="B28" s="382"/>
      <c r="C28" s="382"/>
      <c r="D28" s="382"/>
      <c r="E28" s="382"/>
      <c r="F28" s="382"/>
      <c r="G28" s="383"/>
      <c r="L28" s="215"/>
    </row>
    <row r="29" spans="1:12" s="89" customFormat="1" ht="13.5" customHeight="1">
      <c r="A29" s="384" t="s">
        <v>340</v>
      </c>
      <c r="B29" s="385"/>
      <c r="C29" s="385"/>
      <c r="D29" s="385"/>
      <c r="E29" s="385"/>
      <c r="F29" s="385"/>
      <c r="G29" s="386"/>
      <c r="L29" s="215"/>
    </row>
    <row r="30" spans="1:12" s="89" customFormat="1" ht="13.5" customHeight="1">
      <c r="A30" s="378"/>
      <c r="B30" s="379"/>
      <c r="C30" s="379"/>
      <c r="D30" s="379"/>
      <c r="E30" s="379"/>
      <c r="F30" s="379"/>
      <c r="G30" s="380"/>
      <c r="L30" s="215"/>
    </row>
    <row r="31" spans="1:12" s="89" customFormat="1" ht="13.5" customHeight="1">
      <c r="A31" s="381" t="s">
        <v>341</v>
      </c>
      <c r="B31" s="382"/>
      <c r="C31" s="382"/>
      <c r="D31" s="382"/>
      <c r="E31" s="382"/>
      <c r="F31" s="382"/>
      <c r="G31" s="383"/>
      <c r="L31" s="215"/>
    </row>
    <row r="32" spans="1:12" s="89" customFormat="1" ht="13.5" customHeight="1">
      <c r="A32" s="381" t="s">
        <v>363</v>
      </c>
      <c r="B32" s="382"/>
      <c r="C32" s="382"/>
      <c r="D32" s="382"/>
      <c r="E32" s="382"/>
      <c r="F32" s="382"/>
      <c r="G32" s="383"/>
      <c r="L32" s="215"/>
    </row>
    <row r="33" spans="1:12" s="89" customFormat="1" ht="13.5" customHeight="1">
      <c r="A33" s="378"/>
      <c r="B33" s="379"/>
      <c r="C33" s="379"/>
      <c r="D33" s="379"/>
      <c r="E33" s="379"/>
      <c r="F33" s="379"/>
      <c r="G33" s="380"/>
      <c r="L33" s="215"/>
    </row>
    <row r="34" spans="1:12" s="89" customFormat="1" ht="13.5" customHeight="1">
      <c r="A34" s="381" t="s">
        <v>471</v>
      </c>
      <c r="B34" s="382"/>
      <c r="C34" s="382"/>
      <c r="D34" s="382"/>
      <c r="E34" s="382"/>
      <c r="F34" s="382"/>
      <c r="G34" s="383"/>
      <c r="L34" s="215"/>
    </row>
    <row r="35" spans="1:12" s="89" customFormat="1" ht="13.5" customHeight="1">
      <c r="A35" s="384" t="s">
        <v>472</v>
      </c>
      <c r="B35" s="385"/>
      <c r="C35" s="385"/>
      <c r="D35" s="385"/>
      <c r="E35" s="385"/>
      <c r="F35" s="385"/>
      <c r="G35" s="386"/>
      <c r="L35" s="215"/>
    </row>
    <row r="36" spans="1:12" s="89" customFormat="1" ht="13.5" customHeight="1">
      <c r="A36" s="381" t="s">
        <v>473</v>
      </c>
      <c r="B36" s="382"/>
      <c r="C36" s="382"/>
      <c r="D36" s="382"/>
      <c r="E36" s="382"/>
      <c r="F36" s="382"/>
      <c r="G36" s="383"/>
      <c r="L36" s="215"/>
    </row>
    <row r="37" spans="1:12" s="89" customFormat="1" ht="13.5" customHeight="1">
      <c r="A37" s="381" t="s">
        <v>474</v>
      </c>
      <c r="B37" s="382"/>
      <c r="C37" s="382"/>
      <c r="D37" s="382"/>
      <c r="E37" s="382"/>
      <c r="F37" s="382"/>
      <c r="G37" s="383"/>
      <c r="L37" s="215"/>
    </row>
    <row r="38" spans="1:12" s="89" customFormat="1" ht="13.5" customHeight="1">
      <c r="A38" s="392"/>
      <c r="B38" s="393"/>
      <c r="C38" s="393"/>
      <c r="D38" s="393"/>
      <c r="E38" s="393"/>
      <c r="F38" s="393"/>
      <c r="G38" s="394"/>
      <c r="L38" s="215"/>
    </row>
    <row r="39" spans="1:12" s="89" customFormat="1" ht="13.5" customHeight="1">
      <c r="A39" s="378"/>
      <c r="B39" s="379"/>
      <c r="C39" s="379"/>
      <c r="D39" s="379"/>
      <c r="E39" s="379"/>
      <c r="F39" s="379"/>
      <c r="G39" s="380"/>
      <c r="L39" s="215"/>
    </row>
    <row r="40" spans="1:12" s="89" customFormat="1" ht="13.5" customHeight="1">
      <c r="A40" s="378"/>
      <c r="B40" s="379"/>
      <c r="C40" s="379"/>
      <c r="D40" s="379"/>
      <c r="E40" s="379"/>
      <c r="F40" s="379"/>
      <c r="G40" s="380"/>
      <c r="L40" s="215"/>
    </row>
    <row r="41" spans="1:12" s="89" customFormat="1" ht="13.5" customHeight="1">
      <c r="A41" s="381"/>
      <c r="B41" s="382"/>
      <c r="C41" s="382"/>
      <c r="D41" s="382"/>
      <c r="E41" s="382"/>
      <c r="F41" s="382"/>
      <c r="G41" s="383"/>
      <c r="L41" s="215"/>
    </row>
    <row r="42" spans="1:12" s="89" customFormat="1" ht="13.5" customHeight="1">
      <c r="A42" s="392"/>
      <c r="B42" s="393"/>
      <c r="C42" s="393"/>
      <c r="D42" s="393"/>
      <c r="E42" s="393"/>
      <c r="F42" s="393"/>
      <c r="G42" s="394"/>
      <c r="L42" s="215"/>
    </row>
    <row r="43" spans="1:12" s="89" customFormat="1" ht="13.5" customHeight="1">
      <c r="A43" s="378"/>
      <c r="B43" s="379"/>
      <c r="C43" s="379"/>
      <c r="D43" s="379"/>
      <c r="E43" s="379"/>
      <c r="F43" s="379"/>
      <c r="G43" s="380"/>
      <c r="L43" s="215"/>
    </row>
    <row r="44" spans="1:12" s="89" customFormat="1" ht="13.5" customHeight="1">
      <c r="A44" s="381"/>
      <c r="B44" s="382"/>
      <c r="C44" s="382"/>
      <c r="D44" s="382"/>
      <c r="E44" s="382"/>
      <c r="F44" s="382"/>
      <c r="G44" s="383"/>
      <c r="L44" s="215"/>
    </row>
    <row r="45" spans="1:12" s="89" customFormat="1" ht="13.5" customHeight="1">
      <c r="A45" s="378"/>
      <c r="B45" s="379"/>
      <c r="C45" s="379"/>
      <c r="D45" s="379"/>
      <c r="E45" s="379"/>
      <c r="F45" s="379"/>
      <c r="G45" s="380"/>
      <c r="L45" s="215"/>
    </row>
    <row r="46" spans="1:12" s="89" customFormat="1" ht="13.5" customHeight="1">
      <c r="A46" s="381"/>
      <c r="B46" s="382"/>
      <c r="C46" s="382"/>
      <c r="D46" s="382"/>
      <c r="E46" s="382"/>
      <c r="F46" s="382"/>
      <c r="G46" s="383"/>
      <c r="L46" s="215"/>
    </row>
    <row r="47" spans="1:12" s="89" customFormat="1" ht="13.5" customHeight="1">
      <c r="A47" s="381"/>
      <c r="B47" s="382"/>
      <c r="C47" s="382"/>
      <c r="D47" s="382"/>
      <c r="E47" s="382"/>
      <c r="F47" s="382"/>
      <c r="G47" s="383"/>
      <c r="L47" s="215"/>
    </row>
    <row r="48" spans="1:12" s="89" customFormat="1" ht="13.5" customHeight="1">
      <c r="A48" s="381"/>
      <c r="B48" s="382"/>
      <c r="C48" s="382"/>
      <c r="D48" s="382"/>
      <c r="E48" s="382"/>
      <c r="F48" s="382"/>
      <c r="G48" s="383"/>
      <c r="L48" s="215"/>
    </row>
    <row r="49" spans="1:12" s="89" customFormat="1" ht="13.5" customHeight="1">
      <c r="A49" s="381"/>
      <c r="B49" s="382"/>
      <c r="C49" s="382"/>
      <c r="D49" s="382"/>
      <c r="E49" s="382"/>
      <c r="F49" s="382"/>
      <c r="G49" s="383"/>
      <c r="L49" s="215"/>
    </row>
    <row r="50" spans="1:12" s="89" customFormat="1" ht="13.5" customHeight="1">
      <c r="A50" s="381"/>
      <c r="B50" s="382"/>
      <c r="C50" s="382"/>
      <c r="D50" s="382"/>
      <c r="E50" s="382"/>
      <c r="F50" s="382"/>
      <c r="G50" s="383"/>
      <c r="L50" s="215"/>
    </row>
    <row r="51" spans="1:12" s="89" customFormat="1" ht="21">
      <c r="A51" s="38" t="s">
        <v>123</v>
      </c>
      <c r="B51" s="151">
        <f>$B$1</f>
        <v>1</v>
      </c>
      <c r="C51" s="39" t="s">
        <v>40</v>
      </c>
      <c r="D51" s="40" t="str">
        <f>$E$1</f>
        <v>遭遇毎</v>
      </c>
      <c r="E51" s="443" t="str">
        <f>$B$2</f>
        <v>スパイク・ワイヤー</v>
      </c>
      <c r="F51" s="444"/>
      <c r="G51" s="445"/>
      <c r="L51" s="136"/>
    </row>
  </sheetData>
  <mergeCells count="50">
    <mergeCell ref="A48:G48"/>
    <mergeCell ref="A49:G49"/>
    <mergeCell ref="A50:G50"/>
    <mergeCell ref="A43:G43"/>
    <mergeCell ref="A44:G44"/>
    <mergeCell ref="A45:G45"/>
    <mergeCell ref="A46:G46"/>
    <mergeCell ref="A47:G47"/>
    <mergeCell ref="J10:K10"/>
    <mergeCell ref="B11:G11"/>
    <mergeCell ref="B1:C1"/>
    <mergeCell ref="F1:G1"/>
    <mergeCell ref="B2:G2"/>
    <mergeCell ref="B4:G4"/>
    <mergeCell ref="B5:G5"/>
    <mergeCell ref="B6:D6"/>
    <mergeCell ref="B7:D7"/>
    <mergeCell ref="B8:G8"/>
    <mergeCell ref="B9:G9"/>
    <mergeCell ref="B10:G10"/>
    <mergeCell ref="J12:K12"/>
    <mergeCell ref="B13:G13"/>
    <mergeCell ref="B14:G14"/>
    <mergeCell ref="B15:G15"/>
    <mergeCell ref="A32:G32"/>
    <mergeCell ref="A18:C18"/>
    <mergeCell ref="A19:B19"/>
    <mergeCell ref="A20:A21"/>
    <mergeCell ref="A27:G27"/>
    <mergeCell ref="B12:G12"/>
    <mergeCell ref="B16:G16"/>
    <mergeCell ref="A24:G24"/>
    <mergeCell ref="A25:G25"/>
    <mergeCell ref="A26:G26"/>
    <mergeCell ref="E51:G51"/>
    <mergeCell ref="A23:G23"/>
    <mergeCell ref="A28:G28"/>
    <mergeCell ref="A29:G29"/>
    <mergeCell ref="A30:G30"/>
    <mergeCell ref="A31:G31"/>
    <mergeCell ref="A33:G33"/>
    <mergeCell ref="A34:G34"/>
    <mergeCell ref="A35:G35"/>
    <mergeCell ref="A36:G36"/>
    <mergeCell ref="A38:G38"/>
    <mergeCell ref="A39:G39"/>
    <mergeCell ref="A40:G40"/>
    <mergeCell ref="A37:G37"/>
    <mergeCell ref="A41:G41"/>
    <mergeCell ref="A42:G42"/>
  </mergeCells>
  <phoneticPr fontId="4"/>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基本!$B$27:$B$31</xm:f>
          </x14:formula1>
          <xm:sqref>I7</xm:sqref>
        </x14:dataValidation>
        <x14:dataValidation type="list" allowBlank="1" showInputMessage="1" showErrorMessage="1">
          <x14:formula1>
            <xm:f>基本!$A$27:$A$33</xm:f>
          </x14:formula1>
          <xm:sqref>I6</xm:sqref>
        </x14:dataValidation>
        <x14:dataValidation type="list" allowBlank="1" showInputMessage="1" showErrorMessage="1">
          <x14:formula1>
            <xm:f>基本!$D$27:$D$31</xm:f>
          </x14:formula1>
          <xm:sqref>I8</xm:sqref>
        </x14:dataValidation>
        <x14:dataValidation type="list" allowBlank="1" showInputMessage="1" showErrorMessage="1">
          <x14:formula1>
            <xm:f>基本!$C$27:$C$37</xm:f>
          </x14:formula1>
          <xm:sqref>I15</xm:sqref>
        </x14:dataValidation>
        <x14:dataValidation type="list" allowBlank="1" showInputMessage="1" showErrorMessage="1">
          <x14:formula1>
            <xm:f>基本!$A$16:$A$19</xm:f>
          </x14:formula1>
          <xm:sqref>K9</xm:sqref>
        </x14:dataValidation>
        <x14:dataValidation type="list" allowBlank="1" showInputMessage="1" showErrorMessage="1">
          <x14:formula1>
            <xm:f>基本!$A$5:$A$10</xm:f>
          </x14:formula1>
          <xm:sqref>I9 I11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M54"/>
  <sheetViews>
    <sheetView workbookViewId="0">
      <selection activeCell="J9" sqref="J9"/>
    </sheetView>
  </sheetViews>
  <sheetFormatPr defaultRowHeight="13.5"/>
  <cols>
    <col min="1" max="1" width="7.875" style="136" customWidth="1"/>
    <col min="2" max="2" width="8.5" style="136" customWidth="1"/>
    <col min="3" max="3" width="6.625" style="136" customWidth="1"/>
    <col min="4" max="4" width="15.75" style="136" customWidth="1"/>
    <col min="5" max="6" width="15.75" style="89" customWidth="1"/>
    <col min="7" max="7" width="18.25" style="89" customWidth="1"/>
    <col min="8" max="8" width="17.375" style="89" customWidth="1"/>
    <col min="9" max="9" width="14.625" style="89" customWidth="1"/>
    <col min="10" max="10" width="8.375" style="89" customWidth="1"/>
    <col min="11" max="11" width="7.5" style="89" customWidth="1"/>
    <col min="12" max="12" width="7.875" style="136" customWidth="1"/>
    <col min="13" max="13" width="9.25" style="136" customWidth="1"/>
    <col min="14" max="14" width="12.375" style="136" customWidth="1"/>
    <col min="15" max="16384" width="9" style="136"/>
  </cols>
  <sheetData>
    <row r="1" spans="1:13" ht="21">
      <c r="A1" s="41" t="s">
        <v>123</v>
      </c>
      <c r="B1" s="459">
        <v>3</v>
      </c>
      <c r="C1" s="460"/>
      <c r="D1" s="42" t="s">
        <v>40</v>
      </c>
      <c r="E1" s="43" t="s">
        <v>120</v>
      </c>
      <c r="F1" s="461"/>
      <c r="G1" s="462"/>
      <c r="H1" s="97" t="s">
        <v>55</v>
      </c>
    </row>
    <row r="2" spans="1:13" ht="24.75" customHeight="1">
      <c r="A2" s="42" t="s">
        <v>0</v>
      </c>
      <c r="B2" s="463" t="s">
        <v>160</v>
      </c>
      <c r="C2" s="463"/>
      <c r="D2" s="463"/>
      <c r="E2" s="463"/>
      <c r="F2" s="463"/>
      <c r="G2" s="463"/>
      <c r="H2" s="97" t="s">
        <v>56</v>
      </c>
    </row>
    <row r="3" spans="1:13" ht="19.5" customHeight="1">
      <c r="A3" s="103" t="s">
        <v>48</v>
      </c>
      <c r="B3" s="89"/>
      <c r="C3" s="89"/>
      <c r="D3" s="89"/>
      <c r="I3" s="97"/>
    </row>
    <row r="4" spans="1:13">
      <c r="A4" s="75" t="s">
        <v>46</v>
      </c>
      <c r="B4" s="369" t="s">
        <v>161</v>
      </c>
      <c r="C4" s="370"/>
      <c r="D4" s="370"/>
      <c r="E4" s="370"/>
      <c r="F4" s="370"/>
      <c r="G4" s="371"/>
    </row>
    <row r="5" spans="1:13">
      <c r="A5" s="76" t="s">
        <v>39</v>
      </c>
      <c r="B5" s="369" t="s">
        <v>171</v>
      </c>
      <c r="C5" s="370"/>
      <c r="D5" s="370"/>
      <c r="E5" s="370"/>
      <c r="F5" s="370"/>
      <c r="G5" s="371"/>
    </row>
    <row r="6" spans="1:13">
      <c r="A6" s="76" t="s">
        <v>7</v>
      </c>
      <c r="B6" s="369" t="s">
        <v>5</v>
      </c>
      <c r="C6" s="370"/>
      <c r="D6" s="371"/>
      <c r="E6" s="148" t="s">
        <v>43</v>
      </c>
      <c r="F6" s="129" t="str">
        <f>$I$6</f>
        <v>遠隔範囲</v>
      </c>
      <c r="G6" s="129">
        <f>IF($J$6 = 0,"", $J$6)</f>
        <v>10</v>
      </c>
      <c r="H6" s="256" t="s">
        <v>43</v>
      </c>
      <c r="I6" s="254" t="s">
        <v>83</v>
      </c>
      <c r="J6" s="254">
        <v>10</v>
      </c>
      <c r="L6" s="253"/>
    </row>
    <row r="7" spans="1:13">
      <c r="A7" s="77" t="s">
        <v>6</v>
      </c>
      <c r="B7" s="472" t="s">
        <v>719</v>
      </c>
      <c r="C7" s="473"/>
      <c r="D7" s="474"/>
      <c r="E7" s="148" t="s">
        <v>66</v>
      </c>
      <c r="F7" s="129" t="str">
        <f>IF($I$7 = 0,"", $I$7)</f>
        <v>爆発</v>
      </c>
      <c r="G7" s="129">
        <f>IF($J$7 = 0,"", $J$7)</f>
        <v>2</v>
      </c>
      <c r="H7" s="256" t="s">
        <v>66</v>
      </c>
      <c r="I7" s="254" t="s">
        <v>67</v>
      </c>
      <c r="J7" s="254">
        <v>2</v>
      </c>
      <c r="L7" s="253"/>
    </row>
    <row r="8" spans="1:13">
      <c r="A8" s="77" t="s">
        <v>8</v>
      </c>
      <c r="B8" s="419" t="s">
        <v>678</v>
      </c>
      <c r="C8" s="420"/>
      <c r="D8" s="420"/>
      <c r="E8" s="420"/>
      <c r="F8" s="420"/>
      <c r="G8" s="421"/>
      <c r="H8" s="256" t="s">
        <v>85</v>
      </c>
      <c r="I8" s="254" t="s">
        <v>278</v>
      </c>
      <c r="J8" s="97" t="s">
        <v>62</v>
      </c>
      <c r="L8" s="253"/>
    </row>
    <row r="9" spans="1:13" ht="14.25" customHeight="1">
      <c r="A9" s="78" t="s">
        <v>9</v>
      </c>
      <c r="B9" s="428" t="s">
        <v>679</v>
      </c>
      <c r="C9" s="429"/>
      <c r="D9" s="429"/>
      <c r="E9" s="429"/>
      <c r="F9" s="429"/>
      <c r="G9" s="430"/>
      <c r="H9" s="256" t="s">
        <v>51</v>
      </c>
      <c r="I9" s="258" t="s">
        <v>15</v>
      </c>
      <c r="J9" s="255">
        <f>IF(I9="",0,VLOOKUP(I9,基本!$A$5:'基本'!$C$10,3,FALSE))</f>
        <v>5</v>
      </c>
      <c r="K9" s="254" t="s">
        <v>21</v>
      </c>
      <c r="L9" s="253"/>
    </row>
    <row r="10" spans="1:13" ht="14.25" customHeight="1">
      <c r="A10" s="80"/>
      <c r="B10" s="416" t="s">
        <v>162</v>
      </c>
      <c r="C10" s="417"/>
      <c r="D10" s="417"/>
      <c r="E10" s="417"/>
      <c r="F10" s="417"/>
      <c r="G10" s="418"/>
      <c r="H10" s="256" t="s">
        <v>58</v>
      </c>
      <c r="I10" s="254">
        <v>0</v>
      </c>
      <c r="J10" s="362" t="s">
        <v>53</v>
      </c>
      <c r="K10" s="363"/>
      <c r="L10" s="255">
        <f>IF($I$8=基本!$F$4,基本!$P$7,IF($I$8=基本!$F$13,基本!$P$16,IF($I$8=基本!$F$22,基本!$P$25,IF($I$8=基本!$F$31,基本!$P$34,IF($I$8=基本!$F$40,基本!$P$43,0)))))</f>
        <v>8</v>
      </c>
    </row>
    <row r="11" spans="1:13" ht="14.25" customHeight="1">
      <c r="A11" s="78" t="s">
        <v>61</v>
      </c>
      <c r="B11" s="395" t="s">
        <v>163</v>
      </c>
      <c r="C11" s="396"/>
      <c r="D11" s="396"/>
      <c r="E11" s="396"/>
      <c r="F11" s="396"/>
      <c r="G11" s="397"/>
      <c r="H11" s="101" t="s">
        <v>52</v>
      </c>
      <c r="I11" s="258" t="s">
        <v>15</v>
      </c>
      <c r="J11" s="255">
        <f>IF(I11="",0,VLOOKUP(I11,基本!$A$5:'基本'!$C$10,3,FALSE))</f>
        <v>5</v>
      </c>
      <c r="L11" s="89"/>
    </row>
    <row r="12" spans="1:13">
      <c r="A12" s="79"/>
      <c r="B12" s="384" t="s">
        <v>164</v>
      </c>
      <c r="C12" s="385"/>
      <c r="D12" s="385"/>
      <c r="E12" s="385"/>
      <c r="F12" s="385"/>
      <c r="G12" s="386"/>
      <c r="H12" s="256" t="s">
        <v>59</v>
      </c>
      <c r="I12" s="254">
        <v>0</v>
      </c>
      <c r="J12" s="362" t="s">
        <v>54</v>
      </c>
      <c r="K12" s="363"/>
      <c r="L12" s="255">
        <f>IF($I$8=基本!$F$4,基本!$P$9,IF($I$8=基本!$F$13,基本!$P$18,IF($I$8=基本!$F$22,基本!$P$27,IF($I$8=基本!$F$31,基本!$P$36,IF($I$8=基本!$F$40,基本!$P$45,0)))))</f>
        <v>2</v>
      </c>
    </row>
    <row r="13" spans="1:13" ht="14.25" customHeight="1">
      <c r="A13" s="79"/>
      <c r="B13" s="384" t="s">
        <v>165</v>
      </c>
      <c r="C13" s="385"/>
      <c r="D13" s="385"/>
      <c r="E13" s="385"/>
      <c r="F13" s="385"/>
      <c r="G13" s="386"/>
      <c r="H13" s="102" t="s">
        <v>86</v>
      </c>
      <c r="I13" s="254">
        <v>1</v>
      </c>
      <c r="J13" s="256" t="s">
        <v>44</v>
      </c>
      <c r="K13" s="254">
        <v>6</v>
      </c>
      <c r="L13" s="108"/>
      <c r="M13" s="108"/>
    </row>
    <row r="14" spans="1:13" ht="14.25" customHeight="1">
      <c r="A14" s="79"/>
      <c r="B14" s="372" t="s">
        <v>166</v>
      </c>
      <c r="C14" s="373"/>
      <c r="D14" s="373"/>
      <c r="E14" s="373"/>
      <c r="F14" s="373"/>
      <c r="G14" s="374"/>
      <c r="H14" s="256" t="s">
        <v>50</v>
      </c>
      <c r="I14" s="254">
        <v>2</v>
      </c>
      <c r="J14" s="256" t="s">
        <v>44</v>
      </c>
      <c r="K14" s="254">
        <v>6</v>
      </c>
      <c r="L14" s="108"/>
      <c r="M14" s="108"/>
    </row>
    <row r="15" spans="1:13" ht="14.25" customHeight="1">
      <c r="A15" s="79"/>
      <c r="B15" s="372"/>
      <c r="C15" s="373"/>
      <c r="D15" s="373"/>
      <c r="E15" s="373"/>
      <c r="F15" s="373"/>
      <c r="G15" s="374"/>
      <c r="H15" s="256" t="s">
        <v>60</v>
      </c>
      <c r="I15" s="254"/>
      <c r="J15" s="253"/>
      <c r="K15" s="253"/>
      <c r="L15" s="253"/>
    </row>
    <row r="16" spans="1:13" ht="17.25">
      <c r="A16" s="79"/>
      <c r="B16" s="466" t="str">
        <f>"　範囲内の味方１人　一時的HP " &amp; 基本!C9+5</f>
        <v>　範囲内の味方１人　一時的HP 10</v>
      </c>
      <c r="C16" s="467"/>
      <c r="D16" s="467"/>
      <c r="E16" s="467"/>
      <c r="F16" s="467"/>
      <c r="G16" s="468"/>
      <c r="H16" s="136"/>
      <c r="I16" s="136"/>
      <c r="J16" s="136"/>
      <c r="K16" s="136"/>
    </row>
    <row r="17" spans="1:12" ht="14.25" customHeight="1">
      <c r="A17" s="79"/>
      <c r="B17" s="466" t="s">
        <v>167</v>
      </c>
      <c r="C17" s="467"/>
      <c r="D17" s="467"/>
      <c r="E17" s="467"/>
      <c r="F17" s="467"/>
      <c r="G17" s="468"/>
      <c r="H17" s="136"/>
      <c r="I17" s="136"/>
      <c r="J17" s="136"/>
      <c r="K17" s="136"/>
    </row>
    <row r="18" spans="1:12" ht="14.25" customHeight="1">
      <c r="A18" s="80"/>
      <c r="B18" s="404"/>
      <c r="C18" s="405"/>
      <c r="D18" s="405"/>
      <c r="E18" s="405"/>
      <c r="F18" s="405"/>
      <c r="G18" s="406"/>
      <c r="H18" s="136"/>
      <c r="I18" s="136"/>
      <c r="J18" s="136"/>
      <c r="K18" s="136"/>
    </row>
    <row r="19" spans="1:12" ht="14.25" thickBot="1">
      <c r="A19" s="137" t="s">
        <v>47</v>
      </c>
      <c r="E19" s="91"/>
      <c r="H19" s="136"/>
      <c r="I19" s="136"/>
      <c r="J19" s="136"/>
      <c r="K19" s="136"/>
    </row>
    <row r="20" spans="1:12" ht="18.75" customHeight="1" thickBot="1">
      <c r="A20" s="464" t="str">
        <f>$B$2</f>
        <v>オルタード・ラック</v>
      </c>
      <c r="B20" s="465"/>
      <c r="C20" s="465"/>
      <c r="D20" s="73" t="s">
        <v>2</v>
      </c>
      <c r="E20" s="111" t="s">
        <v>1</v>
      </c>
      <c r="H20" s="136"/>
      <c r="I20" s="136"/>
      <c r="J20" s="136"/>
      <c r="K20" s="136"/>
    </row>
    <row r="21" spans="1:12" ht="37.5" customHeight="1" thickBot="1">
      <c r="A21" s="425" t="s">
        <v>141</v>
      </c>
      <c r="B21" s="426"/>
      <c r="C21" s="120" t="str">
        <f>$K$9</f>
        <v>意志</v>
      </c>
      <c r="D21" s="121" t="str">
        <f>$J$9+$L$10+$I$10 &amp; "+1d20"</f>
        <v>13+1d20</v>
      </c>
      <c r="E21" s="122" t="str">
        <f>$J$9+$L$10+$I$10+2 &amp; "+1d20"</f>
        <v>15+1d20</v>
      </c>
      <c r="F21" s="136"/>
      <c r="G21" s="136"/>
      <c r="H21" s="136"/>
      <c r="I21" s="136"/>
      <c r="J21" s="136"/>
      <c r="K21" s="136"/>
    </row>
    <row r="22" spans="1:12" ht="23.25" customHeight="1">
      <c r="A22" s="427" t="s">
        <v>122</v>
      </c>
      <c r="B22" s="110" t="s">
        <v>4</v>
      </c>
      <c r="C22" s="117" t="str">
        <f>IF($I$15 = 0,"", $I$15)</f>
        <v/>
      </c>
      <c r="D22" s="118" t="str">
        <f>$J$11+$L$12+$I$12 &amp; "+" &amp; $I$13 &amp; "d" &amp; $K$13</f>
        <v>7+1d6</v>
      </c>
      <c r="E22" s="119" t="str">
        <f>$J$11+$L$12+$I$12 &amp; "+" &amp; $I$13 &amp; "d" &amp; $K$13</f>
        <v>7+1d6</v>
      </c>
      <c r="F22" s="136"/>
      <c r="G22" s="136"/>
      <c r="H22" s="136"/>
      <c r="I22" s="136"/>
      <c r="J22" s="136"/>
      <c r="K22" s="136"/>
    </row>
    <row r="23" spans="1:12" ht="23.25" customHeight="1" thickBot="1">
      <c r="A23" s="403"/>
      <c r="B23" s="107" t="s">
        <v>3</v>
      </c>
      <c r="C23" s="112" t="str">
        <f>IF($I$15 = 0,"", $I$15)</f>
        <v/>
      </c>
      <c r="D23" s="109" t="str">
        <f>$J$11+$L$12+$I$12+($I$13*$K$13) &amp; IF($I$14 = 0,"","+" &amp; $I$14 &amp; "d" &amp; $K$14)</f>
        <v>13+2d6</v>
      </c>
      <c r="E23" s="106" t="str">
        <f>$J$11+$L$12+$I$12+($I$13*$K$13) &amp; IF($I$14 = 0,"","+" &amp; $I$14 &amp; "d" &amp; $K$14)</f>
        <v>13+2d6</v>
      </c>
      <c r="F23" s="136"/>
      <c r="G23" s="136"/>
      <c r="H23" s="136"/>
      <c r="I23" s="136"/>
      <c r="J23" s="136"/>
      <c r="K23" s="136"/>
    </row>
    <row r="24" spans="1:12">
      <c r="A24" s="104"/>
      <c r="B24" s="104"/>
      <c r="C24" s="104"/>
      <c r="D24" s="104"/>
      <c r="E24" s="104"/>
      <c r="F24" s="104"/>
      <c r="G24" s="104"/>
    </row>
    <row r="25" spans="1:12">
      <c r="A25" s="407" t="s">
        <v>49</v>
      </c>
      <c r="B25" s="408"/>
      <c r="C25" s="408"/>
      <c r="D25" s="408"/>
      <c r="E25" s="408"/>
      <c r="F25" s="408"/>
      <c r="G25" s="409"/>
    </row>
    <row r="26" spans="1:12" s="89" customFormat="1" ht="13.5" customHeight="1">
      <c r="A26" s="392"/>
      <c r="B26" s="393"/>
      <c r="C26" s="393"/>
      <c r="D26" s="393"/>
      <c r="E26" s="393"/>
      <c r="F26" s="393"/>
      <c r="G26" s="394"/>
      <c r="L26" s="215"/>
    </row>
    <row r="27" spans="1:12" s="89" customFormat="1" ht="17.25" customHeight="1">
      <c r="A27" s="440" t="s">
        <v>475</v>
      </c>
      <c r="B27" s="441"/>
      <c r="C27" s="441"/>
      <c r="D27" s="441"/>
      <c r="E27" s="441"/>
      <c r="F27" s="441"/>
      <c r="G27" s="442"/>
      <c r="L27" s="215"/>
    </row>
    <row r="28" spans="1:12" s="89" customFormat="1" ht="13.5" customHeight="1">
      <c r="A28" s="392"/>
      <c r="B28" s="393"/>
      <c r="C28" s="393"/>
      <c r="D28" s="393"/>
      <c r="E28" s="393"/>
      <c r="F28" s="393"/>
      <c r="G28" s="394"/>
      <c r="L28" s="215"/>
    </row>
    <row r="29" spans="1:12" s="89" customFormat="1" ht="13.5" customHeight="1">
      <c r="A29" s="381" t="s">
        <v>476</v>
      </c>
      <c r="B29" s="382"/>
      <c r="C29" s="382"/>
      <c r="D29" s="382"/>
      <c r="E29" s="382"/>
      <c r="F29" s="382"/>
      <c r="G29" s="383"/>
      <c r="L29" s="215"/>
    </row>
    <row r="30" spans="1:12" s="89" customFormat="1" ht="13.5" customHeight="1">
      <c r="A30" s="384" t="s">
        <v>477</v>
      </c>
      <c r="B30" s="385"/>
      <c r="C30" s="385"/>
      <c r="D30" s="385"/>
      <c r="E30" s="385"/>
      <c r="F30" s="385"/>
      <c r="G30" s="386"/>
      <c r="L30" s="215"/>
    </row>
    <row r="31" spans="1:12" s="89" customFormat="1" ht="13.5" customHeight="1">
      <c r="A31" s="381" t="s">
        <v>342</v>
      </c>
      <c r="B31" s="382"/>
      <c r="C31" s="382"/>
      <c r="D31" s="382"/>
      <c r="E31" s="382"/>
      <c r="F31" s="382"/>
      <c r="G31" s="383"/>
      <c r="L31" s="215"/>
    </row>
    <row r="32" spans="1:12" s="89" customFormat="1" ht="13.5" customHeight="1">
      <c r="A32" s="381" t="s">
        <v>348</v>
      </c>
      <c r="B32" s="382"/>
      <c r="C32" s="382"/>
      <c r="D32" s="382"/>
      <c r="E32" s="382"/>
      <c r="F32" s="382"/>
      <c r="G32" s="383"/>
      <c r="L32" s="215"/>
    </row>
    <row r="33" spans="1:12" s="89" customFormat="1" ht="13.5" customHeight="1">
      <c r="A33" s="392"/>
      <c r="B33" s="393"/>
      <c r="C33" s="393"/>
      <c r="D33" s="393"/>
      <c r="E33" s="393"/>
      <c r="F33" s="393"/>
      <c r="G33" s="394"/>
      <c r="L33" s="215"/>
    </row>
    <row r="34" spans="1:12" s="89" customFormat="1" ht="13.5" customHeight="1">
      <c r="A34" s="381" t="s">
        <v>345</v>
      </c>
      <c r="B34" s="382"/>
      <c r="C34" s="382"/>
      <c r="D34" s="382"/>
      <c r="E34" s="382"/>
      <c r="F34" s="382"/>
      <c r="G34" s="383"/>
      <c r="L34" s="215"/>
    </row>
    <row r="35" spans="1:12" s="89" customFormat="1" ht="13.5" customHeight="1">
      <c r="A35" s="381" t="s">
        <v>346</v>
      </c>
      <c r="B35" s="382"/>
      <c r="C35" s="382"/>
      <c r="D35" s="382"/>
      <c r="E35" s="382"/>
      <c r="F35" s="382"/>
      <c r="G35" s="383"/>
      <c r="L35" s="215"/>
    </row>
    <row r="36" spans="1:12" s="89" customFormat="1" ht="13.5" customHeight="1">
      <c r="A36" s="384" t="s">
        <v>377</v>
      </c>
      <c r="B36" s="385"/>
      <c r="C36" s="385"/>
      <c r="D36" s="385"/>
      <c r="E36" s="385"/>
      <c r="F36" s="385"/>
      <c r="G36" s="386"/>
      <c r="L36" s="215"/>
    </row>
    <row r="37" spans="1:12" s="89" customFormat="1" ht="13.5" customHeight="1">
      <c r="A37" s="381"/>
      <c r="B37" s="382"/>
      <c r="C37" s="382"/>
      <c r="D37" s="382"/>
      <c r="E37" s="382"/>
      <c r="F37" s="382"/>
      <c r="G37" s="383"/>
      <c r="L37" s="215"/>
    </row>
    <row r="38" spans="1:12" s="89" customFormat="1" ht="13.5" customHeight="1">
      <c r="A38" s="384" t="s">
        <v>349</v>
      </c>
      <c r="B38" s="385"/>
      <c r="C38" s="385"/>
      <c r="D38" s="385"/>
      <c r="E38" s="385"/>
      <c r="F38" s="385"/>
      <c r="G38" s="386"/>
      <c r="L38" s="215"/>
    </row>
    <row r="39" spans="1:12" s="89" customFormat="1" ht="13.5" customHeight="1">
      <c r="A39" s="381" t="s">
        <v>478</v>
      </c>
      <c r="B39" s="382"/>
      <c r="C39" s="382"/>
      <c r="D39" s="382"/>
      <c r="E39" s="382"/>
      <c r="F39" s="382"/>
      <c r="G39" s="383"/>
      <c r="L39" s="215"/>
    </row>
    <row r="40" spans="1:12" s="89" customFormat="1" ht="13.5" customHeight="1">
      <c r="A40" s="381" t="s">
        <v>479</v>
      </c>
      <c r="B40" s="382"/>
      <c r="C40" s="382"/>
      <c r="D40" s="382"/>
      <c r="E40" s="382"/>
      <c r="F40" s="382"/>
      <c r="G40" s="383"/>
      <c r="L40" s="215"/>
    </row>
    <row r="41" spans="1:12" s="89" customFormat="1" ht="13.5" customHeight="1">
      <c r="A41" s="392"/>
      <c r="B41" s="393"/>
      <c r="C41" s="393"/>
      <c r="D41" s="393"/>
      <c r="E41" s="393"/>
      <c r="F41" s="393"/>
      <c r="G41" s="394"/>
      <c r="L41" s="215"/>
    </row>
    <row r="42" spans="1:12" s="89" customFormat="1" ht="13.5" customHeight="1">
      <c r="A42" s="381" t="s">
        <v>464</v>
      </c>
      <c r="B42" s="373"/>
      <c r="C42" s="373"/>
      <c r="D42" s="373"/>
      <c r="E42" s="373"/>
      <c r="F42" s="373"/>
      <c r="G42" s="374"/>
      <c r="L42" s="215"/>
    </row>
    <row r="43" spans="1:12" s="89" customFormat="1" ht="13.5" customHeight="1">
      <c r="A43" s="381" t="s">
        <v>480</v>
      </c>
      <c r="B43" s="373"/>
      <c r="C43" s="373"/>
      <c r="D43" s="373"/>
      <c r="E43" s="373"/>
      <c r="F43" s="373"/>
      <c r="G43" s="374"/>
      <c r="L43" s="215"/>
    </row>
    <row r="44" spans="1:12" s="89" customFormat="1" ht="13.5" customHeight="1">
      <c r="A44" s="381" t="s">
        <v>466</v>
      </c>
      <c r="B44" s="373"/>
      <c r="C44" s="373"/>
      <c r="D44" s="373"/>
      <c r="E44" s="373"/>
      <c r="F44" s="373"/>
      <c r="G44" s="374"/>
      <c r="L44" s="215"/>
    </row>
    <row r="45" spans="1:12" s="89" customFormat="1" ht="13.5" customHeight="1">
      <c r="A45" s="381" t="s">
        <v>481</v>
      </c>
      <c r="B45" s="373"/>
      <c r="C45" s="373"/>
      <c r="D45" s="373"/>
      <c r="E45" s="373"/>
      <c r="F45" s="373"/>
      <c r="G45" s="374"/>
      <c r="L45" s="215"/>
    </row>
    <row r="46" spans="1:12" s="89" customFormat="1" ht="13.5" customHeight="1">
      <c r="A46" s="378"/>
      <c r="B46" s="379"/>
      <c r="C46" s="379"/>
      <c r="D46" s="379"/>
      <c r="E46" s="379"/>
      <c r="F46" s="379"/>
      <c r="G46" s="380"/>
      <c r="L46" s="215"/>
    </row>
    <row r="47" spans="1:12" s="89" customFormat="1" ht="13.5" customHeight="1">
      <c r="A47" s="381"/>
      <c r="B47" s="382"/>
      <c r="C47" s="382"/>
      <c r="D47" s="382"/>
      <c r="E47" s="382"/>
      <c r="F47" s="382"/>
      <c r="G47" s="383"/>
      <c r="L47" s="215"/>
    </row>
    <row r="48" spans="1:12" s="89" customFormat="1" ht="13.5" customHeight="1">
      <c r="A48" s="378"/>
      <c r="B48" s="379"/>
      <c r="C48" s="379"/>
      <c r="D48" s="379"/>
      <c r="E48" s="379"/>
      <c r="F48" s="379"/>
      <c r="G48" s="380"/>
      <c r="L48" s="215"/>
    </row>
    <row r="49" spans="1:12" s="89" customFormat="1" ht="13.5" customHeight="1">
      <c r="A49" s="381"/>
      <c r="B49" s="382"/>
      <c r="C49" s="382"/>
      <c r="D49" s="382"/>
      <c r="E49" s="382"/>
      <c r="F49" s="382"/>
      <c r="G49" s="383"/>
      <c r="L49" s="215"/>
    </row>
    <row r="50" spans="1:12" s="89" customFormat="1" ht="13.5" customHeight="1">
      <c r="A50" s="381"/>
      <c r="B50" s="382"/>
      <c r="C50" s="382"/>
      <c r="D50" s="382"/>
      <c r="E50" s="382"/>
      <c r="F50" s="382"/>
      <c r="G50" s="383"/>
      <c r="L50" s="215"/>
    </row>
    <row r="51" spans="1:12" s="89" customFormat="1" ht="13.5" customHeight="1">
      <c r="A51" s="381"/>
      <c r="B51" s="382"/>
      <c r="C51" s="382"/>
      <c r="D51" s="382"/>
      <c r="E51" s="382"/>
      <c r="F51" s="382"/>
      <c r="G51" s="383"/>
      <c r="L51" s="215"/>
    </row>
    <row r="52" spans="1:12" s="89" customFormat="1" ht="13.5" customHeight="1">
      <c r="A52" s="381"/>
      <c r="B52" s="382"/>
      <c r="C52" s="382"/>
      <c r="D52" s="382"/>
      <c r="E52" s="382"/>
      <c r="F52" s="382"/>
      <c r="G52" s="383"/>
      <c r="L52" s="215"/>
    </row>
    <row r="53" spans="1:12" s="89" customFormat="1" ht="13.5" customHeight="1">
      <c r="A53" s="381"/>
      <c r="B53" s="382"/>
      <c r="C53" s="382"/>
      <c r="D53" s="382"/>
      <c r="E53" s="382"/>
      <c r="F53" s="382"/>
      <c r="G53" s="383"/>
      <c r="L53" s="215"/>
    </row>
    <row r="54" spans="1:12" s="89" customFormat="1" ht="21">
      <c r="A54" s="38" t="s">
        <v>123</v>
      </c>
      <c r="B54" s="151">
        <f>$B$1</f>
        <v>3</v>
      </c>
      <c r="C54" s="39" t="s">
        <v>40</v>
      </c>
      <c r="D54" s="40" t="str">
        <f>$E$1</f>
        <v>遭遇毎</v>
      </c>
      <c r="E54" s="443" t="str">
        <f>$B$2</f>
        <v>オルタード・ラック</v>
      </c>
      <c r="F54" s="444"/>
      <c r="G54" s="445"/>
      <c r="L54" s="136"/>
    </row>
  </sheetData>
  <mergeCells count="53">
    <mergeCell ref="A53:G53"/>
    <mergeCell ref="A47:G47"/>
    <mergeCell ref="A48:G48"/>
    <mergeCell ref="A49:G49"/>
    <mergeCell ref="A50:G50"/>
    <mergeCell ref="A51:G51"/>
    <mergeCell ref="A43:G43"/>
    <mergeCell ref="A44:G44"/>
    <mergeCell ref="A45:G45"/>
    <mergeCell ref="A46:G46"/>
    <mergeCell ref="A52:G52"/>
    <mergeCell ref="A38:G38"/>
    <mergeCell ref="A39:G39"/>
    <mergeCell ref="A40:G40"/>
    <mergeCell ref="A41:G41"/>
    <mergeCell ref="A42:G42"/>
    <mergeCell ref="A33:G33"/>
    <mergeCell ref="A34:G34"/>
    <mergeCell ref="A35:G35"/>
    <mergeCell ref="A36:G36"/>
    <mergeCell ref="A37:G37"/>
    <mergeCell ref="A32:G32"/>
    <mergeCell ref="B6:D6"/>
    <mergeCell ref="B15:G15"/>
    <mergeCell ref="B17:G17"/>
    <mergeCell ref="A20:C20"/>
    <mergeCell ref="B7:D7"/>
    <mergeCell ref="B8:G8"/>
    <mergeCell ref="B9:G9"/>
    <mergeCell ref="B10:G10"/>
    <mergeCell ref="B18:G18"/>
    <mergeCell ref="B16:G16"/>
    <mergeCell ref="B1:C1"/>
    <mergeCell ref="F1:G1"/>
    <mergeCell ref="B2:G2"/>
    <mergeCell ref="B4:G4"/>
    <mergeCell ref="B5:G5"/>
    <mergeCell ref="E54:G54"/>
    <mergeCell ref="J10:K10"/>
    <mergeCell ref="B12:G12"/>
    <mergeCell ref="J12:K12"/>
    <mergeCell ref="B13:G13"/>
    <mergeCell ref="B14:G14"/>
    <mergeCell ref="B11:G11"/>
    <mergeCell ref="A21:B21"/>
    <mergeCell ref="A22:A23"/>
    <mergeCell ref="A25:G25"/>
    <mergeCell ref="A26:G26"/>
    <mergeCell ref="A27:G27"/>
    <mergeCell ref="A28:G28"/>
    <mergeCell ref="A29:G29"/>
    <mergeCell ref="A30:G30"/>
    <mergeCell ref="A31:G31"/>
  </mergeCells>
  <phoneticPr fontId="4"/>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基本!$B$27:$B$31</xm:f>
          </x14:formula1>
          <xm:sqref>I7</xm:sqref>
        </x14:dataValidation>
        <x14:dataValidation type="list" allowBlank="1" showInputMessage="1" showErrorMessage="1">
          <x14:formula1>
            <xm:f>基本!$A$27:$A$33</xm:f>
          </x14:formula1>
          <xm:sqref>I6</xm:sqref>
        </x14:dataValidation>
        <x14:dataValidation type="list" allowBlank="1" showInputMessage="1" showErrorMessage="1">
          <x14:formula1>
            <xm:f>基本!$D$27:$D$31</xm:f>
          </x14:formula1>
          <xm:sqref>I8</xm:sqref>
        </x14:dataValidation>
        <x14:dataValidation type="list" allowBlank="1" showInputMessage="1" showErrorMessage="1">
          <x14:formula1>
            <xm:f>基本!$C$27:$C$37</xm:f>
          </x14:formula1>
          <xm:sqref>I15</xm:sqref>
        </x14:dataValidation>
        <x14:dataValidation type="list" allowBlank="1" showInputMessage="1" showErrorMessage="1">
          <x14:formula1>
            <xm:f>基本!$A$16:$A$19</xm:f>
          </x14:formula1>
          <xm:sqref>K9</xm:sqref>
        </x14:dataValidation>
        <x14:dataValidation type="list" allowBlank="1" showInputMessage="1" showErrorMessage="1">
          <x14:formula1>
            <xm:f>基本!$A$5:$A$10</xm:f>
          </x14:formula1>
          <xm:sqref>I9 I11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IV56"/>
  <sheetViews>
    <sheetView workbookViewId="0">
      <selection activeCell="I15" sqref="I15"/>
    </sheetView>
  </sheetViews>
  <sheetFormatPr defaultRowHeight="13.5"/>
  <cols>
    <col min="1" max="1" width="7.875" style="136" customWidth="1"/>
    <col min="2" max="2" width="8.5" style="136" customWidth="1"/>
    <col min="3" max="3" width="6.625" style="136" customWidth="1"/>
    <col min="4" max="4" width="15.75" style="136" customWidth="1"/>
    <col min="5" max="6" width="15.75" style="89" customWidth="1"/>
    <col min="7" max="7" width="18.25" style="89" customWidth="1"/>
    <col min="8" max="8" width="17.375" style="89" customWidth="1"/>
    <col min="9" max="9" width="14.625" style="89" customWidth="1"/>
    <col min="10" max="10" width="8.375" style="89" customWidth="1"/>
    <col min="11" max="11" width="7.5" style="89" customWidth="1"/>
    <col min="12" max="12" width="7.875" style="136" customWidth="1"/>
    <col min="13" max="13" width="9.25" style="136" customWidth="1"/>
    <col min="14" max="14" width="12.375" style="136" customWidth="1"/>
    <col min="15" max="16384" width="9" style="136"/>
  </cols>
  <sheetData>
    <row r="1" spans="1:13" ht="21">
      <c r="A1" s="41" t="s">
        <v>123</v>
      </c>
      <c r="B1" s="459">
        <v>7</v>
      </c>
      <c r="C1" s="460"/>
      <c r="D1" s="42" t="s">
        <v>40</v>
      </c>
      <c r="E1" s="43" t="s">
        <v>120</v>
      </c>
      <c r="F1" s="461"/>
      <c r="G1" s="462"/>
      <c r="H1" s="97" t="s">
        <v>55</v>
      </c>
    </row>
    <row r="2" spans="1:13" ht="24.75" customHeight="1">
      <c r="A2" s="42" t="s">
        <v>0</v>
      </c>
      <c r="B2" s="463" t="s">
        <v>441</v>
      </c>
      <c r="C2" s="463"/>
      <c r="D2" s="463"/>
      <c r="E2" s="463"/>
      <c r="F2" s="463"/>
      <c r="G2" s="463"/>
      <c r="H2" s="97" t="s">
        <v>56</v>
      </c>
    </row>
    <row r="3" spans="1:13" ht="19.5" customHeight="1">
      <c r="A3" s="103" t="s">
        <v>48</v>
      </c>
      <c r="B3" s="89"/>
      <c r="C3" s="89"/>
      <c r="D3" s="89"/>
      <c r="I3" s="97"/>
    </row>
    <row r="4" spans="1:13">
      <c r="A4" s="75" t="s">
        <v>46</v>
      </c>
      <c r="B4" s="369" t="s">
        <v>146</v>
      </c>
      <c r="C4" s="370"/>
      <c r="D4" s="370"/>
      <c r="E4" s="370"/>
      <c r="F4" s="370"/>
      <c r="G4" s="371"/>
    </row>
    <row r="5" spans="1:13">
      <c r="A5" s="76" t="s">
        <v>39</v>
      </c>
      <c r="B5" s="369" t="s">
        <v>173</v>
      </c>
      <c r="C5" s="370"/>
      <c r="D5" s="370"/>
      <c r="E5" s="370"/>
      <c r="F5" s="370"/>
      <c r="G5" s="371"/>
    </row>
    <row r="6" spans="1:13">
      <c r="A6" s="76" t="s">
        <v>7</v>
      </c>
      <c r="B6" s="369" t="s">
        <v>5</v>
      </c>
      <c r="C6" s="370"/>
      <c r="D6" s="371"/>
      <c r="E6" s="148" t="s">
        <v>43</v>
      </c>
      <c r="F6" s="147" t="str">
        <f>$I$6</f>
        <v>近接or遠隔</v>
      </c>
      <c r="G6" s="147" t="str">
        <f>IF($J$6 = 0,"", $J$6)</f>
        <v>10/20</v>
      </c>
      <c r="H6" s="256" t="s">
        <v>43</v>
      </c>
      <c r="I6" s="254" t="s">
        <v>102</v>
      </c>
      <c r="J6" s="290" t="s">
        <v>744</v>
      </c>
      <c r="L6" s="253"/>
    </row>
    <row r="7" spans="1:13">
      <c r="A7" s="77" t="s">
        <v>6</v>
      </c>
      <c r="B7" s="369" t="s">
        <v>91</v>
      </c>
      <c r="C7" s="370"/>
      <c r="D7" s="371"/>
      <c r="E7" s="148" t="s">
        <v>66</v>
      </c>
      <c r="F7" s="147" t="str">
        <f>IF($I$7 = 0,"", $I$7)</f>
        <v/>
      </c>
      <c r="G7" s="147" t="str">
        <f>IF($J$7 = 0,"", $J$7)</f>
        <v/>
      </c>
      <c r="H7" s="256" t="s">
        <v>66</v>
      </c>
      <c r="I7" s="254"/>
      <c r="J7" s="254"/>
      <c r="L7" s="253"/>
    </row>
    <row r="8" spans="1:13">
      <c r="A8" s="77" t="s">
        <v>8</v>
      </c>
      <c r="B8" s="369" t="s">
        <v>676</v>
      </c>
      <c r="C8" s="370"/>
      <c r="D8" s="370"/>
      <c r="E8" s="370"/>
      <c r="F8" s="370"/>
      <c r="G8" s="371"/>
      <c r="H8" s="256" t="s">
        <v>85</v>
      </c>
      <c r="I8" s="254" t="s">
        <v>280</v>
      </c>
      <c r="J8" s="97" t="s">
        <v>62</v>
      </c>
      <c r="L8" s="253"/>
    </row>
    <row r="9" spans="1:13" ht="14.25" customHeight="1">
      <c r="A9" s="78" t="s">
        <v>9</v>
      </c>
      <c r="B9" s="395" t="s">
        <v>681</v>
      </c>
      <c r="C9" s="396"/>
      <c r="D9" s="396"/>
      <c r="E9" s="396"/>
      <c r="F9" s="396"/>
      <c r="G9" s="397"/>
      <c r="H9" s="256" t="s">
        <v>51</v>
      </c>
      <c r="I9" s="258" t="s">
        <v>15</v>
      </c>
      <c r="J9" s="255">
        <f>IF(I9="",0,VLOOKUP(I9,基本!$A$5:'基本'!$C$10,3,FALSE))</f>
        <v>5</v>
      </c>
      <c r="K9" s="254" t="s">
        <v>124</v>
      </c>
      <c r="L9" s="253"/>
    </row>
    <row r="10" spans="1:13" ht="14.25" customHeight="1">
      <c r="A10" s="79"/>
      <c r="B10" s="384" t="s">
        <v>361</v>
      </c>
      <c r="C10" s="385"/>
      <c r="D10" s="385"/>
      <c r="E10" s="385"/>
      <c r="F10" s="385"/>
      <c r="G10" s="386"/>
      <c r="H10" s="256" t="s">
        <v>58</v>
      </c>
      <c r="I10" s="254">
        <v>0</v>
      </c>
      <c r="J10" s="362" t="s">
        <v>53</v>
      </c>
      <c r="K10" s="363"/>
      <c r="L10" s="255">
        <f>IF($I$8=基本!$F$4,基本!$P$7,IF($I$8=基本!$F$13,基本!$P$16,IF($I$8=基本!$F$22,基本!$P$25,IF($I$8=基本!$F$31,基本!$P$34,IF($I$8=基本!$F$40,基本!$P$43,0)))))</f>
        <v>9</v>
      </c>
    </row>
    <row r="11" spans="1:13" ht="14.25" customHeight="1">
      <c r="A11" s="79"/>
      <c r="B11" s="384" t="s">
        <v>697</v>
      </c>
      <c r="C11" s="385"/>
      <c r="D11" s="385"/>
      <c r="E11" s="385"/>
      <c r="F11" s="385"/>
      <c r="G11" s="386"/>
      <c r="H11" s="101" t="s">
        <v>52</v>
      </c>
      <c r="I11" s="258" t="s">
        <v>15</v>
      </c>
      <c r="J11" s="255">
        <f>IF(I11="",0,VLOOKUP(I11,基本!$A$5:'基本'!$C$10,3,FALSE))</f>
        <v>5</v>
      </c>
      <c r="L11" s="89"/>
    </row>
    <row r="12" spans="1:13" ht="14.25" customHeight="1">
      <c r="A12" s="79"/>
      <c r="B12" s="372" t="s">
        <v>682</v>
      </c>
      <c r="C12" s="373"/>
      <c r="D12" s="373"/>
      <c r="E12" s="373"/>
      <c r="F12" s="373"/>
      <c r="G12" s="374"/>
      <c r="H12" s="256" t="s">
        <v>59</v>
      </c>
      <c r="I12" s="254">
        <v>0</v>
      </c>
      <c r="J12" s="362" t="s">
        <v>54</v>
      </c>
      <c r="K12" s="363"/>
      <c r="L12" s="255">
        <f>IF($I$8=基本!$F$4,基本!$P$9,IF($I$8=基本!$F$13,基本!$P$18,IF($I$8=基本!$F$22,基本!$P$27,IF($I$8=基本!$F$31,基本!$P$36,IF($I$8=基本!$F$40,基本!$P$45,0)))))</f>
        <v>2</v>
      </c>
    </row>
    <row r="13" spans="1:13" ht="14.25" customHeight="1">
      <c r="A13" s="79"/>
      <c r="B13" s="384" t="s">
        <v>174</v>
      </c>
      <c r="C13" s="385"/>
      <c r="D13" s="385"/>
      <c r="E13" s="385"/>
      <c r="F13" s="385"/>
      <c r="G13" s="386"/>
      <c r="H13" s="102" t="s">
        <v>86</v>
      </c>
      <c r="I13" s="254">
        <v>1</v>
      </c>
      <c r="J13" s="256" t="s">
        <v>44</v>
      </c>
      <c r="K13" s="254">
        <v>6</v>
      </c>
      <c r="L13" s="108"/>
      <c r="M13" s="108"/>
    </row>
    <row r="14" spans="1:13" ht="9" customHeight="1">
      <c r="A14" s="79"/>
      <c r="B14" s="375"/>
      <c r="C14" s="376"/>
      <c r="D14" s="376"/>
      <c r="E14" s="376"/>
      <c r="F14" s="376"/>
      <c r="G14" s="377"/>
      <c r="H14" s="256" t="s">
        <v>50</v>
      </c>
      <c r="I14" s="254">
        <v>2</v>
      </c>
      <c r="J14" s="256" t="s">
        <v>44</v>
      </c>
      <c r="K14" s="254">
        <v>8</v>
      </c>
      <c r="L14" s="108"/>
      <c r="M14" s="108"/>
    </row>
    <row r="15" spans="1:13" ht="17.25">
      <c r="A15" s="79"/>
      <c r="B15" s="437" t="s">
        <v>695</v>
      </c>
      <c r="C15" s="438"/>
      <c r="D15" s="438"/>
      <c r="E15" s="438"/>
      <c r="F15" s="438"/>
      <c r="G15" s="439"/>
      <c r="H15" s="256" t="s">
        <v>60</v>
      </c>
      <c r="I15" s="254" t="s">
        <v>76</v>
      </c>
      <c r="J15" s="253"/>
      <c r="K15" s="253"/>
      <c r="L15" s="253"/>
    </row>
    <row r="16" spans="1:13" ht="17.25">
      <c r="A16" s="79"/>
      <c r="B16" s="437" t="s">
        <v>696</v>
      </c>
      <c r="C16" s="438"/>
      <c r="D16" s="438"/>
      <c r="E16" s="438"/>
      <c r="F16" s="438"/>
      <c r="G16" s="439"/>
      <c r="H16" s="136"/>
      <c r="I16" s="136"/>
      <c r="J16" s="136"/>
      <c r="K16" s="136"/>
    </row>
    <row r="17" spans="1:11" ht="17.25">
      <c r="A17" s="79"/>
      <c r="B17" s="466" t="str">
        <f>"　　　　　　　　　　　最初の１度だけその味方は１D6 ＋ " &amp;基本!$C$6+5 &amp; " HP回復"</f>
        <v>　　　　　　　　　　　最初の１度だけその味方は１D6 ＋ 6 HP回復</v>
      </c>
      <c r="C17" s="467"/>
      <c r="D17" s="467"/>
      <c r="E17" s="467"/>
      <c r="F17" s="467"/>
      <c r="G17" s="468"/>
      <c r="H17" s="136"/>
      <c r="I17" s="136"/>
      <c r="J17" s="136"/>
      <c r="K17" s="136"/>
    </row>
    <row r="18" spans="1:11" ht="6" customHeight="1">
      <c r="A18" s="79"/>
      <c r="B18" s="372"/>
      <c r="C18" s="373"/>
      <c r="D18" s="373"/>
      <c r="E18" s="373"/>
      <c r="F18" s="373"/>
      <c r="G18" s="374"/>
      <c r="H18" s="136"/>
      <c r="I18" s="136"/>
      <c r="J18" s="136"/>
      <c r="K18" s="136"/>
    </row>
    <row r="19" spans="1:11" ht="4.5" customHeight="1">
      <c r="A19" s="80"/>
      <c r="B19" s="404"/>
      <c r="C19" s="405"/>
      <c r="D19" s="405"/>
      <c r="E19" s="405"/>
      <c r="F19" s="405"/>
      <c r="G19" s="406"/>
      <c r="H19" s="136"/>
      <c r="I19" s="136"/>
      <c r="J19" s="136"/>
      <c r="K19" s="136"/>
    </row>
    <row r="20" spans="1:11" ht="14.25" thickBot="1">
      <c r="A20" s="137" t="s">
        <v>47</v>
      </c>
      <c r="E20" s="91"/>
      <c r="H20" s="136"/>
      <c r="I20" s="136"/>
      <c r="J20" s="136"/>
      <c r="K20" s="136"/>
    </row>
    <row r="21" spans="1:11" ht="18.75" customHeight="1" thickBot="1">
      <c r="A21" s="464" t="str">
        <f>$B$2</f>
        <v>ヴァンピリック・ウェポンズ</v>
      </c>
      <c r="B21" s="465"/>
      <c r="C21" s="465"/>
      <c r="D21" s="73" t="s">
        <v>69</v>
      </c>
      <c r="E21" s="111" t="s">
        <v>1</v>
      </c>
      <c r="F21" s="74" t="s">
        <v>71</v>
      </c>
      <c r="G21" s="152" t="s">
        <v>1</v>
      </c>
      <c r="H21" s="136"/>
      <c r="I21" s="136"/>
      <c r="J21" s="136"/>
      <c r="K21" s="136"/>
    </row>
    <row r="22" spans="1:11" ht="37.5" customHeight="1" thickBot="1">
      <c r="A22" s="425" t="s">
        <v>141</v>
      </c>
      <c r="B22" s="426"/>
      <c r="C22" s="120" t="str">
        <f>$K$9</f>
        <v>ＡＣ</v>
      </c>
      <c r="D22" s="121" t="str">
        <f>$J$9+$L$10+$I$10 &amp; "+1d20"</f>
        <v>14+1d20</v>
      </c>
      <c r="E22" s="122" t="str">
        <f>$J$9+$L$10+$I$10+2 &amp; "+1d20"</f>
        <v>16+1d20</v>
      </c>
      <c r="F22" s="121" t="str">
        <f>$J$9+$L$10+$I$10 &amp; "+1d20"</f>
        <v>14+1d20</v>
      </c>
      <c r="G22" s="122" t="str">
        <f>$J$9+$L$10+$I$10+2 &amp; "+1d20"</f>
        <v>16+1d20</v>
      </c>
      <c r="H22" s="136"/>
      <c r="I22" s="136"/>
      <c r="J22" s="136"/>
      <c r="K22" s="136"/>
    </row>
    <row r="23" spans="1:11" ht="23.25" customHeight="1">
      <c r="A23" s="427" t="s">
        <v>122</v>
      </c>
      <c r="B23" s="110" t="s">
        <v>4</v>
      </c>
      <c r="C23" s="117" t="str">
        <f>IF($I$15 = 0,"", $I$15)</f>
        <v>死霊</v>
      </c>
      <c r="D23" s="118" t="str">
        <f>$J$11+$L$12+$I$12 &amp; "+" &amp; $I$13 &amp; "d" &amp; $K$13</f>
        <v>7+1d6</v>
      </c>
      <c r="E23" s="119" t="str">
        <f>$J$11+$L$12+$I$12 &amp; "+" &amp; $I$13 &amp; "d" &amp; $K$13</f>
        <v>7+1d6</v>
      </c>
      <c r="F23" s="118" t="str">
        <f>$J$11+$L$12+$I$12 &amp; "+" &amp; $I$13 &amp; "d" &amp; $K$13</f>
        <v>7+1d6</v>
      </c>
      <c r="G23" s="119" t="str">
        <f>$J$11+$L$12+$I$12 &amp; "+" &amp; $I$13 &amp; "d" &amp; $K$13</f>
        <v>7+1d6</v>
      </c>
      <c r="H23" s="136"/>
      <c r="I23" s="136"/>
      <c r="J23" s="136"/>
      <c r="K23" s="136"/>
    </row>
    <row r="24" spans="1:11" ht="23.25" customHeight="1" thickBot="1">
      <c r="A24" s="403"/>
      <c r="B24" s="107" t="s">
        <v>3</v>
      </c>
      <c r="C24" s="112" t="str">
        <f>IF($I$15 = 0,"", $I$15)</f>
        <v>死霊</v>
      </c>
      <c r="D24" s="109" t="str">
        <f>$J$11+$L$12+$I$12+($I$13*$K$13) &amp; IF($I$14 = 0,"","+" &amp; $I$14 &amp; "d" &amp; $K$14)</f>
        <v>13+2d8</v>
      </c>
      <c r="E24" s="106" t="str">
        <f>$J$11+$L$12+$I$12+($I$13*$K$13) &amp; IF($I$14 = 0,"","+" &amp; $I$14 &amp; "d" &amp; $K$14)</f>
        <v>13+2d8</v>
      </c>
      <c r="F24" s="109" t="str">
        <f>$J$11+$L$12+$I$12+($I$13*$K$13) &amp; IF($I$14 = 0,"","+" &amp; $I$14 &amp; "d" &amp; $K$14)</f>
        <v>13+2d8</v>
      </c>
      <c r="G24" s="106" t="str">
        <f>$J$11+$L$12+$I$12+($I$13*$K$13) &amp; IF($I$14 = 0,"","+" &amp; $I$14 &amp; "d" &amp; $K$14)</f>
        <v>13+2d8</v>
      </c>
      <c r="H24" s="136"/>
      <c r="I24" s="136"/>
      <c r="J24" s="136"/>
      <c r="K24" s="136"/>
    </row>
    <row r="25" spans="1:11" ht="18.75" customHeight="1">
      <c r="A25" s="393" t="s">
        <v>176</v>
      </c>
      <c r="B25" s="393"/>
      <c r="C25" s="393"/>
      <c r="D25" s="393"/>
      <c r="E25" s="393"/>
      <c r="F25" s="393"/>
      <c r="G25" s="393"/>
      <c r="I25" s="136"/>
      <c r="J25" s="136"/>
      <c r="K25" s="136"/>
    </row>
    <row r="26" spans="1:11" ht="13.5" customHeight="1">
      <c r="A26" s="478" t="s">
        <v>177</v>
      </c>
      <c r="B26" s="478"/>
      <c r="C26" s="478"/>
      <c r="D26" s="478"/>
      <c r="E26" s="478"/>
      <c r="F26" s="478"/>
      <c r="G26" s="478"/>
    </row>
    <row r="27" spans="1:11" ht="13.5" customHeight="1">
      <c r="A27" s="478" t="s">
        <v>178</v>
      </c>
      <c r="B27" s="478"/>
      <c r="C27" s="478"/>
      <c r="D27" s="478"/>
      <c r="E27" s="478"/>
      <c r="F27" s="478"/>
      <c r="G27" s="478"/>
    </row>
    <row r="28" spans="1:11" ht="18.75" customHeight="1">
      <c r="A28" s="393" t="s">
        <v>179</v>
      </c>
      <c r="B28" s="393"/>
      <c r="C28" s="393"/>
      <c r="D28" s="393"/>
      <c r="E28" s="393"/>
      <c r="F28" s="393"/>
      <c r="G28" s="393"/>
      <c r="I28" s="136"/>
      <c r="J28" s="136"/>
      <c r="K28" s="136"/>
    </row>
    <row r="29" spans="1:11" ht="13.5" customHeight="1">
      <c r="A29" s="478" t="s">
        <v>180</v>
      </c>
      <c r="B29" s="478"/>
      <c r="C29" s="478"/>
      <c r="D29" s="478"/>
      <c r="E29" s="478"/>
      <c r="F29" s="478"/>
      <c r="G29" s="478"/>
    </row>
    <row r="30" spans="1:11" ht="13.5" customHeight="1">
      <c r="A30" s="478" t="s">
        <v>181</v>
      </c>
      <c r="B30" s="478"/>
      <c r="C30" s="478"/>
      <c r="D30" s="478"/>
      <c r="E30" s="478"/>
      <c r="F30" s="478"/>
      <c r="G30" s="478"/>
    </row>
    <row r="31" spans="1:11" ht="8.25" customHeight="1">
      <c r="A31" s="104"/>
      <c r="B31" s="104"/>
      <c r="C31" s="104"/>
      <c r="D31" s="104"/>
      <c r="E31" s="104"/>
      <c r="F31" s="104"/>
      <c r="G31" s="104"/>
    </row>
    <row r="32" spans="1:11">
      <c r="A32" s="407" t="s">
        <v>49</v>
      </c>
      <c r="B32" s="408"/>
      <c r="C32" s="408"/>
      <c r="D32" s="408"/>
      <c r="E32" s="408"/>
      <c r="F32" s="408"/>
      <c r="G32" s="409"/>
    </row>
    <row r="33" spans="1:12" s="89" customFormat="1" ht="3.75" customHeight="1">
      <c r="A33" s="392"/>
      <c r="B33" s="393"/>
      <c r="C33" s="393"/>
      <c r="D33" s="393"/>
      <c r="E33" s="393"/>
      <c r="F33" s="393"/>
      <c r="G33" s="394"/>
      <c r="L33" s="215"/>
    </row>
    <row r="34" spans="1:12" s="89" customFormat="1" ht="13.5" customHeight="1">
      <c r="A34" s="381" t="s">
        <v>482</v>
      </c>
      <c r="B34" s="373"/>
      <c r="C34" s="373"/>
      <c r="D34" s="373"/>
      <c r="E34" s="373"/>
      <c r="F34" s="373"/>
      <c r="G34" s="374"/>
      <c r="L34" s="215"/>
    </row>
    <row r="35" spans="1:12" s="89" customFormat="1" ht="13.5" customHeight="1">
      <c r="A35" s="381" t="s">
        <v>483</v>
      </c>
      <c r="B35" s="373"/>
      <c r="C35" s="373"/>
      <c r="D35" s="373"/>
      <c r="E35" s="373"/>
      <c r="F35" s="373"/>
      <c r="G35" s="374"/>
      <c r="L35" s="215"/>
    </row>
    <row r="36" spans="1:12" s="89" customFormat="1" ht="13.5" customHeight="1">
      <c r="A36" s="381" t="s">
        <v>484</v>
      </c>
      <c r="B36" s="373"/>
      <c r="C36" s="373"/>
      <c r="D36" s="373"/>
      <c r="E36" s="373"/>
      <c r="F36" s="373"/>
      <c r="G36" s="374"/>
      <c r="L36" s="215"/>
    </row>
    <row r="37" spans="1:12" s="89" customFormat="1" ht="13.5" customHeight="1">
      <c r="A37" s="381" t="s">
        <v>485</v>
      </c>
      <c r="B37" s="373"/>
      <c r="C37" s="373"/>
      <c r="D37" s="373"/>
      <c r="E37" s="373"/>
      <c r="F37" s="373"/>
      <c r="G37" s="374"/>
      <c r="L37" s="215"/>
    </row>
    <row r="38" spans="1:12" s="89" customFormat="1" ht="13.5" customHeight="1">
      <c r="A38" s="384" t="s">
        <v>486</v>
      </c>
      <c r="B38" s="385"/>
      <c r="C38" s="385"/>
      <c r="D38" s="385"/>
      <c r="E38" s="385"/>
      <c r="F38" s="385"/>
      <c r="G38" s="386"/>
      <c r="L38" s="215"/>
    </row>
    <row r="39" spans="1:12" s="89" customFormat="1" ht="13.5" customHeight="1">
      <c r="A39" s="384" t="s">
        <v>487</v>
      </c>
      <c r="B39" s="385"/>
      <c r="C39" s="385"/>
      <c r="D39" s="385"/>
      <c r="E39" s="385"/>
      <c r="F39" s="385"/>
      <c r="G39" s="386"/>
      <c r="L39" s="215"/>
    </row>
    <row r="40" spans="1:12" s="89" customFormat="1" ht="13.5" customHeight="1">
      <c r="A40" s="372"/>
      <c r="B40" s="373"/>
      <c r="C40" s="373"/>
      <c r="D40" s="373"/>
      <c r="E40" s="373"/>
      <c r="F40" s="373"/>
      <c r="G40" s="374"/>
      <c r="L40" s="215"/>
    </row>
    <row r="41" spans="1:12" s="89" customFormat="1" ht="13.5" customHeight="1">
      <c r="A41" s="381" t="s">
        <v>488</v>
      </c>
      <c r="B41" s="373"/>
      <c r="C41" s="373"/>
      <c r="D41" s="373"/>
      <c r="E41" s="373"/>
      <c r="F41" s="373"/>
      <c r="G41" s="374"/>
      <c r="L41" s="215"/>
    </row>
    <row r="42" spans="1:12" s="89" customFormat="1" ht="13.5" customHeight="1">
      <c r="A42" s="475" t="s">
        <v>367</v>
      </c>
      <c r="B42" s="476"/>
      <c r="C42" s="476"/>
      <c r="D42" s="476"/>
      <c r="E42" s="476"/>
      <c r="F42" s="476"/>
      <c r="G42" s="477"/>
      <c r="L42" s="215"/>
    </row>
    <row r="43" spans="1:12" s="89" customFormat="1" ht="13.5" customHeight="1">
      <c r="A43" s="381" t="s">
        <v>489</v>
      </c>
      <c r="B43" s="373"/>
      <c r="C43" s="373"/>
      <c r="D43" s="373"/>
      <c r="E43" s="373"/>
      <c r="F43" s="373"/>
      <c r="G43" s="374"/>
      <c r="L43" s="215"/>
    </row>
    <row r="44" spans="1:12" s="89" customFormat="1" ht="13.5" customHeight="1">
      <c r="A44" s="475" t="s">
        <v>368</v>
      </c>
      <c r="B44" s="476"/>
      <c r="C44" s="476"/>
      <c r="D44" s="476"/>
      <c r="E44" s="476"/>
      <c r="F44" s="476"/>
      <c r="G44" s="477"/>
      <c r="L44" s="215"/>
    </row>
    <row r="45" spans="1:12" s="89" customFormat="1" ht="13.5" customHeight="1">
      <c r="A45" s="381" t="s">
        <v>490</v>
      </c>
      <c r="B45" s="373"/>
      <c r="C45" s="373"/>
      <c r="D45" s="373"/>
      <c r="E45" s="373"/>
      <c r="F45" s="373"/>
      <c r="G45" s="374"/>
      <c r="L45" s="215"/>
    </row>
    <row r="46" spans="1:12" s="89" customFormat="1" ht="13.5" customHeight="1">
      <c r="A46" s="475" t="s">
        <v>369</v>
      </c>
      <c r="B46" s="476"/>
      <c r="C46" s="476"/>
      <c r="D46" s="476"/>
      <c r="E46" s="476"/>
      <c r="F46" s="476"/>
      <c r="G46" s="477"/>
      <c r="L46" s="215"/>
    </row>
    <row r="47" spans="1:12" s="89" customFormat="1" ht="13.5" customHeight="1">
      <c r="A47" s="381" t="s">
        <v>491</v>
      </c>
      <c r="B47" s="373"/>
      <c r="C47" s="373"/>
      <c r="D47" s="373"/>
      <c r="E47" s="373"/>
      <c r="F47" s="373"/>
      <c r="G47" s="374"/>
      <c r="L47" s="215"/>
    </row>
    <row r="48" spans="1:12" s="89" customFormat="1" ht="13.5" customHeight="1">
      <c r="A48" s="479" t="s">
        <v>370</v>
      </c>
      <c r="B48" s="480"/>
      <c r="C48" s="480"/>
      <c r="D48" s="480"/>
      <c r="E48" s="480"/>
      <c r="F48" s="480"/>
      <c r="G48" s="481"/>
      <c r="L48" s="215"/>
    </row>
    <row r="49" spans="1:256" s="89" customFormat="1" ht="13.5" customHeight="1">
      <c r="A49" s="381" t="s">
        <v>492</v>
      </c>
      <c r="B49" s="382"/>
      <c r="C49" s="382"/>
      <c r="D49" s="382"/>
      <c r="E49" s="382"/>
      <c r="F49" s="382"/>
      <c r="G49" s="383"/>
      <c r="L49" s="215"/>
    </row>
    <row r="50" spans="1:256" s="89" customFormat="1" ht="13.5" customHeight="1">
      <c r="A50" s="479" t="s">
        <v>366</v>
      </c>
      <c r="B50" s="480"/>
      <c r="C50" s="480"/>
      <c r="D50" s="480"/>
      <c r="E50" s="480"/>
      <c r="F50" s="480"/>
      <c r="G50" s="481"/>
      <c r="L50" s="215"/>
    </row>
    <row r="51" spans="1:256" s="89" customFormat="1" ht="13.5" customHeight="1">
      <c r="A51" s="381" t="s">
        <v>493</v>
      </c>
      <c r="B51" s="373"/>
      <c r="C51" s="373"/>
      <c r="D51" s="373"/>
      <c r="E51" s="373"/>
      <c r="F51" s="373"/>
      <c r="G51" s="374"/>
      <c r="L51" s="215"/>
    </row>
    <row r="52" spans="1:256" s="89" customFormat="1" ht="13.5" customHeight="1">
      <c r="A52" s="384"/>
      <c r="B52" s="385"/>
      <c r="C52" s="385"/>
      <c r="D52" s="385"/>
      <c r="E52" s="385"/>
      <c r="F52" s="385"/>
      <c r="G52" s="386"/>
      <c r="L52" s="215"/>
    </row>
    <row r="53" spans="1:256" s="89" customFormat="1" ht="13.5" customHeight="1">
      <c r="A53" s="384"/>
      <c r="B53" s="385"/>
      <c r="C53" s="385"/>
      <c r="D53" s="385"/>
      <c r="E53" s="385"/>
      <c r="F53" s="385"/>
      <c r="G53" s="386"/>
      <c r="L53" s="215"/>
    </row>
    <row r="54" spans="1:256" s="89" customFormat="1" ht="13.5" customHeight="1">
      <c r="A54" s="384"/>
      <c r="B54" s="385"/>
      <c r="C54" s="385"/>
      <c r="D54" s="385"/>
      <c r="E54" s="385"/>
      <c r="F54" s="385"/>
      <c r="G54" s="386"/>
      <c r="L54" s="215"/>
    </row>
    <row r="55" spans="1:256" s="89" customFormat="1" ht="13.5" customHeight="1">
      <c r="A55" s="381"/>
      <c r="B55" s="382"/>
      <c r="C55" s="382"/>
      <c r="D55" s="382"/>
      <c r="E55" s="382"/>
      <c r="F55" s="382"/>
      <c r="G55" s="383"/>
      <c r="L55" s="215"/>
    </row>
    <row r="56" spans="1:256" ht="21">
      <c r="A56" s="38" t="s">
        <v>123</v>
      </c>
      <c r="B56" s="151">
        <f>$B$1</f>
        <v>7</v>
      </c>
      <c r="C56" s="39" t="s">
        <v>40</v>
      </c>
      <c r="D56" s="40" t="str">
        <f>$E$1</f>
        <v>遭遇毎</v>
      </c>
      <c r="E56" s="443" t="str">
        <f>$B$2</f>
        <v>ヴァンピリック・ウェポンズ</v>
      </c>
      <c r="F56" s="444"/>
      <c r="G56" s="445"/>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c r="CB56" s="89"/>
      <c r="CC56" s="89"/>
      <c r="CD56" s="89"/>
      <c r="CE56" s="89"/>
      <c r="CF56" s="89"/>
      <c r="CG56" s="89"/>
      <c r="CH56" s="89"/>
      <c r="CI56" s="89"/>
      <c r="CJ56" s="89"/>
      <c r="CK56" s="89"/>
      <c r="CL56" s="89"/>
      <c r="CM56" s="89"/>
      <c r="CN56" s="89"/>
      <c r="CO56" s="89"/>
      <c r="CP56" s="89"/>
      <c r="CQ56" s="89"/>
      <c r="CR56" s="89"/>
      <c r="CS56" s="89"/>
      <c r="CT56" s="89"/>
      <c r="CU56" s="89"/>
      <c r="CV56" s="89"/>
      <c r="CW56" s="89"/>
      <c r="CX56" s="89"/>
      <c r="CY56" s="89"/>
      <c r="CZ56" s="89"/>
      <c r="DA56" s="89"/>
      <c r="DB56" s="89"/>
      <c r="DC56" s="89"/>
      <c r="DD56" s="89"/>
      <c r="DE56" s="89"/>
      <c r="DF56" s="89"/>
      <c r="DG56" s="89"/>
      <c r="DH56" s="89"/>
      <c r="DI56" s="89"/>
      <c r="DJ56" s="89"/>
      <c r="DK56" s="89"/>
      <c r="DL56" s="89"/>
      <c r="DM56" s="89"/>
      <c r="DN56" s="89"/>
      <c r="DO56" s="89"/>
      <c r="DP56" s="89"/>
      <c r="DQ56" s="89"/>
      <c r="DR56" s="89"/>
      <c r="DS56" s="89"/>
      <c r="DT56" s="89"/>
      <c r="DU56" s="89"/>
      <c r="DV56" s="89"/>
      <c r="DW56" s="89"/>
      <c r="DX56" s="89"/>
      <c r="DY56" s="89"/>
      <c r="DZ56" s="89"/>
      <c r="EA56" s="89"/>
      <c r="EB56" s="89"/>
      <c r="EC56" s="89"/>
      <c r="ED56" s="89"/>
      <c r="EE56" s="89"/>
      <c r="EF56" s="89"/>
      <c r="EG56" s="89"/>
      <c r="EH56" s="89"/>
      <c r="EI56" s="89"/>
      <c r="EJ56" s="89"/>
      <c r="EK56" s="89"/>
      <c r="EL56" s="89"/>
      <c r="EM56" s="89"/>
      <c r="EN56" s="89"/>
      <c r="EO56" s="89"/>
      <c r="EP56" s="89"/>
      <c r="EQ56" s="89"/>
      <c r="ER56" s="89"/>
      <c r="ES56" s="89"/>
      <c r="ET56" s="89"/>
      <c r="EU56" s="89"/>
      <c r="EV56" s="89"/>
      <c r="EW56" s="89"/>
      <c r="EX56" s="89"/>
      <c r="EY56" s="89"/>
      <c r="EZ56" s="89"/>
      <c r="FA56" s="89"/>
      <c r="FB56" s="89"/>
      <c r="FC56" s="89"/>
      <c r="FD56" s="89"/>
      <c r="FE56" s="89"/>
      <c r="FF56" s="89"/>
      <c r="FG56" s="89"/>
      <c r="FH56" s="89"/>
      <c r="FI56" s="89"/>
      <c r="FJ56" s="89"/>
      <c r="FK56" s="89"/>
      <c r="FL56" s="89"/>
      <c r="FM56" s="89"/>
      <c r="FN56" s="89"/>
      <c r="FO56" s="89"/>
      <c r="FP56" s="89"/>
      <c r="FQ56" s="89"/>
      <c r="FR56" s="89"/>
      <c r="FS56" s="89"/>
      <c r="FT56" s="89"/>
      <c r="FU56" s="89"/>
      <c r="FV56" s="89"/>
      <c r="FW56" s="89"/>
      <c r="FX56" s="89"/>
      <c r="FY56" s="89"/>
      <c r="FZ56" s="89"/>
      <c r="GA56" s="89"/>
      <c r="GB56" s="89"/>
      <c r="GC56" s="89"/>
      <c r="GD56" s="89"/>
      <c r="GE56" s="89"/>
      <c r="GF56" s="89"/>
      <c r="GG56" s="89"/>
      <c r="GH56" s="89"/>
      <c r="GI56" s="89"/>
      <c r="GJ56" s="89"/>
      <c r="GK56" s="89"/>
      <c r="GL56" s="89"/>
      <c r="GM56" s="89"/>
      <c r="GN56" s="89"/>
      <c r="GO56" s="89"/>
      <c r="GP56" s="89"/>
      <c r="GQ56" s="89"/>
      <c r="GR56" s="89"/>
      <c r="GS56" s="89"/>
      <c r="GT56" s="89"/>
      <c r="GU56" s="89"/>
      <c r="GV56" s="89"/>
      <c r="GW56" s="89"/>
      <c r="GX56" s="89"/>
      <c r="GY56" s="89"/>
      <c r="GZ56" s="89"/>
      <c r="HA56" s="89"/>
      <c r="HB56" s="89"/>
      <c r="HC56" s="89"/>
      <c r="HD56" s="89"/>
      <c r="HE56" s="89"/>
      <c r="HF56" s="89"/>
      <c r="HG56" s="89"/>
      <c r="HH56" s="89"/>
      <c r="HI56" s="89"/>
      <c r="HJ56" s="89"/>
      <c r="HK56" s="89"/>
      <c r="HL56" s="89"/>
      <c r="HM56" s="89"/>
      <c r="HN56" s="89"/>
      <c r="HO56" s="89"/>
      <c r="HP56" s="89"/>
      <c r="HQ56" s="89"/>
      <c r="HR56" s="89"/>
      <c r="HS56" s="89"/>
      <c r="HT56" s="89"/>
      <c r="HU56" s="89"/>
      <c r="HV56" s="89"/>
      <c r="HW56" s="89"/>
      <c r="HX56" s="89"/>
      <c r="HY56" s="89"/>
      <c r="HZ56" s="89"/>
      <c r="IA56" s="89"/>
      <c r="IB56" s="89"/>
      <c r="IC56" s="89"/>
      <c r="ID56" s="89"/>
      <c r="IE56" s="89"/>
      <c r="IF56" s="89"/>
      <c r="IG56" s="89"/>
      <c r="IH56" s="89"/>
      <c r="II56" s="89"/>
      <c r="IJ56" s="89"/>
      <c r="IK56" s="89"/>
      <c r="IL56" s="89"/>
      <c r="IM56" s="89"/>
      <c r="IN56" s="89"/>
      <c r="IO56" s="89"/>
      <c r="IP56" s="89"/>
      <c r="IQ56" s="89"/>
      <c r="IR56" s="89"/>
      <c r="IS56" s="89"/>
      <c r="IT56" s="89"/>
      <c r="IU56" s="89"/>
      <c r="IV56" s="89"/>
    </row>
  </sheetData>
  <mergeCells count="55">
    <mergeCell ref="A36:G36"/>
    <mergeCell ref="A32:G32"/>
    <mergeCell ref="A27:G27"/>
    <mergeCell ref="A48:G48"/>
    <mergeCell ref="A49:G49"/>
    <mergeCell ref="A30:G30"/>
    <mergeCell ref="A34:G34"/>
    <mergeCell ref="A33:G33"/>
    <mergeCell ref="A50:G50"/>
    <mergeCell ref="B1:C1"/>
    <mergeCell ref="F1:G1"/>
    <mergeCell ref="B2:G2"/>
    <mergeCell ref="B4:G4"/>
    <mergeCell ref="B5:G5"/>
    <mergeCell ref="B6:D6"/>
    <mergeCell ref="B7:D7"/>
    <mergeCell ref="B8:G8"/>
    <mergeCell ref="B12:G12"/>
    <mergeCell ref="B16:G16"/>
    <mergeCell ref="A37:G37"/>
    <mergeCell ref="A23:A24"/>
    <mergeCell ref="A35:G35"/>
    <mergeCell ref="A28:G28"/>
    <mergeCell ref="A29:G29"/>
    <mergeCell ref="J12:K12"/>
    <mergeCell ref="B13:G13"/>
    <mergeCell ref="B14:G14"/>
    <mergeCell ref="B15:G15"/>
    <mergeCell ref="B9:G9"/>
    <mergeCell ref="B10:G10"/>
    <mergeCell ref="J10:K10"/>
    <mergeCell ref="B11:G11"/>
    <mergeCell ref="B17:G17"/>
    <mergeCell ref="A25:G25"/>
    <mergeCell ref="A26:G26"/>
    <mergeCell ref="A21:C21"/>
    <mergeCell ref="A22:B22"/>
    <mergeCell ref="B19:G19"/>
    <mergeCell ref="B18:G18"/>
    <mergeCell ref="E56:G56"/>
    <mergeCell ref="A38:G38"/>
    <mergeCell ref="A39:G39"/>
    <mergeCell ref="A40:G40"/>
    <mergeCell ref="A41:G41"/>
    <mergeCell ref="A46:G46"/>
    <mergeCell ref="A45:G45"/>
    <mergeCell ref="A42:G42"/>
    <mergeCell ref="A43:G43"/>
    <mergeCell ref="A44:G44"/>
    <mergeCell ref="A51:G51"/>
    <mergeCell ref="A52:G52"/>
    <mergeCell ref="A53:G53"/>
    <mergeCell ref="A54:G54"/>
    <mergeCell ref="A55:G55"/>
    <mergeCell ref="A47:G47"/>
  </mergeCells>
  <phoneticPr fontId="4"/>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基本!$B$27:$B$31</xm:f>
          </x14:formula1>
          <xm:sqref>I7</xm:sqref>
        </x14:dataValidation>
        <x14:dataValidation type="list" allowBlank="1" showInputMessage="1" showErrorMessage="1">
          <x14:formula1>
            <xm:f>基本!$A$27:$A$33</xm:f>
          </x14:formula1>
          <xm:sqref>I6</xm:sqref>
        </x14:dataValidation>
        <x14:dataValidation type="list" allowBlank="1" showInputMessage="1" showErrorMessage="1">
          <x14:formula1>
            <xm:f>基本!$D$27:$D$31</xm:f>
          </x14:formula1>
          <xm:sqref>I8</xm:sqref>
        </x14:dataValidation>
        <x14:dataValidation type="list" allowBlank="1" showInputMessage="1" showErrorMessage="1">
          <x14:formula1>
            <xm:f>基本!$C$27:$C$37</xm:f>
          </x14:formula1>
          <xm:sqref>I15</xm:sqref>
        </x14:dataValidation>
        <x14:dataValidation type="list" allowBlank="1" showInputMessage="1" showErrorMessage="1">
          <x14:formula1>
            <xm:f>基本!$A$16:$A$19</xm:f>
          </x14:formula1>
          <xm:sqref>K9</xm:sqref>
        </x14:dataValidation>
        <x14:dataValidation type="list" allowBlank="1" showInputMessage="1" showErrorMessage="1">
          <x14:formula1>
            <xm:f>基本!$A$5:$A$10</xm:f>
          </x14:formula1>
          <xm:sqref>I9 I11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25</vt:i4>
      </vt:variant>
    </vt:vector>
  </HeadingPairs>
  <TitlesOfParts>
    <vt:vector size="53" baseType="lpstr">
      <vt:lpstr>特別</vt:lpstr>
      <vt:lpstr>基本</vt:lpstr>
      <vt:lpstr>近接基礎</vt:lpstr>
      <vt:lpstr>無01_1</vt:lpstr>
      <vt:lpstr>無01_2</vt:lpstr>
      <vt:lpstr>特技遭</vt:lpstr>
      <vt:lpstr>遭01</vt:lpstr>
      <vt:lpstr>遭03</vt:lpstr>
      <vt:lpstr>遭07</vt:lpstr>
      <vt:lpstr>日09</vt:lpstr>
      <vt:lpstr>召喚一覧</vt:lpstr>
      <vt:lpstr>初01</vt:lpstr>
      <vt:lpstr>日01</vt:lpstr>
      <vt:lpstr>日05</vt:lpstr>
      <vt:lpstr>汎10</vt:lpstr>
      <vt:lpstr>クラス遭_1</vt:lpstr>
      <vt:lpstr>クラス遭_2</vt:lpstr>
      <vt:lpstr>テーマ遭</vt:lpstr>
      <vt:lpstr>種族遭</vt:lpstr>
      <vt:lpstr>汎02</vt:lpstr>
      <vt:lpstr>汎06</vt:lpstr>
      <vt:lpstr>儀式01</vt:lpstr>
      <vt:lpstr>ポーション</vt:lpstr>
      <vt:lpstr>エリクサー</vt:lpstr>
      <vt:lpstr>儀式02</vt:lpstr>
      <vt:lpstr>儀式03</vt:lpstr>
      <vt:lpstr>儀式04</vt:lpstr>
      <vt:lpstr>儀式05</vt:lpstr>
      <vt:lpstr>クラス遭_1!Print_Area</vt:lpstr>
      <vt:lpstr>クラス遭_2!Print_Area</vt:lpstr>
      <vt:lpstr>テーマ遭!Print_Area</vt:lpstr>
      <vt:lpstr>基本!Print_Area</vt:lpstr>
      <vt:lpstr>儀式01!Print_Area</vt:lpstr>
      <vt:lpstr>儀式02!Print_Area</vt:lpstr>
      <vt:lpstr>儀式03!Print_Area</vt:lpstr>
      <vt:lpstr>儀式04!Print_Area</vt:lpstr>
      <vt:lpstr>儀式05!Print_Area</vt:lpstr>
      <vt:lpstr>近接基礎!Print_Area</vt:lpstr>
      <vt:lpstr>種族遭!Print_Area</vt:lpstr>
      <vt:lpstr>初01!Print_Area</vt:lpstr>
      <vt:lpstr>召喚一覧!Print_Area</vt:lpstr>
      <vt:lpstr>遭01!Print_Area</vt:lpstr>
      <vt:lpstr>遭03!Print_Area</vt:lpstr>
      <vt:lpstr>遭07!Print_Area</vt:lpstr>
      <vt:lpstr>特技遭!Print_Area</vt:lpstr>
      <vt:lpstr>日01!Print_Area</vt:lpstr>
      <vt:lpstr>日05!Print_Area</vt:lpstr>
      <vt:lpstr>日09!Print_Area</vt:lpstr>
      <vt:lpstr>汎02!Print_Area</vt:lpstr>
      <vt:lpstr>汎06!Print_Area</vt:lpstr>
      <vt:lpstr>汎10!Print_Area</vt:lpstr>
      <vt:lpstr>無01_1!Print_Area</vt:lpstr>
      <vt:lpstr>無01_2!Print_Area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CAMEL</dc:creator>
  <cp:lastModifiedBy>CAMEL</cp:lastModifiedBy>
  <cp:lastPrinted>2014-05-08T18:16:38Z</cp:lastPrinted>
  <dcterms:created xsi:type="dcterms:W3CDTF">2012-08-09T16:34:12Z</dcterms:created>
  <dcterms:modified xsi:type="dcterms:W3CDTF">2014-05-09T09:55:31Z</dcterms:modified>
</cp:coreProperties>
</file>