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5270" windowHeight="8175" tabRatio="693"/>
  </bookViews>
  <sheets>
    <sheet name="基本" sheetId="2" r:id="rId1"/>
    <sheet name="一覧" sheetId="49" r:id="rId2"/>
    <sheet name="無01_1" sheetId="4" r:id="rId3"/>
    <sheet name="無01_2" sheetId="33" r:id="rId4"/>
    <sheet name="遭01" sheetId="13" r:id="rId5"/>
    <sheet name="遭07" sheetId="14" r:id="rId6"/>
    <sheet name="遭11" sheetId="34" r:id="rId7"/>
    <sheet name="遭13" sheetId="35" r:id="rId8"/>
    <sheet name="日01" sheetId="15" r:id="rId9"/>
    <sheet name="日09" sheetId="40" r:id="rId10"/>
    <sheet name="日15" sheetId="39" r:id="rId11"/>
    <sheet name="クラス無_1" sheetId="41" r:id="rId12"/>
    <sheet name="クラス無_2" sheetId="44" r:id="rId13"/>
    <sheet name="クラス遭_1" sheetId="45" r:id="rId14"/>
    <sheet name="クラス日_1" sheetId="42" r:id="rId15"/>
    <sheet name="汎02" sheetId="43" r:id="rId16"/>
    <sheet name="汎06" sheetId="24" r:id="rId17"/>
    <sheet name="汎10" sheetId="27" r:id="rId18"/>
    <sheet name="汎12" sheetId="38" r:id="rId19"/>
    <sheet name="種族遭" sheetId="48" r:id="rId20"/>
  </sheets>
  <definedNames>
    <definedName name="_xlnm.Print_Area" localSheetId="13">クラス遭_1!$A$1:$G$58</definedName>
    <definedName name="_xlnm.Print_Area" localSheetId="14">クラス日_1!$A$1:$G$57</definedName>
    <definedName name="_xlnm.Print_Area" localSheetId="11">クラス無_1!$A$1:$G$59</definedName>
    <definedName name="_xlnm.Print_Area" localSheetId="12">クラス無_2!$A$1:$G$56</definedName>
    <definedName name="_xlnm.Print_Area" localSheetId="0">基本!$A$1:$O$38</definedName>
    <definedName name="_xlnm.Print_Area" localSheetId="19">種族遭!$A$1:$G$53</definedName>
    <definedName name="_xlnm.Print_Area" localSheetId="4">遭01!$A$1:$G$53</definedName>
    <definedName name="_xlnm.Print_Area" localSheetId="5">遭07!$A$1:$G$52</definedName>
    <definedName name="_xlnm.Print_Area" localSheetId="6">遭11!$A$1:$G$53</definedName>
    <definedName name="_xlnm.Print_Area" localSheetId="7">遭13!$A$1:$G$53</definedName>
    <definedName name="_xlnm.Print_Area" localSheetId="8">日01!$A$1:$G$51</definedName>
    <definedName name="_xlnm.Print_Area" localSheetId="9">日09!$A$1:$G$52</definedName>
    <definedName name="_xlnm.Print_Area" localSheetId="10">日15!$A$1:$G$53</definedName>
    <definedName name="_xlnm.Print_Area" localSheetId="15">汎02!$A$1:$G$57</definedName>
    <definedName name="_xlnm.Print_Area" localSheetId="16">汎06!$A$1:$G$58</definedName>
    <definedName name="_xlnm.Print_Area" localSheetId="17">汎10!$A$1:$G$58</definedName>
    <definedName name="_xlnm.Print_Area" localSheetId="18">汎12!$A$1:$G$57</definedName>
    <definedName name="_xlnm.Print_Area" localSheetId="2">無01_1!$A$1:$G$52</definedName>
    <definedName name="_xlnm.Print_Area" localSheetId="3">無01_2!$A$1:$G$50</definedName>
  </definedNames>
  <calcPr calcId="145621"/>
</workbook>
</file>

<file path=xl/calcChain.xml><?xml version="1.0" encoding="utf-8"?>
<calcChain xmlns="http://schemas.openxmlformats.org/spreadsheetml/2006/main">
  <c r="F43" i="49" l="1"/>
  <c r="D43" i="49"/>
  <c r="A43" i="49"/>
  <c r="A58" i="49" l="1"/>
  <c r="D53" i="49"/>
  <c r="A52" i="49"/>
  <c r="A45" i="49"/>
  <c r="D45" i="49"/>
  <c r="A47" i="49"/>
  <c r="A49" i="49"/>
  <c r="D47" i="49"/>
  <c r="D49" i="49"/>
  <c r="A51" i="49"/>
  <c r="A55" i="49"/>
  <c r="A53" i="49"/>
  <c r="A57" i="49"/>
  <c r="D57" i="49"/>
  <c r="D55" i="49"/>
  <c r="D51" i="49"/>
  <c r="D36" i="49"/>
  <c r="F57" i="49"/>
  <c r="F55" i="49"/>
  <c r="F53" i="49"/>
  <c r="F51" i="49"/>
  <c r="F47" i="49"/>
  <c r="F49" i="49"/>
  <c r="F45" i="49"/>
  <c r="B36" i="49"/>
  <c r="A36" i="49"/>
  <c r="D33" i="49"/>
  <c r="D23" i="49"/>
  <c r="B23" i="49"/>
  <c r="A23" i="49"/>
  <c r="B33" i="49"/>
  <c r="A33" i="49"/>
  <c r="F36" i="49"/>
  <c r="F33" i="49"/>
  <c r="F30" i="49"/>
  <c r="D30" i="49"/>
  <c r="B30" i="49"/>
  <c r="A30" i="49"/>
  <c r="D20" i="49"/>
  <c r="B20" i="49"/>
  <c r="A20" i="49"/>
  <c r="A14" i="49"/>
  <c r="D17" i="49"/>
  <c r="B17" i="49"/>
  <c r="A17" i="49"/>
  <c r="D14" i="49"/>
  <c r="B14" i="49"/>
  <c r="D11" i="49"/>
  <c r="B11" i="49"/>
  <c r="A11" i="49"/>
  <c r="F11" i="49"/>
  <c r="F14" i="49"/>
  <c r="F17" i="49"/>
  <c r="F20" i="49"/>
  <c r="D8" i="49"/>
  <c r="B8" i="49"/>
  <c r="F8" i="49"/>
  <c r="A8" i="49"/>
  <c r="B20" i="48" l="1"/>
  <c r="D13" i="2"/>
  <c r="C13" i="2"/>
  <c r="E53" i="48"/>
  <c r="D53" i="48"/>
  <c r="B53" i="48"/>
  <c r="G7" i="48"/>
  <c r="F7" i="48"/>
  <c r="G6" i="48"/>
  <c r="F6" i="48"/>
  <c r="G19" i="44"/>
  <c r="B59" i="41"/>
  <c r="D59" i="41"/>
  <c r="E59" i="41"/>
  <c r="A50" i="49" l="1"/>
  <c r="C27" i="40"/>
  <c r="C26" i="40"/>
  <c r="C24" i="40"/>
  <c r="C25" i="39"/>
  <c r="C24" i="39"/>
  <c r="C23" i="39"/>
  <c r="B20" i="42"/>
  <c r="C27" i="15"/>
  <c r="C26" i="15"/>
  <c r="C24" i="15"/>
  <c r="C23" i="13"/>
  <c r="C22" i="13"/>
  <c r="C21" i="13"/>
  <c r="E53" i="34"/>
  <c r="C18" i="14"/>
  <c r="B15" i="49" s="1"/>
  <c r="G7" i="27"/>
  <c r="C23" i="35"/>
  <c r="C22" i="35"/>
  <c r="C21" i="35"/>
  <c r="C23" i="34"/>
  <c r="C22" i="34"/>
  <c r="C21" i="34"/>
  <c r="C23" i="14"/>
  <c r="C22" i="14"/>
  <c r="C21" i="14"/>
  <c r="C23" i="4"/>
  <c r="C22" i="4"/>
  <c r="C23" i="33"/>
  <c r="C22" i="33"/>
  <c r="C21" i="33"/>
  <c r="C21" i="4"/>
  <c r="E58" i="45"/>
  <c r="D58" i="45"/>
  <c r="B58" i="45"/>
  <c r="G7" i="45"/>
  <c r="F7" i="45"/>
  <c r="G6" i="45"/>
  <c r="F6" i="45"/>
  <c r="E56" i="44"/>
  <c r="D56" i="44"/>
  <c r="B56" i="44"/>
  <c r="G7" i="44"/>
  <c r="F7" i="44"/>
  <c r="A44" i="49" s="1"/>
  <c r="G6" i="44"/>
  <c r="F6" i="44"/>
  <c r="A46" i="49" l="1"/>
  <c r="E57" i="43"/>
  <c r="D57" i="43"/>
  <c r="B57" i="43"/>
  <c r="L12" i="43"/>
  <c r="L10" i="43"/>
  <c r="G7" i="43"/>
  <c r="F7" i="43"/>
  <c r="G6" i="43"/>
  <c r="F6" i="43"/>
  <c r="E57" i="42"/>
  <c r="D57" i="42"/>
  <c r="B57" i="42"/>
  <c r="G7" i="42"/>
  <c r="F7" i="42"/>
  <c r="G6" i="42"/>
  <c r="F6" i="42"/>
  <c r="G7" i="41"/>
  <c r="F7" i="41"/>
  <c r="G6" i="41"/>
  <c r="F6" i="41"/>
  <c r="E52" i="40"/>
  <c r="D52" i="40"/>
  <c r="B52" i="40"/>
  <c r="C23" i="40"/>
  <c r="C22" i="40"/>
  <c r="E37" i="49" s="1"/>
  <c r="C20" i="40"/>
  <c r="B37" i="49" s="1"/>
  <c r="A19" i="40"/>
  <c r="G7" i="40"/>
  <c r="F7" i="40"/>
  <c r="G6" i="40"/>
  <c r="F6" i="40"/>
  <c r="A37" i="49" s="1"/>
  <c r="E53" i="39"/>
  <c r="D53" i="39"/>
  <c r="B53" i="39"/>
  <c r="C22" i="39"/>
  <c r="C21" i="39"/>
  <c r="E24" i="49" s="1"/>
  <c r="C20" i="39"/>
  <c r="B24" i="49" s="1"/>
  <c r="A19" i="39"/>
  <c r="A19" i="15"/>
  <c r="E57" i="38"/>
  <c r="D57" i="38"/>
  <c r="B57" i="38"/>
  <c r="G7" i="38"/>
  <c r="F7" i="38"/>
  <c r="G6" i="38"/>
  <c r="F6" i="38"/>
  <c r="A48" i="49" l="1"/>
  <c r="E53" i="35"/>
  <c r="D53" i="35"/>
  <c r="B53" i="35"/>
  <c r="C20" i="35"/>
  <c r="C19" i="35"/>
  <c r="E21" i="49" s="1"/>
  <c r="C18" i="35"/>
  <c r="B21" i="49" s="1"/>
  <c r="A17" i="35"/>
  <c r="G7" i="35"/>
  <c r="F7" i="35"/>
  <c r="G6" i="35"/>
  <c r="F6" i="35"/>
  <c r="D53" i="34"/>
  <c r="B53" i="34"/>
  <c r="C20" i="34"/>
  <c r="C19" i="34"/>
  <c r="E18" i="49" s="1"/>
  <c r="C18" i="34"/>
  <c r="B18" i="49" s="1"/>
  <c r="A17" i="34"/>
  <c r="G7" i="34"/>
  <c r="F7" i="34"/>
  <c r="G6" i="34"/>
  <c r="F6" i="34"/>
  <c r="A18" i="49" s="1"/>
  <c r="C20" i="14"/>
  <c r="C19" i="14"/>
  <c r="E15" i="49" s="1"/>
  <c r="A17" i="14"/>
  <c r="G7" i="14"/>
  <c r="F7" i="14"/>
  <c r="G6" i="14"/>
  <c r="F6" i="14"/>
  <c r="A15" i="49" s="1"/>
  <c r="E50" i="33"/>
  <c r="D50" i="33"/>
  <c r="B50" i="33"/>
  <c r="C20" i="33"/>
  <c r="C19" i="33"/>
  <c r="E12" i="49" s="1"/>
  <c r="C18" i="33"/>
  <c r="B12" i="49" s="1"/>
  <c r="A17" i="33"/>
  <c r="G7" i="33"/>
  <c r="F7" i="33"/>
  <c r="G6" i="33"/>
  <c r="F6" i="33"/>
  <c r="A12" i="49" s="1"/>
  <c r="J34" i="2"/>
  <c r="I34" i="2"/>
  <c r="K36" i="2"/>
  <c r="H36" i="2" s="1"/>
  <c r="C5" i="2"/>
  <c r="D5" i="2" s="1"/>
  <c r="C6" i="2"/>
  <c r="D6" i="2" s="1"/>
  <c r="C7" i="2"/>
  <c r="D7" i="2" s="1"/>
  <c r="C8" i="2"/>
  <c r="D8" i="2" s="1"/>
  <c r="C9" i="2"/>
  <c r="C10" i="2"/>
  <c r="A27" i="44" l="1"/>
  <c r="A27" i="41"/>
  <c r="A28" i="33"/>
  <c r="A27" i="27"/>
  <c r="A27" i="24"/>
  <c r="A25" i="43"/>
  <c r="A28" i="14"/>
  <c r="A27" i="48"/>
  <c r="A32" i="40"/>
  <c r="A30" i="39"/>
  <c r="A32" i="15"/>
  <c r="A28" i="35"/>
  <c r="A27" i="42"/>
  <c r="A28" i="13"/>
  <c r="A27" i="38"/>
  <c r="A28" i="34"/>
  <c r="A27" i="45"/>
  <c r="A31" i="4"/>
  <c r="F13" i="38"/>
  <c r="G18" i="44"/>
  <c r="F19" i="41"/>
  <c r="F15" i="33"/>
  <c r="A21" i="49"/>
  <c r="J11" i="48"/>
  <c r="J9" i="48"/>
  <c r="D9" i="2"/>
  <c r="B14" i="14"/>
  <c r="J11" i="38"/>
  <c r="J11" i="43"/>
  <c r="J9" i="43"/>
  <c r="D10" i="2"/>
  <c r="J11" i="45"/>
  <c r="B20" i="45" s="1"/>
  <c r="J9" i="45"/>
  <c r="J11" i="44"/>
  <c r="J9" i="44"/>
  <c r="J11" i="42"/>
  <c r="J9" i="42"/>
  <c r="J11" i="41"/>
  <c r="F20" i="41" s="1"/>
  <c r="J9" i="41"/>
  <c r="J11" i="40"/>
  <c r="J9" i="40"/>
  <c r="J11" i="39"/>
  <c r="J9" i="39"/>
  <c r="J9" i="38"/>
  <c r="I7" i="2"/>
  <c r="K9" i="2"/>
  <c r="J9" i="33"/>
  <c r="J11" i="33"/>
  <c r="B14" i="33" s="1"/>
  <c r="J9" i="14"/>
  <c r="J11" i="14"/>
  <c r="J9" i="34"/>
  <c r="J11" i="34"/>
  <c r="J9" i="35"/>
  <c r="J11" i="35"/>
  <c r="G34" i="2"/>
  <c r="G6" i="4" l="1"/>
  <c r="G7" i="4"/>
  <c r="E58" i="27" l="1"/>
  <c r="D58" i="27"/>
  <c r="B58" i="27"/>
  <c r="J11" i="27"/>
  <c r="J9" i="27"/>
  <c r="F7" i="27"/>
  <c r="G6" i="27"/>
  <c r="F6" i="27"/>
  <c r="A56" i="49" s="1"/>
  <c r="E58" i="24"/>
  <c r="D58" i="24"/>
  <c r="B58" i="24"/>
  <c r="J11" i="24"/>
  <c r="B11" i="24" s="1"/>
  <c r="J9" i="24"/>
  <c r="G7" i="24"/>
  <c r="F7" i="24"/>
  <c r="G6" i="24"/>
  <c r="F6" i="24"/>
  <c r="A54" i="49" l="1"/>
  <c r="B13" i="27"/>
  <c r="B15" i="27"/>
  <c r="C19" i="4"/>
  <c r="E9" i="49" s="1"/>
  <c r="C20" i="4"/>
  <c r="J7" i="2"/>
  <c r="F21" i="41" s="1"/>
  <c r="O7" i="2" l="1"/>
  <c r="G7" i="2"/>
  <c r="C20" i="13"/>
  <c r="C19" i="13"/>
  <c r="E31" i="49" s="1"/>
  <c r="C23" i="15"/>
  <c r="C22" i="15"/>
  <c r="E34" i="49" s="1"/>
  <c r="E51" i="15"/>
  <c r="D51" i="15"/>
  <c r="B51" i="15"/>
  <c r="C20" i="15"/>
  <c r="B34" i="49" s="1"/>
  <c r="G7" i="15"/>
  <c r="F7" i="15"/>
  <c r="G6" i="15"/>
  <c r="F6" i="15"/>
  <c r="A34" i="49" s="1"/>
  <c r="E52" i="14"/>
  <c r="D52" i="14"/>
  <c r="B52" i="14"/>
  <c r="C6" i="49" l="1"/>
  <c r="B6" i="49"/>
  <c r="E6" i="49"/>
  <c r="D6" i="49"/>
  <c r="L10" i="35"/>
  <c r="L10" i="34"/>
  <c r="L10" i="14"/>
  <c r="L10" i="33"/>
  <c r="E53" i="13"/>
  <c r="D53" i="13"/>
  <c r="B53" i="13"/>
  <c r="C18" i="13"/>
  <c r="B31" i="49" s="1"/>
  <c r="A17" i="13"/>
  <c r="G7" i="13"/>
  <c r="F7" i="13"/>
  <c r="G6" i="13"/>
  <c r="F6" i="13"/>
  <c r="D29" i="2"/>
  <c r="D28" i="2"/>
  <c r="D27" i="2"/>
  <c r="D26" i="2"/>
  <c r="D25" i="2"/>
  <c r="F7" i="4"/>
  <c r="O45" i="2"/>
  <c r="J43" i="2"/>
  <c r="O43" i="2" s="1"/>
  <c r="A31" i="49" l="1"/>
  <c r="F21" i="33"/>
  <c r="E21" i="33"/>
  <c r="D21" i="33"/>
  <c r="G21" i="33"/>
  <c r="G18" i="33"/>
  <c r="F18" i="33"/>
  <c r="E18" i="33"/>
  <c r="D18" i="33"/>
  <c r="D21" i="14"/>
  <c r="E21" i="14"/>
  <c r="D18" i="14"/>
  <c r="E18" i="14"/>
  <c r="E18" i="34"/>
  <c r="E21" i="34"/>
  <c r="D21" i="34"/>
  <c r="D18" i="34"/>
  <c r="D18" i="35"/>
  <c r="D21" i="35"/>
  <c r="E21" i="35"/>
  <c r="E18" i="35"/>
  <c r="O34" i="2"/>
  <c r="O36" i="2"/>
  <c r="O27" i="2"/>
  <c r="O18" i="2"/>
  <c r="L12" i="48" s="1"/>
  <c r="O9" i="2"/>
  <c r="F6" i="4"/>
  <c r="A9" i="49" s="1"/>
  <c r="L12" i="44" l="1"/>
  <c r="L12" i="45"/>
  <c r="L12" i="40"/>
  <c r="L12" i="42"/>
  <c r="L12" i="41"/>
  <c r="L12" i="39"/>
  <c r="L12" i="38"/>
  <c r="L12" i="27"/>
  <c r="L12" i="24"/>
  <c r="L12" i="34"/>
  <c r="L12" i="33"/>
  <c r="L12" i="35"/>
  <c r="L12" i="14"/>
  <c r="L12" i="15"/>
  <c r="L12" i="4"/>
  <c r="L12" i="13"/>
  <c r="E52" i="4"/>
  <c r="D52" i="4"/>
  <c r="B52" i="4"/>
  <c r="D26" i="40" l="1"/>
  <c r="E25" i="40"/>
  <c r="D25" i="40"/>
  <c r="E27" i="40"/>
  <c r="D27" i="40"/>
  <c r="E26" i="40"/>
  <c r="E24" i="39"/>
  <c r="D24" i="39"/>
  <c r="E25" i="39"/>
  <c r="D25" i="39"/>
  <c r="D21" i="39"/>
  <c r="C24" i="49" s="1"/>
  <c r="D22" i="39"/>
  <c r="E22" i="39"/>
  <c r="E21" i="39"/>
  <c r="D22" i="14"/>
  <c r="D19" i="14"/>
  <c r="C15" i="49" s="1"/>
  <c r="E23" i="14"/>
  <c r="E19" i="14"/>
  <c r="D23" i="14"/>
  <c r="E20" i="14"/>
  <c r="E22" i="14"/>
  <c r="D20" i="14"/>
  <c r="E23" i="35"/>
  <c r="D20" i="35"/>
  <c r="D23" i="35"/>
  <c r="E22" i="35"/>
  <c r="D22" i="35"/>
  <c r="E19" i="35"/>
  <c r="E20" i="35"/>
  <c r="D19" i="35"/>
  <c r="C21" i="49" s="1"/>
  <c r="G22" i="33"/>
  <c r="D20" i="33"/>
  <c r="D23" i="33"/>
  <c r="F23" i="33"/>
  <c r="D19" i="33"/>
  <c r="C12" i="49" s="1"/>
  <c r="G20" i="33"/>
  <c r="F22" i="33"/>
  <c r="D22" i="33"/>
  <c r="E22" i="33"/>
  <c r="G19" i="33"/>
  <c r="E19" i="33"/>
  <c r="E23" i="33"/>
  <c r="G23" i="33"/>
  <c r="F19" i="33"/>
  <c r="F20" i="33"/>
  <c r="E20" i="33"/>
  <c r="E20" i="34"/>
  <c r="D22" i="34"/>
  <c r="D20" i="34"/>
  <c r="E23" i="34"/>
  <c r="D19" i="34"/>
  <c r="C18" i="49" s="1"/>
  <c r="E22" i="34"/>
  <c r="D23" i="34"/>
  <c r="E19" i="34"/>
  <c r="E21" i="40"/>
  <c r="D22" i="40"/>
  <c r="C37" i="49" s="1"/>
  <c r="E22" i="40"/>
  <c r="D23" i="40"/>
  <c r="E23" i="40"/>
  <c r="D21" i="40"/>
  <c r="I16" i="2"/>
  <c r="K18" i="2"/>
  <c r="J11" i="15"/>
  <c r="J9" i="15"/>
  <c r="K27" i="2"/>
  <c r="K45" i="2"/>
  <c r="H45" i="2" s="1"/>
  <c r="J9" i="13"/>
  <c r="I43" i="2"/>
  <c r="G43" i="2" s="1"/>
  <c r="J11" i="13"/>
  <c r="D23" i="13" s="1"/>
  <c r="I25" i="2"/>
  <c r="J11" i="4"/>
  <c r="J9" i="4"/>
  <c r="C18" i="4"/>
  <c r="B9" i="49" s="1"/>
  <c r="A17" i="4"/>
  <c r="F19" i="4" l="1"/>
  <c r="G19" i="4"/>
  <c r="F20" i="4"/>
  <c r="G20" i="4"/>
  <c r="F22" i="4"/>
  <c r="G22" i="4"/>
  <c r="F23" i="4"/>
  <c r="G23" i="4"/>
  <c r="D21" i="15"/>
  <c r="E25" i="15"/>
  <c r="D25" i="15"/>
  <c r="E27" i="15"/>
  <c r="D27" i="15"/>
  <c r="E26" i="15"/>
  <c r="D26" i="15"/>
  <c r="E23" i="13"/>
  <c r="E20" i="13"/>
  <c r="E19" i="13"/>
  <c r="E22" i="13"/>
  <c r="D20" i="13"/>
  <c r="D22" i="13"/>
  <c r="D19" i="13"/>
  <c r="C31" i="49" s="1"/>
  <c r="D23" i="4"/>
  <c r="E23" i="4"/>
  <c r="E22" i="4"/>
  <c r="D22" i="4"/>
  <c r="D19" i="4"/>
  <c r="C9" i="49" s="1"/>
  <c r="D20" i="4"/>
  <c r="E20" i="4"/>
  <c r="E19" i="4"/>
  <c r="D22" i="15"/>
  <c r="C34" i="49" s="1"/>
  <c r="E22" i="15"/>
  <c r="D23" i="15"/>
  <c r="E23" i="15"/>
  <c r="E21" i="15"/>
  <c r="H27" i="2" l="1"/>
  <c r="H18" i="2"/>
  <c r="J25" i="2"/>
  <c r="J16" i="2"/>
  <c r="O16" i="2" s="1"/>
  <c r="L10" i="48" s="1"/>
  <c r="L10" i="45" l="1"/>
  <c r="L10" i="44"/>
  <c r="L10" i="42"/>
  <c r="L10" i="41"/>
  <c r="L10" i="40"/>
  <c r="L10" i="39"/>
  <c r="L10" i="38"/>
  <c r="L10" i="27"/>
  <c r="L10" i="24"/>
  <c r="G16" i="2"/>
  <c r="G25" i="2"/>
  <c r="O25" i="2"/>
  <c r="H9" i="2"/>
  <c r="D20" i="39" l="1"/>
  <c r="E20" i="39"/>
  <c r="C28" i="49"/>
  <c r="B28" i="49"/>
  <c r="E24" i="40"/>
  <c r="D24" i="40"/>
  <c r="E23" i="39"/>
  <c r="D23" i="39"/>
  <c r="E20" i="40"/>
  <c r="D20" i="40"/>
  <c r="L10" i="15"/>
  <c r="L10" i="13"/>
  <c r="L10" i="4"/>
  <c r="F21" i="4" l="1"/>
  <c r="G21" i="4"/>
  <c r="F18" i="4"/>
  <c r="G18" i="4"/>
  <c r="E24" i="15"/>
  <c r="D24" i="15"/>
  <c r="E21" i="13"/>
  <c r="D21" i="13"/>
  <c r="D18" i="13"/>
  <c r="E21" i="4"/>
  <c r="D21" i="4"/>
  <c r="D18" i="4"/>
  <c r="D20" i="15"/>
  <c r="E20" i="15"/>
  <c r="E18" i="4"/>
  <c r="E18" i="13"/>
</calcChain>
</file>

<file path=xl/sharedStrings.xml><?xml version="1.0" encoding="utf-8"?>
<sst xmlns="http://schemas.openxmlformats.org/spreadsheetml/2006/main" count="1612" uniqueCount="559">
  <si>
    <t>パワー名</t>
    <rPh sb="3" eb="4">
      <t>メイ</t>
    </rPh>
    <phoneticPr fontId="1"/>
  </si>
  <si>
    <t>基本</t>
    <rPh sb="0" eb="2">
      <t>キホン</t>
    </rPh>
    <phoneticPr fontId="1"/>
  </si>
  <si>
    <t>戦術的優位</t>
    <rPh sb="0" eb="3">
      <t>センジュツテキ</t>
    </rPh>
    <rPh sb="3" eb="5">
      <t>ユウイ</t>
    </rPh>
    <phoneticPr fontId="1"/>
  </si>
  <si>
    <t>通常</t>
    <rPh sb="0" eb="2">
      <t>ツウジョウ</t>
    </rPh>
    <phoneticPr fontId="1"/>
  </si>
  <si>
    <t>クリティカル</t>
    <phoneticPr fontId="1"/>
  </si>
  <si>
    <t>ダメージ</t>
    <phoneticPr fontId="1"/>
  </si>
  <si>
    <t>標準アクション</t>
    <rPh sb="0" eb="2">
      <t>ヒョウジュン</t>
    </rPh>
    <phoneticPr fontId="1"/>
  </si>
  <si>
    <t>目標</t>
    <rPh sb="0" eb="2">
      <t>モクヒョウ</t>
    </rPh>
    <phoneticPr fontId="1"/>
  </si>
  <si>
    <t>アクション</t>
    <phoneticPr fontId="1"/>
  </si>
  <si>
    <t>攻撃</t>
    <rPh sb="0" eb="2">
      <t>コウゲキ</t>
    </rPh>
    <phoneticPr fontId="1"/>
  </si>
  <si>
    <t>ヒット</t>
    <phoneticPr fontId="1"/>
  </si>
  <si>
    <t>現在値</t>
    <rPh sb="0" eb="2">
      <t>ゲンザイ</t>
    </rPh>
    <rPh sb="2" eb="3">
      <t>アタイ</t>
    </rPh>
    <phoneticPr fontId="1"/>
  </si>
  <si>
    <t>能力値修正</t>
    <rPh sb="0" eb="3">
      <t>ノウリョクチ</t>
    </rPh>
    <rPh sb="3" eb="5">
      <t>シュウセイ</t>
    </rPh>
    <phoneticPr fontId="1"/>
  </si>
  <si>
    <t>筋力</t>
    <rPh sb="0" eb="2">
      <t>キンリョク</t>
    </rPh>
    <phoneticPr fontId="1"/>
  </si>
  <si>
    <t>耐久力</t>
    <rPh sb="0" eb="3">
      <t>タイキュウリョク</t>
    </rPh>
    <phoneticPr fontId="1"/>
  </si>
  <si>
    <t>敏捷力</t>
    <rPh sb="0" eb="2">
      <t>ビンショウ</t>
    </rPh>
    <rPh sb="2" eb="3">
      <t>リョク</t>
    </rPh>
    <phoneticPr fontId="1"/>
  </si>
  <si>
    <t>知力</t>
    <rPh sb="0" eb="2">
      <t>チリョク</t>
    </rPh>
    <phoneticPr fontId="1"/>
  </si>
  <si>
    <t>判断力</t>
    <rPh sb="0" eb="3">
      <t>ハンダンリョク</t>
    </rPh>
    <phoneticPr fontId="1"/>
  </si>
  <si>
    <t>魅力</t>
    <rPh sb="0" eb="2">
      <t>ミリョク</t>
    </rPh>
    <phoneticPr fontId="1"/>
  </si>
  <si>
    <t>AC</t>
    <phoneticPr fontId="1"/>
  </si>
  <si>
    <t>頑健</t>
    <rPh sb="0" eb="2">
      <t>ガンケン</t>
    </rPh>
    <phoneticPr fontId="1"/>
  </si>
  <si>
    <t>反応</t>
    <rPh sb="0" eb="2">
      <t>ハンノウ</t>
    </rPh>
    <phoneticPr fontId="1"/>
  </si>
  <si>
    <t>意志</t>
    <rPh sb="0" eb="2">
      <t>イシ</t>
    </rPh>
    <phoneticPr fontId="1"/>
  </si>
  <si>
    <t>種別</t>
    <rPh sb="0" eb="2">
      <t>シュベツ</t>
    </rPh>
    <phoneticPr fontId="1"/>
  </si>
  <si>
    <t>命中計</t>
    <rPh sb="0" eb="2">
      <t>メイチュウ</t>
    </rPh>
    <rPh sb="2" eb="3">
      <t>ケイ</t>
    </rPh>
    <phoneticPr fontId="1"/>
  </si>
  <si>
    <t>能力</t>
    <rPh sb="0" eb="2">
      <t>ノウリョク</t>
    </rPh>
    <phoneticPr fontId="1"/>
  </si>
  <si>
    <t>修正</t>
    <rPh sb="0" eb="2">
      <t>シュウセイ</t>
    </rPh>
    <phoneticPr fontId="1"/>
  </si>
  <si>
    <t>Lv1/2</t>
    <phoneticPr fontId="1"/>
  </si>
  <si>
    <t>習熟</t>
    <rPh sb="0" eb="2">
      <t>シュウジュク</t>
    </rPh>
    <phoneticPr fontId="1"/>
  </si>
  <si>
    <t>強化</t>
    <rPh sb="0" eb="2">
      <t>キョウカ</t>
    </rPh>
    <phoneticPr fontId="1"/>
  </si>
  <si>
    <t>他</t>
    <rPh sb="0" eb="1">
      <t>ホカ</t>
    </rPh>
    <phoneticPr fontId="1"/>
  </si>
  <si>
    <t>名前</t>
    <rPh sb="0" eb="2">
      <t>ナマエ</t>
    </rPh>
    <phoneticPr fontId="1"/>
  </si>
  <si>
    <t>クラス</t>
    <phoneticPr fontId="1"/>
  </si>
  <si>
    <t>Lv</t>
    <phoneticPr fontId="1"/>
  </si>
  <si>
    <t>ダメージ</t>
    <phoneticPr fontId="1"/>
  </si>
  <si>
    <t>ボーナス</t>
    <phoneticPr fontId="1"/>
  </si>
  <si>
    <t>対象</t>
    <rPh sb="0" eb="2">
      <t>タイショウ</t>
    </rPh>
    <phoneticPr fontId="1"/>
  </si>
  <si>
    <t>追加効果・範囲など</t>
    <rPh sb="0" eb="2">
      <t>ツイカ</t>
    </rPh>
    <rPh sb="2" eb="4">
      <t>コウカ</t>
    </rPh>
    <rPh sb="5" eb="7">
      <t>ハンイ</t>
    </rPh>
    <phoneticPr fontId="1"/>
  </si>
  <si>
    <t>クリティカル</t>
    <phoneticPr fontId="1"/>
  </si>
  <si>
    <t>近接基礎</t>
    <rPh sb="0" eb="2">
      <t>キンセツ</t>
    </rPh>
    <rPh sb="2" eb="4">
      <t>キソ</t>
    </rPh>
    <phoneticPr fontId="1"/>
  </si>
  <si>
    <t>1ｄ10</t>
    <phoneticPr fontId="1"/>
  </si>
  <si>
    <t>キーワード</t>
    <phoneticPr fontId="1"/>
  </si>
  <si>
    <t>種類</t>
    <rPh sb="0" eb="2">
      <t>シュルイ</t>
    </rPh>
    <phoneticPr fontId="1"/>
  </si>
  <si>
    <t>無限回</t>
    <rPh sb="0" eb="2">
      <t>ムゲン</t>
    </rPh>
    <rPh sb="2" eb="3">
      <t>カイ</t>
    </rPh>
    <phoneticPr fontId="1"/>
  </si>
  <si>
    <t>ダメージ</t>
    <phoneticPr fontId="1"/>
  </si>
  <si>
    <t>命中
ロール</t>
    <rPh sb="0" eb="2">
      <t>メイチュウ</t>
    </rPh>
    <phoneticPr fontId="1"/>
  </si>
  <si>
    <t>射程</t>
    <rPh sb="0" eb="2">
      <t>シャテイ</t>
    </rPh>
    <phoneticPr fontId="1"/>
  </si>
  <si>
    <t>遠隔</t>
    <rPh sb="0" eb="2">
      <t>エンカク</t>
    </rPh>
    <phoneticPr fontId="1"/>
  </si>
  <si>
    <t>d</t>
    <phoneticPr fontId="1"/>
  </si>
  <si>
    <t>ｄ</t>
    <phoneticPr fontId="1"/>
  </si>
  <si>
    <t>タイプ・出典</t>
    <rPh sb="4" eb="6">
      <t>シュッテン</t>
    </rPh>
    <phoneticPr fontId="1"/>
  </si>
  <si>
    <t>命中ロール＆ダメージ表</t>
    <rPh sb="0" eb="2">
      <t>メイチュウ</t>
    </rPh>
    <rPh sb="10" eb="11">
      <t>ヒョウ</t>
    </rPh>
    <phoneticPr fontId="1"/>
  </si>
  <si>
    <t>パワー詳細</t>
    <rPh sb="3" eb="5">
      <t>ショウサイ</t>
    </rPh>
    <phoneticPr fontId="1"/>
  </si>
  <si>
    <t>解説・使い時・他PCとの連携等</t>
    <rPh sb="0" eb="2">
      <t>カイセツ</t>
    </rPh>
    <rPh sb="3" eb="4">
      <t>ツカ</t>
    </rPh>
    <rPh sb="5" eb="6">
      <t>ドキ</t>
    </rPh>
    <rPh sb="7" eb="8">
      <t>タ</t>
    </rPh>
    <rPh sb="12" eb="14">
      <t>レンケイ</t>
    </rPh>
    <rPh sb="14" eb="15">
      <t>ナド</t>
    </rPh>
    <phoneticPr fontId="1"/>
  </si>
  <si>
    <t>クリティカル時</t>
    <rPh sb="6" eb="7">
      <t>ジ</t>
    </rPh>
    <phoneticPr fontId="1"/>
  </si>
  <si>
    <t>攻撃R対象</t>
    <rPh sb="0" eb="2">
      <t>コウゲキ</t>
    </rPh>
    <rPh sb="3" eb="5">
      <t>タイショウ</t>
    </rPh>
    <phoneticPr fontId="1"/>
  </si>
  <si>
    <t>ダメージ対象</t>
    <rPh sb="4" eb="6">
      <t>タイショウ</t>
    </rPh>
    <phoneticPr fontId="1"/>
  </si>
  <si>
    <t>攻撃Rボーナス</t>
    <rPh sb="0" eb="2">
      <t>コウゲキ</t>
    </rPh>
    <phoneticPr fontId="1"/>
  </si>
  <si>
    <t>ダメージボーナス</t>
    <phoneticPr fontId="1"/>
  </si>
  <si>
    <t>ここは印刷されませんが、赤字の値の入力で計算が行われます。</t>
    <rPh sb="3" eb="5">
      <t>インサツ</t>
    </rPh>
    <rPh sb="12" eb="14">
      <t>アカジ</t>
    </rPh>
    <rPh sb="15" eb="16">
      <t>アタイ</t>
    </rPh>
    <rPh sb="17" eb="19">
      <t>ニュウリョク</t>
    </rPh>
    <rPh sb="20" eb="22">
      <t>ケイサン</t>
    </rPh>
    <rPh sb="23" eb="24">
      <t>オコナ</t>
    </rPh>
    <phoneticPr fontId="1"/>
  </si>
  <si>
    <t>赤字以外の内容は変更しないでください。</t>
    <rPh sb="0" eb="2">
      <t>アカジ</t>
    </rPh>
    <rPh sb="2" eb="4">
      <t>イガイ</t>
    </rPh>
    <rPh sb="5" eb="7">
      <t>ナイヨウ</t>
    </rPh>
    <rPh sb="8" eb="10">
      <t>ヘンコウ</t>
    </rPh>
    <phoneticPr fontId="1"/>
  </si>
  <si>
    <t>射程</t>
    <rPh sb="0" eb="2">
      <t>シャテイ</t>
    </rPh>
    <phoneticPr fontId="1"/>
  </si>
  <si>
    <t>遭遇毎</t>
    <rPh sb="0" eb="2">
      <t>ソウグウ</t>
    </rPh>
    <rPh sb="2" eb="3">
      <t>マイ</t>
    </rPh>
    <phoneticPr fontId="1"/>
  </si>
  <si>
    <t>一日毎</t>
    <rPh sb="0" eb="2">
      <t>イチニチ</t>
    </rPh>
    <rPh sb="2" eb="3">
      <t>マイ</t>
    </rPh>
    <phoneticPr fontId="1"/>
  </si>
  <si>
    <t>ミス</t>
    <phoneticPr fontId="1"/>
  </si>
  <si>
    <t>命中Rパワー修正</t>
    <rPh sb="0" eb="2">
      <t>メイチュウ</t>
    </rPh>
    <rPh sb="6" eb="8">
      <t>シュウセイ</t>
    </rPh>
    <phoneticPr fontId="1"/>
  </si>
  <si>
    <t>ダメージパワー修正</t>
    <rPh sb="7" eb="9">
      <t>シュウセイ</t>
    </rPh>
    <phoneticPr fontId="1"/>
  </si>
  <si>
    <t>ダメージ種別</t>
    <rPh sb="4" eb="6">
      <t>シュベツ</t>
    </rPh>
    <phoneticPr fontId="1"/>
  </si>
  <si>
    <t>効果</t>
    <rPh sb="0" eb="2">
      <t>コウカ</t>
    </rPh>
    <phoneticPr fontId="1"/>
  </si>
  <si>
    <t>↓能力値修正</t>
    <rPh sb="1" eb="4">
      <t>ノウリョクチ</t>
    </rPh>
    <rPh sb="4" eb="6">
      <t>シュウセイ</t>
    </rPh>
    <phoneticPr fontId="1"/>
  </si>
  <si>
    <t>Ver.</t>
    <phoneticPr fontId="1"/>
  </si>
  <si>
    <t>ｄ</t>
    <phoneticPr fontId="1"/>
  </si>
  <si>
    <t>パワー</t>
    <phoneticPr fontId="1"/>
  </si>
  <si>
    <t>効果範囲</t>
    <rPh sb="0" eb="2">
      <t>コウカ</t>
    </rPh>
    <rPh sb="2" eb="4">
      <t>ハンイ</t>
    </rPh>
    <phoneticPr fontId="1"/>
  </si>
  <si>
    <t>爆発</t>
    <rPh sb="0" eb="2">
      <t>バクハツ</t>
    </rPh>
    <phoneticPr fontId="1"/>
  </si>
  <si>
    <t>火</t>
    <rPh sb="0" eb="1">
      <t>ヒ</t>
    </rPh>
    <phoneticPr fontId="1"/>
  </si>
  <si>
    <t>近接</t>
    <rPh sb="0" eb="2">
      <t>キンセツ</t>
    </rPh>
    <phoneticPr fontId="1"/>
  </si>
  <si>
    <t>近接範囲</t>
    <rPh sb="0" eb="2">
      <t>キンセツ</t>
    </rPh>
    <rPh sb="2" eb="4">
      <t>ハンイ</t>
    </rPh>
    <phoneticPr fontId="1"/>
  </si>
  <si>
    <t>遠隔</t>
    <rPh sb="0" eb="2">
      <t>エンカク</t>
    </rPh>
    <phoneticPr fontId="1"/>
  </si>
  <si>
    <t>噴射</t>
    <rPh sb="0" eb="2">
      <t>フンシャ</t>
    </rPh>
    <phoneticPr fontId="1"/>
  </si>
  <si>
    <t>接触</t>
    <rPh sb="0" eb="2">
      <t>セッショク</t>
    </rPh>
    <phoneticPr fontId="1"/>
  </si>
  <si>
    <t>光輝</t>
    <rPh sb="0" eb="1">
      <t>コウ</t>
    </rPh>
    <rPh sb="1" eb="2">
      <t>キ</t>
    </rPh>
    <phoneticPr fontId="1"/>
  </si>
  <si>
    <t>酸</t>
    <rPh sb="0" eb="1">
      <t>サン</t>
    </rPh>
    <phoneticPr fontId="1"/>
  </si>
  <si>
    <t>死霊</t>
    <rPh sb="0" eb="2">
      <t>シリョウ</t>
    </rPh>
    <phoneticPr fontId="1"/>
  </si>
  <si>
    <t>精神</t>
    <rPh sb="0" eb="2">
      <t>セイシン</t>
    </rPh>
    <phoneticPr fontId="1"/>
  </si>
  <si>
    <t>電撃</t>
    <rPh sb="0" eb="2">
      <t>デンゲキ</t>
    </rPh>
    <phoneticPr fontId="1"/>
  </si>
  <si>
    <t>毒</t>
    <rPh sb="0" eb="1">
      <t>ドク</t>
    </rPh>
    <phoneticPr fontId="1"/>
  </si>
  <si>
    <t>雷鳴</t>
    <rPh sb="0" eb="2">
      <t>ライメイ</t>
    </rPh>
    <phoneticPr fontId="1"/>
  </si>
  <si>
    <t>力場</t>
    <rPh sb="0" eb="2">
      <t>リキバ</t>
    </rPh>
    <phoneticPr fontId="1"/>
  </si>
  <si>
    <t>冷気</t>
    <rPh sb="0" eb="2">
      <t>レイキ</t>
    </rPh>
    <phoneticPr fontId="1"/>
  </si>
  <si>
    <t>遠隔範囲</t>
    <rPh sb="0" eb="2">
      <t>エンカク</t>
    </rPh>
    <rPh sb="2" eb="4">
      <t>ハンイ</t>
    </rPh>
    <phoneticPr fontId="1"/>
  </si>
  <si>
    <t>遠隔基礎(魔法)1</t>
    <rPh sb="0" eb="2">
      <t>エンカク</t>
    </rPh>
    <rPh sb="2" eb="4">
      <t>キソ</t>
    </rPh>
    <rPh sb="5" eb="7">
      <t>マホウ</t>
    </rPh>
    <phoneticPr fontId="1"/>
  </si>
  <si>
    <t>特技</t>
    <rPh sb="0" eb="2">
      <t>トクギ</t>
    </rPh>
    <phoneticPr fontId="1"/>
  </si>
  <si>
    <t>クリーチャー1体</t>
    <rPh sb="7" eb="8">
      <t>タイ</t>
    </rPh>
    <phoneticPr fontId="1"/>
  </si>
  <si>
    <t>攻撃方法</t>
    <rPh sb="0" eb="2">
      <t>コウゲキ</t>
    </rPh>
    <rPh sb="2" eb="4">
      <t>ホウホウ</t>
    </rPh>
    <phoneticPr fontId="1"/>
  </si>
  <si>
    <t>ダメージダイス</t>
    <phoneticPr fontId="1"/>
  </si>
  <si>
    <t>ダメージ</t>
    <phoneticPr fontId="1"/>
  </si>
  <si>
    <t>一次目標</t>
    <rPh sb="0" eb="2">
      <t>イチジ</t>
    </rPh>
    <rPh sb="2" eb="4">
      <t>モクヒョウ</t>
    </rPh>
    <phoneticPr fontId="1"/>
  </si>
  <si>
    <t>一次攻撃</t>
    <rPh sb="0" eb="2">
      <t>イチジ</t>
    </rPh>
    <rPh sb="2" eb="4">
      <t>コウゲキ</t>
    </rPh>
    <phoneticPr fontId="1"/>
  </si>
  <si>
    <t>マイナー・アクション</t>
    <phoneticPr fontId="1"/>
  </si>
  <si>
    <t>HP</t>
    <phoneticPr fontId="1"/>
  </si>
  <si>
    <t>d</t>
    <phoneticPr fontId="1"/>
  </si>
  <si>
    <t>使用者</t>
    <rPh sb="0" eb="3">
      <t>シヨウシャ</t>
    </rPh>
    <phoneticPr fontId="1"/>
  </si>
  <si>
    <t>使用者および範囲内の味方すべて</t>
    <rPh sb="0" eb="3">
      <t>シヨウシャ</t>
    </rPh>
    <rPh sb="6" eb="9">
      <t>ハンイナイ</t>
    </rPh>
    <rPh sb="10" eb="12">
      <t>ミカタ</t>
    </rPh>
    <phoneticPr fontId="1"/>
  </si>
  <si>
    <r>
      <t>目標は使用者の次のターン終了時まで、</t>
    </r>
    <r>
      <rPr>
        <b/>
        <sz val="11"/>
        <color rgb="FFFF0000"/>
        <rFont val="ＭＳ Ｐゴシック"/>
        <family val="3"/>
        <charset val="128"/>
        <scheme val="minor"/>
      </rPr>
      <t>攻撃ロールに－２のペナルティ</t>
    </r>
    <r>
      <rPr>
        <sz val="11"/>
        <color theme="1"/>
        <rFont val="ＭＳ Ｐゴシック"/>
        <family val="2"/>
        <charset val="128"/>
        <scheme val="minor"/>
      </rPr>
      <t>を受ける。</t>
    </r>
    <rPh sb="0" eb="2">
      <t>モクヒョウ</t>
    </rPh>
    <rPh sb="3" eb="6">
      <t>シヨウシャ</t>
    </rPh>
    <rPh sb="7" eb="8">
      <t>ツギ</t>
    </rPh>
    <rPh sb="12" eb="15">
      <t>シュウリョウジ</t>
    </rPh>
    <rPh sb="18" eb="20">
      <t>コウゲキ</t>
    </rPh>
    <rPh sb="33" eb="34">
      <t>ウ</t>
    </rPh>
    <phoneticPr fontId="1"/>
  </si>
  <si>
    <t>.</t>
    <phoneticPr fontId="1"/>
  </si>
  <si>
    <t>グラスター</t>
    <phoneticPr fontId="1"/>
  </si>
  <si>
    <t>パラディン</t>
    <phoneticPr fontId="1"/>
  </si>
  <si>
    <t>ヴァーチュアス･ストライク （ハルバード）</t>
    <phoneticPr fontId="1"/>
  </si>
  <si>
    <t>近接基礎(予備)</t>
    <phoneticPr fontId="1"/>
  </si>
  <si>
    <t>ハンドアックス+2</t>
    <phoneticPr fontId="1"/>
  </si>
  <si>
    <t>間合い 光輝-5(T終)</t>
    <rPh sb="0" eb="2">
      <t>マア</t>
    </rPh>
    <rPh sb="4" eb="5">
      <t>コウ</t>
    </rPh>
    <rPh sb="5" eb="6">
      <t>キ</t>
    </rPh>
    <rPh sb="10" eb="11">
      <t>シュウ</t>
    </rPh>
    <phoneticPr fontId="1"/>
  </si>
  <si>
    <t>軍用</t>
    <rPh sb="0" eb="2">
      <t>グンヨウ</t>
    </rPh>
    <phoneticPr fontId="1"/>
  </si>
  <si>
    <t>パワー</t>
    <phoneticPr fontId="1"/>
  </si>
  <si>
    <t>ヴァーチュアス･ストライク</t>
    <phoneticPr fontId="1"/>
  </si>
  <si>
    <t>[無限回]◆[信仰]、[武器]、[光輝]</t>
    <rPh sb="7" eb="9">
      <t>シンコウ</t>
    </rPh>
    <rPh sb="12" eb="14">
      <t>ブキ</t>
    </rPh>
    <rPh sb="17" eb="19">
      <t>コウキ</t>
    </rPh>
    <phoneticPr fontId="1"/>
  </si>
  <si>
    <t>武器</t>
    <rPh sb="0" eb="2">
      <t>ブキ</t>
    </rPh>
    <phoneticPr fontId="1"/>
  </si>
  <si>
    <t>近接基礎</t>
  </si>
  <si>
    <t>AC</t>
  </si>
  <si>
    <t>【魅力】対"AC"</t>
    <rPh sb="1" eb="3">
      <t>ミリョク</t>
    </rPh>
    <phoneticPr fontId="1"/>
  </si>
  <si>
    <t>クリーチャー１体</t>
    <rPh sb="7" eb="8">
      <t>タイ</t>
    </rPh>
    <phoneticPr fontId="1"/>
  </si>
  <si>
    <t>１D10</t>
    <phoneticPr fontId="1"/>
  </si>
  <si>
    <t>１D6</t>
    <phoneticPr fontId="1"/>
  </si>
  <si>
    <t>特種</t>
    <rPh sb="0" eb="2">
      <t>トクシュ</t>
    </rPh>
    <phoneticPr fontId="1"/>
  </si>
  <si>
    <t>☆：ブラーダマンズ･ハルバード</t>
    <phoneticPr fontId="1"/>
  </si>
  <si>
    <t xml:space="preserve">　　クリティカル：使用者は1回分の回復力を使用できる。 </t>
    <phoneticPr fontId="1"/>
  </si>
  <si>
    <r>
      <t>　　追加のアクションを得るために</t>
    </r>
    <r>
      <rPr>
        <b/>
        <sz val="11"/>
        <color rgb="FFFF0000"/>
        <rFont val="ＭＳ Ｐゴシック"/>
        <family val="3"/>
        <charset val="128"/>
        <scheme val="minor"/>
      </rPr>
      <t>APを消費した際</t>
    </r>
    <r>
      <rPr>
        <sz val="11"/>
        <color theme="1"/>
        <rFont val="ＭＳ Ｐゴシック"/>
        <family val="2"/>
        <charset val="128"/>
        <scheme val="minor"/>
      </rPr>
      <t>、君から</t>
    </r>
    <r>
      <rPr>
        <sz val="11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>マス以内にいる全ての味方は</t>
    </r>
    <r>
      <rPr>
        <sz val="11"/>
        <color theme="1"/>
        <rFont val="ＭＳ Ｐゴシック"/>
        <family val="3"/>
        <charset val="128"/>
        <scheme val="minor"/>
      </rPr>
      <t/>
    </r>
    <rPh sb="2" eb="4">
      <t>ツイカ</t>
    </rPh>
    <rPh sb="11" eb="12">
      <t>エ</t>
    </rPh>
    <rPh sb="19" eb="21">
      <t>ショウヒ</t>
    </rPh>
    <rPh sb="23" eb="24">
      <t>サイ</t>
    </rPh>
    <rPh sb="25" eb="26">
      <t>キミ</t>
    </rPh>
    <rPh sb="31" eb="33">
      <t>イナイ</t>
    </rPh>
    <rPh sb="36" eb="37">
      <t>スベ</t>
    </rPh>
    <rPh sb="39" eb="41">
      <t>ミカタ</t>
    </rPh>
    <phoneticPr fontId="1"/>
  </si>
  <si>
    <t>★：《太陽のパワー》[領域]（信）</t>
    <phoneticPr fontId="1"/>
  </si>
  <si>
    <t>　　ヴァーチュアス･ストライクを使用し、1体の敵に攻撃をヒットさせたとき、</t>
    <rPh sb="16" eb="18">
      <t>シヨウ</t>
    </rPh>
    <rPh sb="21" eb="22">
      <t>タイ</t>
    </rPh>
    <rPh sb="23" eb="24">
      <t>テキ</t>
    </rPh>
    <rPh sb="25" eb="27">
      <t>コウゲキ</t>
    </rPh>
    <phoneticPr fontId="1"/>
  </si>
  <si>
    <r>
      <t>　　その敵はそのパワーの効果が全て適用された後、(T終)まで</t>
    </r>
    <r>
      <rPr>
        <b/>
        <sz val="11"/>
        <color rgb="FFFF0000"/>
        <rFont val="ＭＳ Ｐゴシック"/>
        <family val="3"/>
        <charset val="128"/>
        <scheme val="minor"/>
      </rPr>
      <t>[光輝]</t>
    </r>
    <r>
      <rPr>
        <sz val="11"/>
        <color theme="1"/>
        <rFont val="ＭＳ Ｐゴシック"/>
        <family val="3"/>
        <charset val="128"/>
        <scheme val="minor"/>
      </rPr>
      <t>に対する</t>
    </r>
    <r>
      <rPr>
        <b/>
        <sz val="11"/>
        <color rgb="FFFF0000"/>
        <rFont val="ＭＳ Ｐゴシック"/>
        <family val="3"/>
        <charset val="128"/>
        <scheme val="minor"/>
      </rPr>
      <t>脆弱性5</t>
    </r>
    <r>
      <rPr>
        <sz val="11"/>
        <color theme="1"/>
        <rFont val="ＭＳ Ｐゴシック"/>
        <family val="3"/>
        <charset val="128"/>
        <scheme val="minor"/>
      </rPr>
      <t>を得る。</t>
    </r>
    <phoneticPr fontId="1"/>
  </si>
  <si>
    <t>アーデント･ストライク</t>
    <phoneticPr fontId="1"/>
  </si>
  <si>
    <t>(1d10+【魅力】修正値)のダメージ</t>
    <rPh sb="7" eb="9">
      <t>ミリョク</t>
    </rPh>
    <phoneticPr fontId="1"/>
  </si>
  <si>
    <t>ダズリング･フレア</t>
    <phoneticPr fontId="1"/>
  </si>
  <si>
    <t>[遭遇毎]◆[信仰]、[武器]、[光輝]</t>
    <rPh sb="1" eb="3">
      <t>ソウグウ</t>
    </rPh>
    <rPh sb="3" eb="4">
      <t>マイ</t>
    </rPh>
    <phoneticPr fontId="1"/>
  </si>
  <si>
    <t>遠隔(パワー)</t>
  </si>
  <si>
    <t>遠隔(パワー)</t>
    <rPh sb="0" eb="2">
      <t>エンカク</t>
    </rPh>
    <phoneticPr fontId="1"/>
  </si>
  <si>
    <t>【魅力】対"反応"</t>
    <rPh sb="1" eb="3">
      <t>ミリョク</t>
    </rPh>
    <phoneticPr fontId="1"/>
  </si>
  <si>
    <t>(2d8+【魅力】修正値)の【光輝】ダメージ</t>
    <rPh sb="6" eb="8">
      <t>ミリョク</t>
    </rPh>
    <rPh sb="15" eb="17">
      <t>コウキ</t>
    </rPh>
    <phoneticPr fontId="1"/>
  </si>
  <si>
    <t>ビナイン･トランスポジション</t>
    <phoneticPr fontId="1"/>
  </si>
  <si>
    <t>[遭遇毎]◆[信仰]、[武器]、[瞬間移動]</t>
    <rPh sb="1" eb="3">
      <t>ソウグウ</t>
    </rPh>
    <rPh sb="3" eb="4">
      <t>マイ</t>
    </rPh>
    <rPh sb="17" eb="19">
      <t>シュンカン</t>
    </rPh>
    <rPh sb="19" eb="21">
      <t>イドウ</t>
    </rPh>
    <phoneticPr fontId="1"/>
  </si>
  <si>
    <t>パラディン／攻撃／７　（PHB124）</t>
    <rPh sb="6" eb="8">
      <t>コウゲキ</t>
    </rPh>
    <phoneticPr fontId="1"/>
  </si>
  <si>
    <t>２次攻撃</t>
    <rPh sb="1" eb="2">
      <t>ジ</t>
    </rPh>
    <rPh sb="2" eb="4">
      <t>コウゲキ</t>
    </rPh>
    <phoneticPr fontId="1"/>
  </si>
  <si>
    <t>敵1体</t>
    <rPh sb="0" eb="1">
      <t>テキ</t>
    </rPh>
    <rPh sb="2" eb="3">
      <t>タイ</t>
    </rPh>
    <phoneticPr fontId="1"/>
  </si>
  <si>
    <t>ウォーディング･ブロウ</t>
    <phoneticPr fontId="1"/>
  </si>
  <si>
    <t>ホスピタラー／攻撃／１１　（PHB132）</t>
    <rPh sb="7" eb="9">
      <t>コウゲキ</t>
    </rPh>
    <phoneticPr fontId="1"/>
  </si>
  <si>
    <t>[遭遇毎]◆[信仰]、[武器]</t>
    <rPh sb="1" eb="3">
      <t>ソウグウ</t>
    </rPh>
    <rPh sb="3" eb="4">
      <t>マイ</t>
    </rPh>
    <phoneticPr fontId="1"/>
  </si>
  <si>
    <t>２次目標</t>
    <rPh sb="1" eb="2">
      <t>ジ</t>
    </rPh>
    <rPh sb="2" eb="4">
      <t>モクヒョウ</t>
    </rPh>
    <phoneticPr fontId="1"/>
  </si>
  <si>
    <t>１次目標</t>
    <rPh sb="1" eb="2">
      <t>ジ</t>
    </rPh>
    <rPh sb="2" eb="4">
      <t>モクヒョウ</t>
    </rPh>
    <phoneticPr fontId="1"/>
  </si>
  <si>
    <t>使用者から【判】マスまでの範囲内にいる味方</t>
    <rPh sb="0" eb="3">
      <t>シヨウシャ</t>
    </rPh>
    <rPh sb="6" eb="7">
      <t>ハン</t>
    </rPh>
    <rPh sb="13" eb="16">
      <t>ハンイナイ</t>
    </rPh>
    <rPh sb="19" eb="21">
      <t>ミカタ</t>
    </rPh>
    <phoneticPr fontId="1"/>
  </si>
  <si>
    <t>コンペル･オビーディエンス</t>
    <phoneticPr fontId="1"/>
  </si>
  <si>
    <t>レイディアント･デリリウム</t>
    <phoneticPr fontId="1"/>
  </si>
  <si>
    <t>[一日毎]◆[信仰]、[装具]、[光輝]</t>
    <rPh sb="12" eb="14">
      <t>ソウグ</t>
    </rPh>
    <rPh sb="17" eb="19">
      <t>コウキ</t>
    </rPh>
    <phoneticPr fontId="1"/>
  </si>
  <si>
    <t>(3d8+【魅力】修正値)の【光輝】ダメージ　</t>
    <rPh sb="6" eb="8">
      <t>ミリョク</t>
    </rPh>
    <rPh sb="15" eb="17">
      <t>コウキ</t>
    </rPh>
    <phoneticPr fontId="1"/>
  </si>
  <si>
    <r>
      <t>目標は使用者の</t>
    </r>
    <r>
      <rPr>
        <b/>
        <sz val="11"/>
        <color rgb="FFFF0000"/>
        <rFont val="ＭＳ Ｐゴシック"/>
        <family val="3"/>
        <charset val="128"/>
        <scheme val="minor"/>
      </rPr>
      <t>次T終まで幻惑状態</t>
    </r>
    <r>
      <rPr>
        <sz val="11"/>
        <color theme="1"/>
        <rFont val="ＭＳ Ｐゴシック"/>
        <family val="2"/>
        <charset val="128"/>
        <scheme val="minor"/>
      </rPr>
      <t>となる。</t>
    </r>
    <rPh sb="0" eb="2">
      <t>モクヒョウ</t>
    </rPh>
    <rPh sb="3" eb="6">
      <t>シヨウシャ</t>
    </rPh>
    <rPh sb="7" eb="8">
      <t>ジ</t>
    </rPh>
    <rPh sb="9" eb="10">
      <t>シュウ</t>
    </rPh>
    <rPh sb="12" eb="14">
      <t>ゲンワク</t>
    </rPh>
    <rPh sb="14" eb="16">
      <t>ジョウタイ</t>
    </rPh>
    <phoneticPr fontId="1"/>
  </si>
  <si>
    <r>
      <t>さらに、目標は</t>
    </r>
    <r>
      <rPr>
        <b/>
        <sz val="11"/>
        <color rgb="FFFF0000"/>
        <rFont val="ＭＳ Ｐゴシック"/>
        <family val="3"/>
        <charset val="128"/>
        <scheme val="minor"/>
      </rPr>
      <t>ＡＣ－２</t>
    </r>
    <r>
      <rPr>
        <sz val="11"/>
        <color theme="1"/>
        <rFont val="ＭＳ Ｐゴシック"/>
        <family val="2"/>
        <charset val="128"/>
        <scheme val="minor"/>
      </rPr>
      <t>のペナルティを受ける。</t>
    </r>
    <r>
      <rPr>
        <b/>
        <sz val="11"/>
        <color rgb="FFFF0000"/>
        <rFont val="ＭＳ Ｐゴシック"/>
        <family val="3"/>
        <charset val="128"/>
        <scheme val="minor"/>
      </rPr>
      <t>（ＳＴ終）</t>
    </r>
    <rPh sb="4" eb="6">
      <t>モクヒョウ</t>
    </rPh>
    <rPh sb="18" eb="19">
      <t>ウ</t>
    </rPh>
    <rPh sb="25" eb="26">
      <t>シュウ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</si>
  <si>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半減</t>
    </r>
    <r>
      <rPr>
        <sz val="11"/>
        <color theme="1"/>
        <rFont val="ＭＳ Ｐゴシック"/>
        <family val="2"/>
        <charset val="128"/>
        <scheme val="minor"/>
      </rPr>
      <t>ダメージ</t>
    </r>
    <rPh sb="0" eb="2">
      <t>ハンゲン</t>
    </rPh>
    <phoneticPr fontId="1"/>
  </si>
  <si>
    <t>パラディン／攻撃／１　（ＰＨ123）</t>
    <phoneticPr fontId="1"/>
  </si>
  <si>
    <t>【魅力】対"頑健"</t>
    <rPh sb="1" eb="3">
      <t>ミリョク</t>
    </rPh>
    <rPh sb="6" eb="8">
      <t>ガンケン</t>
    </rPh>
    <phoneticPr fontId="1"/>
  </si>
  <si>
    <t>レイディアント･パルス</t>
    <phoneticPr fontId="1"/>
  </si>
  <si>
    <t>パラディン／攻撃／９　（ＰＨ125）</t>
    <phoneticPr fontId="1"/>
  </si>
  <si>
    <t>(1d10+【魅力】修正値)の【光輝】ダメージ。２次攻撃を行う　</t>
    <rPh sb="7" eb="9">
      <t>ミリョク</t>
    </rPh>
    <rPh sb="16" eb="18">
      <t>コウキ</t>
    </rPh>
    <rPh sb="25" eb="26">
      <t>ジ</t>
    </rPh>
    <rPh sb="26" eb="28">
      <t>コウゲキ</t>
    </rPh>
    <rPh sb="29" eb="30">
      <t>オコナ</t>
    </rPh>
    <phoneticPr fontId="1"/>
  </si>
  <si>
    <t>２次ヒット</t>
    <rPh sb="1" eb="2">
      <t>ジ</t>
    </rPh>
    <phoneticPr fontId="1"/>
  </si>
  <si>
    <t>(1d10+【魅力】修正値)の【光輝】ダメージ。使用者は目標を３マス押しやる</t>
    <rPh sb="7" eb="9">
      <t>ミリョク</t>
    </rPh>
    <rPh sb="16" eb="18">
      <t>コウキ</t>
    </rPh>
    <rPh sb="24" eb="27">
      <t>シヨウシャ</t>
    </rPh>
    <rPh sb="28" eb="30">
      <t>モクヒョウ</t>
    </rPh>
    <rPh sb="34" eb="35">
      <t>オ</t>
    </rPh>
    <phoneticPr fontId="1"/>
  </si>
  <si>
    <t>（１次目標は常に最初に選んだ目標のままである）</t>
    <rPh sb="2" eb="3">
      <t>ジ</t>
    </rPh>
    <rPh sb="3" eb="5">
      <t>モクヒョウ</t>
    </rPh>
    <rPh sb="6" eb="7">
      <t>ツネ</t>
    </rPh>
    <rPh sb="8" eb="10">
      <t>サイショ</t>
    </rPh>
    <rPh sb="11" eb="12">
      <t>エラ</t>
    </rPh>
    <rPh sb="14" eb="16">
      <t>モクヒョウ</t>
    </rPh>
    <phoneticPr fontId="1"/>
  </si>
  <si>
    <t>維持</t>
    <phoneticPr fontId="1"/>
  </si>
  <si>
    <t>ディヴァイン･チャレンジ</t>
    <phoneticPr fontId="1"/>
  </si>
  <si>
    <t>クラス特徴</t>
    <rPh sb="3" eb="5">
      <t>トクチョウ</t>
    </rPh>
    <phoneticPr fontId="1"/>
  </si>
  <si>
    <t>パラディン／汎用／　（ＰＨＢ121）</t>
    <rPh sb="6" eb="8">
      <t>ハンヨウ</t>
    </rPh>
    <phoneticPr fontId="1"/>
  </si>
  <si>
    <t>[無限回](特殊)◆[回復]、［信仰］</t>
    <rPh sb="1" eb="3">
      <t>ムゲン</t>
    </rPh>
    <rPh sb="3" eb="4">
      <t>カイ</t>
    </rPh>
    <rPh sb="6" eb="8">
      <t>トクシュ</t>
    </rPh>
    <rPh sb="11" eb="13">
      <t>カイフク</t>
    </rPh>
    <rPh sb="16" eb="18">
      <t>シンコウ</t>
    </rPh>
    <phoneticPr fontId="1"/>
  </si>
  <si>
    <t>範囲内のクリーチャー１体</t>
    <rPh sb="0" eb="3">
      <t>ハンイナイ</t>
    </rPh>
    <rPh sb="11" eb="12">
      <t>タイ</t>
    </rPh>
    <phoneticPr fontId="1"/>
  </si>
  <si>
    <t>使用者は目標をマークする。このマークは使用者がこのパワーを再び使用するまで</t>
    <rPh sb="0" eb="3">
      <t>シヨウシャ</t>
    </rPh>
    <rPh sb="4" eb="6">
      <t>モクヒョウ</t>
    </rPh>
    <rPh sb="19" eb="22">
      <t>シヨウシャ</t>
    </rPh>
    <rPh sb="29" eb="30">
      <t>フタタ</t>
    </rPh>
    <rPh sb="31" eb="33">
      <t>シヨウ</t>
    </rPh>
    <phoneticPr fontId="1"/>
  </si>
  <si>
    <t>自分のＴ中にくだんの目標を攻撃せず、かつ使用者が自分のＴ終了時にくだんの</t>
    <rPh sb="0" eb="2">
      <t>ジブン</t>
    </rPh>
    <rPh sb="4" eb="5">
      <t>チュウ</t>
    </rPh>
    <rPh sb="10" eb="12">
      <t>モクヒョウ</t>
    </rPh>
    <rPh sb="13" eb="15">
      <t>コウゲキ</t>
    </rPh>
    <rPh sb="20" eb="23">
      <t>シヨウシャ</t>
    </rPh>
    <rPh sb="24" eb="26">
      <t>ジブン</t>
    </rPh>
    <rPh sb="28" eb="31">
      <t>シュウリョウジ</t>
    </rPh>
    <phoneticPr fontId="1"/>
  </si>
  <si>
    <t>持続する。また、使用者がくだんの目標を”交戦”しなかった場合－－すなわち使用者が</t>
    <rPh sb="0" eb="2">
      <t>ジゾク</t>
    </rPh>
    <rPh sb="8" eb="11">
      <t>シヨウシャ</t>
    </rPh>
    <rPh sb="16" eb="18">
      <t>モクヒョウ</t>
    </rPh>
    <rPh sb="20" eb="22">
      <t>コウセン</t>
    </rPh>
    <rPh sb="28" eb="30">
      <t>バアイ</t>
    </rPh>
    <rPh sb="36" eb="39">
      <t>シヨウシャ</t>
    </rPh>
    <phoneticPr fontId="1"/>
  </si>
  <si>
    <t>目標と隣接していなかった場合－－使用者のＴ終了時にこのマークは終了する。</t>
    <rPh sb="0" eb="2">
      <t>モクヒョウ</t>
    </rPh>
    <rPh sb="3" eb="5">
      <t>リンセツ</t>
    </rPh>
    <rPh sb="12" eb="14">
      <t>バアイ</t>
    </rPh>
    <rPh sb="16" eb="19">
      <t>シヨウシャ</t>
    </rPh>
    <rPh sb="21" eb="24">
      <t>シュウリョウジ</t>
    </rPh>
    <rPh sb="31" eb="33">
      <t>シュウリョウ</t>
    </rPh>
    <phoneticPr fontId="1"/>
  </si>
  <si>
    <t>”使用者自信を含まない攻撃パワー”の目標とした際に、【光輝】ダメ―ジを受ける。</t>
    <rPh sb="1" eb="4">
      <t>シヨウシャ</t>
    </rPh>
    <rPh sb="4" eb="6">
      <t>ジシン</t>
    </rPh>
    <rPh sb="7" eb="8">
      <t>フク</t>
    </rPh>
    <rPh sb="11" eb="13">
      <t>コウゲキ</t>
    </rPh>
    <rPh sb="18" eb="20">
      <t>モクヒョウ</t>
    </rPh>
    <rPh sb="23" eb="24">
      <t>サイ</t>
    </rPh>
    <rPh sb="27" eb="29">
      <t>コウキ</t>
    </rPh>
    <rPh sb="35" eb="36">
      <t>ウ</t>
    </rPh>
    <phoneticPr fontId="1"/>
  </si>
  <si>
    <t>ダメージの値は（６＋【魅力】修正値）に等しい</t>
    <rPh sb="5" eb="6">
      <t>アタイ</t>
    </rPh>
    <rPh sb="11" eb="13">
      <t>ミリョク</t>
    </rPh>
    <rPh sb="14" eb="16">
      <t>シュウセイ</t>
    </rPh>
    <rPh sb="16" eb="17">
      <t>チ</t>
    </rPh>
    <rPh sb="19" eb="20">
      <t>ヒト</t>
    </rPh>
    <phoneticPr fontId="1"/>
  </si>
  <si>
    <t>21レベル：（９＋【魅力】修正値）ダメージ</t>
    <phoneticPr fontId="1"/>
  </si>
  <si>
    <t>特種：使用者はこのパワーを1ターンに1回しか使用できない。</t>
    <rPh sb="0" eb="2">
      <t>トクシュ</t>
    </rPh>
    <rPh sb="3" eb="6">
      <t>シヨウシャ</t>
    </rPh>
    <rPh sb="19" eb="20">
      <t>カイ</t>
    </rPh>
    <rPh sb="22" eb="24">
      <t>シヨウ</t>
    </rPh>
    <phoneticPr fontId="1"/>
  </si>
  <si>
    <t>アーデント･サージ</t>
    <phoneticPr fontId="1"/>
  </si>
  <si>
    <t>アーデント／クラス特徴／　（ＰＨＢⅢ24）</t>
    <rPh sb="9" eb="11">
      <t>トクチョウ</t>
    </rPh>
    <phoneticPr fontId="1"/>
  </si>
  <si>
    <t>使用者または味方1人</t>
    <rPh sb="0" eb="3">
      <t>シヨウシャ</t>
    </rPh>
    <rPh sb="6" eb="8">
      <t>ミカタ</t>
    </rPh>
    <rPh sb="8" eb="10">
      <t>ヒトリ</t>
    </rPh>
    <phoneticPr fontId="1"/>
  </si>
  <si>
    <t>目標は回復力1回分を消費することができ、それによって追加で３ｄ６のＨＰを回復する。</t>
    <rPh sb="0" eb="2">
      <t>モクヒョウ</t>
    </rPh>
    <rPh sb="3" eb="6">
      <t>カイフクリョク</t>
    </rPh>
    <rPh sb="7" eb="9">
      <t>カイブン</t>
    </rPh>
    <rPh sb="10" eb="12">
      <t>ショウヒ</t>
    </rPh>
    <rPh sb="26" eb="28">
      <t>ツイカ</t>
    </rPh>
    <rPh sb="36" eb="38">
      <t>カイフク</t>
    </rPh>
    <phoneticPr fontId="1"/>
  </si>
  <si>
    <t>レベル２６：６ｄ６の追加ＨＰ</t>
    <rPh sb="10" eb="12">
      <t>ツイカ</t>
    </rPh>
    <phoneticPr fontId="1"/>
  </si>
  <si>
    <t>レベル２１：５ｄ６の追加ＨＰ</t>
    <rPh sb="10" eb="12">
      <t>ツイカ</t>
    </rPh>
    <phoneticPr fontId="1"/>
  </si>
  <si>
    <t>レベル１６：４ｄ６の追加ＨＰ　爆発・１０</t>
    <rPh sb="10" eb="12">
      <t>ツイカ</t>
    </rPh>
    <rPh sb="15" eb="17">
      <t>バクハツ</t>
    </rPh>
    <phoneticPr fontId="1"/>
  </si>
  <si>
    <t>ブレス･ウェポン</t>
    <phoneticPr fontId="1"/>
  </si>
  <si>
    <t>[一日毎]◆[信仰]、［光輝］</t>
    <rPh sb="7" eb="9">
      <t>シンコウ</t>
    </rPh>
    <rPh sb="12" eb="14">
      <t>コウキ</t>
    </rPh>
    <phoneticPr fontId="1"/>
  </si>
  <si>
    <t>マイナー・アクション</t>
    <phoneticPr fontId="1"/>
  </si>
  <si>
    <t>範囲内の味方1体</t>
    <rPh sb="0" eb="3">
      <t>ハンイナイ</t>
    </rPh>
    <rPh sb="4" eb="6">
      <t>ミカタ</t>
    </rPh>
    <rPh sb="7" eb="8">
      <t>タイ</t>
    </rPh>
    <phoneticPr fontId="1"/>
  </si>
  <si>
    <t>その敵にマークされていない限り、（６＋【魅力】）【光輝】ダメージを負う。</t>
    <rPh sb="2" eb="3">
      <t>テキ</t>
    </rPh>
    <rPh sb="13" eb="14">
      <t>カギ</t>
    </rPh>
    <rPh sb="20" eb="22">
      <t>ミリョク</t>
    </rPh>
    <rPh sb="25" eb="27">
      <t>コウキ</t>
    </rPh>
    <rPh sb="33" eb="34">
      <t>オ</t>
    </rPh>
    <phoneticPr fontId="1"/>
  </si>
  <si>
    <t>シールド･オヴ･ヴァーチュアス</t>
    <phoneticPr fontId="1"/>
  </si>
  <si>
    <t>使用者</t>
    <rPh sb="0" eb="3">
      <t>シヨウシャ</t>
    </rPh>
    <phoneticPr fontId="1"/>
  </si>
  <si>
    <t>使用者が使用している武器を１つ選ぶ。</t>
    <rPh sb="0" eb="3">
      <t>シヨウシャ</t>
    </rPh>
    <rPh sb="4" eb="6">
      <t>シヨウ</t>
    </rPh>
    <rPh sb="10" eb="12">
      <t>ブキ</t>
    </rPh>
    <rPh sb="15" eb="16">
      <t>エラ</t>
    </rPh>
    <phoneticPr fontId="1"/>
  </si>
  <si>
    <r>
      <t>遭遇終了まで、使用者はその武器を用いた</t>
    </r>
    <r>
      <rPr>
        <b/>
        <sz val="11"/>
        <color rgb="FFFF0000"/>
        <rFont val="ＭＳ Ｐゴシック"/>
        <family val="3"/>
        <charset val="128"/>
        <scheme val="minor"/>
      </rPr>
      <t>攻撃ロールに＋１</t>
    </r>
    <r>
      <rPr>
        <sz val="11"/>
        <rFont val="ＭＳ Ｐゴシック"/>
        <family val="2"/>
        <charset val="128"/>
        <scheme val="minor"/>
      </rPr>
      <t>のパワーボーナスを得、</t>
    </r>
    <rPh sb="36" eb="37">
      <t>トク</t>
    </rPh>
    <phoneticPr fontId="1"/>
  </si>
  <si>
    <r>
      <t>ヒットした場合、</t>
    </r>
    <r>
      <rPr>
        <b/>
        <sz val="11"/>
        <color rgb="FFFF0000"/>
        <rFont val="ＭＳ Ｐゴシック"/>
        <family val="3"/>
        <charset val="128"/>
        <scheme val="minor"/>
      </rPr>
      <t>１ｄ６【光輝】</t>
    </r>
    <r>
      <rPr>
        <sz val="11"/>
        <rFont val="ＭＳ Ｐゴシック"/>
        <family val="3"/>
        <charset val="128"/>
        <scheme val="minor"/>
      </rPr>
      <t>の</t>
    </r>
    <r>
      <rPr>
        <b/>
        <sz val="11"/>
        <color rgb="FFFF0000"/>
        <rFont val="ＭＳ Ｐゴシック"/>
        <family val="3"/>
        <charset val="128"/>
        <scheme val="minor"/>
      </rPr>
      <t>追加ダメージ</t>
    </r>
    <r>
      <rPr>
        <sz val="11"/>
        <rFont val="ＭＳ Ｐゴシック"/>
        <family val="3"/>
        <charset val="128"/>
        <scheme val="minor"/>
      </rPr>
      <t>を与える。</t>
    </r>
    <rPh sb="5" eb="7">
      <t>バアイ</t>
    </rPh>
    <rPh sb="12" eb="14">
      <t>コウキ</t>
    </rPh>
    <rPh sb="16" eb="18">
      <t>ツイカ</t>
    </rPh>
    <rPh sb="23" eb="24">
      <t>アタ</t>
    </rPh>
    <phoneticPr fontId="1"/>
  </si>
  <si>
    <r>
      <t>さらに、</t>
    </r>
    <r>
      <rPr>
        <b/>
        <sz val="11"/>
        <color rgb="FFFF0000"/>
        <rFont val="ＭＳ Ｐゴシック"/>
        <family val="3"/>
        <charset val="128"/>
        <scheme val="minor"/>
      </rPr>
      <t>【光輝】脆弱を有するクリーチャー</t>
    </r>
    <r>
      <rPr>
        <sz val="11"/>
        <rFont val="ＭＳ Ｐゴシック"/>
        <family val="2"/>
        <charset val="128"/>
        <scheme val="minor"/>
      </rPr>
      <t>に対してその武器を用いた場合、</t>
    </r>
    <rPh sb="5" eb="7">
      <t>コウキ</t>
    </rPh>
    <rPh sb="8" eb="10">
      <t>ゼイジャク</t>
    </rPh>
    <rPh sb="11" eb="12">
      <t>ユウ</t>
    </rPh>
    <rPh sb="21" eb="22">
      <t>タイ</t>
    </rPh>
    <rPh sb="26" eb="28">
      <t>ブキ</t>
    </rPh>
    <rPh sb="29" eb="30">
      <t>モチ</t>
    </rPh>
    <rPh sb="32" eb="34">
      <t>バアイ</t>
    </rPh>
    <phoneticPr fontId="1"/>
  </si>
  <si>
    <t>ラス･オヴ･ザ･ゴッズ</t>
    <phoneticPr fontId="1"/>
  </si>
  <si>
    <t>[一日毎]◆[信仰]</t>
    <rPh sb="7" eb="9">
      <t>シンコウ</t>
    </rPh>
    <phoneticPr fontId="1"/>
  </si>
  <si>
    <t>【魅力】修正値に等しいパワーボーナスを得る。</t>
    <rPh sb="1" eb="3">
      <t>ミリョク</t>
    </rPh>
    <rPh sb="4" eb="6">
      <t>シュウセイ</t>
    </rPh>
    <rPh sb="6" eb="7">
      <t>チ</t>
    </rPh>
    <rPh sb="8" eb="9">
      <t>ヒト</t>
    </rPh>
    <rPh sb="19" eb="20">
      <t>エ</t>
    </rPh>
    <phoneticPr fontId="1"/>
  </si>
  <si>
    <t>ヒーリング･フォント</t>
    <phoneticPr fontId="1"/>
  </si>
  <si>
    <t>ホスピタラー／汎用／１２　（ＰＨＢ１３２）</t>
    <rPh sb="7" eb="9">
      <t>ハンヨウ</t>
    </rPh>
    <phoneticPr fontId="1"/>
  </si>
  <si>
    <t>[一日毎]◆[回復]、［信仰］</t>
    <rPh sb="7" eb="9">
      <t>カイフク</t>
    </rPh>
    <rPh sb="12" eb="14">
      <t>シンコウ</t>
    </rPh>
    <phoneticPr fontId="1"/>
  </si>
  <si>
    <r>
      <t>使用者から</t>
    </r>
    <r>
      <rPr>
        <b/>
        <sz val="12"/>
        <color rgb="FFFF0000"/>
        <rFont val="ＭＳ Ｐゴシック"/>
        <family val="3"/>
        <charset val="128"/>
        <scheme val="minor"/>
      </rPr>
      <t>１０マス以内にいる味方１人</t>
    </r>
    <r>
      <rPr>
        <sz val="12"/>
        <rFont val="ＭＳ Ｐゴシック"/>
        <family val="3"/>
        <charset val="128"/>
        <scheme val="minor"/>
      </rPr>
      <t>を選ぶ。</t>
    </r>
    <rPh sb="0" eb="3">
      <t>シヨウシャ</t>
    </rPh>
    <rPh sb="9" eb="11">
      <t>イナイ</t>
    </rPh>
    <rPh sb="14" eb="16">
      <t>ミカタ</t>
    </rPh>
    <rPh sb="16" eb="18">
      <t>ヒトリ</t>
    </rPh>
    <rPh sb="19" eb="20">
      <t>エラ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</si>
  <si>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攻撃をヒットさせたなら</t>
    </r>
    <r>
      <rPr>
        <sz val="11"/>
        <color theme="1"/>
        <rFont val="ＭＳ Ｐゴシック"/>
        <family val="2"/>
        <charset val="128"/>
        <scheme val="minor"/>
      </rPr>
      <t>、使用者は１人の味方を癒すことができる。</t>
    </r>
    <rPh sb="0" eb="2">
      <t>コウゲキ</t>
    </rPh>
    <rPh sb="12" eb="15">
      <t>シヨウシャ</t>
    </rPh>
    <rPh sb="16" eb="18">
      <t>ヒトリ</t>
    </rPh>
    <rPh sb="19" eb="21">
      <t>ミカタ</t>
    </rPh>
    <rPh sb="22" eb="23">
      <t>イヤ</t>
    </rPh>
    <phoneticPr fontId="1"/>
  </si>
  <si>
    <t>レイ･オン･ハンズ</t>
    <phoneticPr fontId="1"/>
  </si>
  <si>
    <t>このパワーは１日につき使用者の【判断力】修正値（最低１回）に等しい回数だけ使用できるが、</t>
    <rPh sb="7" eb="8">
      <t>ニチ</t>
    </rPh>
    <rPh sb="11" eb="14">
      <t>シヨウシャ</t>
    </rPh>
    <rPh sb="16" eb="19">
      <t>ハンダンリョク</t>
    </rPh>
    <rPh sb="20" eb="22">
      <t>シュウセイ</t>
    </rPh>
    <rPh sb="22" eb="23">
      <t>チ</t>
    </rPh>
    <rPh sb="24" eb="26">
      <t>サイテイ</t>
    </rPh>
    <rPh sb="27" eb="28">
      <t>カイ</t>
    </rPh>
    <rPh sb="30" eb="31">
      <t>ヒト</t>
    </rPh>
    <rPh sb="33" eb="35">
      <t>カイスウ</t>
    </rPh>
    <rPh sb="37" eb="39">
      <t>シヨウ</t>
    </rPh>
    <phoneticPr fontId="1"/>
  </si>
  <si>
    <t>１ラウンドに２回以上使用することはできない。</t>
    <rPh sb="7" eb="10">
      <t>カイイジョウ</t>
    </rPh>
    <rPh sb="10" eb="12">
      <t>シヨウ</t>
    </rPh>
    <phoneticPr fontId="1"/>
  </si>
  <si>
    <t>チャネル・ディヴィニティ：ディヴァイン･メトル</t>
    <phoneticPr fontId="1"/>
  </si>
  <si>
    <t>パラディン／クラス特徴／　（ＰＨＢ121）</t>
    <rPh sb="9" eb="11">
      <t>トクチョウ</t>
    </rPh>
    <phoneticPr fontId="1"/>
  </si>
  <si>
    <t>[遭遇毎]◆[信仰]</t>
    <rPh sb="1" eb="3">
      <t>ソウグウ</t>
    </rPh>
    <rPh sb="3" eb="4">
      <t>マイ</t>
    </rPh>
    <rPh sb="7" eb="9">
      <t>シンコウ</t>
    </rPh>
    <phoneticPr fontId="1"/>
  </si>
  <si>
    <t>目標はSTを行う。</t>
    <rPh sb="0" eb="2">
      <t>モクヒョウ</t>
    </rPh>
    <rPh sb="6" eb="7">
      <t>オコナ</t>
    </rPh>
    <phoneticPr fontId="1"/>
  </si>
  <si>
    <t>突撃</t>
    <rPh sb="0" eb="2">
      <t>トツゲキ</t>
    </rPh>
    <phoneticPr fontId="1"/>
  </si>
  <si>
    <t>突撃＋戦術的優位</t>
    <rPh sb="0" eb="2">
      <t>トツゲキ</t>
    </rPh>
    <rPh sb="3" eb="6">
      <t>センジュツテキ</t>
    </rPh>
    <rPh sb="6" eb="8">
      <t>ユウイ</t>
    </rPh>
    <phoneticPr fontId="1"/>
  </si>
  <si>
    <t>①自分のＴ以外で殴る時に深く考えずに使う。　⇒　ＳＴへのボーナスはＴ開始時まで持続</t>
    <rPh sb="1" eb="3">
      <t>ジブン</t>
    </rPh>
    <rPh sb="5" eb="7">
      <t>イガイ</t>
    </rPh>
    <rPh sb="8" eb="9">
      <t>ナグ</t>
    </rPh>
    <rPh sb="10" eb="11">
      <t>トキ</t>
    </rPh>
    <rPh sb="12" eb="13">
      <t>フカ</t>
    </rPh>
    <rPh sb="14" eb="15">
      <t>カンガ</t>
    </rPh>
    <rPh sb="18" eb="19">
      <t>ツカ</t>
    </rPh>
    <rPh sb="34" eb="36">
      <t>カイシ</t>
    </rPh>
    <rPh sb="36" eb="37">
      <t>ジ</t>
    </rPh>
    <rPh sb="39" eb="41">
      <t>ジゾク</t>
    </rPh>
    <phoneticPr fontId="1"/>
  </si>
  <si>
    <r>
      <t>　　　　　　　　　　　　　　　　　　　　　　　　　　　　　　　　味方から貰ったＳＴや</t>
    </r>
    <r>
      <rPr>
        <b/>
        <sz val="11"/>
        <color rgb="FFFF0000"/>
        <rFont val="ＭＳ Ｐゴシック"/>
        <family val="3"/>
        <charset val="128"/>
        <scheme val="minor"/>
      </rPr>
      <t>無双の意思のＳＴ</t>
    </r>
    <r>
      <rPr>
        <sz val="11"/>
        <color theme="1"/>
        <rFont val="ＭＳ Ｐゴシック"/>
        <family val="2"/>
        <charset val="128"/>
        <scheme val="minor"/>
      </rPr>
      <t>にも適用！！</t>
    </r>
    <rPh sb="32" eb="34">
      <t>ミカタ</t>
    </rPh>
    <rPh sb="36" eb="37">
      <t>モラ</t>
    </rPh>
    <rPh sb="42" eb="44">
      <t>ムソウ</t>
    </rPh>
    <rPh sb="45" eb="47">
      <t>イシ</t>
    </rPh>
    <rPh sb="52" eb="54">
      <t>テキヨウ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</si>
  <si>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突撃</t>
    </r>
    <r>
      <rPr>
        <sz val="11"/>
        <color theme="1"/>
        <rFont val="ＭＳ Ｐゴシック"/>
        <family val="2"/>
        <charset val="128"/>
        <scheme val="minor"/>
      </rPr>
      <t>を行う際、使用者は近接基礎攻撃の代わりにこのパワーを使用できる</t>
    </r>
    <rPh sb="0" eb="2">
      <t>トツゲキ</t>
    </rPh>
    <rPh sb="3" eb="4">
      <t>オコナ</t>
    </rPh>
    <rPh sb="5" eb="6">
      <t>サイ</t>
    </rPh>
    <rPh sb="7" eb="10">
      <t>シヨウシャ</t>
    </rPh>
    <rPh sb="11" eb="13">
      <t>キンセツ</t>
    </rPh>
    <rPh sb="13" eb="15">
      <t>キソ</t>
    </rPh>
    <rPh sb="15" eb="17">
      <t>コウゲキ</t>
    </rPh>
    <rPh sb="18" eb="19">
      <t>カ</t>
    </rPh>
    <rPh sb="28" eb="30">
      <t>シヨウ</t>
    </rPh>
    <phoneticPr fontId="1"/>
  </si>
  <si>
    <t>　１Ｔ目にマークした後、無理して突撃するよりもコレの方が無難か？</t>
    <rPh sb="3" eb="4">
      <t>メ</t>
    </rPh>
    <rPh sb="10" eb="11">
      <t>ノチ</t>
    </rPh>
    <rPh sb="12" eb="14">
      <t>ムリ</t>
    </rPh>
    <rPh sb="16" eb="18">
      <t>トツゲキ</t>
    </rPh>
    <rPh sb="26" eb="27">
      <t>ホウ</t>
    </rPh>
    <rPh sb="28" eb="30">
      <t>ブナン</t>
    </rPh>
    <phoneticPr fontId="1"/>
  </si>
  <si>
    <t>②範囲攻撃スキーにブチ込む。</t>
    <rPh sb="1" eb="3">
      <t>ハンイ</t>
    </rPh>
    <rPh sb="3" eb="5">
      <t>コウゲキ</t>
    </rPh>
    <rPh sb="11" eb="12">
      <t>コ</t>
    </rPh>
    <phoneticPr fontId="1"/>
  </si>
  <si>
    <t>①移動アクションが足りない時、突撃の代わりに使う</t>
    <rPh sb="1" eb="3">
      <t>イドウ</t>
    </rPh>
    <rPh sb="9" eb="10">
      <t>タ</t>
    </rPh>
    <rPh sb="13" eb="14">
      <t>トキ</t>
    </rPh>
    <rPh sb="15" eb="17">
      <t>トツゲキ</t>
    </rPh>
    <rPh sb="18" eb="19">
      <t>カ</t>
    </rPh>
    <rPh sb="22" eb="23">
      <t>ツカ</t>
    </rPh>
    <phoneticPr fontId="1"/>
  </si>
  <si>
    <t>　動けない時、減速時、曲がり角の先、敵の向こう側へ回り込む等、</t>
    <rPh sb="1" eb="2">
      <t>ウゴ</t>
    </rPh>
    <rPh sb="5" eb="6">
      <t>トキ</t>
    </rPh>
    <rPh sb="7" eb="9">
      <t>ゲンソク</t>
    </rPh>
    <rPh sb="9" eb="10">
      <t>ジ</t>
    </rPh>
    <rPh sb="11" eb="12">
      <t>マ</t>
    </rPh>
    <rPh sb="14" eb="15">
      <t>カド</t>
    </rPh>
    <rPh sb="16" eb="17">
      <t>サキ</t>
    </rPh>
    <rPh sb="18" eb="19">
      <t>テキ</t>
    </rPh>
    <rPh sb="20" eb="21">
      <t>ム</t>
    </rPh>
    <rPh sb="23" eb="24">
      <t>ガワ</t>
    </rPh>
    <rPh sb="25" eb="26">
      <t>マワ</t>
    </rPh>
    <rPh sb="27" eb="28">
      <t>コ</t>
    </rPh>
    <rPh sb="29" eb="30">
      <t>ナド</t>
    </rPh>
    <phoneticPr fontId="1"/>
  </si>
  <si>
    <t>効果</t>
    <rPh sb="0" eb="2">
      <t>コウカ</t>
    </rPh>
    <phoneticPr fontId="1"/>
  </si>
  <si>
    <t>使用者はその敵に対して、１回の２次攻撃を行う。</t>
    <rPh sb="0" eb="3">
      <t>シヨウシャ</t>
    </rPh>
    <rPh sb="6" eb="7">
      <t>テキ</t>
    </rPh>
    <rPh sb="8" eb="9">
      <t>タイ</t>
    </rPh>
    <rPh sb="13" eb="14">
      <t>カイ</t>
    </rPh>
    <rPh sb="16" eb="17">
      <t>ジ</t>
    </rPh>
    <rPh sb="17" eb="19">
      <t>コウゲキ</t>
    </rPh>
    <rPh sb="20" eb="21">
      <t>オコナ</t>
    </rPh>
    <phoneticPr fontId="1"/>
  </si>
  <si>
    <r>
      <t>使用者に</t>
    </r>
    <r>
      <rPr>
        <b/>
        <sz val="11"/>
        <color rgb="FFFF0000"/>
        <rFont val="ＭＳ Ｐゴシック"/>
        <family val="3"/>
        <charset val="128"/>
        <scheme val="minor"/>
      </rPr>
      <t>ﾏｰｸされてる</t>
    </r>
    <r>
      <rPr>
        <sz val="11"/>
        <color theme="1"/>
        <rFont val="ＭＳ Ｐゴシック"/>
        <family val="2"/>
        <charset val="128"/>
        <scheme val="minor"/>
      </rPr>
      <t>ｸﾘｰﾁｬｰ１体</t>
    </r>
    <rPh sb="0" eb="3">
      <t>シヨウシャ</t>
    </rPh>
    <rPh sb="18" eb="19">
      <t>タイ</t>
    </rPh>
    <phoneticPr fontId="1"/>
  </si>
  <si>
    <r>
      <t>使用者から５マス以内にいる</t>
    </r>
    <r>
      <rPr>
        <b/>
        <sz val="11"/>
        <color rgb="FFFF0000"/>
        <rFont val="ＭＳ Ｐゴシック"/>
        <family val="3"/>
        <charset val="128"/>
        <scheme val="minor"/>
      </rPr>
      <t>味方すべて</t>
    </r>
    <r>
      <rPr>
        <sz val="11"/>
        <color theme="1"/>
        <rFont val="ＭＳ Ｐゴシック"/>
        <family val="2"/>
        <charset val="128"/>
        <scheme val="minor"/>
      </rPr>
      <t>は１回の</t>
    </r>
    <r>
      <rPr>
        <b/>
        <sz val="11"/>
        <color rgb="FFFF0000"/>
        <rFont val="ＭＳ Ｐゴシック"/>
        <family val="3"/>
        <charset val="128"/>
        <scheme val="minor"/>
      </rPr>
      <t>ST</t>
    </r>
    <r>
      <rPr>
        <sz val="11"/>
        <color theme="1"/>
        <rFont val="ＭＳ Ｐゴシック"/>
        <family val="2"/>
        <charset val="128"/>
        <scheme val="minor"/>
      </rPr>
      <t>を行える</t>
    </r>
    <rPh sb="0" eb="3">
      <t>シヨウシャ</t>
    </rPh>
    <rPh sb="8" eb="10">
      <t>イナイ</t>
    </rPh>
    <rPh sb="13" eb="15">
      <t>ミカタ</t>
    </rPh>
    <rPh sb="20" eb="21">
      <t>カイ</t>
    </rPh>
    <rPh sb="25" eb="26">
      <t>オコナ</t>
    </rPh>
    <phoneticPr fontId="1"/>
  </si>
  <si>
    <t xml:space="preserve">　　クリティカル：使用者は1回分の回復力を使用できる。 </t>
    <phoneticPr fontId="1"/>
  </si>
  <si>
    <r>
      <t>【魅力】対"</t>
    </r>
    <r>
      <rPr>
        <b/>
        <sz val="11"/>
        <color rgb="FFFF0000"/>
        <rFont val="ＭＳ Ｐゴシック"/>
        <family val="3"/>
        <charset val="128"/>
        <scheme val="minor"/>
      </rPr>
      <t>意志</t>
    </r>
    <r>
      <rPr>
        <sz val="11"/>
        <color theme="1"/>
        <rFont val="ＭＳ Ｐゴシック"/>
        <family val="2"/>
        <charset val="128"/>
        <scheme val="minor"/>
      </rPr>
      <t>"</t>
    </r>
    <rPh sb="1" eb="3">
      <t>ミリョク</t>
    </rPh>
    <rPh sb="6" eb="8">
      <t>イシ</t>
    </rPh>
    <phoneticPr fontId="1"/>
  </si>
  <si>
    <t>[一日毎](特殊)◆[回復]、［サイオニック］</t>
    <rPh sb="1" eb="3">
      <t>イチニチ</t>
    </rPh>
    <rPh sb="3" eb="4">
      <t>マイ</t>
    </rPh>
    <rPh sb="6" eb="8">
      <t>トクシュ</t>
    </rPh>
    <rPh sb="11" eb="13">
      <t>カイフク</t>
    </rPh>
    <phoneticPr fontId="1"/>
  </si>
  <si>
    <r>
      <t>この遭遇終了まで、目標の</t>
    </r>
    <r>
      <rPr>
        <b/>
        <sz val="11"/>
        <color rgb="FFFF0000"/>
        <rFont val="ＭＳ Ｐゴシック"/>
        <family val="3"/>
        <charset val="128"/>
        <scheme val="minor"/>
      </rPr>
      <t>ダメージロール</t>
    </r>
    <r>
      <rPr>
        <sz val="11"/>
        <color theme="1"/>
        <rFont val="ＭＳ Ｐゴシック"/>
        <family val="2"/>
        <charset val="128"/>
        <scheme val="minor"/>
      </rPr>
      <t>に使用者の</t>
    </r>
    <rPh sb="2" eb="4">
      <t>ソウグウ</t>
    </rPh>
    <rPh sb="4" eb="6">
      <t>シュウリョウ</t>
    </rPh>
    <rPh sb="9" eb="11">
      <t>モクヒョウ</t>
    </rPh>
    <rPh sb="20" eb="23">
      <t>シヨウシャ</t>
    </rPh>
    <phoneticPr fontId="1"/>
  </si>
  <si>
    <r>
      <t>パラディン／汎用／</t>
    </r>
    <r>
      <rPr>
        <b/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　（ＰＨＢ124）</t>
    </r>
    <rPh sb="6" eb="8">
      <t>ハンヨウ</t>
    </rPh>
    <phoneticPr fontId="1"/>
  </si>
  <si>
    <t>このパワーを使用するには使用者の回復力が少なくとも１回分残ってなければならない。</t>
    <rPh sb="6" eb="8">
      <t>シヨウ</t>
    </rPh>
    <rPh sb="12" eb="15">
      <t>シヨウシャ</t>
    </rPh>
    <rPh sb="16" eb="19">
      <t>カイフクリョク</t>
    </rPh>
    <rPh sb="20" eb="21">
      <t>スク</t>
    </rPh>
    <rPh sb="26" eb="28">
      <t>カイブン</t>
    </rPh>
    <rPh sb="28" eb="29">
      <t>ノコ</t>
    </rPh>
    <phoneticPr fontId="1"/>
  </si>
  <si>
    <t>このロールには使用者の【魅力】修正値に等しいパワーボーナスがつく</t>
    <phoneticPr fontId="1"/>
  </si>
  <si>
    <t>②味方がピンチならば、コッチよりもアーデントサージ優先！</t>
    <rPh sb="1" eb="3">
      <t>ミカタ</t>
    </rPh>
    <rPh sb="25" eb="27">
      <t>ユウセン</t>
    </rPh>
    <phoneticPr fontId="1"/>
  </si>
  <si>
    <r>
      <rPr>
        <b/>
        <sz val="14"/>
        <color rgb="FF00B0F0"/>
        <rFont val="ＭＳ Ｐゴシック"/>
        <family val="3"/>
        <charset val="128"/>
        <scheme val="minor"/>
      </rPr>
      <t>反則スレスレ裏ワザ</t>
    </r>
    <r>
      <rPr>
        <b/>
        <sz val="14"/>
        <color rgb="FFFF0000"/>
        <rFont val="ＭＳ Ｐゴシック"/>
        <family val="3"/>
        <charset val="128"/>
        <scheme val="minor"/>
      </rPr>
      <t>　外法！待機ディヴァイン</t>
    </r>
    <rPh sb="0" eb="2">
      <t>ハンソク</t>
    </rPh>
    <rPh sb="6" eb="7">
      <t>ウラ</t>
    </rPh>
    <rPh sb="10" eb="11">
      <t>ゲ</t>
    </rPh>
    <rPh sb="11" eb="12">
      <t>ホウ</t>
    </rPh>
    <rPh sb="13" eb="15">
      <t>タイキ</t>
    </rPh>
    <phoneticPr fontId="1"/>
  </si>
  <si>
    <t>手順①自分のターンが始まったら、まず移動とマイナーをする。</t>
    <rPh sb="0" eb="2">
      <t>テジュン</t>
    </rPh>
    <rPh sb="3" eb="5">
      <t>ジブン</t>
    </rPh>
    <rPh sb="10" eb="11">
      <t>ハジ</t>
    </rPh>
    <rPh sb="18" eb="20">
      <t>イドウ</t>
    </rPh>
    <phoneticPr fontId="1"/>
  </si>
  <si>
    <r>
      <t>　　　　当然マイナーを２回やって、</t>
    </r>
    <r>
      <rPr>
        <b/>
        <sz val="11"/>
        <color rgb="FFFF0000"/>
        <rFont val="ＭＳ Ｐゴシック"/>
        <family val="3"/>
        <charset val="128"/>
        <scheme val="minor"/>
      </rPr>
      <t>Ｗチャレンジモードに入りつつ一日毎汎用パワー</t>
    </r>
    <r>
      <rPr>
        <sz val="11"/>
        <color theme="1"/>
        <rFont val="ＭＳ Ｐゴシック"/>
        <family val="2"/>
        <charset val="128"/>
        <scheme val="minor"/>
      </rPr>
      <t>を使うのもＧＯＯＤ！</t>
    </r>
    <rPh sb="4" eb="6">
      <t>トウゼン</t>
    </rPh>
    <rPh sb="12" eb="13">
      <t>カイ</t>
    </rPh>
    <rPh sb="27" eb="28">
      <t>ハイ</t>
    </rPh>
    <rPh sb="31" eb="33">
      <t>イチニチ</t>
    </rPh>
    <rPh sb="33" eb="34">
      <t>マイ</t>
    </rPh>
    <rPh sb="34" eb="36">
      <t>ハンヨウ</t>
    </rPh>
    <rPh sb="40" eb="41">
      <t>ツカ</t>
    </rPh>
    <phoneticPr fontId="1"/>
  </si>
  <si>
    <r>
      <t>④当たり前だが</t>
    </r>
    <r>
      <rPr>
        <b/>
        <sz val="11"/>
        <color rgb="FFFF0000"/>
        <rFont val="ＭＳ Ｐゴシック"/>
        <family val="3"/>
        <charset val="128"/>
        <scheme val="minor"/>
      </rPr>
      <t>自分が気絶したら使えない！</t>
    </r>
    <rPh sb="1" eb="2">
      <t>ア</t>
    </rPh>
    <rPh sb="4" eb="5">
      <t>マエ</t>
    </rPh>
    <rPh sb="7" eb="9">
      <t>ジブン</t>
    </rPh>
    <rPh sb="10" eb="12">
      <t>キゼツ</t>
    </rPh>
    <rPh sb="15" eb="16">
      <t>ツカ</t>
    </rPh>
    <phoneticPr fontId="1"/>
  </si>
  <si>
    <r>
      <t>　　</t>
    </r>
    <r>
      <rPr>
        <b/>
        <sz val="11"/>
        <color rgb="FFFF0000"/>
        <rFont val="ＭＳ Ｐゴシック"/>
        <family val="3"/>
        <charset val="128"/>
        <scheme val="minor"/>
      </rPr>
      <t>遭遇毎パワー：</t>
    </r>
    <r>
      <rPr>
        <sz val="11"/>
        <color theme="1"/>
        <rFont val="ＭＳ Ｐゴシック"/>
        <family val="3"/>
        <charset val="128"/>
        <scheme val="minor"/>
      </rPr>
      <t>遭遇終了まで使用者のデヴァイン・チャレンジのパワーは</t>
    </r>
    <rPh sb="2" eb="4">
      <t>ソウグウ</t>
    </rPh>
    <rPh sb="4" eb="5">
      <t>マイ</t>
    </rPh>
    <rPh sb="9" eb="11">
      <t>ソウグウ</t>
    </rPh>
    <rPh sb="11" eb="13">
      <t>シュウリョウ</t>
    </rPh>
    <rPh sb="15" eb="18">
      <t>シヨウシャ</t>
    </rPh>
    <phoneticPr fontId="1"/>
  </si>
  <si>
    <r>
      <t>　　　爆発の範囲内のクリーチャー</t>
    </r>
    <r>
      <rPr>
        <b/>
        <sz val="11"/>
        <color rgb="FFFF0000"/>
        <rFont val="ＭＳ Ｐゴシック"/>
        <family val="3"/>
        <charset val="128"/>
        <scheme val="minor"/>
      </rPr>
      <t>１体ではなく、２体を目標とする</t>
    </r>
    <r>
      <rPr>
        <sz val="11"/>
        <color theme="1"/>
        <rFont val="ＭＳ Ｐゴシック"/>
        <family val="3"/>
        <charset val="128"/>
        <scheme val="minor"/>
      </rPr>
      <t>。　</t>
    </r>
    <r>
      <rPr>
        <b/>
        <sz val="11"/>
        <color theme="6" tint="-0.249977111117893"/>
        <rFont val="ＭＳ Ｐゴシック"/>
        <family val="3"/>
        <charset val="128"/>
        <scheme val="minor"/>
      </rPr>
      <t>⇒通称　Ｗチャレンジモード</t>
    </r>
    <rPh sb="3" eb="5">
      <t>バクハツ</t>
    </rPh>
    <rPh sb="6" eb="9">
      <t>ハンイナイ</t>
    </rPh>
    <rPh sb="17" eb="18">
      <t>タイ</t>
    </rPh>
    <rPh sb="24" eb="25">
      <t>タイ</t>
    </rPh>
    <rPh sb="26" eb="28">
      <t>モクヒョウ</t>
    </rPh>
    <rPh sb="34" eb="36">
      <t>ツウショウ</t>
    </rPh>
    <phoneticPr fontId="1"/>
  </si>
  <si>
    <t>①味方がピンチの時に使ってあげる♡　⇒温存する必要も無いが、積極的に使いに行く必要も無し。</t>
    <rPh sb="1" eb="3">
      <t>ミカタ</t>
    </rPh>
    <rPh sb="8" eb="9">
      <t>トキ</t>
    </rPh>
    <rPh sb="10" eb="11">
      <t>ツカ</t>
    </rPh>
    <rPh sb="19" eb="21">
      <t>オンゾン</t>
    </rPh>
    <rPh sb="23" eb="25">
      <t>ヒツヨウ</t>
    </rPh>
    <rPh sb="26" eb="27">
      <t>ナ</t>
    </rPh>
    <rPh sb="30" eb="33">
      <t>セッキョクテキ</t>
    </rPh>
    <rPh sb="34" eb="35">
      <t>ツカ</t>
    </rPh>
    <rPh sb="37" eb="38">
      <t>イ</t>
    </rPh>
    <rPh sb="39" eb="41">
      <t>ヒツヨウ</t>
    </rPh>
    <rPh sb="42" eb="43">
      <t>ナ</t>
    </rPh>
    <phoneticPr fontId="1"/>
  </si>
  <si>
    <r>
      <t>その味方は</t>
    </r>
    <r>
      <rPr>
        <b/>
        <sz val="11"/>
        <color theme="1"/>
        <rFont val="ＭＳ Ｐゴシック"/>
        <family val="3"/>
        <charset val="128"/>
        <scheme val="minor"/>
      </rPr>
      <t>（１ｄ６＋使用者の【判断力】修正値）に等しいＨＰを回復</t>
    </r>
    <r>
      <rPr>
        <sz val="11"/>
        <color theme="1"/>
        <rFont val="ＭＳ Ｐゴシック"/>
        <family val="3"/>
        <charset val="128"/>
        <scheme val="minor"/>
      </rPr>
      <t>する。</t>
    </r>
    <rPh sb="2" eb="4">
      <t>ミカタ</t>
    </rPh>
    <rPh sb="10" eb="13">
      <t>シヨウシャ</t>
    </rPh>
    <rPh sb="15" eb="18">
      <t>ハンダンリョク</t>
    </rPh>
    <rPh sb="19" eb="21">
      <t>シュウセイ</t>
    </rPh>
    <rPh sb="21" eb="22">
      <t>チ</t>
    </rPh>
    <rPh sb="24" eb="25">
      <t>ヒト</t>
    </rPh>
    <rPh sb="30" eb="32">
      <t>カイフク</t>
    </rPh>
    <phoneticPr fontId="1"/>
  </si>
  <si>
    <r>
      <rPr>
        <b/>
        <sz val="12"/>
        <color rgb="FF0070C0"/>
        <rFont val="ＭＳ Ｐゴシック"/>
        <family val="3"/>
        <charset val="128"/>
        <scheme val="minor"/>
      </rPr>
      <t>マイナーアクションは多くのパワーと競合するので　要注意！</t>
    </r>
    <r>
      <rPr>
        <b/>
        <sz val="12"/>
        <color theme="1"/>
        <rFont val="ＭＳ Ｐゴシック"/>
        <family val="3"/>
        <charset val="128"/>
        <scheme val="minor"/>
      </rPr>
      <t>　⇒</t>
    </r>
    <r>
      <rPr>
        <b/>
        <sz val="12"/>
        <color rgb="FFFF0000"/>
        <rFont val="ＭＳ Ｐゴシック"/>
        <family val="3"/>
        <charset val="128"/>
        <scheme val="minor"/>
      </rPr>
      <t>温存し過ぎると使う暇がない。</t>
    </r>
    <rPh sb="10" eb="11">
      <t>オオ</t>
    </rPh>
    <rPh sb="17" eb="19">
      <t>キョウゴウ</t>
    </rPh>
    <rPh sb="24" eb="27">
      <t>ヨウチュウイ</t>
    </rPh>
    <rPh sb="30" eb="32">
      <t>オンゾン</t>
    </rPh>
    <rPh sb="33" eb="34">
      <t>ス</t>
    </rPh>
    <rPh sb="37" eb="38">
      <t>ツカ</t>
    </rPh>
    <rPh sb="39" eb="40">
      <t>ヒマ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</si>
  <si>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遭遇終了まで目標に対して攻撃</t>
    </r>
    <r>
      <rPr>
        <sz val="11"/>
        <color theme="1"/>
        <rFont val="ＭＳ Ｐゴシック"/>
        <family val="2"/>
        <charset val="128"/>
        <scheme val="minor"/>
      </rPr>
      <t>を行ってヒットまたはミスした敵は、</t>
    </r>
    <rPh sb="0" eb="2">
      <t>ソウグウ</t>
    </rPh>
    <rPh sb="2" eb="4">
      <t>シュウリョウ</t>
    </rPh>
    <rPh sb="6" eb="8">
      <t>モクヒョウ</t>
    </rPh>
    <rPh sb="9" eb="10">
      <t>タイ</t>
    </rPh>
    <rPh sb="12" eb="14">
      <t>コウゲキ</t>
    </rPh>
    <rPh sb="15" eb="16">
      <t>オコナ</t>
    </rPh>
    <rPh sb="28" eb="29">
      <t>テキ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</si>
  <si>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半減</t>
    </r>
    <r>
      <rPr>
        <sz val="11"/>
        <color theme="1"/>
        <rFont val="ＭＳ Ｐゴシック"/>
        <family val="2"/>
        <charset val="128"/>
        <scheme val="minor"/>
      </rPr>
      <t>ダメージ　　</t>
    </r>
    <r>
      <rPr>
        <b/>
        <sz val="11"/>
        <color rgb="FFFF0000"/>
        <rFont val="ＭＳ Ｐゴシック"/>
        <family val="3"/>
        <charset val="128"/>
        <scheme val="minor"/>
      </rPr>
      <t>２次攻撃は行えない</t>
    </r>
    <rPh sb="0" eb="2">
      <t>ハンゲン</t>
    </rPh>
    <rPh sb="9" eb="10">
      <t>ジ</t>
    </rPh>
    <rPh sb="10" eb="12">
      <t>コウゲキ</t>
    </rPh>
    <rPh sb="13" eb="14">
      <t>オコナ</t>
    </rPh>
    <phoneticPr fontId="1"/>
  </si>
  <si>
    <r>
      <rPr>
        <b/>
        <sz val="11"/>
        <color rgb="FF0070C0"/>
        <rFont val="ＭＳ Ｐゴシック"/>
        <family val="3"/>
        <charset val="128"/>
        <scheme val="minor"/>
      </rPr>
      <t>マイナー：</t>
    </r>
    <r>
      <rPr>
        <sz val="11"/>
        <color theme="1"/>
        <rFont val="ＭＳ Ｐゴシック"/>
        <family val="2"/>
        <charset val="128"/>
        <scheme val="minor"/>
      </rPr>
      <t>使用者がこのパワーを維持した際、再度２次攻撃を行うことができる</t>
    </r>
    <rPh sb="5" eb="8">
      <t>シヨウシャ</t>
    </rPh>
    <rPh sb="15" eb="17">
      <t>イジ</t>
    </rPh>
    <rPh sb="19" eb="20">
      <t>サイ</t>
    </rPh>
    <rPh sb="21" eb="23">
      <t>サイド</t>
    </rPh>
    <rPh sb="24" eb="25">
      <t>ジ</t>
    </rPh>
    <rPh sb="25" eb="27">
      <t>コウゲキ</t>
    </rPh>
    <rPh sb="28" eb="29">
      <t>オコナ</t>
    </rPh>
    <phoneticPr fontId="1"/>
  </si>
  <si>
    <r>
      <t>使用者は</t>
    </r>
    <r>
      <rPr>
        <b/>
        <sz val="11"/>
        <color rgb="FFFF0000"/>
        <rFont val="ＭＳ Ｐゴシック"/>
        <family val="3"/>
        <charset val="128"/>
        <scheme val="minor"/>
      </rPr>
      <t>３マスシフト</t>
    </r>
    <r>
      <rPr>
        <sz val="11"/>
        <color theme="1"/>
        <rFont val="ＭＳ Ｐゴシック"/>
        <family val="2"/>
        <charset val="128"/>
        <scheme val="minor"/>
      </rPr>
      <t>する。その後、使用者は目標を</t>
    </r>
    <r>
      <rPr>
        <b/>
        <sz val="11"/>
        <color rgb="FFFF0000"/>
        <rFont val="ＭＳ Ｐゴシック"/>
        <family val="3"/>
        <charset val="128"/>
        <scheme val="minor"/>
      </rPr>
      <t>５マス引き寄せ</t>
    </r>
    <r>
      <rPr>
        <sz val="11"/>
        <color theme="1"/>
        <rFont val="ＭＳ Ｐゴシック"/>
        <family val="2"/>
        <charset val="128"/>
        <scheme val="minor"/>
      </rPr>
      <t>、</t>
    </r>
    <rPh sb="0" eb="3">
      <t>シヨウシャ</t>
    </rPh>
    <rPh sb="15" eb="16">
      <t>ゴ</t>
    </rPh>
    <rPh sb="17" eb="20">
      <t>シヨウシャ</t>
    </rPh>
    <rPh sb="21" eb="23">
      <t>モクヒョウ</t>
    </rPh>
    <rPh sb="27" eb="28">
      <t>ヒ</t>
    </rPh>
    <rPh sb="29" eb="30">
      <t>ヨ</t>
    </rPh>
    <phoneticPr fontId="1"/>
  </si>
  <si>
    <t>【魅力】対"ＡＣ"</t>
    <rPh sb="1" eb="3">
      <t>ミリョク</t>
    </rPh>
    <phoneticPr fontId="1"/>
  </si>
  <si>
    <t>使用者と目標は位置が入れ替わる。その後敵が使用者の近接攻撃の間合いの範囲内なら、</t>
    <rPh sb="0" eb="3">
      <t>シヨウシャ</t>
    </rPh>
    <rPh sb="4" eb="6">
      <t>モクヒョウ</t>
    </rPh>
    <rPh sb="7" eb="9">
      <t>イチ</t>
    </rPh>
    <rPh sb="10" eb="11">
      <t>イ</t>
    </rPh>
    <rPh sb="12" eb="13">
      <t>カ</t>
    </rPh>
    <rPh sb="18" eb="19">
      <t>ゴ</t>
    </rPh>
    <rPh sb="19" eb="20">
      <t>テキ</t>
    </rPh>
    <rPh sb="21" eb="24">
      <t>シヨウシャ</t>
    </rPh>
    <rPh sb="25" eb="27">
      <t>キンセツ</t>
    </rPh>
    <rPh sb="27" eb="29">
      <t>コウゲキ</t>
    </rPh>
    <rPh sb="30" eb="32">
      <t>マア</t>
    </rPh>
    <rPh sb="34" eb="37">
      <t>ハンイナイ</t>
    </rPh>
    <phoneticPr fontId="1"/>
  </si>
  <si>
    <t>ＡＣ</t>
    <phoneticPr fontId="1"/>
  </si>
  <si>
    <r>
      <t>このマークが終了するまで、目標は</t>
    </r>
    <r>
      <rPr>
        <b/>
        <sz val="11"/>
        <color rgb="FFFF0000"/>
        <rFont val="ＭＳ Ｐゴシック"/>
        <family val="3"/>
        <charset val="128"/>
        <scheme val="minor"/>
      </rPr>
      <t>そのラウンドに初めて</t>
    </r>
    <r>
      <rPr>
        <sz val="11"/>
        <color theme="1"/>
        <rFont val="ＭＳ Ｐゴシック"/>
        <family val="2"/>
        <charset val="128"/>
        <scheme val="minor"/>
      </rPr>
      <t>使用者の味方を</t>
    </r>
    <rPh sb="6" eb="8">
      <t>シュウリョウ</t>
    </rPh>
    <rPh sb="13" eb="15">
      <t>モクヒョウ</t>
    </rPh>
    <rPh sb="23" eb="24">
      <t>ハジ</t>
    </rPh>
    <rPh sb="26" eb="29">
      <t>シヨウシャ</t>
    </rPh>
    <rPh sb="30" eb="32">
      <t>ミカタ</t>
    </rPh>
    <phoneticPr fontId="1"/>
  </si>
  <si>
    <r>
      <t>その代わり、</t>
    </r>
    <r>
      <rPr>
        <b/>
        <sz val="11"/>
        <color rgb="FF0070C0"/>
        <rFont val="ＭＳ Ｐゴシック"/>
        <family val="3"/>
        <charset val="128"/>
        <scheme val="minor"/>
      </rPr>
      <t>目標は１回分の回復力を使用したかのようにＨＰを回復</t>
    </r>
    <r>
      <rPr>
        <sz val="11"/>
        <color theme="1"/>
        <rFont val="ＭＳ Ｐゴシック"/>
        <family val="3"/>
        <charset val="128"/>
        <scheme val="minor"/>
      </rPr>
      <t>する。</t>
    </r>
    <rPh sb="2" eb="3">
      <t>カ</t>
    </rPh>
    <rPh sb="6" eb="8">
      <t>モクヒョウ</t>
    </rPh>
    <rPh sb="10" eb="12">
      <t>カイブン</t>
    </rPh>
    <rPh sb="13" eb="15">
      <t>カイフク</t>
    </rPh>
    <rPh sb="15" eb="16">
      <t>リョク</t>
    </rPh>
    <rPh sb="17" eb="19">
      <t>シヨウ</t>
    </rPh>
    <rPh sb="29" eb="31">
      <t>カイフク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</si>
  <si>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使用者は１回分の回復力を消費する</t>
    </r>
    <r>
      <rPr>
        <sz val="11"/>
        <rFont val="ＭＳ Ｐゴシック"/>
        <family val="3"/>
        <charset val="128"/>
        <scheme val="minor"/>
      </rPr>
      <t>が、ＨＰは回復しない。</t>
    </r>
    <rPh sb="0" eb="3">
      <t>シヨウシャ</t>
    </rPh>
    <rPh sb="5" eb="7">
      <t>カイブン</t>
    </rPh>
    <rPh sb="8" eb="11">
      <t>カイフクリョク</t>
    </rPh>
    <rPh sb="12" eb="14">
      <t>ショウヒ</t>
    </rPh>
    <rPh sb="21" eb="23">
      <t>カイフク</t>
    </rPh>
    <phoneticPr fontId="1"/>
  </si>
  <si>
    <r>
      <t>①自分がピンチならば、迷わず使う。 最早、味方ではなく</t>
    </r>
    <r>
      <rPr>
        <b/>
        <sz val="11"/>
        <color rgb="FFFF0000"/>
        <rFont val="ＭＳ Ｐゴシック"/>
        <family val="3"/>
        <charset val="128"/>
        <scheme val="minor"/>
      </rPr>
      <t>自分に使うモノ</t>
    </r>
    <r>
      <rPr>
        <sz val="11"/>
        <color theme="1"/>
        <rFont val="ＭＳ Ｐゴシック"/>
        <family val="2"/>
        <charset val="128"/>
        <scheme val="minor"/>
      </rPr>
      <t>と割り切るべし！</t>
    </r>
    <rPh sb="1" eb="3">
      <t>ジブン</t>
    </rPh>
    <rPh sb="11" eb="12">
      <t>マヨ</t>
    </rPh>
    <rPh sb="14" eb="15">
      <t>ツカ</t>
    </rPh>
    <rPh sb="18" eb="20">
      <t>モハヤ</t>
    </rPh>
    <rPh sb="21" eb="23">
      <t>ミカタ</t>
    </rPh>
    <rPh sb="27" eb="29">
      <t>ジブン</t>
    </rPh>
    <rPh sb="30" eb="31">
      <t>ツカ</t>
    </rPh>
    <rPh sb="35" eb="36">
      <t>ワ</t>
    </rPh>
    <rPh sb="37" eb="38">
      <t>キ</t>
    </rPh>
    <phoneticPr fontId="1"/>
  </si>
  <si>
    <r>
      <t>③</t>
    </r>
    <r>
      <rPr>
        <b/>
        <sz val="11"/>
        <color rgb="FFFF0000"/>
        <rFont val="ＭＳ Ｐゴシック"/>
        <family val="3"/>
        <charset val="128"/>
        <scheme val="minor"/>
      </rPr>
      <t>味方がバタバタ気絶しても</t>
    </r>
    <r>
      <rPr>
        <sz val="11"/>
        <rFont val="ＭＳ Ｐゴシック"/>
        <family val="3"/>
        <charset val="128"/>
        <scheme val="minor"/>
      </rPr>
      <t>、</t>
    </r>
    <r>
      <rPr>
        <b/>
        <sz val="11"/>
        <color rgb="FF00B050"/>
        <rFont val="ＭＳ Ｐゴシック"/>
        <family val="3"/>
        <charset val="128"/>
        <scheme val="minor"/>
      </rPr>
      <t>自分にコレを刺すだけ</t>
    </r>
    <r>
      <rPr>
        <sz val="11"/>
        <rFont val="ＭＳ Ｐゴシック"/>
        <family val="3"/>
        <charset val="128"/>
        <scheme val="minor"/>
      </rPr>
      <t>で何故か解決！</t>
    </r>
    <rPh sb="1" eb="3">
      <t>ミカタ</t>
    </rPh>
    <rPh sb="8" eb="10">
      <t>キゼツ</t>
    </rPh>
    <rPh sb="14" eb="16">
      <t>ジブン</t>
    </rPh>
    <rPh sb="20" eb="21">
      <t>サ</t>
    </rPh>
    <rPh sb="25" eb="27">
      <t>ナゼ</t>
    </rPh>
    <rPh sb="28" eb="30">
      <t>カイケツ</t>
    </rPh>
    <phoneticPr fontId="1"/>
  </si>
  <si>
    <r>
      <t>　　　　</t>
    </r>
    <r>
      <rPr>
        <b/>
        <sz val="12"/>
        <color rgb="FFFF0000"/>
        <rFont val="ＭＳ Ｐゴシック"/>
        <family val="3"/>
        <charset val="128"/>
        <scheme val="minor"/>
      </rPr>
      <t>範囲が近接爆発２０</t>
    </r>
    <r>
      <rPr>
        <sz val="12"/>
        <color theme="1"/>
        <rFont val="ＭＳ Ｐゴシック"/>
        <family val="3"/>
        <charset val="128"/>
        <scheme val="minor"/>
      </rPr>
      <t>なので</t>
    </r>
    <r>
      <rPr>
        <b/>
        <sz val="12"/>
        <color rgb="FF0070C0"/>
        <rFont val="ＭＳ Ｐゴシック"/>
        <family val="3"/>
        <charset val="128"/>
        <scheme val="minor"/>
      </rPr>
      <t>使う度にほぼ味方全員</t>
    </r>
    <r>
      <rPr>
        <sz val="12"/>
        <color theme="1"/>
        <rFont val="ＭＳ Ｐゴシック"/>
        <family val="3"/>
        <charset val="128"/>
        <scheme val="minor"/>
      </rPr>
      <t>（召喚も当然含む）</t>
    </r>
    <rPh sb="7" eb="9">
      <t>キンセツ</t>
    </rPh>
    <phoneticPr fontId="1"/>
  </si>
  <si>
    <r>
      <t>イリューシアの５マス以内</t>
    </r>
    <r>
      <rPr>
        <sz val="14"/>
        <rFont val="ＭＳ Ｐゴシック"/>
        <family val="3"/>
        <charset val="128"/>
        <scheme val="minor"/>
      </rPr>
      <t>ならば</t>
    </r>
    <rPh sb="10" eb="12">
      <t>イナイ</t>
    </rPh>
    <phoneticPr fontId="1"/>
  </si>
  <si>
    <r>
      <rPr>
        <b/>
        <sz val="14"/>
        <color rgb="FF008000"/>
        <rFont val="ＭＳ Ｐゴシック"/>
        <family val="3"/>
        <charset val="128"/>
        <scheme val="minor"/>
      </rPr>
      <t>オマケ</t>
    </r>
    <r>
      <rPr>
        <b/>
        <sz val="14"/>
        <color rgb="FF002060"/>
        <rFont val="ＭＳ Ｐゴシック"/>
        <family val="3"/>
        <charset val="128"/>
        <scheme val="minor"/>
      </rPr>
      <t>　　ホスピタラーのアクション有効活用法</t>
    </r>
    <rPh sb="17" eb="19">
      <t>ユウコウ</t>
    </rPh>
    <rPh sb="19" eb="21">
      <t>カツヨウ</t>
    </rPh>
    <rPh sb="21" eb="22">
      <t>ホウ</t>
    </rPh>
    <phoneticPr fontId="1"/>
  </si>
  <si>
    <t>　　効果範囲は大分狭いが、上記③に近い使い方が可能。</t>
    <rPh sb="2" eb="4">
      <t>コウカ</t>
    </rPh>
    <rPh sb="4" eb="6">
      <t>ハンイ</t>
    </rPh>
    <rPh sb="7" eb="9">
      <t>ダイブ</t>
    </rPh>
    <rPh sb="9" eb="10">
      <t>セマ</t>
    </rPh>
    <rPh sb="13" eb="15">
      <t>ジョウキ</t>
    </rPh>
    <rPh sb="17" eb="18">
      <t>チカ</t>
    </rPh>
    <rPh sb="19" eb="20">
      <t>ツカ</t>
    </rPh>
    <rPh sb="21" eb="22">
      <t>カタ</t>
    </rPh>
    <rPh sb="23" eb="25">
      <t>カノウ</t>
    </rPh>
    <phoneticPr fontId="1"/>
  </si>
  <si>
    <r>
      <t>　　即ち、</t>
    </r>
    <r>
      <rPr>
        <b/>
        <sz val="11"/>
        <color rgb="FF0070C0"/>
        <rFont val="ＭＳ Ｐゴシック"/>
        <family val="3"/>
        <charset val="128"/>
        <scheme val="minor"/>
      </rPr>
      <t>突撃の途中や疾走の途中でも　割り込んで回復する事が可能！</t>
    </r>
    <rPh sb="2" eb="3">
      <t>スナワ</t>
    </rPh>
    <rPh sb="5" eb="7">
      <t>トツゲキ</t>
    </rPh>
    <rPh sb="8" eb="10">
      <t>トチュウ</t>
    </rPh>
    <rPh sb="11" eb="13">
      <t>シッソウ</t>
    </rPh>
    <rPh sb="14" eb="16">
      <t>トチュウ</t>
    </rPh>
    <rPh sb="19" eb="20">
      <t>ワ</t>
    </rPh>
    <rPh sb="21" eb="22">
      <t>コ</t>
    </rPh>
    <rPh sb="24" eb="26">
      <t>カイフク</t>
    </rPh>
    <rPh sb="28" eb="29">
      <t>コト</t>
    </rPh>
    <rPh sb="30" eb="32">
      <t>カノウ</t>
    </rPh>
    <phoneticPr fontId="1"/>
  </si>
  <si>
    <t>　　効果範囲の狭さをカバーできるかも？</t>
    <rPh sb="2" eb="4">
      <t>コウカ</t>
    </rPh>
    <rPh sb="4" eb="6">
      <t>ハンイ</t>
    </rPh>
    <rPh sb="7" eb="8">
      <t>セマ</t>
    </rPh>
    <phoneticPr fontId="1"/>
  </si>
  <si>
    <t>　　パーティ全体のピンチを切り返すのに　ＡＰは便利なのか？</t>
    <rPh sb="6" eb="8">
      <t>ゼンタイ</t>
    </rPh>
    <rPh sb="13" eb="14">
      <t>キ</t>
    </rPh>
    <rPh sb="15" eb="16">
      <t>カエ</t>
    </rPh>
    <rPh sb="23" eb="25">
      <t>ベンリ</t>
    </rPh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</si>
  <si>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>ペナルティ</t>
    </r>
    <r>
      <rPr>
        <b/>
        <sz val="16"/>
        <rFont val="ＭＳ Ｐゴシック"/>
        <family val="3"/>
        <charset val="128"/>
        <scheme val="minor"/>
      </rPr>
      <t>発動時</t>
    </r>
    <r>
      <rPr>
        <b/>
        <sz val="16"/>
        <color rgb="FFFF0000"/>
        <rFont val="ＭＳ Ｐゴシック"/>
        <family val="3"/>
        <charset val="128"/>
        <scheme val="minor"/>
      </rPr>
      <t>各ラウンド初回だけ</t>
    </r>
    <rPh sb="13" eb="15">
      <t>ショカイ</t>
    </rPh>
    <phoneticPr fontId="1"/>
  </si>
  <si>
    <r>
      <t>①マークしていない敵に突撃する時に使う。</t>
    </r>
    <r>
      <rPr>
        <b/>
        <sz val="11"/>
        <color rgb="FFFF0000"/>
        <rFont val="ＭＳ Ｐゴシック"/>
        <family val="3"/>
        <charset val="128"/>
        <scheme val="minor"/>
      </rPr>
      <t>(体力が厳しい時は無理して突撃しなくてＯＫ)</t>
    </r>
    <rPh sb="9" eb="10">
      <t>テキ</t>
    </rPh>
    <rPh sb="11" eb="13">
      <t>トツゲキ</t>
    </rPh>
    <rPh sb="15" eb="16">
      <t>トキ</t>
    </rPh>
    <rPh sb="17" eb="18">
      <t>ツカ</t>
    </rPh>
    <rPh sb="21" eb="23">
      <t>タイリョク</t>
    </rPh>
    <rPh sb="24" eb="25">
      <t>キビ</t>
    </rPh>
    <rPh sb="27" eb="28">
      <t>トキ</t>
    </rPh>
    <rPh sb="29" eb="31">
      <t>ムリ</t>
    </rPh>
    <rPh sb="33" eb="35">
      <t>トツゲキ</t>
    </rPh>
    <phoneticPr fontId="1"/>
  </si>
  <si>
    <t>　いちいち味方に近付く暇が無いからピンチなんだっちゅーに！</t>
    <rPh sb="5" eb="7">
      <t>ミカタ</t>
    </rPh>
    <rPh sb="8" eb="10">
      <t>チカヅ</t>
    </rPh>
    <rPh sb="11" eb="12">
      <t>ヒマ</t>
    </rPh>
    <rPh sb="13" eb="14">
      <t>ナ</t>
    </rPh>
    <phoneticPr fontId="1"/>
  </si>
  <si>
    <t>　コレを味方にブッ刺すのは、あくまで非常手段中の最終手段と心得よ！</t>
    <rPh sb="4" eb="6">
      <t>ミカタ</t>
    </rPh>
    <rPh sb="9" eb="10">
      <t>サ</t>
    </rPh>
    <rPh sb="18" eb="20">
      <t>ヒジョウ</t>
    </rPh>
    <rPh sb="20" eb="22">
      <t>シュダン</t>
    </rPh>
    <rPh sb="22" eb="23">
      <t>ナカ</t>
    </rPh>
    <rPh sb="24" eb="26">
      <t>サイシュウ</t>
    </rPh>
    <rPh sb="26" eb="28">
      <t>シュダン</t>
    </rPh>
    <rPh sb="29" eb="31">
      <t>ココロエ</t>
    </rPh>
    <phoneticPr fontId="1"/>
  </si>
  <si>
    <t>　マイナーアクション１回なのに　アラ不思議。　みんなが目を覚ます！</t>
    <rPh sb="18" eb="21">
      <t>フシギ</t>
    </rPh>
    <phoneticPr fontId="1"/>
  </si>
  <si>
    <t>　ただ目を覚ましても所詮ＨＰ残４なので、　直に　また気絶しかねない。　いや、むしろする。</t>
    <rPh sb="3" eb="4">
      <t>メ</t>
    </rPh>
    <rPh sb="5" eb="6">
      <t>サ</t>
    </rPh>
    <rPh sb="10" eb="12">
      <t>ショセン</t>
    </rPh>
    <rPh sb="14" eb="15">
      <t>ノコ</t>
    </rPh>
    <rPh sb="21" eb="22">
      <t>ジキ</t>
    </rPh>
    <rPh sb="26" eb="28">
      <t>キゼツ</t>
    </rPh>
    <phoneticPr fontId="1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</si>
  <si>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遅延を駆使して</t>
    </r>
    <r>
      <rPr>
        <sz val="11"/>
        <color theme="1"/>
        <rFont val="ＭＳ Ｐゴシック"/>
        <family val="2"/>
        <charset val="128"/>
        <scheme val="minor"/>
      </rPr>
      <t>、敵のターンをやり過ごしてから、</t>
    </r>
    <r>
      <rPr>
        <b/>
        <sz val="11"/>
        <color rgb="FFFF0000"/>
        <rFont val="ＭＳ Ｐゴシック"/>
        <family val="3"/>
        <charset val="128"/>
        <scheme val="minor"/>
      </rPr>
      <t>味方のターンの直前に起こすべし！</t>
    </r>
    <rPh sb="1" eb="3">
      <t>チエン</t>
    </rPh>
    <rPh sb="4" eb="6">
      <t>クシ</t>
    </rPh>
    <rPh sb="9" eb="10">
      <t>テキ</t>
    </rPh>
    <rPh sb="17" eb="18">
      <t>ス</t>
    </rPh>
    <rPh sb="24" eb="26">
      <t>ミカタ</t>
    </rPh>
    <rPh sb="31" eb="33">
      <t>チョクゼン</t>
    </rPh>
    <rPh sb="34" eb="35">
      <t>オ</t>
    </rPh>
    <phoneticPr fontId="1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</si>
  <si>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自力で回復はコレ１本に絞り</t>
    </r>
    <r>
      <rPr>
        <sz val="11"/>
        <color theme="1"/>
        <rFont val="ＭＳ Ｐゴシック"/>
        <family val="2"/>
        <charset val="128"/>
        <scheme val="minor"/>
      </rPr>
      <t>、気絶に備えて</t>
    </r>
    <r>
      <rPr>
        <b/>
        <sz val="11"/>
        <color rgb="FFFF0000"/>
        <rFont val="ＭＳ Ｐゴシック"/>
        <family val="3"/>
        <charset val="128"/>
        <scheme val="minor"/>
      </rPr>
      <t>底力を温存！</t>
    </r>
    <rPh sb="1" eb="3">
      <t>ジリキ</t>
    </rPh>
    <rPh sb="4" eb="6">
      <t>カイフク</t>
    </rPh>
    <rPh sb="10" eb="11">
      <t>ポン</t>
    </rPh>
    <rPh sb="12" eb="13">
      <t>シボ</t>
    </rPh>
    <rPh sb="15" eb="17">
      <t>キゼツ</t>
    </rPh>
    <rPh sb="18" eb="19">
      <t>ソナ</t>
    </rPh>
    <rPh sb="21" eb="22">
      <t>ソコ</t>
    </rPh>
    <rPh sb="22" eb="23">
      <t>チカラ</t>
    </rPh>
    <rPh sb="24" eb="26">
      <t>オンゾン</t>
    </rPh>
    <phoneticPr fontId="1"/>
  </si>
  <si>
    <t>　指揮役二人が無力化されてから使う位でＯＫ！　⇒頼まれるまでコレは忘れてもいいかも？</t>
    <rPh sb="1" eb="3">
      <t>シキ</t>
    </rPh>
    <rPh sb="3" eb="4">
      <t>ヤク</t>
    </rPh>
    <rPh sb="4" eb="6">
      <t>フタリ</t>
    </rPh>
    <rPh sb="7" eb="10">
      <t>ムリョクカ</t>
    </rPh>
    <rPh sb="15" eb="16">
      <t>ツカ</t>
    </rPh>
    <rPh sb="17" eb="18">
      <t>クライ</t>
    </rPh>
    <rPh sb="24" eb="25">
      <t>タノ</t>
    </rPh>
    <rPh sb="33" eb="34">
      <t>ワス</t>
    </rPh>
    <phoneticPr fontId="1"/>
  </si>
  <si>
    <r>
      <t>　　　　</t>
    </r>
    <r>
      <rPr>
        <b/>
        <sz val="14"/>
        <color rgb="FFFF0000"/>
        <rFont val="ＭＳ Ｐゴシック"/>
        <family val="3"/>
        <charset val="128"/>
        <scheme val="minor"/>
      </rPr>
      <t>イリューシアの５マス以内</t>
    </r>
    <r>
      <rPr>
        <sz val="14"/>
        <color theme="1"/>
        <rFont val="ＭＳ Ｐゴシック"/>
        <family val="3"/>
        <charset val="128"/>
        <scheme val="minor"/>
      </rPr>
      <t>ならば</t>
    </r>
    <r>
      <rPr>
        <b/>
        <sz val="14"/>
        <color rgb="FF0070C0"/>
        <rFont val="ＭＳ Ｐゴシック"/>
        <family val="3"/>
        <charset val="128"/>
        <scheme val="minor"/>
      </rPr>
      <t>回復量プラス１</t>
    </r>
    <r>
      <rPr>
        <sz val="14"/>
        <color theme="1"/>
        <rFont val="ＭＳ Ｐゴシック"/>
        <family val="3"/>
        <charset val="128"/>
        <scheme val="minor"/>
      </rPr>
      <t>なのに</t>
    </r>
    <r>
      <rPr>
        <b/>
        <sz val="14"/>
        <color theme="1"/>
        <rFont val="ＭＳ Ｐゴシック"/>
        <family val="3"/>
        <charset val="128"/>
        <scheme val="minor"/>
      </rPr>
      <t>注意！</t>
    </r>
    <rPh sb="14" eb="16">
      <t>イナイ</t>
    </rPh>
    <rPh sb="19" eb="21">
      <t>カイフク</t>
    </rPh>
    <rPh sb="21" eb="22">
      <t>リョウ</t>
    </rPh>
    <rPh sb="29" eb="31">
      <t>チュウイ</t>
    </rPh>
    <phoneticPr fontId="1"/>
  </si>
  <si>
    <t xml:space="preserve">  自発的に味方へ刺しに行く必要は皆無。　依頼があるまで気にするな！</t>
    <rPh sb="6" eb="8">
      <t>ミカタ</t>
    </rPh>
    <rPh sb="21" eb="23">
      <t>イライ</t>
    </rPh>
    <rPh sb="28" eb="29">
      <t>キ</t>
    </rPh>
    <phoneticPr fontId="1"/>
  </si>
  <si>
    <r>
      <t>加えて味方は</t>
    </r>
    <r>
      <rPr>
        <b/>
        <sz val="16"/>
        <color rgb="FF00B0F0"/>
        <rFont val="ＭＳ Ｐゴシック"/>
        <family val="3"/>
        <charset val="128"/>
        <scheme val="minor"/>
      </rPr>
      <t>毎回</t>
    </r>
    <r>
      <rPr>
        <b/>
        <sz val="16"/>
        <color rgb="FF0070C0"/>
        <rFont val="ＭＳ Ｐゴシック"/>
        <family val="3"/>
        <charset val="128"/>
        <scheme val="minor"/>
      </rPr>
      <t>何度でも</t>
    </r>
    <r>
      <rPr>
        <b/>
        <sz val="16"/>
        <rFont val="ＭＳ Ｐゴシック"/>
        <family val="3"/>
        <charset val="128"/>
        <scheme val="minor"/>
      </rPr>
      <t xml:space="preserve"> </t>
    </r>
    <rPh sb="0" eb="1">
      <t>クワ</t>
    </rPh>
    <rPh sb="3" eb="5">
      <t>ミカタ</t>
    </rPh>
    <rPh sb="6" eb="8">
      <t>マイカイ</t>
    </rPh>
    <rPh sb="8" eb="10">
      <t>ナンド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</si>
  <si>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マーク先から</t>
    </r>
    <r>
      <rPr>
        <b/>
        <sz val="16"/>
        <color rgb="FFFF0000"/>
        <rFont val="ＭＳ Ｐゴシック"/>
        <family val="3"/>
        <charset val="128"/>
        <scheme val="minor"/>
      </rPr>
      <t>自分がダメージもらう度</t>
    </r>
    <rPh sb="3" eb="4">
      <t>サキ</t>
    </rPh>
    <rPh sb="6" eb="8">
      <t>ジブン</t>
    </rPh>
    <rPh sb="16" eb="17">
      <t>タビ</t>
    </rPh>
    <phoneticPr fontId="1"/>
  </si>
  <si>
    <t>①味方にSTをあげたい時使うのみ。　ディヴァイン・メトルと　どっちが優先かはビミョー。</t>
    <rPh sb="1" eb="3">
      <t>ミカタ</t>
    </rPh>
    <rPh sb="11" eb="12">
      <t>トキ</t>
    </rPh>
    <rPh sb="12" eb="13">
      <t>ツカ</t>
    </rPh>
    <rPh sb="34" eb="36">
      <t>ユウセン</t>
    </rPh>
    <phoneticPr fontId="1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</si>
  <si>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味方単体はディヴァイン・メトル</t>
    </r>
    <r>
      <rPr>
        <sz val="11"/>
        <color theme="1"/>
        <rFont val="ＭＳ Ｐゴシック"/>
        <family val="2"/>
        <charset val="128"/>
        <scheme val="minor"/>
      </rPr>
      <t>、　</t>
    </r>
    <r>
      <rPr>
        <b/>
        <sz val="11"/>
        <color rgb="FFFF0000"/>
        <rFont val="ＭＳ Ｐゴシック"/>
        <family val="3"/>
        <charset val="128"/>
        <scheme val="minor"/>
      </rPr>
      <t>複数はコッチ</t>
    </r>
    <r>
      <rPr>
        <sz val="11"/>
        <color theme="1"/>
        <rFont val="ＭＳ Ｐゴシック"/>
        <family val="2"/>
        <charset val="128"/>
        <scheme val="minor"/>
      </rPr>
      <t>が安牌か？</t>
    </r>
    <rPh sb="1" eb="3">
      <t>ミカタ</t>
    </rPh>
    <rPh sb="3" eb="5">
      <t>タンタイ</t>
    </rPh>
    <rPh sb="18" eb="20">
      <t>フクスウ</t>
    </rPh>
    <rPh sb="25" eb="26">
      <t>アン</t>
    </rPh>
    <rPh sb="26" eb="27">
      <t>パイ</t>
    </rPh>
    <phoneticPr fontId="1"/>
  </si>
  <si>
    <t>１次目標に隣接している敵すべて</t>
    <rPh sb="1" eb="2">
      <t>ジ</t>
    </rPh>
    <rPh sb="2" eb="4">
      <t>モクヒョウ</t>
    </rPh>
    <rPh sb="5" eb="7">
      <t>リンセツ</t>
    </rPh>
    <rPh sb="11" eb="12">
      <t>テキ</t>
    </rPh>
    <phoneticPr fontId="1"/>
  </si>
  <si>
    <r>
      <rPr>
        <b/>
        <sz val="14"/>
        <color rgb="FFFF0000"/>
        <rFont val="ＭＳ Ｐゴシック"/>
        <family val="3"/>
        <charset val="128"/>
        <scheme val="minor"/>
      </rPr>
      <t>１８～２０の目でクリティカル・ヒット</t>
    </r>
    <r>
      <rPr>
        <sz val="14"/>
        <rFont val="ＭＳ Ｐゴシック"/>
        <family val="3"/>
        <charset val="128"/>
        <scheme val="minor"/>
      </rPr>
      <t>となる。</t>
    </r>
    <rPh sb="6" eb="7">
      <t>メ</t>
    </rPh>
    <phoneticPr fontId="1"/>
  </si>
  <si>
    <r>
      <t>この</t>
    </r>
    <r>
      <rPr>
        <b/>
        <sz val="11"/>
        <color rgb="FFFF0000"/>
        <rFont val="ＭＳ Ｐゴシック"/>
        <family val="3"/>
        <charset val="128"/>
        <scheme val="minor"/>
      </rPr>
      <t>遭遇の終了まで</t>
    </r>
    <r>
      <rPr>
        <sz val="11"/>
        <color theme="1"/>
        <rFont val="ＭＳ Ｐゴシック"/>
        <family val="2"/>
        <charset val="128"/>
        <scheme val="minor"/>
      </rPr>
      <t>、使用者が</t>
    </r>
    <r>
      <rPr>
        <b/>
        <sz val="11"/>
        <color rgb="FFFF0000"/>
        <rFont val="ＭＳ Ｐゴシック"/>
        <family val="3"/>
        <charset val="128"/>
        <scheme val="minor"/>
      </rPr>
      <t>自分のＴに</t>
    </r>
    <r>
      <rPr>
        <sz val="11"/>
        <color theme="1"/>
        <rFont val="ＭＳ Ｐゴシック"/>
        <family val="2"/>
        <charset val="128"/>
        <scheme val="minor"/>
      </rPr>
      <t>攻撃を行って少なくとも１体の敵に</t>
    </r>
    <rPh sb="2" eb="4">
      <t>ソウグウ</t>
    </rPh>
    <rPh sb="5" eb="7">
      <t>シュウリョウ</t>
    </rPh>
    <rPh sb="10" eb="13">
      <t>シヨウシャ</t>
    </rPh>
    <rPh sb="14" eb="16">
      <t>ジブン</t>
    </rPh>
    <rPh sb="19" eb="21">
      <t>コウゲキ</t>
    </rPh>
    <rPh sb="22" eb="23">
      <t>イ</t>
    </rPh>
    <rPh sb="25" eb="26">
      <t>スク</t>
    </rPh>
    <rPh sb="31" eb="32">
      <t>タイ</t>
    </rPh>
    <rPh sb="33" eb="34">
      <t>テキ</t>
    </rPh>
    <phoneticPr fontId="1"/>
  </si>
  <si>
    <t>グラスターにとっての短所</t>
    <rPh sb="10" eb="12">
      <t>タンショ</t>
    </rPh>
    <phoneticPr fontId="1"/>
  </si>
  <si>
    <t>①自慢の即応や機会攻撃では発動しない。</t>
    <rPh sb="1" eb="3">
      <t>ジマン</t>
    </rPh>
    <rPh sb="4" eb="6">
      <t>ソクオウ</t>
    </rPh>
    <rPh sb="7" eb="9">
      <t>キカイ</t>
    </rPh>
    <rPh sb="9" eb="11">
      <t>コウゲキ</t>
    </rPh>
    <rPh sb="13" eb="15">
      <t>ハツドウ</t>
    </rPh>
    <phoneticPr fontId="1"/>
  </si>
  <si>
    <r>
      <t>③待機すると完全に意味なし芳一。　</t>
    </r>
    <r>
      <rPr>
        <b/>
        <sz val="11"/>
        <color rgb="FFFF0000"/>
        <rFont val="ＭＳ Ｐゴシック"/>
        <family val="3"/>
        <charset val="128"/>
        <scheme val="minor"/>
      </rPr>
      <t>外法との相性最悪！</t>
    </r>
    <rPh sb="1" eb="3">
      <t>タイキ</t>
    </rPh>
    <rPh sb="6" eb="8">
      <t>カンゼン</t>
    </rPh>
    <rPh sb="9" eb="11">
      <t>イミ</t>
    </rPh>
    <rPh sb="13" eb="14">
      <t>ホウ</t>
    </rPh>
    <rPh sb="14" eb="15">
      <t>イチ</t>
    </rPh>
    <rPh sb="17" eb="18">
      <t>ゲ</t>
    </rPh>
    <rPh sb="18" eb="19">
      <t>ホウ</t>
    </rPh>
    <rPh sb="21" eb="23">
      <t>アイショウ</t>
    </rPh>
    <rPh sb="23" eb="25">
      <t>サイアク</t>
    </rPh>
    <phoneticPr fontId="1"/>
  </si>
  <si>
    <t>②範囲攻撃（モドキは一日毎にあるけど）や　マイナー攻撃（モドキは以下略）がないので</t>
    <rPh sb="1" eb="3">
      <t>ハンイ</t>
    </rPh>
    <rPh sb="3" eb="5">
      <t>コウゲキ</t>
    </rPh>
    <rPh sb="10" eb="12">
      <t>イチニチ</t>
    </rPh>
    <rPh sb="12" eb="13">
      <t>マイ</t>
    </rPh>
    <rPh sb="25" eb="27">
      <t>コウゲキ</t>
    </rPh>
    <rPh sb="32" eb="35">
      <t>イカリャク</t>
    </rPh>
    <phoneticPr fontId="1"/>
  </si>
  <si>
    <t>　どう考えても　発動チャンスが限定され過ぎ・・・・。</t>
    <rPh sb="3" eb="4">
      <t>カンガ</t>
    </rPh>
    <rPh sb="8" eb="10">
      <t>ハツドウ</t>
    </rPh>
    <rPh sb="15" eb="17">
      <t>ゲンテイ</t>
    </rPh>
    <rPh sb="19" eb="20">
      <t>ス</t>
    </rPh>
    <phoneticPr fontId="1"/>
  </si>
  <si>
    <t>④自分は回復しないので、本人のピンチには全く役に立たない。　当然、気絶時もアウト！</t>
    <rPh sb="1" eb="3">
      <t>ジブン</t>
    </rPh>
    <rPh sb="4" eb="6">
      <t>カイフク</t>
    </rPh>
    <rPh sb="12" eb="14">
      <t>ホンニン</t>
    </rPh>
    <rPh sb="20" eb="21">
      <t>マッタ</t>
    </rPh>
    <rPh sb="22" eb="23">
      <t>ヤク</t>
    </rPh>
    <rPh sb="24" eb="25">
      <t>タ</t>
    </rPh>
    <rPh sb="30" eb="32">
      <t>トウゼン</t>
    </rPh>
    <rPh sb="33" eb="35">
      <t>キゼツ</t>
    </rPh>
    <rPh sb="35" eb="36">
      <t>ジ</t>
    </rPh>
    <phoneticPr fontId="1"/>
  </si>
  <si>
    <t>実戦で有効な活用法</t>
    <rPh sb="0" eb="2">
      <t>ジッセン</t>
    </rPh>
    <rPh sb="3" eb="5">
      <t>ユウコウ</t>
    </rPh>
    <rPh sb="6" eb="9">
      <t>カツヨウホウ</t>
    </rPh>
    <phoneticPr fontId="1"/>
  </si>
  <si>
    <r>
      <t>　プランＡでもＢでもそれなりに可能とはいえ、やはりこのパワーは</t>
    </r>
    <r>
      <rPr>
        <b/>
        <sz val="11"/>
        <color rgb="FFFF0000"/>
        <rFont val="ＭＳ Ｐゴシック"/>
        <family val="3"/>
        <charset val="128"/>
        <scheme val="minor"/>
      </rPr>
      <t>プランＡでこそ輝く！</t>
    </r>
    <rPh sb="15" eb="17">
      <t>カノウ</t>
    </rPh>
    <rPh sb="38" eb="39">
      <t>カガヤ</t>
    </rPh>
    <phoneticPr fontId="1"/>
  </si>
  <si>
    <t>　ならば　ブレスで少しでも命中を上げとくのは　有効なハズ！</t>
    <rPh sb="9" eb="10">
      <t>スコ</t>
    </rPh>
    <rPh sb="13" eb="15">
      <t>メイチュウ</t>
    </rPh>
    <rPh sb="16" eb="17">
      <t>ア</t>
    </rPh>
    <rPh sb="23" eb="25">
      <t>ユウコウ</t>
    </rPh>
    <phoneticPr fontId="1"/>
  </si>
  <si>
    <r>
      <t>①</t>
    </r>
    <r>
      <rPr>
        <b/>
        <sz val="11"/>
        <color rgb="FFFF0000"/>
        <rFont val="ＭＳ Ｐゴシック"/>
        <family val="3"/>
        <charset val="128"/>
        <scheme val="minor"/>
      </rPr>
      <t>ブレスと併用</t>
    </r>
    <rPh sb="5" eb="7">
      <t>ヘイヨウ</t>
    </rPh>
    <phoneticPr fontId="1"/>
  </si>
  <si>
    <t>　使える時に　どちらも使っておくのは合理的だ。</t>
    <rPh sb="1" eb="2">
      <t>ツカ</t>
    </rPh>
    <rPh sb="4" eb="5">
      <t>トキ</t>
    </rPh>
    <rPh sb="11" eb="12">
      <t>ツカ</t>
    </rPh>
    <rPh sb="18" eb="21">
      <t>ゴウリテキ</t>
    </rPh>
    <phoneticPr fontId="1"/>
  </si>
  <si>
    <r>
      <t>　このパワーが活躍する条件として、</t>
    </r>
    <r>
      <rPr>
        <b/>
        <sz val="11"/>
        <color rgb="FFFF0000"/>
        <rFont val="ＭＳ Ｐゴシック"/>
        <family val="3"/>
        <charset val="128"/>
        <scheme val="minor"/>
      </rPr>
      <t>グラ本人はピンピンしてるが味方がピンチ</t>
    </r>
    <r>
      <rPr>
        <sz val="11"/>
        <color theme="1"/>
        <rFont val="ＭＳ Ｐゴシック"/>
        <family val="2"/>
        <charset val="128"/>
        <scheme val="minor"/>
      </rPr>
      <t>ってのが考えられるが、</t>
    </r>
    <rPh sb="7" eb="9">
      <t>カツヤク</t>
    </rPh>
    <rPh sb="11" eb="13">
      <t>ジョウケン</t>
    </rPh>
    <rPh sb="19" eb="21">
      <t>ホンニン</t>
    </rPh>
    <rPh sb="30" eb="32">
      <t>ミカタ</t>
    </rPh>
    <rPh sb="40" eb="41">
      <t>カンガ</t>
    </rPh>
    <phoneticPr fontId="1"/>
  </si>
  <si>
    <t>　万が一　無駄になってもコイツなら　まっいっか　と思えるはずだ。</t>
    <rPh sb="1" eb="2">
      <t>マン</t>
    </rPh>
    <rPh sb="3" eb="4">
      <t>イチ</t>
    </rPh>
    <rPh sb="5" eb="7">
      <t>ムダ</t>
    </rPh>
    <rPh sb="25" eb="26">
      <t>オモ</t>
    </rPh>
    <phoneticPr fontId="1"/>
  </si>
  <si>
    <r>
      <t>　そもそも両者共、グラ本人が無力化されると無意味等　ほとんど</t>
    </r>
    <r>
      <rPr>
        <b/>
        <sz val="11"/>
        <color rgb="FFFF0000"/>
        <rFont val="ＭＳ Ｐゴシック"/>
        <family val="3"/>
        <charset val="128"/>
        <scheme val="minor"/>
      </rPr>
      <t>共通の弱点を抱えている</t>
    </r>
    <r>
      <rPr>
        <sz val="11"/>
        <color theme="1"/>
        <rFont val="ＭＳ Ｐゴシック"/>
        <family val="2"/>
        <charset val="128"/>
        <scheme val="minor"/>
      </rPr>
      <t>ので、</t>
    </r>
    <rPh sb="5" eb="7">
      <t>リョウシャ</t>
    </rPh>
    <rPh sb="7" eb="8">
      <t>トモ</t>
    </rPh>
    <rPh sb="11" eb="13">
      <t>ホンニン</t>
    </rPh>
    <rPh sb="14" eb="17">
      <t>ムリョクカ</t>
    </rPh>
    <rPh sb="21" eb="24">
      <t>ムイミ</t>
    </rPh>
    <rPh sb="24" eb="25">
      <t>ナド</t>
    </rPh>
    <rPh sb="30" eb="32">
      <t>キョウツウ</t>
    </rPh>
    <rPh sb="33" eb="35">
      <t>ジャクテン</t>
    </rPh>
    <rPh sb="36" eb="37">
      <t>カカ</t>
    </rPh>
    <phoneticPr fontId="1"/>
  </si>
  <si>
    <t>　あんまりないよねー（笑）　ってな訳で、　マイナーが余るは　グラが元気な証拠と割り切る！</t>
    <rPh sb="11" eb="12">
      <t>ワライ</t>
    </rPh>
    <rPh sb="17" eb="18">
      <t>ワケ</t>
    </rPh>
    <rPh sb="26" eb="27">
      <t>アマ</t>
    </rPh>
    <rPh sb="33" eb="35">
      <t>ゲンキ</t>
    </rPh>
    <rPh sb="36" eb="38">
      <t>ショウコ</t>
    </rPh>
    <rPh sb="39" eb="40">
      <t>ワ</t>
    </rPh>
    <rPh sb="41" eb="42">
      <t>キ</t>
    </rPh>
    <phoneticPr fontId="1"/>
  </si>
  <si>
    <r>
      <t>長所①味方も大幅にパワーアップするので、</t>
    </r>
    <r>
      <rPr>
        <b/>
        <sz val="11"/>
        <color rgb="FFFF0000"/>
        <rFont val="ＭＳ Ｐゴシック"/>
        <family val="3"/>
        <charset val="128"/>
        <scheme val="minor"/>
      </rPr>
      <t>グラが無力化されても効果がほとんど落ちない！</t>
    </r>
    <rPh sb="0" eb="2">
      <t>チョウショ</t>
    </rPh>
    <rPh sb="3" eb="5">
      <t>ミカタ</t>
    </rPh>
    <rPh sb="6" eb="8">
      <t>オオハバ</t>
    </rPh>
    <rPh sb="23" eb="26">
      <t>ムリョクカ</t>
    </rPh>
    <rPh sb="30" eb="32">
      <t>コウカ</t>
    </rPh>
    <rPh sb="37" eb="38">
      <t>オ</t>
    </rPh>
    <phoneticPr fontId="1"/>
  </si>
  <si>
    <t>　　　　グラが外法使っても　大きな効果が期待できるのは嬉しい。</t>
    <rPh sb="7" eb="8">
      <t>ゲ</t>
    </rPh>
    <rPh sb="8" eb="9">
      <t>ホウ</t>
    </rPh>
    <rPh sb="9" eb="10">
      <t>ツカ</t>
    </rPh>
    <rPh sb="14" eb="15">
      <t>オオ</t>
    </rPh>
    <rPh sb="17" eb="19">
      <t>コウカ</t>
    </rPh>
    <rPh sb="20" eb="22">
      <t>キタイ</t>
    </rPh>
    <rPh sb="27" eb="28">
      <t>ウレ</t>
    </rPh>
    <phoneticPr fontId="1"/>
  </si>
  <si>
    <r>
      <t>　　　②味方と隣接してると　</t>
    </r>
    <r>
      <rPr>
        <b/>
        <sz val="11"/>
        <color rgb="FFFF0000"/>
        <rFont val="ＭＳ Ｐゴシック"/>
        <family val="3"/>
        <charset val="128"/>
        <scheme val="minor"/>
      </rPr>
      <t>範囲攻撃の的になり放題！</t>
    </r>
    <rPh sb="4" eb="6">
      <t>ミカタ</t>
    </rPh>
    <rPh sb="7" eb="9">
      <t>リンセツ</t>
    </rPh>
    <rPh sb="14" eb="16">
      <t>ハンイ</t>
    </rPh>
    <rPh sb="16" eb="18">
      <t>コウゲキ</t>
    </rPh>
    <rPh sb="19" eb="20">
      <t>マト</t>
    </rPh>
    <rPh sb="23" eb="25">
      <t>ホウダイ</t>
    </rPh>
    <phoneticPr fontId="1"/>
  </si>
  <si>
    <t>　　　　最大効果を狙いつつ　安全に発動できるポイントはほとんどない。</t>
    <rPh sb="4" eb="6">
      <t>サイダイ</t>
    </rPh>
    <rPh sb="6" eb="8">
      <t>コウカ</t>
    </rPh>
    <rPh sb="9" eb="10">
      <t>ネラ</t>
    </rPh>
    <rPh sb="14" eb="16">
      <t>アンゼン</t>
    </rPh>
    <rPh sb="17" eb="19">
      <t>ハツドウ</t>
    </rPh>
    <phoneticPr fontId="1"/>
  </si>
  <si>
    <t>効果的な発動ポイント</t>
    <rPh sb="0" eb="2">
      <t>コウカ</t>
    </rPh>
    <rPh sb="2" eb="3">
      <t>テキ</t>
    </rPh>
    <rPh sb="4" eb="6">
      <t>ハツドウ</t>
    </rPh>
    <phoneticPr fontId="1"/>
  </si>
  <si>
    <r>
      <t>　①</t>
    </r>
    <r>
      <rPr>
        <b/>
        <sz val="11"/>
        <color rgb="FFFF0000"/>
        <rFont val="ＭＳ Ｐゴシック"/>
        <family val="3"/>
        <charset val="128"/>
        <scheme val="minor"/>
      </rPr>
      <t>グラのイニシアチブが　たまたま早かった時</t>
    </r>
    <rPh sb="17" eb="18">
      <t>ハヤ</t>
    </rPh>
    <rPh sb="21" eb="22">
      <t>トキ</t>
    </rPh>
    <phoneticPr fontId="1"/>
  </si>
  <si>
    <r>
      <t>　　グラが運良く先手を取れたら　迷わず発動！</t>
    </r>
    <r>
      <rPr>
        <b/>
        <sz val="11"/>
        <color rgb="FF0070C0"/>
        <rFont val="ＭＳ Ｐゴシック"/>
        <family val="3"/>
        <charset val="128"/>
        <scheme val="minor"/>
      </rPr>
      <t>　Ｗモードは後回しでＯＫ！</t>
    </r>
    <rPh sb="5" eb="6">
      <t>ウン</t>
    </rPh>
    <rPh sb="6" eb="7">
      <t>ヨ</t>
    </rPh>
    <rPh sb="8" eb="10">
      <t>センテ</t>
    </rPh>
    <rPh sb="11" eb="12">
      <t>ト</t>
    </rPh>
    <rPh sb="16" eb="17">
      <t>マヨ</t>
    </rPh>
    <rPh sb="19" eb="21">
      <t>ハツドウ</t>
    </rPh>
    <rPh sb="28" eb="30">
      <t>アトマワ</t>
    </rPh>
    <phoneticPr fontId="1"/>
  </si>
  <si>
    <r>
      <t>　②</t>
    </r>
    <r>
      <rPr>
        <b/>
        <sz val="11"/>
        <color rgb="FFFF0000"/>
        <rFont val="ＭＳ Ｐゴシック"/>
        <family val="3"/>
        <charset val="128"/>
        <scheme val="minor"/>
      </rPr>
      <t>みんなに付けるのを諦める</t>
    </r>
    <rPh sb="6" eb="7">
      <t>ツ</t>
    </rPh>
    <rPh sb="11" eb="12">
      <t>アキラ</t>
    </rPh>
    <phoneticPr fontId="1"/>
  </si>
  <si>
    <r>
      <t>　　最低限　</t>
    </r>
    <r>
      <rPr>
        <b/>
        <sz val="11"/>
        <color rgb="FFFF0000"/>
        <rFont val="ＭＳ Ｐゴシック"/>
        <family val="3"/>
        <charset val="128"/>
        <scheme val="minor"/>
      </rPr>
      <t>ハルトとミカに付けばＯＫと割り切る</t>
    </r>
    <r>
      <rPr>
        <sz val="11"/>
        <color theme="1"/>
        <rFont val="ＭＳ Ｐゴシック"/>
        <family val="2"/>
        <charset val="128"/>
        <scheme val="minor"/>
      </rPr>
      <t>。</t>
    </r>
    <rPh sb="2" eb="5">
      <t>サイテイゲン</t>
    </rPh>
    <rPh sb="13" eb="14">
      <t>ツ</t>
    </rPh>
    <rPh sb="19" eb="20">
      <t>ワ</t>
    </rPh>
    <rPh sb="21" eb="22">
      <t>キ</t>
    </rPh>
    <phoneticPr fontId="1"/>
  </si>
  <si>
    <t>　　グラがトロい時に　みんなでチンタラ仲良く集団登校していては、全滅しかねない。</t>
    <rPh sb="8" eb="9">
      <t>トキ</t>
    </rPh>
    <rPh sb="19" eb="21">
      <t>ナカヨ</t>
    </rPh>
    <rPh sb="22" eb="24">
      <t>シュウダン</t>
    </rPh>
    <rPh sb="24" eb="26">
      <t>トウコウ</t>
    </rPh>
    <rPh sb="32" eb="34">
      <t>ゼンメツ</t>
    </rPh>
    <phoneticPr fontId="1"/>
  </si>
  <si>
    <t>結論：最大効果を狙い過ぎない。範囲攻撃を喰らいまくると本末転倒！</t>
    <rPh sb="0" eb="2">
      <t>ケツロン</t>
    </rPh>
    <rPh sb="3" eb="5">
      <t>サイダイ</t>
    </rPh>
    <rPh sb="5" eb="7">
      <t>コウカ</t>
    </rPh>
    <rPh sb="8" eb="9">
      <t>ネラ</t>
    </rPh>
    <rPh sb="10" eb="11">
      <t>ス</t>
    </rPh>
    <rPh sb="15" eb="17">
      <t>ハンイ</t>
    </rPh>
    <rPh sb="17" eb="19">
      <t>コウゲキ</t>
    </rPh>
    <rPh sb="20" eb="21">
      <t>ク</t>
    </rPh>
    <rPh sb="27" eb="31">
      <t>ホンマツテントウ</t>
    </rPh>
    <phoneticPr fontId="1"/>
  </si>
  <si>
    <r>
      <t>③光輝に脆弱性がある時はメインダメージ源。　⇒</t>
    </r>
    <r>
      <rPr>
        <b/>
        <sz val="11"/>
        <color rgb="FFFF0000"/>
        <rFont val="ＭＳ Ｐゴシック"/>
        <family val="3"/>
        <charset val="128"/>
        <scheme val="minor"/>
      </rPr>
      <t>ブレス中</t>
    </r>
    <r>
      <rPr>
        <sz val="11"/>
        <color theme="1"/>
        <rFont val="ＭＳ Ｐゴシック"/>
        <family val="2"/>
        <charset val="128"/>
        <scheme val="minor"/>
      </rPr>
      <t>は必ずしもコレが</t>
    </r>
    <r>
      <rPr>
        <b/>
        <sz val="11"/>
        <color rgb="FFFF0000"/>
        <rFont val="ＭＳ Ｐゴシック"/>
        <family val="3"/>
        <charset val="128"/>
        <scheme val="minor"/>
      </rPr>
      <t>メインである必要は無し</t>
    </r>
    <r>
      <rPr>
        <sz val="11"/>
        <color theme="1"/>
        <rFont val="ＭＳ Ｐゴシック"/>
        <family val="2"/>
        <charset val="128"/>
        <scheme val="minor"/>
      </rPr>
      <t>。</t>
    </r>
    <rPh sb="1" eb="3">
      <t>コウキ</t>
    </rPh>
    <rPh sb="4" eb="7">
      <t>ゼイジャクセイ</t>
    </rPh>
    <rPh sb="10" eb="11">
      <t>トキ</t>
    </rPh>
    <rPh sb="19" eb="20">
      <t>ゲン</t>
    </rPh>
    <rPh sb="26" eb="27">
      <t>チュウ</t>
    </rPh>
    <rPh sb="28" eb="29">
      <t>カナラ</t>
    </rPh>
    <rPh sb="41" eb="43">
      <t>ヒツヨウ</t>
    </rPh>
    <rPh sb="44" eb="45">
      <t>ナ</t>
    </rPh>
    <phoneticPr fontId="1"/>
  </si>
  <si>
    <r>
      <t>④ミカと同一の敵に対し集中攻撃できる時も、メインをコレに。　⇒あくまで</t>
    </r>
    <r>
      <rPr>
        <b/>
        <sz val="11"/>
        <color rgb="FF0070C0"/>
        <rFont val="ＭＳ Ｐゴシック"/>
        <family val="3"/>
        <charset val="128"/>
        <scheme val="minor"/>
      </rPr>
      <t>プランＡ</t>
    </r>
    <r>
      <rPr>
        <sz val="11"/>
        <color theme="1"/>
        <rFont val="ＭＳ Ｐゴシック"/>
        <family val="2"/>
        <charset val="128"/>
        <scheme val="minor"/>
      </rPr>
      <t>の時のみ</t>
    </r>
    <rPh sb="4" eb="6">
      <t>ドウイツ</t>
    </rPh>
    <rPh sb="7" eb="8">
      <t>テキ</t>
    </rPh>
    <rPh sb="9" eb="10">
      <t>タイ</t>
    </rPh>
    <rPh sb="11" eb="13">
      <t>シュウチュウ</t>
    </rPh>
    <rPh sb="13" eb="15">
      <t>コウゲキ</t>
    </rPh>
    <rPh sb="18" eb="19">
      <t>トキ</t>
    </rPh>
    <rPh sb="40" eb="41">
      <t>トキ</t>
    </rPh>
    <phoneticPr fontId="1"/>
  </si>
  <si>
    <t>　　　　　プランＡの主役は外法ではなく　あくまでコレ！</t>
    <rPh sb="10" eb="12">
      <t>シュヤク</t>
    </rPh>
    <rPh sb="13" eb="14">
      <t>ゲ</t>
    </rPh>
    <rPh sb="14" eb="15">
      <t>ホウ</t>
    </rPh>
    <phoneticPr fontId="1"/>
  </si>
  <si>
    <r>
      <t>　　どうせ</t>
    </r>
    <r>
      <rPr>
        <b/>
        <sz val="11"/>
        <color rgb="FF0070C0"/>
        <rFont val="ＭＳ Ｐゴシック"/>
        <family val="3"/>
        <charset val="128"/>
        <scheme val="minor"/>
      </rPr>
      <t>プランＡ</t>
    </r>
    <r>
      <rPr>
        <sz val="11"/>
        <rFont val="ＭＳ Ｐゴシック"/>
        <family val="3"/>
        <charset val="128"/>
        <scheme val="minor"/>
      </rPr>
      <t>なのだから、深く考えなくても　無問題！　一時的ＨＰは　どっちみちもらえるし。</t>
    </r>
    <rPh sb="15" eb="16">
      <t>フカ</t>
    </rPh>
    <rPh sb="17" eb="18">
      <t>カンガ</t>
    </rPh>
    <rPh sb="24" eb="25">
      <t>ム</t>
    </rPh>
    <rPh sb="25" eb="27">
      <t>モンダイ</t>
    </rPh>
    <rPh sb="29" eb="32">
      <t>イチジテキ</t>
    </rPh>
    <phoneticPr fontId="1"/>
  </si>
  <si>
    <t>注意：　同名ボーナスは重複せず！他のパワーと併用しても　まず無意味</t>
    <rPh sb="0" eb="2">
      <t>チュウイ</t>
    </rPh>
    <rPh sb="4" eb="6">
      <t>ドウメイ</t>
    </rPh>
    <rPh sb="11" eb="13">
      <t>チョウフク</t>
    </rPh>
    <rPh sb="16" eb="17">
      <t>タ</t>
    </rPh>
    <rPh sb="22" eb="24">
      <t>ヘイヨウ</t>
    </rPh>
    <rPh sb="30" eb="33">
      <t>ムイミ</t>
    </rPh>
    <phoneticPr fontId="1"/>
  </si>
  <si>
    <r>
      <t>①困っている人</t>
    </r>
    <r>
      <rPr>
        <b/>
        <sz val="11"/>
        <color rgb="FFFF0000"/>
        <rFont val="ＭＳ Ｐゴシック"/>
        <family val="3"/>
        <charset val="128"/>
        <scheme val="minor"/>
      </rPr>
      <t>(自分含む）</t>
    </r>
    <r>
      <rPr>
        <sz val="11"/>
        <color theme="1"/>
        <rFont val="ＭＳ Ｐゴシック"/>
        <family val="2"/>
        <charset val="128"/>
        <scheme val="minor"/>
      </rPr>
      <t>に使ってあげる。　無双の意志があっても幻惑に使って　全然ＯＫ！</t>
    </r>
    <rPh sb="1" eb="2">
      <t>コマ</t>
    </rPh>
    <rPh sb="6" eb="7">
      <t>ヒト</t>
    </rPh>
    <rPh sb="8" eb="10">
      <t>ジブン</t>
    </rPh>
    <rPh sb="10" eb="11">
      <t>フク</t>
    </rPh>
    <rPh sb="14" eb="15">
      <t>ツカ</t>
    </rPh>
    <rPh sb="22" eb="24">
      <t>ムソウ</t>
    </rPh>
    <rPh sb="25" eb="27">
      <t>イシ</t>
    </rPh>
    <rPh sb="32" eb="34">
      <t>ゲンワク</t>
    </rPh>
    <rPh sb="35" eb="36">
      <t>ツカ</t>
    </rPh>
    <rPh sb="39" eb="41">
      <t>ゼンゼン</t>
    </rPh>
    <phoneticPr fontId="1"/>
  </si>
  <si>
    <t>　プラス６は　やはり凶悪なので、　自分用に独占してもＯＫか？</t>
    <rPh sb="10" eb="12">
      <t>キョウアク</t>
    </rPh>
    <rPh sb="17" eb="20">
      <t>ジブンヨウ</t>
    </rPh>
    <rPh sb="21" eb="23">
      <t>ドクセン</t>
    </rPh>
    <phoneticPr fontId="1"/>
  </si>
  <si>
    <r>
      <t>②自分が</t>
    </r>
    <r>
      <rPr>
        <b/>
        <sz val="11"/>
        <color rgb="FFFF0000"/>
        <rFont val="ＭＳ Ｐゴシック"/>
        <family val="3"/>
        <charset val="128"/>
        <scheme val="minor"/>
      </rPr>
      <t>幻惑時に　無双の意志に失敗</t>
    </r>
    <r>
      <rPr>
        <sz val="11"/>
        <color theme="1"/>
        <rFont val="ＭＳ Ｐゴシック"/>
        <family val="2"/>
        <charset val="128"/>
        <scheme val="minor"/>
      </rPr>
      <t>したら　迷わず使う！</t>
    </r>
    <rPh sb="1" eb="3">
      <t>ジブン</t>
    </rPh>
    <rPh sb="4" eb="6">
      <t>ゲンワク</t>
    </rPh>
    <rPh sb="6" eb="7">
      <t>ジ</t>
    </rPh>
    <rPh sb="9" eb="11">
      <t>ムソウ</t>
    </rPh>
    <rPh sb="12" eb="14">
      <t>イシ</t>
    </rPh>
    <rPh sb="15" eb="17">
      <t>シッパイ</t>
    </rPh>
    <rPh sb="21" eb="22">
      <t>マヨ</t>
    </rPh>
    <rPh sb="24" eb="25">
      <t>ツカ</t>
    </rPh>
    <phoneticPr fontId="1"/>
  </si>
  <si>
    <t>　手順として、まずマイナーでメトル！失敗したら残念ながら　そのままターン終了のリスクもあるが、</t>
    <rPh sb="1" eb="3">
      <t>テジュン</t>
    </rPh>
    <rPh sb="18" eb="20">
      <t>シッパイ</t>
    </rPh>
    <rPh sb="23" eb="25">
      <t>ザンネン</t>
    </rPh>
    <rPh sb="36" eb="38">
      <t>シュウリョウ</t>
    </rPh>
    <phoneticPr fontId="1"/>
  </si>
  <si>
    <r>
      <t>　まだマーク出来ていない時など、　</t>
    </r>
    <r>
      <rPr>
        <b/>
        <sz val="11"/>
        <color rgb="FF0070C0"/>
        <rFont val="ＭＳ Ｐゴシック"/>
        <family val="3"/>
        <charset val="128"/>
        <scheme val="minor"/>
      </rPr>
      <t>かなり重要なテクニック</t>
    </r>
    <r>
      <rPr>
        <sz val="11"/>
        <color theme="1"/>
        <rFont val="ＭＳ Ｐゴシック"/>
        <family val="2"/>
        <charset val="128"/>
        <scheme val="minor"/>
      </rPr>
      <t>なので　要チェック！</t>
    </r>
    <rPh sb="6" eb="8">
      <t>デキ</t>
    </rPh>
    <rPh sb="12" eb="13">
      <t>トキ</t>
    </rPh>
    <rPh sb="20" eb="22">
      <t>ジュウヨウ</t>
    </rPh>
    <rPh sb="32" eb="33">
      <t>ヨウ</t>
    </rPh>
    <phoneticPr fontId="1"/>
  </si>
  <si>
    <r>
      <t>　リチャード　</t>
    </r>
    <r>
      <rPr>
        <b/>
        <sz val="11"/>
        <color rgb="FFFF0000"/>
        <rFont val="ＭＳ Ｐゴシック"/>
        <family val="3"/>
        <charset val="128"/>
        <scheme val="minor"/>
      </rPr>
      <t>幻惑　　減速　　不動</t>
    </r>
    <r>
      <rPr>
        <sz val="11"/>
        <color theme="1"/>
        <rFont val="ＭＳ Ｐゴシック"/>
        <family val="2"/>
        <charset val="128"/>
        <scheme val="minor"/>
      </rPr>
      <t>　とオンパレードだが、盲目はなんとかなる！</t>
    </r>
    <rPh sb="7" eb="9">
      <t>ゲンワク</t>
    </rPh>
    <rPh sb="11" eb="13">
      <t>ゲンソク</t>
    </rPh>
    <rPh sb="15" eb="17">
      <t>フドウ</t>
    </rPh>
    <rPh sb="28" eb="30">
      <t>モウモク</t>
    </rPh>
    <phoneticPr fontId="1"/>
  </si>
  <si>
    <r>
      <t>　　　　イル　　</t>
    </r>
    <r>
      <rPr>
        <b/>
        <sz val="11"/>
        <color rgb="FFFF0000"/>
        <rFont val="ＭＳ Ｐゴシック"/>
        <family val="3"/>
        <charset val="128"/>
        <scheme val="minor"/>
      </rPr>
      <t>幻惑</t>
    </r>
    <r>
      <rPr>
        <sz val="11"/>
        <color theme="1"/>
        <rFont val="ＭＳ Ｐゴシック"/>
        <family val="2"/>
        <charset val="128"/>
        <scheme val="minor"/>
      </rPr>
      <t>　　　強いて言えば　</t>
    </r>
    <r>
      <rPr>
        <b/>
        <sz val="11"/>
        <color rgb="FFFF0000"/>
        <rFont val="ＭＳ Ｐゴシック"/>
        <family val="3"/>
        <charset val="128"/>
        <scheme val="minor"/>
      </rPr>
      <t>減速　　　</t>
    </r>
    <r>
      <rPr>
        <sz val="11"/>
        <rFont val="ＭＳ Ｐゴシック"/>
        <family val="3"/>
        <charset val="128"/>
        <scheme val="minor"/>
      </rPr>
      <t>盲目も不動も　へっちゃら！</t>
    </r>
    <rPh sb="8" eb="10">
      <t>ゲンワク</t>
    </rPh>
    <rPh sb="13" eb="14">
      <t>シ</t>
    </rPh>
    <rPh sb="16" eb="17">
      <t>イ</t>
    </rPh>
    <rPh sb="20" eb="22">
      <t>ゲンソク</t>
    </rPh>
    <rPh sb="25" eb="27">
      <t>モウモク</t>
    </rPh>
    <rPh sb="28" eb="30">
      <t>フドウ</t>
    </rPh>
    <phoneticPr fontId="1"/>
  </si>
  <si>
    <r>
      <t>　　　　ミカ　　</t>
    </r>
    <r>
      <rPr>
        <b/>
        <sz val="11"/>
        <color rgb="FFFF0000"/>
        <rFont val="ＭＳ Ｐゴシック"/>
        <family val="3"/>
        <charset val="128"/>
        <scheme val="minor"/>
      </rPr>
      <t>盲目　　幻惑　　弱体化　　　　</t>
    </r>
    <r>
      <rPr>
        <sz val="11"/>
        <rFont val="ＭＳ Ｐゴシック"/>
        <family val="3"/>
        <charset val="128"/>
        <scheme val="minor"/>
      </rPr>
      <t>移動関係は　意外と耐えられる</t>
    </r>
    <rPh sb="8" eb="10">
      <t>モウモク</t>
    </rPh>
    <rPh sb="12" eb="14">
      <t>ゲンワク</t>
    </rPh>
    <rPh sb="16" eb="19">
      <t>ジャクタイカ</t>
    </rPh>
    <rPh sb="23" eb="25">
      <t>イドウ</t>
    </rPh>
    <rPh sb="25" eb="27">
      <t>カンケイ</t>
    </rPh>
    <rPh sb="29" eb="31">
      <t>イガイ</t>
    </rPh>
    <rPh sb="32" eb="33">
      <t>タ</t>
    </rPh>
    <phoneticPr fontId="1"/>
  </si>
  <si>
    <r>
      <t>　　　　グラ　　</t>
    </r>
    <r>
      <rPr>
        <b/>
        <sz val="11"/>
        <color rgb="FFFF0000"/>
        <rFont val="ＭＳ Ｐゴシック"/>
        <family val="3"/>
        <charset val="128"/>
        <scheme val="minor"/>
      </rPr>
      <t>ほとんど全て　　</t>
    </r>
    <r>
      <rPr>
        <sz val="11"/>
        <rFont val="ＭＳ Ｐゴシック"/>
        <family val="3"/>
        <charset val="128"/>
        <scheme val="minor"/>
      </rPr>
      <t>いろんなのに弱過ぎ(笑）</t>
    </r>
    <rPh sb="12" eb="13">
      <t>スベ</t>
    </rPh>
    <rPh sb="22" eb="24">
      <t>ヨワス</t>
    </rPh>
    <rPh sb="26" eb="27">
      <t>ワライ</t>
    </rPh>
    <phoneticPr fontId="1"/>
  </si>
  <si>
    <t>　(リチャードと場所の取り合いをしなくて済む＆グラスターが集団リンチに会うリスクが下がる）</t>
    <rPh sb="8" eb="10">
      <t>バショ</t>
    </rPh>
    <rPh sb="11" eb="12">
      <t>ト</t>
    </rPh>
    <rPh sb="13" eb="14">
      <t>ア</t>
    </rPh>
    <rPh sb="20" eb="21">
      <t>ス</t>
    </rPh>
    <rPh sb="29" eb="31">
      <t>シュウダン</t>
    </rPh>
    <rPh sb="35" eb="36">
      <t>ア</t>
    </rPh>
    <rPh sb="41" eb="42">
      <t>サ</t>
    </rPh>
    <phoneticPr fontId="1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</si>
  <si>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敵の攻撃ロールが多ければ多い程有効！</t>
    </r>
    <rPh sb="1" eb="2">
      <t>テキ</t>
    </rPh>
    <rPh sb="3" eb="5">
      <t>コウゲキ</t>
    </rPh>
    <rPh sb="9" eb="10">
      <t>オオ</t>
    </rPh>
    <rPh sb="13" eb="14">
      <t>オオ</t>
    </rPh>
    <rPh sb="15" eb="16">
      <t>ホド</t>
    </rPh>
    <rPh sb="16" eb="18">
      <t>ユウコウ</t>
    </rPh>
    <phoneticPr fontId="1"/>
  </si>
  <si>
    <r>
      <t>　　　　ＡＰを活用すれば、</t>
    </r>
    <r>
      <rPr>
        <b/>
        <sz val="14"/>
        <color rgb="FFFF0000"/>
        <rFont val="ＭＳ Ｐゴシック"/>
        <family val="3"/>
        <charset val="128"/>
        <scheme val="minor"/>
      </rPr>
      <t>Ｗマーク</t>
    </r>
    <r>
      <rPr>
        <b/>
        <sz val="14"/>
        <color rgb="FF00B0F0"/>
        <rFont val="ＭＳ Ｐゴシック"/>
        <family val="3"/>
        <charset val="128"/>
        <scheme val="minor"/>
      </rPr>
      <t>の維持にも役立つ</t>
    </r>
    <rPh sb="7" eb="9">
      <t>カツヨウ</t>
    </rPh>
    <rPh sb="18" eb="20">
      <t>イジ</t>
    </rPh>
    <rPh sb="22" eb="24">
      <t>ヤクダ</t>
    </rPh>
    <phoneticPr fontId="1"/>
  </si>
  <si>
    <r>
      <t>①マークで守れない（</t>
    </r>
    <r>
      <rPr>
        <b/>
        <sz val="11"/>
        <color rgb="FFFF0000"/>
        <rFont val="ＭＳ Ｐゴシック"/>
        <family val="3"/>
        <charset val="128"/>
        <scheme val="minor"/>
      </rPr>
      <t>守る気が無い</t>
    </r>
    <r>
      <rPr>
        <sz val="11"/>
        <color theme="1"/>
        <rFont val="ＭＳ Ｐゴシック"/>
        <family val="2"/>
        <charset val="128"/>
        <scheme val="minor"/>
      </rPr>
      <t>）味方に付ける。</t>
    </r>
    <rPh sb="5" eb="6">
      <t>マモ</t>
    </rPh>
    <rPh sb="10" eb="11">
      <t>マモ</t>
    </rPh>
    <rPh sb="12" eb="13">
      <t>キ</t>
    </rPh>
    <rPh sb="14" eb="15">
      <t>ナ</t>
    </rPh>
    <rPh sb="17" eb="19">
      <t>ミカタ</t>
    </rPh>
    <rPh sb="20" eb="21">
      <t>ツ</t>
    </rPh>
    <phoneticPr fontId="1"/>
  </si>
  <si>
    <r>
      <t>　効果範囲の広さも売りなので、</t>
    </r>
    <r>
      <rPr>
        <b/>
        <sz val="11"/>
        <color rgb="FFFF0000"/>
        <rFont val="ＭＳ Ｐゴシック"/>
        <family val="3"/>
        <charset val="128"/>
        <scheme val="minor"/>
      </rPr>
      <t>遭遇中アドリブで付け易い</t>
    </r>
    <r>
      <rPr>
        <sz val="11"/>
        <color theme="1"/>
        <rFont val="ＭＳ Ｐゴシック"/>
        <family val="2"/>
        <charset val="128"/>
        <scheme val="minor"/>
      </rPr>
      <t>のは非常に優秀！</t>
    </r>
    <rPh sb="1" eb="3">
      <t>コウカ</t>
    </rPh>
    <rPh sb="3" eb="5">
      <t>ハンイ</t>
    </rPh>
    <rPh sb="6" eb="7">
      <t>ヒロ</t>
    </rPh>
    <rPh sb="9" eb="10">
      <t>ウ</t>
    </rPh>
    <rPh sb="15" eb="17">
      <t>ソウグウ</t>
    </rPh>
    <rPh sb="17" eb="18">
      <t>チュウ</t>
    </rPh>
    <rPh sb="23" eb="24">
      <t>ツ</t>
    </rPh>
    <rPh sb="25" eb="26">
      <t>ヤス</t>
    </rPh>
    <rPh sb="29" eb="31">
      <t>ヒジョウ</t>
    </rPh>
    <rPh sb="32" eb="34">
      <t>ユウシュウ</t>
    </rPh>
    <phoneticPr fontId="1"/>
  </si>
  <si>
    <r>
      <t>　ハルトに付けるとやり過ぎなので(笑）　</t>
    </r>
    <r>
      <rPr>
        <b/>
        <sz val="11"/>
        <color rgb="FFFF0000"/>
        <rFont val="ＭＳ Ｐゴシック"/>
        <family val="3"/>
        <charset val="128"/>
        <scheme val="minor"/>
      </rPr>
      <t>リチャードで妥協</t>
    </r>
    <r>
      <rPr>
        <sz val="11"/>
        <color theme="1"/>
        <rFont val="ＭＳ Ｐゴシック"/>
        <family val="2"/>
        <charset val="128"/>
        <scheme val="minor"/>
      </rPr>
      <t>するのが無難か？</t>
    </r>
    <rPh sb="5" eb="6">
      <t>ツ</t>
    </rPh>
    <rPh sb="11" eb="12">
      <t>ス</t>
    </rPh>
    <rPh sb="17" eb="18">
      <t>ワライ</t>
    </rPh>
    <rPh sb="26" eb="28">
      <t>ダキョウ</t>
    </rPh>
    <rPh sb="32" eb="34">
      <t>ブナン</t>
    </rPh>
    <phoneticPr fontId="1"/>
  </si>
  <si>
    <r>
      <t>②</t>
    </r>
    <r>
      <rPr>
        <b/>
        <sz val="11"/>
        <color rgb="FFFF0000"/>
        <rFont val="ＭＳ Ｐゴシック"/>
        <family val="3"/>
        <charset val="128"/>
        <scheme val="minor"/>
      </rPr>
      <t>グラと一緒に範囲攻撃に巻き込まれるつもりの味方</t>
    </r>
    <r>
      <rPr>
        <sz val="11"/>
        <color theme="1"/>
        <rFont val="ＭＳ Ｐゴシック"/>
        <family val="2"/>
        <charset val="128"/>
        <scheme val="minor"/>
      </rPr>
      <t>に付ける。</t>
    </r>
    <rPh sb="4" eb="6">
      <t>イッショ</t>
    </rPh>
    <rPh sb="7" eb="9">
      <t>ハンイ</t>
    </rPh>
    <rPh sb="9" eb="11">
      <t>コウゲキ</t>
    </rPh>
    <rPh sb="12" eb="13">
      <t>マ</t>
    </rPh>
    <rPh sb="14" eb="15">
      <t>コ</t>
    </rPh>
    <rPh sb="22" eb="24">
      <t>ミカタ</t>
    </rPh>
    <rPh sb="25" eb="26">
      <t>ツ</t>
    </rPh>
    <phoneticPr fontId="1"/>
  </si>
  <si>
    <r>
      <t>　これなら誰に付けても効果大。　最悪</t>
    </r>
    <r>
      <rPr>
        <b/>
        <sz val="11"/>
        <color rgb="FFFF0000"/>
        <rFont val="ＭＳ Ｐゴシック"/>
        <family val="3"/>
        <charset val="128"/>
        <scheme val="minor"/>
      </rPr>
      <t>グラも含めて誰が気絶してもダメージが飛び続けそう</t>
    </r>
    <r>
      <rPr>
        <sz val="11"/>
        <color theme="1"/>
        <rFont val="ＭＳ Ｐゴシック"/>
        <family val="2"/>
        <charset val="128"/>
        <scheme val="minor"/>
      </rPr>
      <t>。</t>
    </r>
    <rPh sb="5" eb="6">
      <t>ダレ</t>
    </rPh>
    <rPh sb="7" eb="8">
      <t>ツ</t>
    </rPh>
    <rPh sb="11" eb="14">
      <t>コウカダイ</t>
    </rPh>
    <rPh sb="16" eb="18">
      <t>サイアク</t>
    </rPh>
    <rPh sb="21" eb="22">
      <t>フク</t>
    </rPh>
    <rPh sb="24" eb="25">
      <t>ダレ</t>
    </rPh>
    <rPh sb="26" eb="28">
      <t>キゼツ</t>
    </rPh>
    <rPh sb="36" eb="37">
      <t>ト</t>
    </rPh>
    <rPh sb="38" eb="39">
      <t>ツヅ</t>
    </rPh>
    <phoneticPr fontId="1"/>
  </si>
  <si>
    <r>
      <t>③</t>
    </r>
    <r>
      <rPr>
        <b/>
        <sz val="11"/>
        <color rgb="FFFF0000"/>
        <rFont val="ＭＳ Ｐゴシック"/>
        <family val="3"/>
        <charset val="128"/>
        <scheme val="minor"/>
      </rPr>
      <t>特攻中の召喚</t>
    </r>
    <r>
      <rPr>
        <sz val="11"/>
        <color theme="1"/>
        <rFont val="ＭＳ Ｐゴシック"/>
        <family val="2"/>
        <charset val="128"/>
        <scheme val="minor"/>
      </rPr>
      <t>に付ける。</t>
    </r>
    <rPh sb="1" eb="3">
      <t>トッコウ</t>
    </rPh>
    <rPh sb="3" eb="4">
      <t>チュウ</t>
    </rPh>
    <rPh sb="5" eb="7">
      <t>ショウカン</t>
    </rPh>
    <rPh sb="8" eb="9">
      <t>ツ</t>
    </rPh>
    <phoneticPr fontId="1"/>
  </si>
  <si>
    <t>②ボス級の敵に　いきなりカマす！</t>
    <rPh sb="3" eb="4">
      <t>キュウ</t>
    </rPh>
    <rPh sb="5" eb="6">
      <t>テキ</t>
    </rPh>
    <phoneticPr fontId="1"/>
  </si>
  <si>
    <r>
      <t>　どうせ</t>
    </r>
    <r>
      <rPr>
        <b/>
        <sz val="11"/>
        <color rgb="FFFF0000"/>
        <rFont val="ＭＳ Ｐゴシック"/>
        <family val="3"/>
        <charset val="128"/>
        <scheme val="minor"/>
      </rPr>
      <t>変なマイナーアクション使う</t>
    </r>
    <r>
      <rPr>
        <sz val="11"/>
        <color theme="1"/>
        <rFont val="ＭＳ Ｐゴシック"/>
        <family val="2"/>
        <charset val="128"/>
        <scheme val="minor"/>
      </rPr>
      <t>に決まっている。</t>
    </r>
    <rPh sb="4" eb="5">
      <t>ヘン</t>
    </rPh>
    <rPh sb="15" eb="16">
      <t>ツカ</t>
    </rPh>
    <rPh sb="18" eb="19">
      <t>キ</t>
    </rPh>
    <phoneticPr fontId="1"/>
  </si>
  <si>
    <t>　ついでに移動も阻止して　逃がす間を与えるな！</t>
    <rPh sb="5" eb="7">
      <t>イドウ</t>
    </rPh>
    <rPh sb="8" eb="10">
      <t>ソシ</t>
    </rPh>
    <rPh sb="13" eb="14">
      <t>ニ</t>
    </rPh>
    <rPh sb="16" eb="17">
      <t>マ</t>
    </rPh>
    <rPh sb="18" eb="19">
      <t>アタ</t>
    </rPh>
    <phoneticPr fontId="1"/>
  </si>
  <si>
    <t>　確定で幻惑は　非常手段として優秀。</t>
    <rPh sb="1" eb="3">
      <t>カクテイ</t>
    </rPh>
    <rPh sb="4" eb="6">
      <t>ゲンワク</t>
    </rPh>
    <rPh sb="8" eb="10">
      <t>ヒジョウ</t>
    </rPh>
    <rPh sb="10" eb="12">
      <t>シュダン</t>
    </rPh>
    <rPh sb="15" eb="17">
      <t>ユウシュウ</t>
    </rPh>
    <phoneticPr fontId="1"/>
  </si>
  <si>
    <t>②射程が１０の飛び道具と割り切る。</t>
    <rPh sb="1" eb="3">
      <t>シャテイ</t>
    </rPh>
    <rPh sb="7" eb="8">
      <t>ト</t>
    </rPh>
    <rPh sb="9" eb="11">
      <t>ドウグ</t>
    </rPh>
    <rPh sb="12" eb="13">
      <t>ワ</t>
    </rPh>
    <rPh sb="14" eb="15">
      <t>キ</t>
    </rPh>
    <phoneticPr fontId="1"/>
  </si>
  <si>
    <t>　射撃戦や逃げる敵への追撃に　惜しまず撃っちゃえ！</t>
    <rPh sb="1" eb="3">
      <t>シャゲキ</t>
    </rPh>
    <rPh sb="3" eb="4">
      <t>セン</t>
    </rPh>
    <rPh sb="5" eb="6">
      <t>ニ</t>
    </rPh>
    <rPh sb="8" eb="9">
      <t>テキ</t>
    </rPh>
    <rPh sb="11" eb="13">
      <t>ツイゲキ</t>
    </rPh>
    <rPh sb="15" eb="16">
      <t>オ</t>
    </rPh>
    <rPh sb="19" eb="20">
      <t>ウ</t>
    </rPh>
    <phoneticPr fontId="1"/>
  </si>
  <si>
    <t>③範囲攻撃モドキとして撃つ。</t>
    <rPh sb="1" eb="3">
      <t>ハンイ</t>
    </rPh>
    <rPh sb="3" eb="5">
      <t>コウゲキ</t>
    </rPh>
    <rPh sb="11" eb="12">
      <t>ウ</t>
    </rPh>
    <phoneticPr fontId="1"/>
  </si>
  <si>
    <t>　ヒットしないと　２次攻撃が発動しないのが　大きく減点！</t>
    <rPh sb="14" eb="16">
      <t>ハツドウ</t>
    </rPh>
    <rPh sb="22" eb="23">
      <t>オオ</t>
    </rPh>
    <rPh sb="25" eb="27">
      <t>ゲンテン</t>
    </rPh>
    <phoneticPr fontId="1"/>
  </si>
  <si>
    <t>　　　②標準アクションで待機を宣言！</t>
    <rPh sb="4" eb="6">
      <t>ヒョウジュン</t>
    </rPh>
    <rPh sb="12" eb="14">
      <t>タイキ</t>
    </rPh>
    <rPh sb="15" eb="17">
      <t>センゲン</t>
    </rPh>
    <phoneticPr fontId="1"/>
  </si>
  <si>
    <r>
      <t>　　　　トリガーを　</t>
    </r>
    <r>
      <rPr>
        <b/>
        <sz val="11"/>
        <color rgb="FFFF0000"/>
        <rFont val="ＭＳ Ｐゴシック"/>
        <family val="3"/>
        <charset val="128"/>
        <scheme val="minor"/>
      </rPr>
      <t>自分のターン終了</t>
    </r>
    <r>
      <rPr>
        <sz val="11"/>
        <color theme="1"/>
        <rFont val="ＭＳ Ｐゴシック"/>
        <family val="2"/>
        <charset val="128"/>
        <scheme val="minor"/>
      </rPr>
      <t xml:space="preserve">　に設定し、　使うパワーは当然 </t>
    </r>
    <r>
      <rPr>
        <b/>
        <sz val="11"/>
        <color rgb="FFFF0000"/>
        <rFont val="ＭＳ Ｐゴシック"/>
        <family val="3"/>
        <charset val="128"/>
        <scheme val="minor"/>
      </rPr>
      <t>ディヴァインチャレンジ！</t>
    </r>
    <rPh sb="10" eb="12">
      <t>ジブン</t>
    </rPh>
    <rPh sb="16" eb="18">
      <t>シュウリョウ</t>
    </rPh>
    <rPh sb="20" eb="22">
      <t>セッテイ</t>
    </rPh>
    <rPh sb="25" eb="26">
      <t>ツカ</t>
    </rPh>
    <rPh sb="31" eb="33">
      <t>トウゼン</t>
    </rPh>
    <phoneticPr fontId="1"/>
  </si>
  <si>
    <t>ヒット</t>
  </si>
  <si>
    <r>
      <t>(1[W]+【魅力】修正値)の</t>
    </r>
    <r>
      <rPr>
        <b/>
        <sz val="11"/>
        <color rgb="FFFF0000"/>
        <rFont val="ＭＳ Ｐゴシック"/>
        <family val="3"/>
        <charset val="128"/>
        <scheme val="minor"/>
      </rPr>
      <t>【光輝】</t>
    </r>
    <r>
      <rPr>
        <sz val="11"/>
        <color theme="1"/>
        <rFont val="ＭＳ Ｐゴシック"/>
        <family val="2"/>
        <charset val="128"/>
        <scheme val="minor"/>
      </rPr>
      <t>ダメージ</t>
    </r>
    <rPh sb="7" eb="9">
      <t>ミリョク</t>
    </rPh>
    <rPh sb="16" eb="18">
      <t>コウキ</t>
    </rPh>
    <phoneticPr fontId="1"/>
  </si>
  <si>
    <r>
      <rPr>
        <sz val="11"/>
        <rFont val="ＭＳ Ｐゴシック"/>
        <family val="3"/>
        <charset val="128"/>
        <scheme val="minor"/>
      </rPr>
      <t>このパワーは１回の</t>
    </r>
    <r>
      <rPr>
        <b/>
        <sz val="11"/>
        <color rgb="FFFF0000"/>
        <rFont val="ＭＳ Ｐゴシック"/>
        <family val="3"/>
        <charset val="128"/>
        <scheme val="minor"/>
      </rPr>
      <t>近接基礎攻撃</t>
    </r>
    <r>
      <rPr>
        <sz val="11"/>
        <color theme="1"/>
        <rFont val="ＭＳ Ｐゴシック"/>
        <family val="2"/>
        <charset val="128"/>
        <scheme val="minor"/>
      </rPr>
      <t>として使用できる。</t>
    </r>
    <rPh sb="7" eb="8">
      <t>カイ</t>
    </rPh>
    <rPh sb="9" eb="11">
      <t>キンセツ</t>
    </rPh>
    <rPh sb="11" eb="13">
      <t>キソ</t>
    </rPh>
    <rPh sb="13" eb="15">
      <t>コウゲキ</t>
    </rPh>
    <rPh sb="18" eb="20">
      <t>シヨウ</t>
    </rPh>
    <phoneticPr fontId="1"/>
  </si>
  <si>
    <t>パラディン／攻撃／１　（信83）</t>
    <rPh sb="12" eb="13">
      <t>シン</t>
    </rPh>
    <phoneticPr fontId="1"/>
  </si>
  <si>
    <t>Lv</t>
    <phoneticPr fontId="1"/>
  </si>
  <si>
    <t>(1[W]+【筋力】または【魅力】修正値)のダメージ</t>
    <rPh sb="14" eb="16">
      <t>ミリョク</t>
    </rPh>
    <phoneticPr fontId="1"/>
  </si>
  <si>
    <r>
      <t>目標は</t>
    </r>
    <r>
      <rPr>
        <b/>
        <sz val="11"/>
        <color rgb="FFFF0000"/>
        <rFont val="ＭＳ Ｐゴシック"/>
        <family val="3"/>
        <charset val="128"/>
        <scheme val="minor"/>
      </rPr>
      <t>使用者のT終了時</t>
    </r>
    <r>
      <rPr>
        <sz val="11"/>
        <color theme="1"/>
        <rFont val="ＭＳ Ｐゴシック"/>
        <family val="2"/>
        <charset val="128"/>
        <scheme val="minor"/>
      </rPr>
      <t>まで”</t>
    </r>
    <r>
      <rPr>
        <b/>
        <sz val="11"/>
        <color rgb="FFFF0000"/>
        <rFont val="ＭＳ Ｐゴシック"/>
        <family val="3"/>
        <charset val="128"/>
        <scheme val="minor"/>
      </rPr>
      <t>神の制裁</t>
    </r>
    <r>
      <rPr>
        <sz val="11"/>
        <color theme="1"/>
        <rFont val="ＭＳ Ｐゴシック"/>
        <family val="2"/>
        <charset val="128"/>
        <scheme val="minor"/>
      </rPr>
      <t>”の対象となる</t>
    </r>
    <rPh sb="0" eb="2">
      <t>モクヒョウ</t>
    </rPh>
    <rPh sb="3" eb="6">
      <t>シヨウシャ</t>
    </rPh>
    <rPh sb="8" eb="10">
      <t>シュウリョウ</t>
    </rPh>
    <rPh sb="10" eb="11">
      <t>ジ</t>
    </rPh>
    <rPh sb="14" eb="15">
      <t>カミ</t>
    </rPh>
    <rPh sb="16" eb="18">
      <t>セイサイ</t>
    </rPh>
    <rPh sb="20" eb="22">
      <t>タイショウ</t>
    </rPh>
    <phoneticPr fontId="1"/>
  </si>
  <si>
    <t>パラディン／攻撃／１　（信84）</t>
    <rPh sb="6" eb="8">
      <t>コウゲキ</t>
    </rPh>
    <rPh sb="12" eb="13">
      <t>シン</t>
    </rPh>
    <phoneticPr fontId="1"/>
  </si>
  <si>
    <t>ホスピタラー／攻撃／１３　（信89）</t>
    <rPh sb="7" eb="9">
      <t>コウゲキ</t>
    </rPh>
    <rPh sb="14" eb="15">
      <t>シン</t>
    </rPh>
    <phoneticPr fontId="1"/>
  </si>
  <si>
    <t>(３[W]+【魅力】修正値)ダメージ</t>
    <rPh sb="7" eb="9">
      <t>ミリョク</t>
    </rPh>
    <phoneticPr fontId="1"/>
  </si>
  <si>
    <t>パラディン／汎用／２　（信85）</t>
    <rPh sb="6" eb="8">
      <t>ハンヨウ</t>
    </rPh>
    <rPh sb="12" eb="13">
      <t>シン</t>
    </rPh>
    <phoneticPr fontId="1"/>
  </si>
  <si>
    <t>パラディン／汎用／６　（信86）</t>
    <rPh sb="6" eb="8">
      <t>ハンヨウ</t>
    </rPh>
    <rPh sb="12" eb="13">
      <t>シン</t>
    </rPh>
    <phoneticPr fontId="1"/>
  </si>
  <si>
    <t>(2[W]+【魅力】修正値)ダメージ</t>
    <rPh sb="7" eb="9">
      <t>ミリョク</t>
    </rPh>
    <phoneticPr fontId="1"/>
  </si>
  <si>
    <t>ブレス･ウェポン</t>
    <phoneticPr fontId="1"/>
  </si>
  <si>
    <t>ブレス･ウェポン</t>
    <phoneticPr fontId="1"/>
  </si>
  <si>
    <t>　　　　ＧＭによっては、このトリガーではダメ出しされそうだが、とりあえずは大丈夫。</t>
    <rPh sb="22" eb="23">
      <t>ダ</t>
    </rPh>
    <rPh sb="37" eb="40">
      <t>ダイジョウブ</t>
    </rPh>
    <phoneticPr fontId="1"/>
  </si>
  <si>
    <r>
      <t>　　　　これで維持条件チェック後に発動するので、</t>
    </r>
    <r>
      <rPr>
        <b/>
        <sz val="11"/>
        <color rgb="FFFF0000"/>
        <rFont val="ＭＳ Ｐゴシック"/>
        <family val="3"/>
        <charset val="128"/>
        <scheme val="minor"/>
      </rPr>
      <t>次の自分のターン終了まで無条件に維持できる！</t>
    </r>
    <rPh sb="7" eb="9">
      <t>イジ</t>
    </rPh>
    <rPh sb="9" eb="11">
      <t>ジョウケン</t>
    </rPh>
    <rPh sb="15" eb="16">
      <t>ゴ</t>
    </rPh>
    <rPh sb="17" eb="19">
      <t>ハツドウ</t>
    </rPh>
    <rPh sb="24" eb="25">
      <t>ツギ</t>
    </rPh>
    <rPh sb="26" eb="28">
      <t>ジブン</t>
    </rPh>
    <rPh sb="32" eb="34">
      <t>シュウリョウ</t>
    </rPh>
    <rPh sb="36" eb="39">
      <t>ムジョウケン</t>
    </rPh>
    <rPh sb="40" eb="42">
      <t>イジ</t>
    </rPh>
    <phoneticPr fontId="1"/>
  </si>
  <si>
    <t>長所①少なくとも１ターンは範囲内の任意の敵を無条件にマークできるので、Ｗマーク時には超強力！</t>
    <rPh sb="0" eb="2">
      <t>チョウショ</t>
    </rPh>
    <rPh sb="3" eb="4">
      <t>スク</t>
    </rPh>
    <rPh sb="13" eb="15">
      <t>ハンイ</t>
    </rPh>
    <rPh sb="15" eb="16">
      <t>ナイ</t>
    </rPh>
    <rPh sb="17" eb="19">
      <t>ニンイ</t>
    </rPh>
    <rPh sb="20" eb="21">
      <t>テキ</t>
    </rPh>
    <rPh sb="22" eb="25">
      <t>ムジョウケン</t>
    </rPh>
    <rPh sb="39" eb="40">
      <t>トキ</t>
    </rPh>
    <rPh sb="42" eb="43">
      <t>チョウ</t>
    </rPh>
    <rPh sb="43" eb="45">
      <t>キョウリョク</t>
    </rPh>
    <phoneticPr fontId="1"/>
  </si>
  <si>
    <r>
      <t>　　　②</t>
    </r>
    <r>
      <rPr>
        <b/>
        <sz val="11"/>
        <color theme="8" tint="-0.499984740745262"/>
        <rFont val="ＭＳ Ｐゴシック"/>
        <family val="3"/>
        <charset val="128"/>
        <scheme val="minor"/>
      </rPr>
      <t>プランＢ</t>
    </r>
    <r>
      <rPr>
        <sz val="11"/>
        <color theme="1"/>
        <rFont val="ＭＳ Ｐゴシック"/>
        <family val="2"/>
        <charset val="128"/>
        <scheme val="minor"/>
      </rPr>
      <t>と</t>
    </r>
    <r>
      <rPr>
        <b/>
        <sz val="11"/>
        <color theme="6" tint="-0.499984740745262"/>
        <rFont val="ＭＳ Ｐゴシック"/>
        <family val="3"/>
        <charset val="128"/>
        <scheme val="minor"/>
      </rPr>
      <t>Ｗチャレンジモード</t>
    </r>
    <r>
      <rPr>
        <sz val="11"/>
        <rFont val="ＭＳ Ｐゴシック"/>
        <family val="3"/>
        <charset val="128"/>
        <scheme val="minor"/>
      </rPr>
      <t>をＡＰ抜きで両立させる唯一の方法。</t>
    </r>
    <rPh sb="21" eb="22">
      <t>ヌ</t>
    </rPh>
    <rPh sb="24" eb="26">
      <t>リョウリツ</t>
    </rPh>
    <rPh sb="29" eb="31">
      <t>ユイイツ</t>
    </rPh>
    <rPh sb="32" eb="34">
      <t>ホウホウ</t>
    </rPh>
    <phoneticPr fontId="1"/>
  </si>
  <si>
    <t>　　　③マークする以外にマイナーアクションを２つも使う余裕ができる。　序盤は特に有効。</t>
    <rPh sb="9" eb="11">
      <t>イガイ</t>
    </rPh>
    <rPh sb="25" eb="26">
      <t>ツカ</t>
    </rPh>
    <rPh sb="27" eb="29">
      <t>ヨユウ</t>
    </rPh>
    <rPh sb="35" eb="37">
      <t>ジョバン</t>
    </rPh>
    <rPh sb="38" eb="39">
      <t>トク</t>
    </rPh>
    <rPh sb="40" eb="42">
      <t>ユウコウ</t>
    </rPh>
    <phoneticPr fontId="1"/>
  </si>
  <si>
    <t>短所①必ず即応アクションを使ってしまう。</t>
    <rPh sb="0" eb="2">
      <t>タンショ</t>
    </rPh>
    <rPh sb="3" eb="4">
      <t>カナラ</t>
    </rPh>
    <rPh sb="5" eb="7">
      <t>ソクオウ</t>
    </rPh>
    <rPh sb="13" eb="14">
      <t>ツカ</t>
    </rPh>
    <phoneticPr fontId="1"/>
  </si>
  <si>
    <r>
      <t>　　　②</t>
    </r>
    <r>
      <rPr>
        <b/>
        <sz val="11"/>
        <color rgb="FFFF0000"/>
        <rFont val="ＭＳ Ｐゴシック"/>
        <family val="3"/>
        <charset val="128"/>
        <scheme val="minor"/>
      </rPr>
      <t>幻惑時には不可能！</t>
    </r>
    <rPh sb="4" eb="6">
      <t>ゲンワク</t>
    </rPh>
    <rPh sb="6" eb="7">
      <t>ジ</t>
    </rPh>
    <rPh sb="9" eb="12">
      <t>フカノウ</t>
    </rPh>
    <phoneticPr fontId="1"/>
  </si>
  <si>
    <t>　　　③必ず標準アクションを使ってしまう。</t>
    <rPh sb="4" eb="5">
      <t>カナラ</t>
    </rPh>
    <rPh sb="6" eb="8">
      <t>ヒョウジュン</t>
    </rPh>
    <rPh sb="14" eb="15">
      <t>ツカ</t>
    </rPh>
    <phoneticPr fontId="1"/>
  </si>
  <si>
    <r>
      <t>　　　　強力な攻撃パワーを軒並み封印するハメになるので、</t>
    </r>
    <r>
      <rPr>
        <b/>
        <sz val="11"/>
        <color theme="8" tint="-0.249977111117893"/>
        <rFont val="ＭＳ Ｐゴシック"/>
        <family val="3"/>
        <charset val="128"/>
        <scheme val="minor"/>
      </rPr>
      <t>プランＡ</t>
    </r>
    <r>
      <rPr>
        <sz val="11"/>
        <rFont val="ＭＳ Ｐゴシック"/>
        <family val="3"/>
        <charset val="128"/>
        <scheme val="minor"/>
      </rPr>
      <t>とは（以下略）</t>
    </r>
    <rPh sb="4" eb="6">
      <t>キョウリョク</t>
    </rPh>
    <rPh sb="7" eb="9">
      <t>コウゲキ</t>
    </rPh>
    <rPh sb="13" eb="15">
      <t>ノキナ</t>
    </rPh>
    <rPh sb="16" eb="18">
      <t>フウイン</t>
    </rPh>
    <rPh sb="35" eb="38">
      <t>イカリャク</t>
    </rPh>
    <phoneticPr fontId="1"/>
  </si>
  <si>
    <r>
      <t>　　　　事実上、攻撃を放棄する事になるので、</t>
    </r>
    <r>
      <rPr>
        <b/>
        <sz val="11"/>
        <color rgb="FFFF0000"/>
        <rFont val="ＭＳ Ｐゴシック"/>
        <family val="3"/>
        <charset val="128"/>
        <scheme val="minor"/>
      </rPr>
      <t>一部の汎用パワーとも相性最悪！</t>
    </r>
    <rPh sb="4" eb="7">
      <t>ジジツジョウ</t>
    </rPh>
    <rPh sb="8" eb="10">
      <t>コウゲキ</t>
    </rPh>
    <rPh sb="11" eb="13">
      <t>ホウキ</t>
    </rPh>
    <rPh sb="15" eb="16">
      <t>コト</t>
    </rPh>
    <rPh sb="22" eb="24">
      <t>イチブ</t>
    </rPh>
    <rPh sb="25" eb="27">
      <t>ハンヨウ</t>
    </rPh>
    <rPh sb="32" eb="34">
      <t>アイショウ</t>
    </rPh>
    <rPh sb="34" eb="36">
      <t>サイアク</t>
    </rPh>
    <phoneticPr fontId="1"/>
  </si>
  <si>
    <t>　　　④マークの対象に逃げられると、通常時と同様に維持や再マークが非常に困難！</t>
    <rPh sb="8" eb="10">
      <t>タイショウ</t>
    </rPh>
    <rPh sb="11" eb="12">
      <t>ニ</t>
    </rPh>
    <rPh sb="18" eb="19">
      <t>ツウ</t>
    </rPh>
    <rPh sb="19" eb="21">
      <t>ジョウジ</t>
    </rPh>
    <rPh sb="22" eb="24">
      <t>ドウヨウ</t>
    </rPh>
    <rPh sb="25" eb="27">
      <t>イジ</t>
    </rPh>
    <rPh sb="28" eb="29">
      <t>サイ</t>
    </rPh>
    <rPh sb="33" eb="35">
      <t>ヒジョウ</t>
    </rPh>
    <rPh sb="36" eb="38">
      <t>コンナン</t>
    </rPh>
    <phoneticPr fontId="1"/>
  </si>
  <si>
    <t>　結論　　長所と短所がハッキリし過ぎ。　多用するのは意外と危険！</t>
    <rPh sb="1" eb="3">
      <t>ケツロン</t>
    </rPh>
    <rPh sb="5" eb="7">
      <t>チョウショ</t>
    </rPh>
    <rPh sb="8" eb="10">
      <t>タンショ</t>
    </rPh>
    <rPh sb="16" eb="17">
      <t>ス</t>
    </rPh>
    <rPh sb="20" eb="22">
      <t>タヨウ</t>
    </rPh>
    <rPh sb="26" eb="28">
      <t>イガイ</t>
    </rPh>
    <rPh sb="29" eb="31">
      <t>キケン</t>
    </rPh>
    <phoneticPr fontId="1"/>
  </si>
  <si>
    <t>Ｗチャレンジモード注意事項</t>
    <rPh sb="9" eb="11">
      <t>チュウイ</t>
    </rPh>
    <rPh sb="11" eb="13">
      <t>ジコウ</t>
    </rPh>
    <phoneticPr fontId="1"/>
  </si>
  <si>
    <t>　①モード発動にマイナーアクションが必要！</t>
    <rPh sb="5" eb="7">
      <t>ハツドウ</t>
    </rPh>
    <rPh sb="18" eb="20">
      <t>ヒツヨウ</t>
    </rPh>
    <phoneticPr fontId="1"/>
  </si>
  <si>
    <t>　　本家ディヴァインチャレンジだけでなく各種汎用パワーとまで競合するので非常に苦しい。</t>
    <rPh sb="2" eb="4">
      <t>ホンケ</t>
    </rPh>
    <rPh sb="20" eb="22">
      <t>カクシュ</t>
    </rPh>
    <rPh sb="22" eb="24">
      <t>ハンヨウ</t>
    </rPh>
    <rPh sb="30" eb="32">
      <t>キョウゴウ</t>
    </rPh>
    <rPh sb="36" eb="38">
      <t>ヒジョウ</t>
    </rPh>
    <rPh sb="39" eb="40">
      <t>クル</t>
    </rPh>
    <phoneticPr fontId="1"/>
  </si>
  <si>
    <t>　　第一ターンには無理してまで発動する必要はない！</t>
    <rPh sb="2" eb="4">
      <t>ダイイチ</t>
    </rPh>
    <rPh sb="9" eb="11">
      <t>ムリ</t>
    </rPh>
    <rPh sb="15" eb="17">
      <t>ハツドウ</t>
    </rPh>
    <rPh sb="19" eb="21">
      <t>ヒツヨウ</t>
    </rPh>
    <phoneticPr fontId="1"/>
  </si>
  <si>
    <t>　　各種汎用パワーを　いかに遭遇の頭から発動できるかに注力すべし。</t>
    <rPh sb="2" eb="4">
      <t>カクシュ</t>
    </rPh>
    <rPh sb="4" eb="6">
      <t>ハンヨウ</t>
    </rPh>
    <rPh sb="14" eb="16">
      <t>ソウグウ</t>
    </rPh>
    <rPh sb="17" eb="18">
      <t>アタマ</t>
    </rPh>
    <rPh sb="20" eb="22">
      <t>ハツドウ</t>
    </rPh>
    <rPh sb="27" eb="29">
      <t>チュウリョク</t>
    </rPh>
    <phoneticPr fontId="1"/>
  </si>
  <si>
    <r>
      <t>　②</t>
    </r>
    <r>
      <rPr>
        <b/>
        <sz val="11"/>
        <color rgb="FFFF0000"/>
        <rFont val="ＭＳ Ｐゴシック"/>
        <family val="3"/>
        <charset val="128"/>
        <scheme val="minor"/>
      </rPr>
      <t>外法と併用しないと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b/>
        <sz val="11"/>
        <color theme="8" tint="-0.249977111117893"/>
        <rFont val="ＭＳ Ｐゴシック"/>
        <family val="3"/>
        <charset val="128"/>
        <scheme val="minor"/>
      </rPr>
      <t>プランＢ</t>
    </r>
    <r>
      <rPr>
        <sz val="11"/>
        <color theme="1"/>
        <rFont val="ＭＳ Ｐゴシック"/>
        <family val="2"/>
        <charset val="128"/>
        <scheme val="minor"/>
      </rPr>
      <t>でフル活用するのは　</t>
    </r>
    <r>
      <rPr>
        <b/>
        <sz val="11"/>
        <color rgb="FFFF0000"/>
        <rFont val="ＭＳ Ｐゴシック"/>
        <family val="3"/>
        <charset val="128"/>
        <scheme val="minor"/>
      </rPr>
      <t>まず無理！</t>
    </r>
    <rPh sb="2" eb="3">
      <t>ゲ</t>
    </rPh>
    <rPh sb="3" eb="4">
      <t>ホウ</t>
    </rPh>
    <rPh sb="5" eb="7">
      <t>ヘイヨウ</t>
    </rPh>
    <rPh sb="19" eb="21">
      <t>カツヨウ</t>
    </rPh>
    <rPh sb="28" eb="30">
      <t>ムリ</t>
    </rPh>
    <phoneticPr fontId="1"/>
  </si>
  <si>
    <t>自分に使えば、</t>
    <rPh sb="0" eb="2">
      <t>ジブン</t>
    </rPh>
    <rPh sb="3" eb="4">
      <t>ツカ</t>
    </rPh>
    <phoneticPr fontId="1"/>
  </si>
  <si>
    <t>Lv</t>
    <phoneticPr fontId="1"/>
  </si>
  <si>
    <r>
      <t>③困ってる味方 or 自分を脱出させる。　⇒最悪、攻撃を諦めて</t>
    </r>
    <r>
      <rPr>
        <b/>
        <sz val="11"/>
        <color rgb="FFFF0000"/>
        <rFont val="ＭＳ Ｐゴシック"/>
        <family val="3"/>
        <charset val="128"/>
        <scheme val="minor"/>
      </rPr>
      <t>テレポートだけする</t>
    </r>
    <r>
      <rPr>
        <sz val="11"/>
        <color theme="1"/>
        <rFont val="ＭＳ Ｐゴシック"/>
        <family val="2"/>
        <charset val="128"/>
        <scheme val="minor"/>
      </rPr>
      <t>のもアリかも？</t>
    </r>
    <rPh sb="1" eb="2">
      <t>コマ</t>
    </rPh>
    <rPh sb="5" eb="7">
      <t>ミカタ</t>
    </rPh>
    <rPh sb="11" eb="13">
      <t>ジブン</t>
    </rPh>
    <rPh sb="14" eb="16">
      <t>ダッシュツ</t>
    </rPh>
    <rPh sb="22" eb="24">
      <t>サイアク</t>
    </rPh>
    <rPh sb="25" eb="27">
      <t>コウゲキ</t>
    </rPh>
    <rPh sb="28" eb="29">
      <t>アキラ</t>
    </rPh>
    <phoneticPr fontId="1"/>
  </si>
  <si>
    <r>
      <t>③減速時に移動したい時にも使う。</t>
    </r>
    <r>
      <rPr>
        <b/>
        <sz val="11"/>
        <color rgb="FFFF0000"/>
        <rFont val="ＭＳ Ｐゴシック"/>
        <family val="3"/>
        <charset val="128"/>
        <scheme val="minor"/>
      </rPr>
      <t>減速時でも３マスシフトできる</t>
    </r>
    <r>
      <rPr>
        <sz val="11"/>
        <color theme="1"/>
        <rFont val="ＭＳ Ｐゴシック"/>
        <family val="2"/>
        <charset val="128"/>
        <scheme val="minor"/>
      </rPr>
      <t>ので、いざという時に役立つかも?</t>
    </r>
    <rPh sb="1" eb="3">
      <t>ゲンソク</t>
    </rPh>
    <rPh sb="3" eb="4">
      <t>トキ</t>
    </rPh>
    <rPh sb="5" eb="7">
      <t>イドウ</t>
    </rPh>
    <rPh sb="10" eb="11">
      <t>トキ</t>
    </rPh>
    <rPh sb="13" eb="14">
      <t>ツカ</t>
    </rPh>
    <rPh sb="16" eb="18">
      <t>ゲンソク</t>
    </rPh>
    <rPh sb="18" eb="19">
      <t>ジ</t>
    </rPh>
    <rPh sb="38" eb="39">
      <t>トキ</t>
    </rPh>
    <rPh sb="40" eb="42">
      <t>ヤクダ</t>
    </rPh>
    <phoneticPr fontId="1"/>
  </si>
  <si>
    <t>④Wチャレンジモード時に、Ｗマークを維持するのに使う。　幻惑時はコレがないと難しい。</t>
    <rPh sb="10" eb="11">
      <t>ジ</t>
    </rPh>
    <rPh sb="18" eb="20">
      <t>イジ</t>
    </rPh>
    <rPh sb="24" eb="25">
      <t>ツカ</t>
    </rPh>
    <rPh sb="28" eb="30">
      <t>ゲンワク</t>
    </rPh>
    <rPh sb="30" eb="31">
      <t>ジ</t>
    </rPh>
    <rPh sb="38" eb="39">
      <t>ムズカ</t>
    </rPh>
    <phoneticPr fontId="1"/>
  </si>
  <si>
    <r>
      <t>長所①命中が上がるので全ての攻撃パワーと当然相性がいい。　⇒</t>
    </r>
    <r>
      <rPr>
        <b/>
        <sz val="11"/>
        <color rgb="FFFF0000"/>
        <rFont val="ＭＳ Ｐゴシック"/>
        <family val="3"/>
        <charset val="128"/>
        <scheme val="minor"/>
      </rPr>
      <t>光輝脆弱無くとも充分強力！</t>
    </r>
    <rPh sb="0" eb="2">
      <t>チョウショ</t>
    </rPh>
    <rPh sb="3" eb="5">
      <t>メイチュウ</t>
    </rPh>
    <rPh sb="6" eb="7">
      <t>ア</t>
    </rPh>
    <rPh sb="11" eb="12">
      <t>スベ</t>
    </rPh>
    <rPh sb="14" eb="16">
      <t>コウゲキ</t>
    </rPh>
    <rPh sb="20" eb="22">
      <t>トウゼン</t>
    </rPh>
    <rPh sb="22" eb="24">
      <t>アイショウ</t>
    </rPh>
    <rPh sb="30" eb="32">
      <t>コウキ</t>
    </rPh>
    <rPh sb="32" eb="34">
      <t>ゼイジャク</t>
    </rPh>
    <rPh sb="34" eb="35">
      <t>ナ</t>
    </rPh>
    <rPh sb="38" eb="40">
      <t>ジュウブン</t>
    </rPh>
    <rPh sb="40" eb="42">
      <t>キョウリョク</t>
    </rPh>
    <phoneticPr fontId="1"/>
  </si>
  <si>
    <t>　　　②光輝脆弱を無理やり付けるパワーと当然コンボ成立！</t>
    <rPh sb="4" eb="6">
      <t>コウキ</t>
    </rPh>
    <rPh sb="6" eb="8">
      <t>ゼイジャク</t>
    </rPh>
    <rPh sb="9" eb="11">
      <t>ムリ</t>
    </rPh>
    <rPh sb="13" eb="14">
      <t>ツ</t>
    </rPh>
    <rPh sb="20" eb="22">
      <t>トウゼン</t>
    </rPh>
    <rPh sb="25" eb="27">
      <t>セイリツ</t>
    </rPh>
    <phoneticPr fontId="1"/>
  </si>
  <si>
    <t>　　　③範囲攻撃や即応など　１ラウンドに複数回攻撃出来る戦術とも当然大爆発！</t>
    <rPh sb="4" eb="6">
      <t>ハンイ</t>
    </rPh>
    <rPh sb="6" eb="8">
      <t>コウゲキ</t>
    </rPh>
    <rPh sb="9" eb="11">
      <t>ソクオウ</t>
    </rPh>
    <rPh sb="20" eb="23">
      <t>フクスウカイ</t>
    </rPh>
    <rPh sb="23" eb="25">
      <t>コウゲキ</t>
    </rPh>
    <rPh sb="25" eb="27">
      <t>デキ</t>
    </rPh>
    <rPh sb="28" eb="30">
      <t>センジュツ</t>
    </rPh>
    <rPh sb="32" eb="34">
      <t>トウゼン</t>
    </rPh>
    <rPh sb="34" eb="37">
      <t>ダイバクハツ</t>
    </rPh>
    <phoneticPr fontId="1"/>
  </si>
  <si>
    <t>短所①自分で攻撃しないと全く意味なし！</t>
    <rPh sb="0" eb="2">
      <t>タンショ</t>
    </rPh>
    <rPh sb="3" eb="5">
      <t>ジブン</t>
    </rPh>
    <rPh sb="6" eb="8">
      <t>コウゲキ</t>
    </rPh>
    <rPh sb="12" eb="13">
      <t>マッタ</t>
    </rPh>
    <rPh sb="14" eb="16">
      <t>イミ</t>
    </rPh>
    <phoneticPr fontId="1"/>
  </si>
  <si>
    <t>　　　　グラ本体が無力化されたり、外法を使い続ける限り全く効果を発揮しない！</t>
    <rPh sb="6" eb="8">
      <t>ホンタイ</t>
    </rPh>
    <rPh sb="9" eb="12">
      <t>ムリョクカ</t>
    </rPh>
    <rPh sb="17" eb="18">
      <t>ゲ</t>
    </rPh>
    <rPh sb="18" eb="19">
      <t>ホウ</t>
    </rPh>
    <rPh sb="20" eb="21">
      <t>ツカ</t>
    </rPh>
    <rPh sb="22" eb="23">
      <t>ツヅ</t>
    </rPh>
    <rPh sb="25" eb="26">
      <t>カギ</t>
    </rPh>
    <rPh sb="27" eb="28">
      <t>マッタ</t>
    </rPh>
    <rPh sb="29" eb="31">
      <t>コウカ</t>
    </rPh>
    <rPh sb="32" eb="34">
      <t>ハッキ</t>
    </rPh>
    <phoneticPr fontId="1"/>
  </si>
  <si>
    <t>　　　②グラ本人しかパワーアップしない！</t>
    <rPh sb="6" eb="8">
      <t>ホンニン</t>
    </rPh>
    <phoneticPr fontId="1"/>
  </si>
  <si>
    <t>　　　　打たれ強くなるわけでも無いので、本当にイケイケの時しか効果を発揮しなさそう・・・。　　</t>
    <rPh sb="4" eb="5">
      <t>ウ</t>
    </rPh>
    <rPh sb="7" eb="8">
      <t>ツヨ</t>
    </rPh>
    <rPh sb="15" eb="16">
      <t>ナ</t>
    </rPh>
    <rPh sb="20" eb="22">
      <t>ホントウ</t>
    </rPh>
    <rPh sb="28" eb="29">
      <t>トキ</t>
    </rPh>
    <rPh sb="31" eb="33">
      <t>コウカ</t>
    </rPh>
    <rPh sb="34" eb="36">
      <t>ハッキ</t>
    </rPh>
    <phoneticPr fontId="1"/>
  </si>
  <si>
    <t>敵が光輝脆弱持ちの時</t>
    <rPh sb="0" eb="1">
      <t>テキ</t>
    </rPh>
    <rPh sb="2" eb="4">
      <t>コウキ</t>
    </rPh>
    <rPh sb="4" eb="6">
      <t>ゼイジャク</t>
    </rPh>
    <rPh sb="6" eb="7">
      <t>モ</t>
    </rPh>
    <rPh sb="9" eb="10">
      <t>トキ</t>
    </rPh>
    <phoneticPr fontId="1"/>
  </si>
  <si>
    <r>
      <t>　①まず敵に</t>
    </r>
    <r>
      <rPr>
        <b/>
        <sz val="11"/>
        <color rgb="FFFF0000"/>
        <rFont val="ＭＳ Ｐゴシック"/>
        <family val="3"/>
        <charset val="128"/>
        <scheme val="minor"/>
      </rPr>
      <t>アンデッド(十中八九、光輝脆弱持ち）</t>
    </r>
    <r>
      <rPr>
        <sz val="11"/>
        <color theme="1"/>
        <rFont val="ＭＳ Ｐゴシック"/>
        <family val="2"/>
        <charset val="128"/>
        <scheme val="minor"/>
      </rPr>
      <t>を確認！</t>
    </r>
    <rPh sb="4" eb="5">
      <t>テキ</t>
    </rPh>
    <rPh sb="12" eb="14">
      <t>ジッチュウ</t>
    </rPh>
    <rPh sb="14" eb="15">
      <t>ヤツ</t>
    </rPh>
    <rPh sb="15" eb="16">
      <t>キュウ</t>
    </rPh>
    <rPh sb="17" eb="19">
      <t>コウキ</t>
    </rPh>
    <rPh sb="19" eb="21">
      <t>ゼイジャク</t>
    </rPh>
    <rPh sb="21" eb="22">
      <t>モ</t>
    </rPh>
    <rPh sb="25" eb="27">
      <t>カクニン</t>
    </rPh>
    <phoneticPr fontId="1"/>
  </si>
  <si>
    <r>
      <t>　②ブレスを発動し、敵に突っ込む！　⇒</t>
    </r>
    <r>
      <rPr>
        <b/>
        <sz val="11"/>
        <color theme="8" tint="-0.249977111117893"/>
        <rFont val="ＭＳ Ｐゴシック"/>
        <family val="3"/>
        <charset val="128"/>
        <scheme val="minor"/>
      </rPr>
      <t>プランＡ</t>
    </r>
    <r>
      <rPr>
        <sz val="11"/>
        <color theme="1"/>
        <rFont val="ＭＳ Ｐゴシック"/>
        <family val="2"/>
        <charset val="128"/>
        <scheme val="minor"/>
      </rPr>
      <t>確定</t>
    </r>
    <rPh sb="6" eb="8">
      <t>ハツドウ</t>
    </rPh>
    <rPh sb="10" eb="11">
      <t>テキ</t>
    </rPh>
    <rPh sb="12" eb="13">
      <t>ツ</t>
    </rPh>
    <rPh sb="14" eb="15">
      <t>コ</t>
    </rPh>
    <rPh sb="23" eb="25">
      <t>カクテイ</t>
    </rPh>
    <phoneticPr fontId="1"/>
  </si>
  <si>
    <r>
      <t>　③使うパワーは何でも良い。　</t>
    </r>
    <r>
      <rPr>
        <b/>
        <sz val="11"/>
        <color rgb="FFFF0000"/>
        <rFont val="ＭＳ Ｐゴシック"/>
        <family val="3"/>
        <charset val="128"/>
        <scheme val="minor"/>
      </rPr>
      <t>外法ではなく、攻撃し続ける事が大事！</t>
    </r>
    <rPh sb="2" eb="3">
      <t>ツカ</t>
    </rPh>
    <rPh sb="8" eb="9">
      <t>ナン</t>
    </rPh>
    <rPh sb="11" eb="12">
      <t>ヨ</t>
    </rPh>
    <rPh sb="15" eb="16">
      <t>ゲ</t>
    </rPh>
    <rPh sb="16" eb="17">
      <t>ホウ</t>
    </rPh>
    <rPh sb="22" eb="24">
      <t>コウゲキ</t>
    </rPh>
    <rPh sb="25" eb="26">
      <t>ツヅ</t>
    </rPh>
    <rPh sb="28" eb="29">
      <t>コト</t>
    </rPh>
    <rPh sb="30" eb="32">
      <t>ダイジ</t>
    </rPh>
    <phoneticPr fontId="1"/>
  </si>
  <si>
    <t>　④極端な話、マークが多少疎かになっても　この場合許される。</t>
    <rPh sb="2" eb="4">
      <t>キョクタン</t>
    </rPh>
    <rPh sb="5" eb="6">
      <t>ハナシ</t>
    </rPh>
    <rPh sb="11" eb="13">
      <t>タショウ</t>
    </rPh>
    <rPh sb="13" eb="14">
      <t>オロソ</t>
    </rPh>
    <rPh sb="23" eb="25">
      <t>バアイ</t>
    </rPh>
    <rPh sb="25" eb="26">
      <t>ユル</t>
    </rPh>
    <phoneticPr fontId="1"/>
  </si>
  <si>
    <t>敵が光輝脆弱持ちじゃない時</t>
    <rPh sb="0" eb="1">
      <t>テキ</t>
    </rPh>
    <rPh sb="2" eb="4">
      <t>コウキ</t>
    </rPh>
    <rPh sb="4" eb="6">
      <t>ゼイジャク</t>
    </rPh>
    <rPh sb="6" eb="7">
      <t>モ</t>
    </rPh>
    <rPh sb="12" eb="13">
      <t>トキ</t>
    </rPh>
    <phoneticPr fontId="1"/>
  </si>
  <si>
    <r>
      <t>　①まず　この遭遇、</t>
    </r>
    <r>
      <rPr>
        <b/>
        <sz val="11"/>
        <color rgb="FFFF0000"/>
        <rFont val="ＭＳ Ｐゴシック"/>
        <family val="3"/>
        <charset val="128"/>
        <scheme val="minor"/>
      </rPr>
      <t>頑張れるだけの余力</t>
    </r>
    <r>
      <rPr>
        <sz val="11"/>
        <color theme="1"/>
        <rFont val="ＭＳ Ｐゴシック"/>
        <family val="2"/>
        <charset val="128"/>
        <scheme val="minor"/>
      </rPr>
      <t>があるのか確認。　</t>
    </r>
    <rPh sb="7" eb="9">
      <t>ソウグウ</t>
    </rPh>
    <rPh sb="10" eb="12">
      <t>ガンバ</t>
    </rPh>
    <rPh sb="17" eb="19">
      <t>ヨリョク</t>
    </rPh>
    <rPh sb="24" eb="26">
      <t>カクニン</t>
    </rPh>
    <phoneticPr fontId="1"/>
  </si>
  <si>
    <r>
      <t>　③敵に光輝脆弱が付くまでは　</t>
    </r>
    <r>
      <rPr>
        <b/>
        <sz val="11"/>
        <color rgb="FFFF0000"/>
        <rFont val="ＭＳ Ｐゴシック"/>
        <family val="3"/>
        <charset val="128"/>
        <scheme val="minor"/>
      </rPr>
      <t>ヴァーチュアス･ストライク</t>
    </r>
    <r>
      <rPr>
        <sz val="11"/>
        <color theme="1"/>
        <rFont val="ＭＳ Ｐゴシック"/>
        <family val="2"/>
        <charset val="128"/>
        <scheme val="minor"/>
      </rPr>
      <t>で殴り続ける。</t>
    </r>
    <rPh sb="2" eb="3">
      <t>テキ</t>
    </rPh>
    <rPh sb="4" eb="6">
      <t>コウキ</t>
    </rPh>
    <rPh sb="6" eb="8">
      <t>ゼイジャク</t>
    </rPh>
    <rPh sb="9" eb="10">
      <t>ツ</t>
    </rPh>
    <rPh sb="29" eb="30">
      <t>ナグ</t>
    </rPh>
    <rPh sb="31" eb="32">
      <t>ツヅ</t>
    </rPh>
    <phoneticPr fontId="1"/>
  </si>
  <si>
    <r>
      <t>　④一旦　光輝脆弱が付けば、ダメージ重視の任意のパワーで</t>
    </r>
    <r>
      <rPr>
        <b/>
        <sz val="11"/>
        <color rgb="FFFF0000"/>
        <rFont val="ＭＳ Ｐゴシック"/>
        <family val="3"/>
        <charset val="128"/>
        <scheme val="minor"/>
      </rPr>
      <t>速やかにトドメ</t>
    </r>
    <r>
      <rPr>
        <sz val="11"/>
        <color theme="1"/>
        <rFont val="ＭＳ Ｐゴシック"/>
        <family val="2"/>
        <charset val="128"/>
        <scheme val="minor"/>
      </rPr>
      <t>を刺す！　</t>
    </r>
    <rPh sb="2" eb="4">
      <t>イッタン</t>
    </rPh>
    <rPh sb="5" eb="7">
      <t>コウキ</t>
    </rPh>
    <rPh sb="7" eb="9">
      <t>ゼイジャク</t>
    </rPh>
    <rPh sb="10" eb="11">
      <t>ツ</t>
    </rPh>
    <rPh sb="18" eb="20">
      <t>ジュウシ</t>
    </rPh>
    <rPh sb="21" eb="23">
      <t>ニンイ</t>
    </rPh>
    <rPh sb="28" eb="29">
      <t>スミ</t>
    </rPh>
    <rPh sb="36" eb="37">
      <t>サ</t>
    </rPh>
    <phoneticPr fontId="1"/>
  </si>
  <si>
    <t>　　ボス級でもない限り、基本的に次のターンまで　その敵が生き残っているハズが無いからだ。　</t>
    <rPh sb="12" eb="15">
      <t>キホンテキ</t>
    </rPh>
    <rPh sb="16" eb="17">
      <t>ツギ</t>
    </rPh>
    <rPh sb="26" eb="27">
      <t>テキ</t>
    </rPh>
    <rPh sb="28" eb="29">
      <t>イ</t>
    </rPh>
    <rPh sb="30" eb="31">
      <t>ノコ</t>
    </rPh>
    <rPh sb="38" eb="39">
      <t>ナ</t>
    </rPh>
    <phoneticPr fontId="1"/>
  </si>
  <si>
    <t>Lv</t>
    <phoneticPr fontId="1"/>
  </si>
  <si>
    <t>②レイ･オン･ハンズが尽きたにも関わらず自力で回復したければコレ！　あくまで最終手段。</t>
    <rPh sb="11" eb="12">
      <t>ツ</t>
    </rPh>
    <rPh sb="16" eb="17">
      <t>カカ</t>
    </rPh>
    <rPh sb="20" eb="22">
      <t>ジリキ</t>
    </rPh>
    <rPh sb="23" eb="25">
      <t>カイフク</t>
    </rPh>
    <rPh sb="38" eb="40">
      <t>サイシュウ</t>
    </rPh>
    <rPh sb="40" eb="42">
      <t>シュダン</t>
    </rPh>
    <phoneticPr fontId="1"/>
  </si>
  <si>
    <r>
      <t>使用者は</t>
    </r>
    <r>
      <rPr>
        <b/>
        <sz val="11"/>
        <color rgb="FFFF0000"/>
        <rFont val="ＭＳ Ｐゴシック"/>
        <family val="3"/>
        <charset val="128"/>
        <scheme val="minor"/>
      </rPr>
      <t>自T開始時までSTに＋２</t>
    </r>
    <r>
      <rPr>
        <sz val="11"/>
        <color theme="1"/>
        <rFont val="ＭＳ Ｐゴシック"/>
        <family val="2"/>
        <charset val="128"/>
        <scheme val="minor"/>
      </rPr>
      <t>のボーナスを得る。</t>
    </r>
    <phoneticPr fontId="1"/>
  </si>
  <si>
    <t>【判】マスまでの範囲内にいる味方と入れ替えて攻撃</t>
    <rPh sb="17" eb="18">
      <t>イ</t>
    </rPh>
    <rPh sb="19" eb="20">
      <t>カ</t>
    </rPh>
    <rPh sb="22" eb="24">
      <t>コウゲキ</t>
    </rPh>
    <phoneticPr fontId="1"/>
  </si>
  <si>
    <t>種族ﾊﾟﾜｰ</t>
    <rPh sb="0" eb="2">
      <t>シュゾク</t>
    </rPh>
    <phoneticPr fontId="1"/>
  </si>
  <si>
    <t>シャード・スウォーム</t>
    <phoneticPr fontId="1"/>
  </si>
  <si>
    <t>シャードマインド／種族パワー／　（ＰＨⅢ10）</t>
    <rPh sb="9" eb="11">
      <t>シュゾク</t>
    </rPh>
    <phoneticPr fontId="1"/>
  </si>
  <si>
    <t>[遭遇毎]◆[瞬間移動]</t>
    <rPh sb="1" eb="3">
      <t>ソウグウ</t>
    </rPh>
    <rPh sb="3" eb="4">
      <t>マイ</t>
    </rPh>
    <rPh sb="7" eb="9">
      <t>シュンカン</t>
    </rPh>
    <rPh sb="9" eb="11">
      <t>イドウ</t>
    </rPh>
    <phoneticPr fontId="1"/>
  </si>
  <si>
    <t>移動力</t>
    <rPh sb="0" eb="2">
      <t>イドウ</t>
    </rPh>
    <rPh sb="2" eb="3">
      <t>リョク</t>
    </rPh>
    <phoneticPr fontId="1"/>
  </si>
  <si>
    <t>重傷値</t>
    <rPh sb="0" eb="2">
      <t>ジュウショウ</t>
    </rPh>
    <rPh sb="2" eb="3">
      <t>チ</t>
    </rPh>
    <phoneticPr fontId="1"/>
  </si>
  <si>
    <t>回復力</t>
    <rPh sb="0" eb="3">
      <t>カイフクリョク</t>
    </rPh>
    <phoneticPr fontId="1"/>
  </si>
  <si>
    <t>移動アクション</t>
    <rPh sb="0" eb="2">
      <t>イドウ</t>
    </rPh>
    <phoneticPr fontId="1"/>
  </si>
  <si>
    <t>爆発の範囲内の敵すべて</t>
    <rPh sb="0" eb="2">
      <t>バクハツ</t>
    </rPh>
    <rPh sb="3" eb="6">
      <t>ハンイナイ</t>
    </rPh>
    <rPh sb="7" eb="8">
      <t>テキ</t>
    </rPh>
    <phoneticPr fontId="1"/>
  </si>
  <si>
    <t>そして、使用者は自分の移動速度の１／２の瞬間移動を行う</t>
    <rPh sb="4" eb="7">
      <t>シヨウシャ</t>
    </rPh>
    <rPh sb="8" eb="10">
      <t>ジブン</t>
    </rPh>
    <rPh sb="11" eb="13">
      <t>イドウ</t>
    </rPh>
    <rPh sb="13" eb="15">
      <t>ソクド</t>
    </rPh>
    <rPh sb="20" eb="22">
      <t>シュンカン</t>
    </rPh>
    <rPh sb="22" eb="24">
      <t>イドウ</t>
    </rPh>
    <rPh sb="25" eb="26">
      <t>オコナ</t>
    </rPh>
    <phoneticPr fontId="1"/>
  </si>
  <si>
    <t>　気絶した味方を起こすのは、レイ･オン･ハンズの方が優秀かも？　⇒レイ･オン･ハンズのページ参照</t>
    <rPh sb="1" eb="3">
      <t>キゼツ</t>
    </rPh>
    <rPh sb="5" eb="7">
      <t>ミカタ</t>
    </rPh>
    <rPh sb="8" eb="9">
      <t>オ</t>
    </rPh>
    <rPh sb="24" eb="25">
      <t>ホウ</t>
    </rPh>
    <rPh sb="26" eb="28">
      <t>ユウシュウ</t>
    </rPh>
    <rPh sb="46" eb="48">
      <t>サンショウ</t>
    </rPh>
    <phoneticPr fontId="1"/>
  </si>
  <si>
    <t>目標は全員、使用者の次T終まで、使用者に対して【戦】を与えるようになる。</t>
    <rPh sb="0" eb="2">
      <t>モクヒョウ</t>
    </rPh>
    <rPh sb="3" eb="5">
      <t>ゼンイン</t>
    </rPh>
    <rPh sb="6" eb="9">
      <t>シヨウシャ</t>
    </rPh>
    <rPh sb="10" eb="11">
      <t>ジ</t>
    </rPh>
    <rPh sb="12" eb="13">
      <t>シュウ</t>
    </rPh>
    <rPh sb="16" eb="19">
      <t>シヨウシャ</t>
    </rPh>
    <rPh sb="20" eb="21">
      <t>タイ</t>
    </rPh>
    <rPh sb="24" eb="25">
      <t>セン</t>
    </rPh>
    <rPh sb="27" eb="28">
      <t>アタ</t>
    </rPh>
    <phoneticPr fontId="1"/>
  </si>
  <si>
    <t>使用アクション</t>
    <rPh sb="0" eb="2">
      <t>シヨウ</t>
    </rPh>
    <phoneticPr fontId="1"/>
  </si>
  <si>
    <t>要注意事項</t>
    <rPh sb="0" eb="3">
      <t>ヨウチュウイ</t>
    </rPh>
    <rPh sb="3" eb="5">
      <t>ジコウ</t>
    </rPh>
    <phoneticPr fontId="1"/>
  </si>
  <si>
    <t>対抗防御値</t>
    <rPh sb="0" eb="1">
      <t>タイ</t>
    </rPh>
    <rPh sb="1" eb="2">
      <t>コウ</t>
    </rPh>
    <rPh sb="2" eb="4">
      <t>ボウギョ</t>
    </rPh>
    <rPh sb="4" eb="5">
      <t>チ</t>
    </rPh>
    <phoneticPr fontId="1"/>
  </si>
  <si>
    <t>ダメージ　</t>
    <phoneticPr fontId="1"/>
  </si>
  <si>
    <t>属性</t>
    <rPh sb="0" eb="2">
      <t>ゾクセイ</t>
    </rPh>
    <phoneticPr fontId="1"/>
  </si>
  <si>
    <t>ヒット時効果</t>
    <rPh sb="3" eb="4">
      <t>ジ</t>
    </rPh>
    <rPh sb="4" eb="6">
      <t>コウカ</t>
    </rPh>
    <phoneticPr fontId="1"/>
  </si>
  <si>
    <t>プランＡ</t>
    <phoneticPr fontId="1"/>
  </si>
  <si>
    <t>防衛役本人がマーク先と積極的に殴りあう。　近接パワーがメイン。</t>
    <rPh sb="0" eb="2">
      <t>ボウエイ</t>
    </rPh>
    <rPh sb="2" eb="3">
      <t>ヤク</t>
    </rPh>
    <rPh sb="3" eb="5">
      <t>ホンニン</t>
    </rPh>
    <rPh sb="9" eb="10">
      <t>サキ</t>
    </rPh>
    <rPh sb="11" eb="14">
      <t>セッキョクテキ</t>
    </rPh>
    <rPh sb="15" eb="16">
      <t>ナグ</t>
    </rPh>
    <rPh sb="21" eb="23">
      <t>キンセツ</t>
    </rPh>
    <phoneticPr fontId="1"/>
  </si>
  <si>
    <t>近接武器</t>
    <rPh sb="2" eb="4">
      <t>ブキ</t>
    </rPh>
    <phoneticPr fontId="1"/>
  </si>
  <si>
    <t>突＋戦優</t>
    <rPh sb="0" eb="1">
      <t>トツ</t>
    </rPh>
    <rPh sb="2" eb="3">
      <t>セン</t>
    </rPh>
    <rPh sb="3" eb="4">
      <t>ユウ</t>
    </rPh>
    <phoneticPr fontId="1"/>
  </si>
  <si>
    <t>攻撃ロール</t>
    <rPh sb="0" eb="2">
      <t>コウゲキ</t>
    </rPh>
    <phoneticPr fontId="1"/>
  </si>
  <si>
    <t>近接基礎攻撃</t>
    <rPh sb="0" eb="2">
      <t>キンセツ</t>
    </rPh>
    <rPh sb="2" eb="4">
      <t>キソ</t>
    </rPh>
    <rPh sb="4" eb="6">
      <t>コウゲキ</t>
    </rPh>
    <phoneticPr fontId="1"/>
  </si>
  <si>
    <t>突撃時使用可能</t>
    <rPh sb="0" eb="2">
      <t>トツゲキ</t>
    </rPh>
    <rPh sb="2" eb="3">
      <t>ジ</t>
    </rPh>
    <rPh sb="3" eb="5">
      <t>シヨウ</t>
    </rPh>
    <rPh sb="5" eb="7">
      <t>カノウ</t>
    </rPh>
    <phoneticPr fontId="1"/>
  </si>
  <si>
    <r>
      <t>目標は使用者のT終了時まで</t>
    </r>
    <r>
      <rPr>
        <b/>
        <sz val="10"/>
        <color rgb="FFFF0000"/>
        <rFont val="ＭＳ Ｐゴシック"/>
        <family val="3"/>
        <charset val="128"/>
        <scheme val="minor"/>
      </rPr>
      <t>”神の制裁”</t>
    </r>
    <r>
      <rPr>
        <sz val="10"/>
        <color theme="0"/>
        <rFont val="ＭＳ Ｐゴシック"/>
        <family val="3"/>
        <charset val="128"/>
        <scheme val="minor"/>
      </rPr>
      <t>の対象となる</t>
    </r>
    <phoneticPr fontId="1"/>
  </si>
  <si>
    <t>瞬間移動</t>
    <rPh sb="0" eb="2">
      <t>シュンカン</t>
    </rPh>
    <rPh sb="2" eb="4">
      <t>イドウ</t>
    </rPh>
    <phoneticPr fontId="1"/>
  </si>
  <si>
    <r>
      <t>使用者から５マス以内にいる</t>
    </r>
    <r>
      <rPr>
        <b/>
        <sz val="10"/>
        <color rgb="FFFF0000"/>
        <rFont val="ＭＳ Ｐゴシック"/>
        <family val="3"/>
        <charset val="128"/>
        <scheme val="minor"/>
      </rPr>
      <t>味方すべて１回のST</t>
    </r>
    <phoneticPr fontId="1"/>
  </si>
  <si>
    <t>移動可能</t>
    <rPh sb="0" eb="2">
      <t>イドウ</t>
    </rPh>
    <rPh sb="2" eb="4">
      <t>カノウ</t>
    </rPh>
    <phoneticPr fontId="1"/>
  </si>
  <si>
    <t>自分が3マスシフトし、目標を5マス引き寄せ隣接させる</t>
    <phoneticPr fontId="1"/>
  </si>
  <si>
    <t>プランＢ</t>
    <phoneticPr fontId="1"/>
  </si>
  <si>
    <t>味方だけがマーク先と積極的に隣接する。　遠隔パワーがメイン。</t>
    <rPh sb="0" eb="2">
      <t>ミカタ</t>
    </rPh>
    <rPh sb="8" eb="9">
      <t>サキ</t>
    </rPh>
    <rPh sb="10" eb="12">
      <t>セッキョク</t>
    </rPh>
    <rPh sb="12" eb="13">
      <t>テキ</t>
    </rPh>
    <rPh sb="14" eb="16">
      <t>リンセツ</t>
    </rPh>
    <rPh sb="20" eb="22">
      <t>エンカク</t>
    </rPh>
    <phoneticPr fontId="1"/>
  </si>
  <si>
    <t>遠隔装具</t>
    <rPh sb="0" eb="2">
      <t>エンカク</t>
    </rPh>
    <rPh sb="2" eb="4">
      <t>ソウグ</t>
    </rPh>
    <phoneticPr fontId="1"/>
  </si>
  <si>
    <t>プランＢの基本</t>
    <rPh sb="5" eb="7">
      <t>キホン</t>
    </rPh>
    <phoneticPr fontId="1"/>
  </si>
  <si>
    <t>使用者の次のターン終了時まで、攻撃ロールに－２</t>
    <phoneticPr fontId="1"/>
  </si>
  <si>
    <t>確定で幻惑</t>
    <rPh sb="0" eb="2">
      <t>カクテイ</t>
    </rPh>
    <rPh sb="3" eb="5">
      <t>ゲンワク</t>
    </rPh>
    <phoneticPr fontId="1"/>
  </si>
  <si>
    <t>ＡＣ－２  ST終了、使用者の次のターン終了時まで幻惑</t>
    <rPh sb="8" eb="10">
      <t>シュウリョウ</t>
    </rPh>
    <rPh sb="25" eb="27">
      <t>ゲンワク</t>
    </rPh>
    <phoneticPr fontId="1"/>
  </si>
  <si>
    <t>マイナー維持アリ</t>
    <rPh sb="4" eb="6">
      <t>イジ</t>
    </rPh>
    <phoneticPr fontId="1"/>
  </si>
  <si>
    <t>対象に隣接中の敵すべてに２次攻撃</t>
    <rPh sb="0" eb="2">
      <t>タイショウ</t>
    </rPh>
    <rPh sb="3" eb="5">
      <t>リンセツ</t>
    </rPh>
    <rPh sb="5" eb="6">
      <t>チュウ</t>
    </rPh>
    <rPh sb="7" eb="8">
      <t>テキ</t>
    </rPh>
    <rPh sb="13" eb="14">
      <t>ジ</t>
    </rPh>
    <rPh sb="14" eb="16">
      <t>コウゲキ</t>
    </rPh>
    <phoneticPr fontId="1"/>
  </si>
  <si>
    <t>汎用パワー名</t>
    <rPh sb="0" eb="2">
      <t>ハンヨウ</t>
    </rPh>
    <rPh sb="5" eb="6">
      <t>メイ</t>
    </rPh>
    <phoneticPr fontId="1"/>
  </si>
  <si>
    <t>ほぼ自分専用</t>
    <rPh sb="2" eb="4">
      <t>ジブン</t>
    </rPh>
    <rPh sb="4" eb="6">
      <t>センヨウ</t>
    </rPh>
    <phoneticPr fontId="1"/>
  </si>
  <si>
    <t>自分に使うと２６回復。</t>
    <rPh sb="0" eb="2">
      <t>ジブン</t>
    </rPh>
    <rPh sb="3" eb="4">
      <t>ツカ</t>
    </rPh>
    <rPh sb="8" eb="10">
      <t>カイフク</t>
    </rPh>
    <phoneticPr fontId="1"/>
  </si>
  <si>
    <t>自分幻惑時惜しむな</t>
    <rPh sb="0" eb="2">
      <t>ジブン</t>
    </rPh>
    <rPh sb="2" eb="4">
      <t>ゲンワク</t>
    </rPh>
    <rPh sb="4" eb="5">
      <t>ジ</t>
    </rPh>
    <rPh sb="5" eb="6">
      <t>オ</t>
    </rPh>
    <phoneticPr fontId="1"/>
  </si>
  <si>
    <t>目標はSTを行う。＋６パワーボーナス有</t>
    <rPh sb="18" eb="19">
      <t>アリ</t>
    </rPh>
    <phoneticPr fontId="1"/>
  </si>
  <si>
    <t>ほぼ味方用</t>
    <rPh sb="2" eb="4">
      <t>ミカタ</t>
    </rPh>
    <rPh sb="4" eb="5">
      <t>ヨウ</t>
    </rPh>
    <phoneticPr fontId="1"/>
  </si>
  <si>
    <t>対象が回復力消費。３d６追加で回復。</t>
    <rPh sb="0" eb="2">
      <t>タイショウ</t>
    </rPh>
    <rPh sb="3" eb="6">
      <t>カイフクリョク</t>
    </rPh>
    <rPh sb="6" eb="8">
      <t>ショウヒ</t>
    </rPh>
    <rPh sb="12" eb="14">
      <t>ツイカ</t>
    </rPh>
    <rPh sb="15" eb="17">
      <t>カイフク</t>
    </rPh>
    <phoneticPr fontId="1"/>
  </si>
  <si>
    <t>２マス瞬間移動</t>
    <rPh sb="3" eb="5">
      <t>シュンカン</t>
    </rPh>
    <rPh sb="5" eb="7">
      <t>イドウ</t>
    </rPh>
    <phoneticPr fontId="1"/>
  </si>
  <si>
    <t>範囲内の敵から戦術的優位を得つつ、瞬間移動</t>
    <rPh sb="0" eb="3">
      <t>ハンイナイ</t>
    </rPh>
    <rPh sb="4" eb="5">
      <t>テキ</t>
    </rPh>
    <rPh sb="7" eb="10">
      <t>センジュツテキ</t>
    </rPh>
    <rPh sb="10" eb="12">
      <t>ユウイ</t>
    </rPh>
    <rPh sb="13" eb="14">
      <t>エ</t>
    </rPh>
    <rPh sb="17" eb="19">
      <t>シュンカン</t>
    </rPh>
    <rPh sb="19" eb="21">
      <t>イドウ</t>
    </rPh>
    <phoneticPr fontId="1"/>
  </si>
  <si>
    <t>自分が元気なうちに使え</t>
    <rPh sb="0" eb="2">
      <t>ジブン</t>
    </rPh>
    <rPh sb="3" eb="5">
      <t>ゲンキ</t>
    </rPh>
    <rPh sb="9" eb="10">
      <t>ツカ</t>
    </rPh>
    <phoneticPr fontId="1"/>
  </si>
  <si>
    <t>攻撃ロール＋１　及び１d６【光輝】追加ダメージ　　【光輝】脆弱持ちには　出目１８，１９でもクリティカル</t>
    <rPh sb="0" eb="2">
      <t>コウゲキ</t>
    </rPh>
    <rPh sb="8" eb="9">
      <t>オヨ</t>
    </rPh>
    <rPh sb="14" eb="16">
      <t>コウキ</t>
    </rPh>
    <rPh sb="17" eb="19">
      <t>ツイカ</t>
    </rPh>
    <rPh sb="29" eb="31">
      <t>ゼイジャク</t>
    </rPh>
    <rPh sb="31" eb="32">
      <t>モ</t>
    </rPh>
    <rPh sb="36" eb="38">
      <t>デメ</t>
    </rPh>
    <phoneticPr fontId="1"/>
  </si>
  <si>
    <t>アドリブが効く</t>
    <rPh sb="5" eb="6">
      <t>キ</t>
    </rPh>
    <phoneticPr fontId="1"/>
  </si>
  <si>
    <t>対象が攻撃される度に１２【光輝】ダメージ</t>
    <rPh sb="0" eb="2">
      <t>タイショウ</t>
    </rPh>
    <rPh sb="3" eb="5">
      <t>コウゲキ</t>
    </rPh>
    <rPh sb="8" eb="9">
      <t>タビ</t>
    </rPh>
    <rPh sb="13" eb="15">
      <t>コウキ</t>
    </rPh>
    <phoneticPr fontId="1"/>
  </si>
  <si>
    <t>１ターン目に狙え</t>
    <rPh sb="4" eb="5">
      <t>メ</t>
    </rPh>
    <rPh sb="6" eb="7">
      <t>ネラ</t>
    </rPh>
    <phoneticPr fontId="1"/>
  </si>
  <si>
    <t>遭遇終了までダメージロールに＋６パワーボーナス</t>
    <rPh sb="0" eb="2">
      <t>ソウグウ</t>
    </rPh>
    <rPh sb="2" eb="4">
      <t>シュウリョウ</t>
    </rPh>
    <phoneticPr fontId="1"/>
  </si>
  <si>
    <t>ブレスと併用（?）</t>
    <rPh sb="4" eb="6">
      <t>ヘイヨウ</t>
    </rPh>
    <phoneticPr fontId="1"/>
  </si>
  <si>
    <t>自分のターンに攻撃をヒットさせたら　味方が1d６+4回復</t>
    <rPh sb="0" eb="2">
      <t>ジブン</t>
    </rPh>
    <rPh sb="7" eb="9">
      <t>コウゲキ</t>
    </rPh>
    <rPh sb="18" eb="20">
      <t>ミカタ</t>
    </rPh>
    <rPh sb="26" eb="28">
      <t>カイフク</t>
    </rPh>
    <phoneticPr fontId="1"/>
  </si>
  <si>
    <t>ナイツ・ディファイアンス</t>
    <phoneticPr fontId="1"/>
  </si>
  <si>
    <t>パラディン／攻撃／１５　（信89）</t>
    <rPh sb="13" eb="14">
      <t>シン</t>
    </rPh>
    <phoneticPr fontId="1"/>
  </si>
  <si>
    <t>[一日毎]◆[信仰]、[武器]</t>
    <rPh sb="12" eb="14">
      <t>ブキ</t>
    </rPh>
    <phoneticPr fontId="1"/>
  </si>
  <si>
    <t>使用者に隣接している１次目標１体</t>
    <rPh sb="0" eb="2">
      <t>シヨウ</t>
    </rPh>
    <rPh sb="2" eb="3">
      <t>シャ</t>
    </rPh>
    <rPh sb="4" eb="6">
      <t>リンセツ</t>
    </rPh>
    <rPh sb="11" eb="12">
      <t>ジ</t>
    </rPh>
    <rPh sb="12" eb="14">
      <t>モクヒョウ</t>
    </rPh>
    <rPh sb="15" eb="16">
      <t>タイ</t>
    </rPh>
    <phoneticPr fontId="1"/>
  </si>
  <si>
    <t>ヒット</t>
    <phoneticPr fontId="1"/>
  </si>
  <si>
    <t>３［Ｗ］＋【魅力】修正値ダメージ</t>
    <rPh sb="6" eb="8">
      <t>ミリョク</t>
    </rPh>
    <rPh sb="9" eb="11">
      <t>シュウセイ</t>
    </rPh>
    <rPh sb="11" eb="12">
      <t>チ</t>
    </rPh>
    <phoneticPr fontId="1"/>
  </si>
  <si>
    <t>ダメージ</t>
    <phoneticPr fontId="1"/>
  </si>
  <si>
    <t>ダメージ</t>
    <phoneticPr fontId="1"/>
  </si>
  <si>
    <t>近接 武器</t>
  </si>
  <si>
    <r>
      <t>また、目標はそれぞれ使用者の</t>
    </r>
    <r>
      <rPr>
        <b/>
        <sz val="11"/>
        <color rgb="FFFF0000"/>
        <rFont val="ＭＳ Ｐゴシック"/>
        <family val="3"/>
        <charset val="128"/>
        <scheme val="minor"/>
      </rPr>
      <t>神の制裁</t>
    </r>
    <r>
      <rPr>
        <sz val="11"/>
        <color theme="1"/>
        <rFont val="ＭＳ Ｐゴシック"/>
        <family val="2"/>
        <charset val="128"/>
        <scheme val="minor"/>
      </rPr>
      <t>の対象となる。（</t>
    </r>
    <r>
      <rPr>
        <b/>
        <sz val="11"/>
        <color rgb="FFFF0000"/>
        <rFont val="ＭＳ Ｐゴシック"/>
        <family val="3"/>
        <charset val="128"/>
        <scheme val="minor"/>
      </rPr>
      <t>ST終</t>
    </r>
    <r>
      <rPr>
        <sz val="11"/>
        <color theme="1"/>
        <rFont val="ＭＳ Ｐゴシック"/>
        <family val="2"/>
        <charset val="128"/>
        <scheme val="minor"/>
      </rPr>
      <t>）</t>
    </r>
    <rPh sb="3" eb="5">
      <t>モクヒョウ</t>
    </rPh>
    <rPh sb="10" eb="13">
      <t>シヨウシャ</t>
    </rPh>
    <rPh sb="14" eb="15">
      <t>カミ</t>
    </rPh>
    <rPh sb="16" eb="18">
      <t>セイサイ</t>
    </rPh>
    <rPh sb="19" eb="21">
      <t>タイショウ</t>
    </rPh>
    <rPh sb="28" eb="29">
      <t>シュウ</t>
    </rPh>
    <phoneticPr fontId="1"/>
  </si>
  <si>
    <t>目標は光輝脆弱５　使用者は自T開始時までSTに＋２</t>
    <rPh sb="0" eb="2">
      <t>モクヒョウ</t>
    </rPh>
    <rPh sb="3" eb="5">
      <t>コウキ</t>
    </rPh>
    <rPh sb="5" eb="7">
      <t>ゼイジャク</t>
    </rPh>
    <phoneticPr fontId="1"/>
  </si>
  <si>
    <t>隣接中の一次目標１体</t>
    <rPh sb="0" eb="3">
      <t>リンセツチュウ</t>
    </rPh>
    <rPh sb="4" eb="6">
      <t>イチジ</t>
    </rPh>
    <rPh sb="6" eb="8">
      <t>モクヒョウ</t>
    </rPh>
    <rPh sb="9" eb="10">
      <t>タイ</t>
    </rPh>
    <phoneticPr fontId="1"/>
  </si>
  <si>
    <t>二次目標</t>
    <rPh sb="0" eb="2">
      <t>ニジ</t>
    </rPh>
    <rPh sb="2" eb="4">
      <t>モクヒョウ</t>
    </rPh>
    <phoneticPr fontId="1"/>
  </si>
  <si>
    <t>二次攻撃</t>
    <rPh sb="0" eb="2">
      <t>ニジ</t>
    </rPh>
    <rPh sb="2" eb="4">
      <t>コウゲキ</t>
    </rPh>
    <phoneticPr fontId="1"/>
  </si>
  <si>
    <r>
      <t>攻撃を行う前に、使用者は</t>
    </r>
    <r>
      <rPr>
        <b/>
        <sz val="11"/>
        <color rgb="FFFF0000"/>
        <rFont val="ＭＳ Ｐゴシック"/>
        <family val="3"/>
        <charset val="128"/>
        <scheme val="minor"/>
      </rPr>
      <t>一次目標すべてを自分に隣接するマスに引き寄せ</t>
    </r>
    <r>
      <rPr>
        <sz val="11"/>
        <color theme="1"/>
        <rFont val="ＭＳ Ｐゴシック"/>
        <family val="2"/>
        <charset val="128"/>
        <scheme val="minor"/>
      </rPr>
      <t>、</t>
    </r>
    <rPh sb="0" eb="2">
      <t>コウゲキ</t>
    </rPh>
    <rPh sb="3" eb="4">
      <t>オコナ</t>
    </rPh>
    <rPh sb="5" eb="6">
      <t>マエ</t>
    </rPh>
    <rPh sb="8" eb="11">
      <t>シヨウシャ</t>
    </rPh>
    <rPh sb="12" eb="14">
      <t>イチジ</t>
    </rPh>
    <rPh sb="14" eb="16">
      <t>モクヒョウ</t>
    </rPh>
    <rPh sb="20" eb="22">
      <t>ジブン</t>
    </rPh>
    <rPh sb="23" eb="25">
      <t>リンセツ</t>
    </rPh>
    <rPh sb="30" eb="31">
      <t>ヒ</t>
    </rPh>
    <rPh sb="32" eb="33">
      <t>ヨ</t>
    </rPh>
    <phoneticPr fontId="1"/>
  </si>
  <si>
    <t>二次攻撃として近接攻撃1回を行う。</t>
    <rPh sb="0" eb="2">
      <t>ニジ</t>
    </rPh>
    <rPh sb="2" eb="4">
      <t>コウゲキ</t>
    </rPh>
    <rPh sb="7" eb="9">
      <t>キンセツ</t>
    </rPh>
    <rPh sb="9" eb="11">
      <t>コウゲキ</t>
    </rPh>
    <rPh sb="12" eb="13">
      <t>カイ</t>
    </rPh>
    <rPh sb="14" eb="15">
      <t>オコナ</t>
    </rPh>
    <phoneticPr fontId="1"/>
  </si>
  <si>
    <t>まず近接爆発５の一次攻撃</t>
    <rPh sb="2" eb="4">
      <t>キンセツ</t>
    </rPh>
    <rPh sb="4" eb="6">
      <t>バクハツ</t>
    </rPh>
    <rPh sb="8" eb="10">
      <t>イチジ</t>
    </rPh>
    <rPh sb="10" eb="12">
      <t>コウゲキ</t>
    </rPh>
    <phoneticPr fontId="1"/>
  </si>
  <si>
    <r>
      <t>敵すべて 　使用者に隣接するまで引き寄せ＆</t>
    </r>
    <r>
      <rPr>
        <b/>
        <sz val="11"/>
        <color theme="0"/>
        <rFont val="ＭＳ Ｐゴシック"/>
        <family val="3"/>
        <charset val="128"/>
        <scheme val="minor"/>
      </rPr>
      <t>神の制裁</t>
    </r>
    <rPh sb="0" eb="1">
      <t>テキ</t>
    </rPh>
    <rPh sb="6" eb="9">
      <t>シヨウシャ</t>
    </rPh>
    <rPh sb="10" eb="12">
      <t>リンセツ</t>
    </rPh>
    <rPh sb="16" eb="17">
      <t>ヒ</t>
    </rPh>
    <rPh sb="18" eb="19">
      <t>ヨ</t>
    </rPh>
    <phoneticPr fontId="1"/>
  </si>
  <si>
    <t>近接範囲</t>
  </si>
  <si>
    <t>爆発</t>
  </si>
  <si>
    <r>
      <t>　　使用者が追加のアクションを得るために、</t>
    </r>
    <r>
      <rPr>
        <b/>
        <sz val="11"/>
        <color rgb="FFFF0000"/>
        <rFont val="ＭＳ Ｐゴシック"/>
        <family val="3"/>
        <charset val="128"/>
        <scheme val="minor"/>
      </rPr>
      <t>APを消費した際、[酸][電撃][火][雷鳴][冷気]から１つを選択</t>
    </r>
    <rPh sb="2" eb="5">
      <t>シヨウシャ</t>
    </rPh>
    <rPh sb="6" eb="8">
      <t>ツイカ</t>
    </rPh>
    <rPh sb="15" eb="16">
      <t>エ</t>
    </rPh>
    <rPh sb="24" eb="26">
      <t>ショウヒ</t>
    </rPh>
    <rPh sb="28" eb="29">
      <t>サイ</t>
    </rPh>
    <rPh sb="31" eb="32">
      <t>サン</t>
    </rPh>
    <rPh sb="34" eb="36">
      <t>デンゲキ</t>
    </rPh>
    <rPh sb="38" eb="39">
      <t>ヒ</t>
    </rPh>
    <rPh sb="41" eb="43">
      <t>ライメイ</t>
    </rPh>
    <rPh sb="45" eb="47">
      <t>レイキ</t>
    </rPh>
    <rPh sb="53" eb="55">
      <t>センタク</t>
    </rPh>
    <phoneticPr fontId="1"/>
  </si>
  <si>
    <r>
      <t>　　すること。使用者はこの</t>
    </r>
    <r>
      <rPr>
        <b/>
        <sz val="11"/>
        <color rgb="FFFF0000"/>
        <rFont val="ＭＳ Ｐゴシック"/>
        <family val="3"/>
        <charset val="128"/>
        <scheme val="minor"/>
      </rPr>
      <t>遭遇終了まで</t>
    </r>
    <r>
      <rPr>
        <sz val="11"/>
        <color theme="1"/>
        <rFont val="ＭＳ Ｐゴシック"/>
        <family val="2"/>
        <charset val="128"/>
        <scheme val="minor"/>
      </rPr>
      <t>選択した種別に対する</t>
    </r>
    <r>
      <rPr>
        <b/>
        <sz val="11"/>
        <color rgb="FFFF0000"/>
        <rFont val="ＭＳ Ｐゴシック"/>
        <family val="3"/>
        <charset val="128"/>
        <scheme val="minor"/>
      </rPr>
      <t>抵抗５</t>
    </r>
    <r>
      <rPr>
        <sz val="11"/>
        <color theme="1"/>
        <rFont val="ＭＳ Ｐゴシック"/>
        <family val="2"/>
        <charset val="128"/>
        <scheme val="minor"/>
      </rPr>
      <t>を得る。</t>
    </r>
    <rPh sb="7" eb="10">
      <t>シヨウシャ</t>
    </rPh>
    <rPh sb="13" eb="15">
      <t>ソウグウ</t>
    </rPh>
    <rPh sb="15" eb="17">
      <t>シュウリョウ</t>
    </rPh>
    <rPh sb="19" eb="21">
      <t>センタク</t>
    </rPh>
    <rPh sb="23" eb="25">
      <t>シュベツ</t>
    </rPh>
    <rPh sb="26" eb="27">
      <t>タイ</t>
    </rPh>
    <rPh sb="29" eb="31">
      <t>テイコウ</t>
    </rPh>
    <rPh sb="33" eb="34">
      <t>エ</t>
    </rPh>
    <phoneticPr fontId="1"/>
  </si>
  <si>
    <t>※：デーモン・スキン・タトゥー（宝88）　＆　ホスピタラーのアクション　</t>
    <phoneticPr fontId="1"/>
  </si>
  <si>
    <t>②ＳＴを成功させたい時に使う。　⇒　ディヴァイン・メトル失敗後にでも狙ってみる？</t>
    <rPh sb="4" eb="6">
      <t>セイコウ</t>
    </rPh>
    <rPh sb="10" eb="11">
      <t>トキ</t>
    </rPh>
    <rPh sb="12" eb="13">
      <t>ツカ</t>
    </rPh>
    <rPh sb="28" eb="30">
      <t>シッパイ</t>
    </rPh>
    <rPh sb="30" eb="31">
      <t>ゴ</t>
    </rPh>
    <rPh sb="34" eb="35">
      <t>ネラ</t>
    </rPh>
    <phoneticPr fontId="1"/>
  </si>
  <si>
    <r>
      <t>注意：</t>
    </r>
    <r>
      <rPr>
        <b/>
        <sz val="14"/>
        <color rgb="FFFF0000"/>
        <rFont val="ＭＳ Ｐゴシック"/>
        <family val="3"/>
        <charset val="128"/>
        <scheme val="minor"/>
      </rPr>
      <t>ヒット時は</t>
    </r>
    <r>
      <rPr>
        <b/>
        <sz val="11"/>
        <rFont val="ＭＳ Ｐゴシック"/>
        <family val="3"/>
        <charset val="128"/>
        <scheme val="minor"/>
      </rPr>
      <t>ディヴァイン・チャレンジを</t>
    </r>
    <r>
      <rPr>
        <b/>
        <sz val="14"/>
        <color rgb="FFFF0000"/>
        <rFont val="ＭＳ Ｐゴシック"/>
        <family val="3"/>
        <charset val="128"/>
        <scheme val="minor"/>
      </rPr>
      <t>必ず上書き</t>
    </r>
    <rPh sb="0" eb="2">
      <t>チュウイ</t>
    </rPh>
    <rPh sb="6" eb="7">
      <t>ジ</t>
    </rPh>
    <rPh sb="21" eb="22">
      <t>カナラ</t>
    </rPh>
    <rPh sb="23" eb="25">
      <t>ウワガ</t>
    </rPh>
    <phoneticPr fontId="1"/>
  </si>
  <si>
    <t>　　ヒット時にディヴァイン・チャレンジを上書きしてしまっても、</t>
    <rPh sb="5" eb="6">
      <t>ジ</t>
    </rPh>
    <rPh sb="20" eb="22">
      <t>ウワガ</t>
    </rPh>
    <phoneticPr fontId="1"/>
  </si>
  <si>
    <t>　　そもそも　モードの発動にマイナーアクションが必要だし、</t>
    <rPh sb="11" eb="13">
      <t>ハツドウ</t>
    </rPh>
    <rPh sb="24" eb="26">
      <t>ヒツヨウ</t>
    </rPh>
    <phoneticPr fontId="1"/>
  </si>
  <si>
    <r>
      <t>　　しかも　</t>
    </r>
    <r>
      <rPr>
        <b/>
        <sz val="11"/>
        <color rgb="FFFF0000"/>
        <rFont val="ＭＳ Ｐゴシック"/>
        <family val="3"/>
        <charset val="128"/>
        <scheme val="minor"/>
      </rPr>
      <t>モードの継続時間は次のターン終了時までしかない</t>
    </r>
    <r>
      <rPr>
        <sz val="11"/>
        <color theme="1"/>
        <rFont val="ＭＳ Ｐゴシック"/>
        <family val="2"/>
        <charset val="128"/>
        <scheme val="minor"/>
      </rPr>
      <t>ので、</t>
    </r>
    <phoneticPr fontId="1"/>
  </si>
  <si>
    <r>
      <t>　　マーク云々よりも、</t>
    </r>
    <r>
      <rPr>
        <b/>
        <sz val="11"/>
        <color rgb="FFFF0000"/>
        <rFont val="ＭＳ Ｐゴシック"/>
        <family val="3"/>
        <charset val="128"/>
        <scheme val="minor"/>
      </rPr>
      <t>制限時間以内にコレがヒットするかどうか</t>
    </r>
    <r>
      <rPr>
        <sz val="11"/>
        <color theme="1"/>
        <rFont val="ＭＳ Ｐゴシック"/>
        <family val="2"/>
        <charset val="128"/>
        <scheme val="minor"/>
      </rPr>
      <t>の方が　はるかに深刻・・・。</t>
    </r>
    <rPh sb="5" eb="7">
      <t>ウンヌン</t>
    </rPh>
    <rPh sb="11" eb="13">
      <t>セイゲン</t>
    </rPh>
    <rPh sb="13" eb="15">
      <t>ジカン</t>
    </rPh>
    <rPh sb="15" eb="17">
      <t>イナイ</t>
    </rPh>
    <rPh sb="31" eb="32">
      <t>ホウ</t>
    </rPh>
    <rPh sb="38" eb="40">
      <t>シンコク</t>
    </rPh>
    <phoneticPr fontId="1"/>
  </si>
  <si>
    <t>　　ＡＰを使ってでも　意地でも当てたい！</t>
    <rPh sb="5" eb="6">
      <t>ツカ</t>
    </rPh>
    <rPh sb="11" eb="13">
      <t>イジ</t>
    </rPh>
    <rPh sb="15" eb="16">
      <t>ア</t>
    </rPh>
    <phoneticPr fontId="1"/>
  </si>
  <si>
    <r>
      <t>②</t>
    </r>
    <r>
      <rPr>
        <b/>
        <sz val="11"/>
        <color theme="1"/>
        <rFont val="ＭＳ Ｐゴシック"/>
        <family val="3"/>
        <charset val="128"/>
        <scheme val="minor"/>
      </rPr>
      <t>ディフェンダーズ・アーマーの一日毎効果、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b/>
        <sz val="11"/>
        <color rgb="FF7030A0"/>
        <rFont val="ＭＳ Ｐゴシック"/>
        <family val="3"/>
        <charset val="128"/>
        <scheme val="minor"/>
      </rPr>
      <t>幻惑マークモード(仮）</t>
    </r>
    <r>
      <rPr>
        <sz val="11"/>
        <color theme="1"/>
        <rFont val="ＭＳ Ｐゴシック"/>
        <family val="2"/>
        <charset val="128"/>
        <scheme val="minor"/>
      </rPr>
      <t>時には必須！</t>
    </r>
    <rPh sb="15" eb="17">
      <t>イチニチ</t>
    </rPh>
    <rPh sb="17" eb="18">
      <t>マイ</t>
    </rPh>
    <rPh sb="18" eb="20">
      <t>コウカ</t>
    </rPh>
    <rPh sb="22" eb="24">
      <t>ゲンワク</t>
    </rPh>
    <rPh sb="31" eb="32">
      <t>カリ</t>
    </rPh>
    <rPh sb="33" eb="34">
      <t>トキ</t>
    </rPh>
    <rPh sb="36" eb="38">
      <t>ヒッス</t>
    </rPh>
    <phoneticPr fontId="1"/>
  </si>
  <si>
    <r>
      <t>注意！　　</t>
    </r>
    <r>
      <rPr>
        <b/>
        <sz val="14"/>
        <color rgb="FFFF0000"/>
        <rFont val="HGPｺﾞｼｯｸE"/>
        <family val="3"/>
        <charset val="128"/>
      </rPr>
      <t>召喚は味方</t>
    </r>
    <r>
      <rPr>
        <b/>
        <sz val="14"/>
        <color rgb="FF00B0F0"/>
        <rFont val="HGPｺﾞｼｯｸE"/>
        <family val="3"/>
        <charset val="128"/>
      </rPr>
      <t>　精霊は味方じゃない</t>
    </r>
    <rPh sb="0" eb="2">
      <t>チュウイ</t>
    </rPh>
    <rPh sb="5" eb="7">
      <t>ショウカン</t>
    </rPh>
    <rPh sb="8" eb="10">
      <t>ミカタ</t>
    </rPh>
    <rPh sb="11" eb="13">
      <t>セイレイ</t>
    </rPh>
    <rPh sb="14" eb="16">
      <t>ミカタ</t>
    </rPh>
    <phoneticPr fontId="1"/>
  </si>
  <si>
    <r>
      <t>②</t>
    </r>
    <r>
      <rPr>
        <b/>
        <sz val="11"/>
        <color rgb="FFFF0000"/>
        <rFont val="ＭＳ Ｐゴシック"/>
        <family val="3"/>
        <charset val="128"/>
        <scheme val="minor"/>
      </rPr>
      <t>伏せ幻惑</t>
    </r>
    <r>
      <rPr>
        <sz val="11"/>
        <color theme="1"/>
        <rFont val="ＭＳ Ｐゴシック"/>
        <family val="2"/>
        <charset val="128"/>
        <scheme val="minor"/>
      </rPr>
      <t>時にマークを維持する目的で使う。</t>
    </r>
    <rPh sb="1" eb="2">
      <t>フ</t>
    </rPh>
    <rPh sb="3" eb="5">
      <t>ゲンワク</t>
    </rPh>
    <rPh sb="5" eb="6">
      <t>ジ</t>
    </rPh>
    <rPh sb="11" eb="13">
      <t>イジ</t>
    </rPh>
    <rPh sb="15" eb="17">
      <t>モクテキ</t>
    </rPh>
    <rPh sb="18" eb="19">
      <t>ツカ</t>
    </rPh>
    <phoneticPr fontId="1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</si>
  <si>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突撃で解決できない状況を打破</t>
    </r>
    <r>
      <rPr>
        <sz val="11"/>
        <color theme="1"/>
        <rFont val="ＭＳ Ｐゴシック"/>
        <family val="2"/>
        <charset val="128"/>
        <scheme val="minor"/>
      </rPr>
      <t>できるのが売り。</t>
    </r>
    <rPh sb="1" eb="3">
      <t>トツゲキ</t>
    </rPh>
    <rPh sb="4" eb="6">
      <t>カイケツ</t>
    </rPh>
    <rPh sb="10" eb="12">
      <t>ジョウキョウ</t>
    </rPh>
    <rPh sb="13" eb="15">
      <t>ダハ</t>
    </rPh>
    <rPh sb="20" eb="21">
      <t>ウ</t>
    </rPh>
    <phoneticPr fontId="1"/>
  </si>
  <si>
    <r>
      <t>注意：マークが必要な為、</t>
    </r>
    <r>
      <rPr>
        <b/>
        <sz val="14"/>
        <color rgb="FFFF0000"/>
        <rFont val="HGPｺﾞｼｯｸE"/>
        <family val="3"/>
        <charset val="128"/>
      </rPr>
      <t>自分が幻惑時は封じられやすい</t>
    </r>
    <rPh sb="0" eb="2">
      <t>チュウイ</t>
    </rPh>
    <rPh sb="7" eb="9">
      <t>ヒツヨウ</t>
    </rPh>
    <rPh sb="10" eb="11">
      <t>タメ</t>
    </rPh>
    <rPh sb="12" eb="14">
      <t>ジブン</t>
    </rPh>
    <rPh sb="15" eb="17">
      <t>ゲンワク</t>
    </rPh>
    <rPh sb="17" eb="18">
      <t>ジ</t>
    </rPh>
    <rPh sb="19" eb="20">
      <t>フウ</t>
    </rPh>
    <phoneticPr fontId="1"/>
  </si>
  <si>
    <t>　まぁ、コレがあるし、ディヴァイン・メトルは自分が幻惑時に出し惜しむ理由は全く無しか。</t>
    <rPh sb="22" eb="24">
      <t>ジブン</t>
    </rPh>
    <rPh sb="25" eb="27">
      <t>ゲンワク</t>
    </rPh>
    <rPh sb="27" eb="28">
      <t>ジ</t>
    </rPh>
    <rPh sb="29" eb="30">
      <t>ダ</t>
    </rPh>
    <rPh sb="31" eb="32">
      <t>オ</t>
    </rPh>
    <rPh sb="34" eb="36">
      <t>リユウ</t>
    </rPh>
    <rPh sb="37" eb="38">
      <t>マッタ</t>
    </rPh>
    <rPh sb="39" eb="40">
      <t>ナ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</si>
  <si>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自分に隣接</t>
    </r>
    <r>
      <rPr>
        <sz val="11"/>
        <color theme="1"/>
        <rFont val="ＭＳ Ｐゴシック"/>
        <family val="2"/>
        <charset val="128"/>
        <scheme val="minor"/>
      </rPr>
      <t>させる。</t>
    </r>
    <rPh sb="0" eb="2">
      <t>ジブン</t>
    </rPh>
    <rPh sb="3" eb="5">
      <t>リンセツ</t>
    </rPh>
    <phoneticPr fontId="1"/>
  </si>
  <si>
    <r>
      <t>どっちみち確定で</t>
    </r>
    <r>
      <rPr>
        <b/>
        <sz val="14"/>
        <color rgb="FFFF0000"/>
        <rFont val="HGPｺﾞｼｯｸE"/>
        <family val="3"/>
        <charset val="128"/>
      </rPr>
      <t>幻惑！</t>
    </r>
    <rPh sb="5" eb="7">
      <t>カクテイ</t>
    </rPh>
    <rPh sb="8" eb="10">
      <t>ゲンワク</t>
    </rPh>
    <phoneticPr fontId="1"/>
  </si>
  <si>
    <t>ディヴァイン・チャレンジだけでなく　神の制裁でもＯＫ！　ピンチ時にはあきらめるな</t>
    <rPh sb="18" eb="19">
      <t>カミ</t>
    </rPh>
    <rPh sb="20" eb="22">
      <t>セイサイ</t>
    </rPh>
    <rPh sb="31" eb="32">
      <t>ジ</t>
    </rPh>
    <phoneticPr fontId="1"/>
  </si>
  <si>
    <r>
      <t>①</t>
    </r>
    <r>
      <rPr>
        <b/>
        <sz val="11"/>
        <color rgb="FFFF0000"/>
        <rFont val="ＭＳ Ｐゴシック"/>
        <family val="3"/>
        <charset val="128"/>
        <scheme val="minor"/>
      </rPr>
      <t>ダメージ重視</t>
    </r>
    <r>
      <rPr>
        <sz val="11"/>
        <color theme="1"/>
        <rFont val="ＭＳ Ｐゴシック"/>
        <family val="2"/>
        <charset val="128"/>
        <scheme val="minor"/>
      </rPr>
      <t>。　HPが残り２０程度の敵にトドメだ！　対ACより　かなり当てやすいハズ。</t>
    </r>
    <rPh sb="5" eb="7">
      <t>ジュウシ</t>
    </rPh>
    <rPh sb="12" eb="13">
      <t>ノコ</t>
    </rPh>
    <rPh sb="16" eb="18">
      <t>テイド</t>
    </rPh>
    <rPh sb="19" eb="20">
      <t>テキ</t>
    </rPh>
    <rPh sb="27" eb="28">
      <t>タイ</t>
    </rPh>
    <rPh sb="36" eb="37">
      <t>ア</t>
    </rPh>
    <phoneticPr fontId="1"/>
  </si>
  <si>
    <t>②幻惑時に移動したい時に使う。　３マスシフトはできたら便利。　範囲攻撃から逃げたい。</t>
    <rPh sb="1" eb="3">
      <t>ゲンワク</t>
    </rPh>
    <rPh sb="3" eb="4">
      <t>ジ</t>
    </rPh>
    <rPh sb="5" eb="7">
      <t>イドウ</t>
    </rPh>
    <rPh sb="10" eb="11">
      <t>トキ</t>
    </rPh>
    <rPh sb="12" eb="13">
      <t>ツカ</t>
    </rPh>
    <rPh sb="27" eb="29">
      <t>ベンリ</t>
    </rPh>
    <rPh sb="31" eb="33">
      <t>ハンイ</t>
    </rPh>
    <rPh sb="33" eb="35">
      <t>コウゲキ</t>
    </rPh>
    <rPh sb="37" eb="38">
      <t>ニ</t>
    </rPh>
    <phoneticPr fontId="1"/>
  </si>
  <si>
    <t>⑤敵を動かしたい時に使う。　突き落としは無理だが、敵を固めたり、創造物にくっつけたり色々できる。</t>
    <rPh sb="1" eb="2">
      <t>テキ</t>
    </rPh>
    <rPh sb="3" eb="4">
      <t>ウゴ</t>
    </rPh>
    <rPh sb="8" eb="9">
      <t>トキ</t>
    </rPh>
    <rPh sb="10" eb="11">
      <t>ツカ</t>
    </rPh>
    <rPh sb="14" eb="15">
      <t>ツ</t>
    </rPh>
    <rPh sb="16" eb="17">
      <t>オ</t>
    </rPh>
    <rPh sb="20" eb="22">
      <t>ムリ</t>
    </rPh>
    <rPh sb="25" eb="26">
      <t>テキ</t>
    </rPh>
    <rPh sb="27" eb="28">
      <t>カタ</t>
    </rPh>
    <rPh sb="32" eb="34">
      <t>ソウゾウ</t>
    </rPh>
    <rPh sb="34" eb="35">
      <t>ブツ</t>
    </rPh>
    <rPh sb="42" eb="44">
      <t>イロイロ</t>
    </rPh>
    <phoneticPr fontId="1"/>
  </si>
  <si>
    <r>
      <t>引き寄せは、</t>
    </r>
    <r>
      <rPr>
        <b/>
        <sz val="14"/>
        <color rgb="FFFF0000"/>
        <rFont val="HGPｺﾞｼｯｸE"/>
        <family val="3"/>
        <charset val="128"/>
      </rPr>
      <t>隣接するまで必ず強制移動させる</t>
    </r>
    <r>
      <rPr>
        <sz val="11"/>
        <color theme="1"/>
        <rFont val="ＭＳ Ｐゴシック"/>
        <family val="2"/>
        <charset val="128"/>
        <scheme val="minor"/>
      </rPr>
      <t>か</t>
    </r>
    <r>
      <rPr>
        <b/>
        <sz val="14"/>
        <color rgb="FFFF0000"/>
        <rFont val="HGPｺﾞｼｯｸE"/>
        <family val="3"/>
        <charset val="128"/>
      </rPr>
      <t>全く移動させない</t>
    </r>
    <r>
      <rPr>
        <sz val="11"/>
        <color theme="1"/>
        <rFont val="ＭＳ Ｐゴシック"/>
        <family val="2"/>
        <charset val="128"/>
        <scheme val="minor"/>
      </rPr>
      <t>かの</t>
    </r>
    <r>
      <rPr>
        <b/>
        <sz val="11"/>
        <color rgb="FFFF0000"/>
        <rFont val="ＭＳ Ｐゴシック"/>
        <family val="3"/>
        <charset val="128"/>
        <scheme val="minor"/>
      </rPr>
      <t>完全ニ択！</t>
    </r>
    <r>
      <rPr>
        <sz val="11"/>
        <color theme="1"/>
        <rFont val="ＭＳ Ｐゴシック"/>
        <family val="2"/>
        <charset val="128"/>
        <scheme val="minor"/>
      </rPr>
      <t>　</t>
    </r>
    <rPh sb="0" eb="1">
      <t>ヒ</t>
    </rPh>
    <rPh sb="2" eb="3">
      <t>ヨ</t>
    </rPh>
    <rPh sb="6" eb="8">
      <t>リンセツ</t>
    </rPh>
    <rPh sb="12" eb="13">
      <t>カナラ</t>
    </rPh>
    <rPh sb="14" eb="16">
      <t>キョウセイ</t>
    </rPh>
    <rPh sb="16" eb="18">
      <t>イドウ</t>
    </rPh>
    <rPh sb="22" eb="23">
      <t>マッタ</t>
    </rPh>
    <rPh sb="24" eb="26">
      <t>イドウ</t>
    </rPh>
    <rPh sb="32" eb="34">
      <t>カンゼン</t>
    </rPh>
    <rPh sb="35" eb="36">
      <t>タク</t>
    </rPh>
    <phoneticPr fontId="1"/>
  </si>
  <si>
    <r>
      <t>①</t>
    </r>
    <r>
      <rPr>
        <b/>
        <sz val="11"/>
        <color rgb="FFFF0000"/>
        <rFont val="ＭＳ Ｐゴシック"/>
        <family val="3"/>
        <charset val="128"/>
        <scheme val="minor"/>
      </rPr>
      <t>ディヴァイン・チャレンジの維持</t>
    </r>
    <r>
      <rPr>
        <sz val="11"/>
        <rFont val="ＭＳ Ｐゴシック"/>
        <family val="3"/>
        <charset val="128"/>
        <scheme val="minor"/>
      </rPr>
      <t>に使う</t>
    </r>
    <r>
      <rPr>
        <sz val="11"/>
        <color theme="1"/>
        <rFont val="ＭＳ Ｐゴシック"/>
        <family val="2"/>
        <charset val="128"/>
        <scheme val="minor"/>
      </rPr>
      <t>。　　⇒</t>
    </r>
    <r>
      <rPr>
        <b/>
        <sz val="11"/>
        <color rgb="FF0070C0"/>
        <rFont val="ＭＳ Ｐゴシック"/>
        <family val="3"/>
        <charset val="128"/>
        <scheme val="minor"/>
      </rPr>
      <t>プランＢ</t>
    </r>
    <rPh sb="14" eb="16">
      <t>イジ</t>
    </rPh>
    <rPh sb="17" eb="18">
      <t>ツカ</t>
    </rPh>
    <phoneticPr fontId="1"/>
  </si>
  <si>
    <r>
      <t>③ハルトの為に戦術的優位を</t>
    </r>
    <r>
      <rPr>
        <b/>
        <sz val="11"/>
        <color rgb="FFFF0000"/>
        <rFont val="ＭＳ Ｐゴシック"/>
        <family val="3"/>
        <charset val="128"/>
        <scheme val="minor"/>
      </rPr>
      <t>ワザワザ</t>
    </r>
    <r>
      <rPr>
        <sz val="11"/>
        <color theme="1"/>
        <rFont val="ＭＳ Ｐゴシック"/>
        <family val="2"/>
        <charset val="128"/>
        <scheme val="minor"/>
      </rPr>
      <t>とってあげる。</t>
    </r>
    <rPh sb="5" eb="6">
      <t>タメ</t>
    </rPh>
    <rPh sb="7" eb="9">
      <t>センジュツ</t>
    </rPh>
    <rPh sb="9" eb="10">
      <t>テキ</t>
    </rPh>
    <rPh sb="10" eb="12">
      <t>ユウイ</t>
    </rPh>
    <phoneticPr fontId="1"/>
  </si>
  <si>
    <t>　味方の援護があれば　案外、実現しそうだが、　効果は努力の割にねぇ・・・・・。</t>
    <rPh sb="1" eb="3">
      <t>ミカタ</t>
    </rPh>
    <rPh sb="4" eb="6">
      <t>エンゴ</t>
    </rPh>
    <rPh sb="11" eb="13">
      <t>アンガイ</t>
    </rPh>
    <rPh sb="14" eb="16">
      <t>ジツゲン</t>
    </rPh>
    <rPh sb="23" eb="25">
      <t>コウカ</t>
    </rPh>
    <rPh sb="26" eb="28">
      <t>ドリョク</t>
    </rPh>
    <rPh sb="29" eb="30">
      <t>ワリ</t>
    </rPh>
    <phoneticPr fontId="1"/>
  </si>
  <si>
    <r>
      <t>　　　　強力な即応パワーを軒並み封印するハメになるので</t>
    </r>
    <r>
      <rPr>
        <sz val="11"/>
        <color theme="8" tint="-0.499984740745262"/>
        <rFont val="ＭＳ Ｐゴシック"/>
        <family val="3"/>
        <charset val="128"/>
        <scheme val="minor"/>
      </rPr>
      <t>、</t>
    </r>
    <r>
      <rPr>
        <b/>
        <sz val="11"/>
        <color theme="8" tint="-0.499984740745262"/>
        <rFont val="ＭＳ Ｐゴシック"/>
        <family val="3"/>
        <charset val="128"/>
        <scheme val="minor"/>
      </rPr>
      <t>プランＡ</t>
    </r>
    <r>
      <rPr>
        <sz val="11"/>
        <rFont val="ＭＳ Ｐゴシック"/>
        <family val="3"/>
        <charset val="128"/>
        <scheme val="minor"/>
      </rPr>
      <t>とは</t>
    </r>
    <r>
      <rPr>
        <b/>
        <sz val="11"/>
        <color rgb="FFFF0000"/>
        <rFont val="ＭＳ Ｐゴシック"/>
        <family val="3"/>
        <charset val="128"/>
        <scheme val="minor"/>
      </rPr>
      <t>明らかに相性が悪い！</t>
    </r>
    <rPh sb="4" eb="6">
      <t>キョウリョク</t>
    </rPh>
    <rPh sb="7" eb="9">
      <t>ソクオウ</t>
    </rPh>
    <rPh sb="13" eb="15">
      <t>ノキナ</t>
    </rPh>
    <rPh sb="16" eb="18">
      <t>フウイン</t>
    </rPh>
    <rPh sb="34" eb="35">
      <t>アキ</t>
    </rPh>
    <rPh sb="38" eb="40">
      <t>アイショウ</t>
    </rPh>
    <rPh sb="41" eb="42">
      <t>ワル</t>
    </rPh>
    <phoneticPr fontId="1"/>
  </si>
  <si>
    <r>
      <t>回復量＋１</t>
    </r>
    <r>
      <rPr>
        <sz val="14"/>
        <rFont val="ＭＳ Ｐゴシック"/>
        <family val="3"/>
        <charset val="128"/>
        <scheme val="minor"/>
      </rPr>
      <t>なのに</t>
    </r>
    <r>
      <rPr>
        <b/>
        <sz val="14"/>
        <rFont val="ＭＳ Ｐゴシック"/>
        <family val="3"/>
        <charset val="128"/>
        <scheme val="minor"/>
      </rPr>
      <t>注意！</t>
    </r>
    <rPh sb="0" eb="2">
      <t>カイフク</t>
    </rPh>
    <rPh sb="2" eb="3">
      <t>リョウ</t>
    </rPh>
    <rPh sb="8" eb="10">
      <t>チュウイ</t>
    </rPh>
    <phoneticPr fontId="1"/>
  </si>
  <si>
    <r>
      <t>　　</t>
    </r>
    <r>
      <rPr>
        <b/>
        <sz val="11"/>
        <color rgb="FFFF0000"/>
        <rFont val="ＭＳ Ｐゴシック"/>
        <family val="3"/>
        <charset val="128"/>
        <scheme val="minor"/>
      </rPr>
      <t>ＡＰはフリーアクションで使用可能！</t>
    </r>
    <r>
      <rPr>
        <sz val="11"/>
        <color theme="1"/>
        <rFont val="ＭＳ Ｐゴシック"/>
        <family val="2"/>
        <charset val="128"/>
        <scheme val="minor"/>
      </rPr>
      <t>　それ故に、移動の途中に割り込んで使っても良し。　</t>
    </r>
    <rPh sb="14" eb="16">
      <t>シヨウ</t>
    </rPh>
    <rPh sb="16" eb="18">
      <t>カノウ</t>
    </rPh>
    <rPh sb="22" eb="23">
      <t>ユエ</t>
    </rPh>
    <rPh sb="25" eb="27">
      <t>イドウ</t>
    </rPh>
    <rPh sb="28" eb="30">
      <t>トチュウ</t>
    </rPh>
    <rPh sb="31" eb="32">
      <t>ワ</t>
    </rPh>
    <rPh sb="33" eb="34">
      <t>コ</t>
    </rPh>
    <rPh sb="36" eb="37">
      <t>ツカ</t>
    </rPh>
    <rPh sb="40" eb="41">
      <t>ヨ</t>
    </rPh>
    <phoneticPr fontId="1"/>
  </si>
  <si>
    <t>　必ず自分に隣接するまで移動させなければならない事にだけ注意！　</t>
    <rPh sb="1" eb="2">
      <t>カナラ</t>
    </rPh>
    <rPh sb="3" eb="5">
      <t>ジブン</t>
    </rPh>
    <rPh sb="6" eb="8">
      <t>リンセツ</t>
    </rPh>
    <rPh sb="12" eb="14">
      <t>イドウ</t>
    </rPh>
    <rPh sb="24" eb="25">
      <t>コト</t>
    </rPh>
    <rPh sb="28" eb="30">
      <t>チュウイ</t>
    </rPh>
    <phoneticPr fontId="1"/>
  </si>
  <si>
    <t>　成功すれば　残りの移動アクションと標準アクションが　普通に出来てしまう！</t>
    <rPh sb="1" eb="3">
      <t>セイコウ</t>
    </rPh>
    <rPh sb="7" eb="8">
      <t>ノコ</t>
    </rPh>
    <rPh sb="10" eb="12">
      <t>イドウ</t>
    </rPh>
    <rPh sb="18" eb="20">
      <t>ヒョウジュン</t>
    </rPh>
    <rPh sb="27" eb="29">
      <t>フツウ</t>
    </rPh>
    <rPh sb="30" eb="32">
      <t>デキ</t>
    </rPh>
    <phoneticPr fontId="1"/>
  </si>
  <si>
    <r>
      <t>対策したい状態異常　キャラ別一覧　　　</t>
    </r>
    <r>
      <rPr>
        <sz val="12"/>
        <rFont val="ＭＳ Ｐゴシック"/>
        <family val="3"/>
        <charset val="128"/>
        <scheme val="minor"/>
      </rPr>
      <t>朦朧や気絶は当たり前なのでカット</t>
    </r>
    <rPh sb="0" eb="2">
      <t>タイサク</t>
    </rPh>
    <rPh sb="5" eb="7">
      <t>ジョウタイ</t>
    </rPh>
    <rPh sb="7" eb="9">
      <t>イジョウ</t>
    </rPh>
    <rPh sb="13" eb="14">
      <t>ベツ</t>
    </rPh>
    <rPh sb="14" eb="16">
      <t>イチラン</t>
    </rPh>
    <rPh sb="19" eb="21">
      <t>モウロウ</t>
    </rPh>
    <rPh sb="22" eb="24">
      <t>キゼツ</t>
    </rPh>
    <rPh sb="25" eb="26">
      <t>ア</t>
    </rPh>
    <rPh sb="28" eb="29">
      <t>マエ</t>
    </rPh>
    <phoneticPr fontId="1"/>
  </si>
  <si>
    <r>
      <t>　　　ハルト　</t>
    </r>
    <r>
      <rPr>
        <b/>
        <sz val="11"/>
        <color rgb="FFFF0000"/>
        <rFont val="ＭＳ Ｐゴシック"/>
        <family val="3"/>
        <charset val="128"/>
        <scheme val="minor"/>
      </rPr>
      <t>盲目　　弱体化　　</t>
    </r>
    <r>
      <rPr>
        <sz val="11"/>
        <rFont val="ＭＳ Ｐゴシック"/>
        <family val="3"/>
        <charset val="128"/>
        <scheme val="minor"/>
      </rPr>
      <t>幻惑も他の連中よりは　まだ耐性アリか？</t>
    </r>
    <rPh sb="7" eb="9">
      <t>モウモク</t>
    </rPh>
    <rPh sb="11" eb="14">
      <t>ジャクタイカ</t>
    </rPh>
    <rPh sb="16" eb="18">
      <t>ゲンワク</t>
    </rPh>
    <rPh sb="19" eb="20">
      <t>ホカ</t>
    </rPh>
    <rPh sb="21" eb="23">
      <t>レンチュウ</t>
    </rPh>
    <rPh sb="29" eb="31">
      <t>タイセイ</t>
    </rPh>
    <phoneticPr fontId="1"/>
  </si>
  <si>
    <r>
      <t>　　　リョウ　　</t>
    </r>
    <r>
      <rPr>
        <b/>
        <sz val="11"/>
        <color rgb="FFFF0000"/>
        <rFont val="ＭＳ Ｐゴシック"/>
        <family val="3"/>
        <charset val="128"/>
        <scheme val="minor"/>
      </rPr>
      <t>幻惑</t>
    </r>
    <r>
      <rPr>
        <sz val="11"/>
        <color theme="1"/>
        <rFont val="ＭＳ Ｐゴシック"/>
        <family val="2"/>
        <charset val="128"/>
        <scheme val="minor"/>
      </rPr>
      <t>　　　それ以外は案外、どないにでもなりそう・・・。</t>
    </r>
    <rPh sb="8" eb="10">
      <t>ゲンワク</t>
    </rPh>
    <rPh sb="15" eb="17">
      <t>イガイ</t>
    </rPh>
    <rPh sb="18" eb="20">
      <t>アンガイ</t>
    </rPh>
    <phoneticPr fontId="1"/>
  </si>
  <si>
    <r>
      <rPr>
        <b/>
        <sz val="14"/>
        <color rgb="FFFF0000"/>
        <rFont val="HGPｺﾞｼｯｸE"/>
        <family val="3"/>
        <charset val="128"/>
      </rPr>
      <t>自分に使うのはレイ･オン･ハンズ優先</t>
    </r>
    <r>
      <rPr>
        <sz val="14"/>
        <color theme="1"/>
        <rFont val="HGPｺﾞｼｯｸE"/>
        <family val="3"/>
        <charset val="128"/>
      </rPr>
      <t>、味方に使うのはコッチ優先</t>
    </r>
    <rPh sb="0" eb="2">
      <t>ジブン</t>
    </rPh>
    <rPh sb="3" eb="4">
      <t>ツカ</t>
    </rPh>
    <rPh sb="16" eb="18">
      <t>ユウセン</t>
    </rPh>
    <phoneticPr fontId="1"/>
  </si>
  <si>
    <r>
      <t>　　　　　発動すれば　</t>
    </r>
    <r>
      <rPr>
        <b/>
        <sz val="14"/>
        <color rgb="FF00B050"/>
        <rFont val="HGPｺﾞｼｯｸE"/>
        <family val="3"/>
        <charset val="128"/>
      </rPr>
      <t>全ての攻撃パワー</t>
    </r>
    <r>
      <rPr>
        <b/>
        <sz val="14"/>
        <color theme="8" tint="-0.499984740745262"/>
        <rFont val="HGPｺﾞｼｯｸE"/>
        <family val="3"/>
        <charset val="128"/>
      </rPr>
      <t>にボーナスが乗るので安心！</t>
    </r>
    <rPh sb="5" eb="7">
      <t>ハツドウ</t>
    </rPh>
    <rPh sb="11" eb="12">
      <t>スベ</t>
    </rPh>
    <rPh sb="14" eb="16">
      <t>コウゲキ</t>
    </rPh>
    <rPh sb="25" eb="26">
      <t>ノ</t>
    </rPh>
    <rPh sb="29" eb="31">
      <t>アンシン</t>
    </rPh>
    <phoneticPr fontId="1"/>
  </si>
  <si>
    <t>　　　　グラがピンピンしているのが必要条件なので、実はかなり苦しい。</t>
    <rPh sb="17" eb="19">
      <t>ヒツヨウ</t>
    </rPh>
    <rPh sb="19" eb="21">
      <t>ジョウケン</t>
    </rPh>
    <rPh sb="25" eb="26">
      <t>ジツ</t>
    </rPh>
    <rPh sb="30" eb="31">
      <t>クル</t>
    </rPh>
    <phoneticPr fontId="1"/>
  </si>
  <si>
    <r>
      <t>ブレス中は</t>
    </r>
    <r>
      <rPr>
        <b/>
        <sz val="14"/>
        <color rgb="FFFF0000"/>
        <rFont val="HGPｺﾞｼｯｸE"/>
        <family val="3"/>
        <charset val="128"/>
      </rPr>
      <t>Ｗマーク</t>
    </r>
    <r>
      <rPr>
        <b/>
        <sz val="14"/>
        <color theme="8" tint="-0.499984740745262"/>
        <rFont val="HGPｺﾞｼｯｸE"/>
        <family val="3"/>
        <charset val="128"/>
      </rPr>
      <t>より　グラが攻撃し続ける</t>
    </r>
    <r>
      <rPr>
        <b/>
        <sz val="14"/>
        <color rgb="FFFF0000"/>
        <rFont val="HGPｺﾞｼｯｸE"/>
        <family val="3"/>
        <charset val="128"/>
      </rPr>
      <t>(起きている）</t>
    </r>
    <r>
      <rPr>
        <b/>
        <sz val="14"/>
        <color theme="8" tint="-0.499984740745262"/>
        <rFont val="HGPｺﾞｼｯｸE"/>
        <family val="3"/>
        <charset val="128"/>
      </rPr>
      <t>事の方が大事！</t>
    </r>
    <rPh sb="3" eb="4">
      <t>チュウ</t>
    </rPh>
    <rPh sb="15" eb="17">
      <t>コウゲキ</t>
    </rPh>
    <rPh sb="18" eb="19">
      <t>ツヅ</t>
    </rPh>
    <rPh sb="22" eb="23">
      <t>オ</t>
    </rPh>
    <rPh sb="28" eb="29">
      <t>コト</t>
    </rPh>
    <rPh sb="30" eb="31">
      <t>ホウ</t>
    </rPh>
    <rPh sb="32" eb="34">
      <t>ダイジ</t>
    </rPh>
    <phoneticPr fontId="1"/>
  </si>
  <si>
    <r>
      <t>つまり、</t>
    </r>
    <r>
      <rPr>
        <b/>
        <sz val="14"/>
        <color rgb="FFFF0000"/>
        <rFont val="HGPｺﾞｼｯｸE"/>
        <family val="3"/>
        <charset val="128"/>
      </rPr>
      <t>無理してＷチャレンジモードを発動する必要もない</t>
    </r>
    <r>
      <rPr>
        <b/>
        <sz val="14"/>
        <color theme="8" tint="-0.499984740745262"/>
        <rFont val="HGPｺﾞｼｯｸE"/>
        <family val="3"/>
        <charset val="128"/>
      </rPr>
      <t>って事になるか？</t>
    </r>
    <rPh sb="4" eb="6">
      <t>ムリ</t>
    </rPh>
    <rPh sb="18" eb="20">
      <t>ハツドウ</t>
    </rPh>
    <rPh sb="22" eb="24">
      <t>ヒツヨウ</t>
    </rPh>
    <rPh sb="29" eb="30">
      <t>コト</t>
    </rPh>
    <phoneticPr fontId="1"/>
  </si>
  <si>
    <r>
      <t>　⑤</t>
    </r>
    <r>
      <rPr>
        <b/>
        <sz val="11"/>
        <color rgb="FF00B050"/>
        <rFont val="ＭＳ Ｐゴシック"/>
        <family val="3"/>
        <charset val="128"/>
        <scheme val="minor"/>
      </rPr>
      <t>光輝脆弱が付いたら、いつまでも</t>
    </r>
    <r>
      <rPr>
        <b/>
        <sz val="11"/>
        <color rgb="FFFF0000"/>
        <rFont val="ＭＳ Ｐゴシック"/>
        <family val="3"/>
        <charset val="128"/>
        <scheme val="minor"/>
      </rPr>
      <t>ヴァーチュアス･ストライク</t>
    </r>
    <r>
      <rPr>
        <b/>
        <sz val="11"/>
        <color rgb="FF00B050"/>
        <rFont val="ＭＳ Ｐゴシック"/>
        <family val="3"/>
        <charset val="128"/>
        <scheme val="minor"/>
      </rPr>
      <t>で殴り続ける必要はゼロ！</t>
    </r>
    <rPh sb="2" eb="6">
      <t>コウキゼイジャク</t>
    </rPh>
    <rPh sb="7" eb="8">
      <t>ツ</t>
    </rPh>
    <rPh sb="31" eb="32">
      <t>ナグ</t>
    </rPh>
    <rPh sb="33" eb="34">
      <t>ツヅ</t>
    </rPh>
    <rPh sb="36" eb="38">
      <t>ヒツヨウ</t>
    </rPh>
    <phoneticPr fontId="1"/>
  </si>
  <si>
    <t>グラの気絶中にまで発動するのは偉大。　グラがピンチの時ほど頼りになる。</t>
    <rPh sb="3" eb="5">
      <t>キゼツ</t>
    </rPh>
    <rPh sb="5" eb="6">
      <t>チュウ</t>
    </rPh>
    <rPh sb="9" eb="11">
      <t>ハツドウ</t>
    </rPh>
    <rPh sb="15" eb="17">
      <t>イダイ</t>
    </rPh>
    <rPh sb="26" eb="27">
      <t>トキ</t>
    </rPh>
    <rPh sb="29" eb="30">
      <t>タヨ</t>
    </rPh>
    <phoneticPr fontId="1"/>
  </si>
  <si>
    <t>　レベル１６以降、召喚が死ににくくなったら　凄い事になる？　ただ この場合、射程だけは心配。</t>
    <rPh sb="6" eb="8">
      <t>イコウ</t>
    </rPh>
    <rPh sb="9" eb="11">
      <t>ショウカン</t>
    </rPh>
    <rPh sb="12" eb="13">
      <t>シ</t>
    </rPh>
    <rPh sb="22" eb="23">
      <t>スゴ</t>
    </rPh>
    <rPh sb="24" eb="25">
      <t>コト</t>
    </rPh>
    <rPh sb="35" eb="37">
      <t>バアイ</t>
    </rPh>
    <rPh sb="38" eb="40">
      <t>シャテイ</t>
    </rPh>
    <rPh sb="43" eb="45">
      <t>シンパイ</t>
    </rPh>
    <phoneticPr fontId="1"/>
  </si>
  <si>
    <r>
      <t>　　　②追加ダメージではなく</t>
    </r>
    <r>
      <rPr>
        <b/>
        <sz val="11"/>
        <color rgb="FFFF0000"/>
        <rFont val="ＭＳ Ｐゴシック"/>
        <family val="3"/>
        <charset val="128"/>
        <scheme val="minor"/>
      </rPr>
      <t>ダメージロール増加</t>
    </r>
    <r>
      <rPr>
        <sz val="11"/>
        <rFont val="ＭＳ Ｐゴシック"/>
        <family val="3"/>
        <charset val="128"/>
        <scheme val="minor"/>
      </rPr>
      <t>なので、一部の確定ダメージとも相性非常に良し。</t>
    </r>
    <rPh sb="4" eb="6">
      <t>ツイカ</t>
    </rPh>
    <rPh sb="21" eb="23">
      <t>ゾウカ</t>
    </rPh>
    <rPh sb="27" eb="29">
      <t>イチブ</t>
    </rPh>
    <rPh sb="30" eb="32">
      <t>カクテイ</t>
    </rPh>
    <rPh sb="38" eb="40">
      <t>アイショウ</t>
    </rPh>
    <rPh sb="40" eb="42">
      <t>ヒジョウ</t>
    </rPh>
    <rPh sb="43" eb="44">
      <t>ヨ</t>
    </rPh>
    <phoneticPr fontId="1"/>
  </si>
  <si>
    <r>
      <t>短所①隣接中の味方にしか効果がないので事実上、</t>
    </r>
    <r>
      <rPr>
        <b/>
        <sz val="11"/>
        <color rgb="FFFF0000"/>
        <rFont val="ＭＳ Ｐゴシック"/>
        <family val="3"/>
        <charset val="128"/>
        <scheme val="minor"/>
      </rPr>
      <t>遭遇開始時にしか発動するチャンスがない！</t>
    </r>
    <rPh sb="0" eb="2">
      <t>タンショ</t>
    </rPh>
    <rPh sb="3" eb="5">
      <t>リンセツ</t>
    </rPh>
    <rPh sb="5" eb="6">
      <t>チュウ</t>
    </rPh>
    <rPh sb="7" eb="9">
      <t>ミカタ</t>
    </rPh>
    <rPh sb="12" eb="14">
      <t>コウカ</t>
    </rPh>
    <rPh sb="19" eb="22">
      <t>ジジツジョウ</t>
    </rPh>
    <rPh sb="23" eb="25">
      <t>ソウグウ</t>
    </rPh>
    <rPh sb="25" eb="27">
      <t>カイシ</t>
    </rPh>
    <rPh sb="27" eb="28">
      <t>ジ</t>
    </rPh>
    <rPh sb="31" eb="33">
      <t>ハツドウ</t>
    </rPh>
    <phoneticPr fontId="1"/>
  </si>
  <si>
    <t>　　　　しかし、グラは第一ターンにやりたい事が多過ぎで使うパワーの取捨選択が難しい。</t>
    <rPh sb="11" eb="13">
      <t>ダイイチ</t>
    </rPh>
    <rPh sb="21" eb="22">
      <t>コト</t>
    </rPh>
    <rPh sb="23" eb="25">
      <t>オオス</t>
    </rPh>
    <rPh sb="27" eb="28">
      <t>ツカ</t>
    </rPh>
    <rPh sb="33" eb="35">
      <t>シュシャ</t>
    </rPh>
    <rPh sb="35" eb="37">
      <t>センタク</t>
    </rPh>
    <rPh sb="38" eb="39">
      <t>ムズカ</t>
    </rPh>
    <phoneticPr fontId="1"/>
  </si>
  <si>
    <t>　　発動後はとっとと　グラ自ら散開するのが望ましいが、移動アクションは余らなさそう（苦笑）。</t>
    <rPh sb="2" eb="4">
      <t>ハツドウ</t>
    </rPh>
    <rPh sb="4" eb="5">
      <t>ゴ</t>
    </rPh>
    <rPh sb="13" eb="14">
      <t>ミズカ</t>
    </rPh>
    <rPh sb="15" eb="17">
      <t>サンカイ</t>
    </rPh>
    <rPh sb="21" eb="22">
      <t>ノゾ</t>
    </rPh>
    <rPh sb="27" eb="29">
      <t>イドウ</t>
    </rPh>
    <rPh sb="35" eb="36">
      <t>アマ</t>
    </rPh>
    <rPh sb="42" eb="44">
      <t>ニガワラ</t>
    </rPh>
    <phoneticPr fontId="1"/>
  </si>
  <si>
    <t>　　なんだかんだで　残りの連中は無くても左程ガッカリ感が無い(笑）。</t>
    <rPh sb="10" eb="11">
      <t>ノコ</t>
    </rPh>
    <rPh sb="13" eb="15">
      <t>レンチュウ</t>
    </rPh>
    <rPh sb="16" eb="17">
      <t>ナ</t>
    </rPh>
    <rPh sb="20" eb="22">
      <t>サホド</t>
    </rPh>
    <rPh sb="26" eb="27">
      <t>カン</t>
    </rPh>
    <rPh sb="28" eb="29">
      <t>ナ</t>
    </rPh>
    <rPh sb="31" eb="32">
      <t>ワライ</t>
    </rPh>
    <phoneticPr fontId="1"/>
  </si>
  <si>
    <t>　　ハルト、グラ、ミカの３人を残して、とっとと散開しちゃうのは大アリ！</t>
    <rPh sb="13" eb="14">
      <t>ニン</t>
    </rPh>
    <rPh sb="15" eb="16">
      <t>ノコ</t>
    </rPh>
    <rPh sb="23" eb="25">
      <t>サンカイ</t>
    </rPh>
    <rPh sb="31" eb="32">
      <t>オオ</t>
    </rPh>
    <phoneticPr fontId="1"/>
  </si>
  <si>
    <t>　　召喚に付けたいのも山々だが、　本来の持ち味を損なってまでして　する価値は無い。</t>
    <rPh sb="2" eb="4">
      <t>ショウカン</t>
    </rPh>
    <rPh sb="5" eb="6">
      <t>ツ</t>
    </rPh>
    <rPh sb="11" eb="13">
      <t>ヤマヤマ</t>
    </rPh>
    <rPh sb="17" eb="19">
      <t>ホンライ</t>
    </rPh>
    <rPh sb="20" eb="21">
      <t>モ</t>
    </rPh>
    <rPh sb="22" eb="23">
      <t>アジ</t>
    </rPh>
    <rPh sb="24" eb="25">
      <t>ソコ</t>
    </rPh>
    <rPh sb="35" eb="37">
      <t>カチ</t>
    </rPh>
    <rPh sb="38" eb="39">
      <t>ナ</t>
    </rPh>
    <phoneticPr fontId="1"/>
  </si>
  <si>
    <t>　　ここは涙を呑んで　諦めよう・・・。</t>
    <rPh sb="5" eb="6">
      <t>ナミダ</t>
    </rPh>
    <rPh sb="7" eb="8">
      <t>ノ</t>
    </rPh>
    <rPh sb="11" eb="12">
      <t>アキラ</t>
    </rPh>
    <phoneticPr fontId="1"/>
  </si>
  <si>
    <r>
      <rPr>
        <b/>
        <sz val="18"/>
        <color rgb="FFFF0000"/>
        <rFont val="HGPｺﾞｼｯｸE"/>
        <family val="3"/>
        <charset val="128"/>
      </rPr>
      <t>自Ｔに</t>
    </r>
    <r>
      <rPr>
        <b/>
        <sz val="18"/>
        <color theme="7" tint="-0.249977111117893"/>
        <rFont val="HGPｺﾞｼｯｸE"/>
        <family val="3"/>
        <charset val="128"/>
      </rPr>
      <t>ヒットさせたら</t>
    </r>
    <r>
      <rPr>
        <b/>
        <sz val="18"/>
        <color rgb="FFFF0000"/>
        <rFont val="HGPｺﾞｼｯｸE"/>
        <family val="3"/>
        <charset val="128"/>
      </rPr>
      <t>　味方一人</t>
    </r>
    <phoneticPr fontId="1"/>
  </si>
  <si>
    <r>
      <rPr>
        <b/>
        <sz val="14"/>
        <color theme="8" tint="-0.499984740745262"/>
        <rFont val="HGPｺﾞｼｯｸE"/>
        <family val="3"/>
        <charset val="128"/>
      </rPr>
      <t>条件が何だかんで</t>
    </r>
    <r>
      <rPr>
        <b/>
        <sz val="16"/>
        <color rgb="FFFF0000"/>
        <rFont val="HGPｺﾞｼｯｸE"/>
        <family val="3"/>
        <charset val="128"/>
      </rPr>
      <t>細か過ぎ、厳し過ぎ</t>
    </r>
    <r>
      <rPr>
        <b/>
        <sz val="14"/>
        <color theme="8" tint="-0.499984740745262"/>
        <rFont val="HGPｺﾞｼｯｸE"/>
        <family val="3"/>
        <charset val="128"/>
      </rPr>
      <t>なので要チェック！</t>
    </r>
    <rPh sb="0" eb="2">
      <t>ジョウケン</t>
    </rPh>
    <rPh sb="3" eb="4">
      <t>ナン</t>
    </rPh>
    <rPh sb="8" eb="9">
      <t>コマ</t>
    </rPh>
    <rPh sb="10" eb="11">
      <t>ス</t>
    </rPh>
    <rPh sb="13" eb="14">
      <t>キビ</t>
    </rPh>
    <rPh sb="15" eb="16">
      <t>ス</t>
    </rPh>
    <rPh sb="20" eb="21">
      <t>ヨウ</t>
    </rPh>
    <phoneticPr fontId="1"/>
  </si>
  <si>
    <t>②マイナーが余ったら　とっとと使っとく</t>
    <rPh sb="6" eb="7">
      <t>アマ</t>
    </rPh>
    <rPh sb="15" eb="16">
      <t>ツカ</t>
    </rPh>
    <phoneticPr fontId="1"/>
  </si>
  <si>
    <r>
      <rPr>
        <b/>
        <sz val="14"/>
        <color rgb="FF008000"/>
        <rFont val="HGPｺﾞｼｯｸE"/>
        <family val="3"/>
        <charset val="128"/>
      </rPr>
      <t>結論</t>
    </r>
    <r>
      <rPr>
        <b/>
        <sz val="14"/>
        <color theme="1"/>
        <rFont val="HGPｺﾞｼｯｸE"/>
        <family val="3"/>
        <charset val="128"/>
      </rPr>
      <t>　　</t>
    </r>
    <r>
      <rPr>
        <b/>
        <sz val="14"/>
        <color rgb="FFFF0000"/>
        <rFont val="HGPｺﾞｼｯｸE"/>
        <family val="3"/>
        <charset val="128"/>
      </rPr>
      <t>あまり期待するな</t>
    </r>
    <r>
      <rPr>
        <b/>
        <sz val="14"/>
        <color theme="1"/>
        <rFont val="HGPｺﾞｼｯｸE"/>
        <family val="3"/>
        <charset val="128"/>
      </rPr>
      <t>　　</t>
    </r>
    <r>
      <rPr>
        <b/>
        <sz val="14"/>
        <color rgb="FF002060"/>
        <rFont val="HGPｺﾞｼｯｸE"/>
        <family val="3"/>
        <charset val="128"/>
      </rPr>
      <t>所詮、ホスピタラ―のオマケ</t>
    </r>
    <rPh sb="0" eb="2">
      <t>ケツロン</t>
    </rPh>
    <rPh sb="7" eb="9">
      <t>キタイ</t>
    </rPh>
    <rPh sb="14" eb="16">
      <t>ショセン</t>
    </rPh>
    <phoneticPr fontId="1"/>
  </si>
  <si>
    <r>
      <t>①</t>
    </r>
    <r>
      <rPr>
        <b/>
        <sz val="11"/>
        <color rgb="FFFF0000"/>
        <rFont val="ＭＳ Ｐゴシック"/>
        <family val="3"/>
        <charset val="128"/>
        <scheme val="minor"/>
      </rPr>
      <t>２マスシフトの代用品</t>
    </r>
    <r>
      <rPr>
        <sz val="11"/>
        <color theme="1"/>
        <rFont val="ＭＳ Ｐゴシック"/>
        <family val="2"/>
        <charset val="128"/>
        <scheme val="minor"/>
      </rPr>
      <t>として使う</t>
    </r>
    <rPh sb="8" eb="11">
      <t>ダイヨウヒン</t>
    </rPh>
    <rPh sb="14" eb="15">
      <t>ツカ</t>
    </rPh>
    <phoneticPr fontId="1"/>
  </si>
  <si>
    <t>　乱戦時でも、機会攻撃を誘発せずに移動できるのは優秀。</t>
    <rPh sb="1" eb="3">
      <t>ランセン</t>
    </rPh>
    <rPh sb="3" eb="4">
      <t>ジ</t>
    </rPh>
    <rPh sb="7" eb="9">
      <t>キカイ</t>
    </rPh>
    <rPh sb="9" eb="11">
      <t>コウゲキ</t>
    </rPh>
    <rPh sb="12" eb="14">
      <t>ユウハツ</t>
    </rPh>
    <rPh sb="17" eb="19">
      <t>イドウ</t>
    </rPh>
    <rPh sb="24" eb="26">
      <t>ユウシュウ</t>
    </rPh>
    <phoneticPr fontId="1"/>
  </si>
  <si>
    <t>　伏せ中も這うより安全に移動可能なので狙う価値アリ。</t>
    <rPh sb="1" eb="2">
      <t>フ</t>
    </rPh>
    <rPh sb="3" eb="4">
      <t>チュウ</t>
    </rPh>
    <rPh sb="5" eb="6">
      <t>ハ</t>
    </rPh>
    <rPh sb="9" eb="11">
      <t>アンゼン</t>
    </rPh>
    <rPh sb="12" eb="14">
      <t>イドウ</t>
    </rPh>
    <rPh sb="14" eb="16">
      <t>カノウ</t>
    </rPh>
    <rPh sb="19" eb="20">
      <t>ネラ</t>
    </rPh>
    <rPh sb="21" eb="23">
      <t>カチ</t>
    </rPh>
    <phoneticPr fontId="1"/>
  </si>
  <si>
    <t>　ついでに戦術的優位まで取れるのは嬉しいが、結局その敵から逃げがちなので　まず意味がない(笑)。</t>
    <rPh sb="5" eb="8">
      <t>センジュツテキ</t>
    </rPh>
    <rPh sb="8" eb="10">
      <t>ユウイ</t>
    </rPh>
    <rPh sb="12" eb="13">
      <t>ト</t>
    </rPh>
    <rPh sb="17" eb="18">
      <t>ウレ</t>
    </rPh>
    <rPh sb="22" eb="24">
      <t>ケッキョク</t>
    </rPh>
    <rPh sb="26" eb="27">
      <t>テキ</t>
    </rPh>
    <rPh sb="29" eb="30">
      <t>ニ</t>
    </rPh>
    <rPh sb="39" eb="41">
      <t>イミ</t>
    </rPh>
    <rPh sb="45" eb="46">
      <t>ワライ</t>
    </rPh>
    <phoneticPr fontId="1"/>
  </si>
  <si>
    <r>
      <t>②</t>
    </r>
    <r>
      <rPr>
        <b/>
        <sz val="11"/>
        <color rgb="FFFF0000"/>
        <rFont val="ＭＳ Ｐゴシック"/>
        <family val="3"/>
        <charset val="128"/>
        <scheme val="minor"/>
      </rPr>
      <t>どうしても移動したい</t>
    </r>
    <r>
      <rPr>
        <sz val="11"/>
        <color theme="1"/>
        <rFont val="ＭＳ Ｐゴシック"/>
        <family val="2"/>
        <charset val="128"/>
        <scheme val="minor"/>
      </rPr>
      <t>時に使う</t>
    </r>
    <rPh sb="6" eb="8">
      <t>イドウ</t>
    </rPh>
    <rPh sb="11" eb="12">
      <t>トキ</t>
    </rPh>
    <rPh sb="13" eb="14">
      <t>ツカ</t>
    </rPh>
    <phoneticPr fontId="1"/>
  </si>
  <si>
    <r>
      <t>　</t>
    </r>
    <r>
      <rPr>
        <sz val="11"/>
        <rFont val="ＭＳ Ｐゴシック"/>
        <family val="3"/>
        <charset val="128"/>
        <scheme val="minor"/>
      </rPr>
      <t>拘束時や不動時など、移動したくても出来ない時には短距離と言えども頼りになる。</t>
    </r>
    <rPh sb="1" eb="3">
      <t>コウソク</t>
    </rPh>
    <rPh sb="3" eb="4">
      <t>ジ</t>
    </rPh>
    <rPh sb="5" eb="7">
      <t>フドウ</t>
    </rPh>
    <rPh sb="7" eb="8">
      <t>トキ</t>
    </rPh>
    <rPh sb="11" eb="13">
      <t>イドウ</t>
    </rPh>
    <rPh sb="18" eb="20">
      <t>デキ</t>
    </rPh>
    <rPh sb="22" eb="23">
      <t>トキ</t>
    </rPh>
    <rPh sb="25" eb="28">
      <t>タンキョリ</t>
    </rPh>
    <rPh sb="29" eb="30">
      <t>イ</t>
    </rPh>
    <rPh sb="33" eb="34">
      <t>タヨ</t>
    </rPh>
    <phoneticPr fontId="1"/>
  </si>
  <si>
    <t>③遭遇の終盤に移動アクションが余った時</t>
    <rPh sb="1" eb="3">
      <t>ソウグウ</t>
    </rPh>
    <rPh sb="4" eb="6">
      <t>シュウバン</t>
    </rPh>
    <rPh sb="7" eb="9">
      <t>イドウ</t>
    </rPh>
    <rPh sb="15" eb="16">
      <t>アマ</t>
    </rPh>
    <rPh sb="18" eb="19">
      <t>トキ</t>
    </rPh>
    <phoneticPr fontId="1"/>
  </si>
  <si>
    <t>　所詮、遭遇毎。　必要以上に温存する理由は皆無。</t>
    <rPh sb="1" eb="3">
      <t>ショセン</t>
    </rPh>
    <rPh sb="4" eb="6">
      <t>ソウグウ</t>
    </rPh>
    <rPh sb="6" eb="7">
      <t>マイ</t>
    </rPh>
    <rPh sb="9" eb="11">
      <t>ヒツヨウ</t>
    </rPh>
    <rPh sb="11" eb="13">
      <t>イジョウ</t>
    </rPh>
    <rPh sb="14" eb="16">
      <t>オンゾン</t>
    </rPh>
    <rPh sb="18" eb="20">
      <t>リユウ</t>
    </rPh>
    <rPh sb="21" eb="23">
      <t>カイム</t>
    </rPh>
    <phoneticPr fontId="1"/>
  </si>
  <si>
    <t>　遭遇の終盤に戦術的優位が取れていなければ、気楽に使っちゃうのも大アリ。</t>
    <rPh sb="1" eb="3">
      <t>ソウグウ</t>
    </rPh>
    <rPh sb="4" eb="6">
      <t>シュウバン</t>
    </rPh>
    <rPh sb="7" eb="10">
      <t>センジュツテキ</t>
    </rPh>
    <rPh sb="10" eb="12">
      <t>ユウイ</t>
    </rPh>
    <rPh sb="13" eb="14">
      <t>ト</t>
    </rPh>
    <rPh sb="22" eb="24">
      <t>キラク</t>
    </rPh>
    <rPh sb="25" eb="26">
      <t>ツカ</t>
    </rPh>
    <rPh sb="32" eb="33">
      <t>オオ</t>
    </rPh>
    <phoneticPr fontId="1"/>
  </si>
  <si>
    <r>
      <rPr>
        <b/>
        <sz val="14"/>
        <rFont val="HGPｺﾞｼｯｸE"/>
        <family val="3"/>
        <charset val="128"/>
      </rPr>
      <t>どうしても</t>
    </r>
    <r>
      <rPr>
        <b/>
        <sz val="16"/>
        <color rgb="FFFF0000"/>
        <rFont val="HGPｺﾞｼｯｸE"/>
        <family val="3"/>
        <charset val="128"/>
      </rPr>
      <t>３マス瞬間移動</t>
    </r>
    <r>
      <rPr>
        <b/>
        <sz val="14"/>
        <rFont val="HGPｺﾞｼｯｸE"/>
        <family val="3"/>
        <charset val="128"/>
      </rPr>
      <t>したければ</t>
    </r>
    <r>
      <rPr>
        <b/>
        <sz val="16"/>
        <color rgb="FFFF0000"/>
        <rFont val="HGPｺﾞｼｯｸE"/>
        <family val="3"/>
        <charset val="128"/>
      </rPr>
      <t>一日毎</t>
    </r>
    <r>
      <rPr>
        <b/>
        <sz val="14"/>
        <rFont val="HGPｺﾞｼｯｸE"/>
        <family val="3"/>
        <charset val="128"/>
      </rPr>
      <t>があるのを忘れるな！</t>
    </r>
    <rPh sb="8" eb="10">
      <t>シュンカン</t>
    </rPh>
    <rPh sb="10" eb="12">
      <t>イドウ</t>
    </rPh>
    <rPh sb="17" eb="19">
      <t>イチニチ</t>
    </rPh>
    <rPh sb="19" eb="20">
      <t>マイ</t>
    </rPh>
    <rPh sb="25" eb="26">
      <t>ワス</t>
    </rPh>
    <phoneticPr fontId="1"/>
  </si>
  <si>
    <r>
      <t>爆発範囲内の敵、</t>
    </r>
    <r>
      <rPr>
        <b/>
        <sz val="16"/>
        <color rgb="FFFF0000"/>
        <rFont val="HGPｺﾞｼｯｸE"/>
        <family val="3"/>
        <charset val="128"/>
      </rPr>
      <t>全てを隣接させる</t>
    </r>
    <r>
      <rPr>
        <b/>
        <sz val="12"/>
        <color theme="4" tint="-0.249977111117893"/>
        <rFont val="HGPｺﾞｼｯｸE"/>
        <family val="3"/>
        <charset val="128"/>
      </rPr>
      <t>か</t>
    </r>
    <r>
      <rPr>
        <b/>
        <sz val="16"/>
        <color rgb="FFFF0000"/>
        <rFont val="HGPｺﾞｼｯｸE"/>
        <family val="3"/>
        <charset val="128"/>
      </rPr>
      <t>全てを全く動かさない</t>
    </r>
    <r>
      <rPr>
        <b/>
        <sz val="12"/>
        <color theme="4" tint="-0.249977111117893"/>
        <rFont val="HGPｺﾞｼｯｸE"/>
        <family val="3"/>
        <charset val="128"/>
      </rPr>
      <t>かの完全ニ択！</t>
    </r>
    <rPh sb="0" eb="2">
      <t>バクハツ</t>
    </rPh>
    <rPh sb="2" eb="4">
      <t>ハンイ</t>
    </rPh>
    <rPh sb="4" eb="5">
      <t>ナイ</t>
    </rPh>
    <rPh sb="6" eb="7">
      <t>テキ</t>
    </rPh>
    <rPh sb="8" eb="9">
      <t>スベ</t>
    </rPh>
    <rPh sb="11" eb="13">
      <t>リンセツ</t>
    </rPh>
    <rPh sb="17" eb="18">
      <t>スベ</t>
    </rPh>
    <rPh sb="20" eb="21">
      <t>マッタ</t>
    </rPh>
    <rPh sb="22" eb="23">
      <t>ウゴ</t>
    </rPh>
    <rPh sb="29" eb="31">
      <t>カンゼン</t>
    </rPh>
    <rPh sb="32" eb="33">
      <t>タク</t>
    </rPh>
    <phoneticPr fontId="1"/>
  </si>
  <si>
    <t>神の制裁は全ての敵に確実に付くので安心！</t>
    <rPh sb="0" eb="1">
      <t>カミ</t>
    </rPh>
    <rPh sb="2" eb="4">
      <t>セイサイ</t>
    </rPh>
    <rPh sb="5" eb="6">
      <t>スベ</t>
    </rPh>
    <rPh sb="8" eb="9">
      <t>テキ</t>
    </rPh>
    <rPh sb="10" eb="12">
      <t>カクジツ</t>
    </rPh>
    <rPh sb="13" eb="14">
      <t>ツ</t>
    </rPh>
    <rPh sb="17" eb="19">
      <t>アンシン</t>
    </rPh>
    <phoneticPr fontId="1"/>
  </si>
  <si>
    <r>
      <t>②いつでも標準アクション１回で</t>
    </r>
    <r>
      <rPr>
        <b/>
        <sz val="11"/>
        <color rgb="FFFF0000"/>
        <rFont val="ＭＳ Ｐゴシック"/>
        <family val="3"/>
        <charset val="128"/>
        <scheme val="minor"/>
      </rPr>
      <t>Ｗモード外法のマネ事</t>
    </r>
    <r>
      <rPr>
        <sz val="11"/>
        <color theme="1"/>
        <rFont val="ＭＳ Ｐゴシック"/>
        <family val="2"/>
        <charset val="128"/>
        <scheme val="minor"/>
      </rPr>
      <t>ができる！</t>
    </r>
    <rPh sb="5" eb="7">
      <t>ヒョウジュン</t>
    </rPh>
    <rPh sb="13" eb="14">
      <t>カイ</t>
    </rPh>
    <rPh sb="19" eb="20">
      <t>ゲ</t>
    </rPh>
    <rPh sb="20" eb="21">
      <t>ホウ</t>
    </rPh>
    <rPh sb="24" eb="25">
      <t>コト</t>
    </rPh>
    <phoneticPr fontId="1"/>
  </si>
  <si>
    <t>　マイナーアクションでＷモードの下準備も、待機アクションも全く不要で、</t>
    <rPh sb="16" eb="19">
      <t>シタジュンビ</t>
    </rPh>
    <rPh sb="21" eb="23">
      <t>タイキ</t>
    </rPh>
    <rPh sb="29" eb="30">
      <t>マッタ</t>
    </rPh>
    <rPh sb="31" eb="33">
      <t>フヨウ</t>
    </rPh>
    <phoneticPr fontId="1"/>
  </si>
  <si>
    <t>　２体と言わずに何体でもマークでき、しかも１回だけ殴ってもいいとくれば　相当に高性能！</t>
    <rPh sb="2" eb="3">
      <t>カラダ</t>
    </rPh>
    <rPh sb="4" eb="5">
      <t>イ</t>
    </rPh>
    <rPh sb="8" eb="10">
      <t>ナンタイ</t>
    </rPh>
    <rPh sb="22" eb="23">
      <t>カイ</t>
    </rPh>
    <rPh sb="25" eb="26">
      <t>ナグ</t>
    </rPh>
    <rPh sb="36" eb="38">
      <t>ソウトウ</t>
    </rPh>
    <rPh sb="39" eb="42">
      <t>コウセイノウ</t>
    </rPh>
    <phoneticPr fontId="1"/>
  </si>
  <si>
    <r>
      <t xml:space="preserve">　ホスピタラーのメリットは無くなるが、 </t>
    </r>
    <r>
      <rPr>
        <b/>
        <sz val="11"/>
        <color rgb="FFFF0000"/>
        <rFont val="ＭＳ Ｐゴシック"/>
        <family val="3"/>
        <charset val="128"/>
        <scheme val="minor"/>
      </rPr>
      <t>マイナーアクションが丸々１回　節約できる</t>
    </r>
    <r>
      <rPr>
        <sz val="11"/>
        <color theme="1"/>
        <rFont val="ＭＳ Ｐゴシック"/>
        <family val="2"/>
        <charset val="128"/>
        <scheme val="minor"/>
      </rPr>
      <t>のは偉大！</t>
    </r>
    <rPh sb="13" eb="14">
      <t>ナ</t>
    </rPh>
    <rPh sb="30" eb="31">
      <t>マル</t>
    </rPh>
    <rPh sb="33" eb="34">
      <t>カイ</t>
    </rPh>
    <rPh sb="35" eb="37">
      <t>セツヤク</t>
    </rPh>
    <rPh sb="42" eb="44">
      <t>イダイ</t>
    </rPh>
    <phoneticPr fontId="1"/>
  </si>
  <si>
    <t>　味方の動き次第で　プランＡＢ複合型が実戦レベルで狙えるぞ。</t>
    <rPh sb="1" eb="3">
      <t>ミカタ</t>
    </rPh>
    <rPh sb="4" eb="5">
      <t>ウゴ</t>
    </rPh>
    <rPh sb="6" eb="8">
      <t>シダイ</t>
    </rPh>
    <rPh sb="15" eb="18">
      <t>フクゴウガタ</t>
    </rPh>
    <rPh sb="19" eb="21">
      <t>ジッセン</t>
    </rPh>
    <rPh sb="25" eb="26">
      <t>ネラ</t>
    </rPh>
    <phoneticPr fontId="1"/>
  </si>
  <si>
    <t>　どうせマークがセーヴ終了なので、ちょっとした時間稼ぎ程度のノリでＯＫ！</t>
    <rPh sb="11" eb="13">
      <t>シュウリョウ</t>
    </rPh>
    <rPh sb="23" eb="25">
      <t>ジカン</t>
    </rPh>
    <rPh sb="25" eb="26">
      <t>カセ</t>
    </rPh>
    <rPh sb="27" eb="29">
      <t>テイド</t>
    </rPh>
    <phoneticPr fontId="1"/>
  </si>
  <si>
    <t>③幻惑中にマークできていない(泣)</t>
    <rPh sb="1" eb="3">
      <t>ゲンワク</t>
    </rPh>
    <rPh sb="3" eb="4">
      <t>チュウ</t>
    </rPh>
    <rPh sb="15" eb="16">
      <t>ナ</t>
    </rPh>
    <phoneticPr fontId="1"/>
  </si>
  <si>
    <t>　標準アクション１回でマークも攻撃もできるので、温存せずにＧＯ！</t>
    <rPh sb="1" eb="3">
      <t>ヒョウジュン</t>
    </rPh>
    <rPh sb="9" eb="10">
      <t>カイ</t>
    </rPh>
    <rPh sb="15" eb="17">
      <t>コウゲキ</t>
    </rPh>
    <rPh sb="24" eb="26">
      <t>オンゾン</t>
    </rPh>
    <phoneticPr fontId="1"/>
  </si>
  <si>
    <t>①ハルトのブラッディ・パスとコンボ！　とは言え、それ程　重視せずとも良い</t>
    <rPh sb="21" eb="22">
      <t>イ</t>
    </rPh>
    <rPh sb="26" eb="27">
      <t>ホド</t>
    </rPh>
    <rPh sb="28" eb="30">
      <t>ジュウシ</t>
    </rPh>
    <rPh sb="34" eb="35">
      <t>ヨ</t>
    </rPh>
    <phoneticPr fontId="1"/>
  </si>
  <si>
    <t>　一時的ＨＰがもらえるので、実はマーク中の方が安全だったりもする・・・。</t>
    <rPh sb="1" eb="4">
      <t>イチジテキ</t>
    </rPh>
    <rPh sb="14" eb="15">
      <t>ジツ</t>
    </rPh>
    <rPh sb="19" eb="20">
      <t>チュウ</t>
    </rPh>
    <rPh sb="21" eb="22">
      <t>ホウ</t>
    </rPh>
    <rPh sb="23" eb="25">
      <t>アンゼン</t>
    </rPh>
    <phoneticPr fontId="1"/>
  </si>
  <si>
    <r>
      <t>※：ホスピタラーの看護(PHB132)　</t>
    </r>
    <r>
      <rPr>
        <b/>
        <sz val="12"/>
        <color rgb="FF00B0F0"/>
        <rFont val="ＭＳ Ｐゴシック"/>
        <family val="3"/>
        <charset val="128"/>
        <scheme val="minor"/>
      </rPr>
      <t>Lv16からね</t>
    </r>
    <rPh sb="9" eb="11">
      <t>カンゴ</t>
    </rPh>
    <phoneticPr fontId="1"/>
  </si>
  <si>
    <r>
      <t>　　君がレイ・オン・ハンズのパワーを使用するたび、</t>
    </r>
    <r>
      <rPr>
        <b/>
        <sz val="11"/>
        <color rgb="FFFF0000"/>
        <rFont val="ＭＳ Ｐゴシック"/>
        <family val="3"/>
        <charset val="128"/>
        <scheme val="minor"/>
      </rPr>
      <t>回復するHPの量に君の【魅】を加える</t>
    </r>
    <r>
      <rPr>
        <sz val="11"/>
        <color theme="1"/>
        <rFont val="ＭＳ Ｐゴシック"/>
        <family val="2"/>
        <charset val="128"/>
        <scheme val="minor"/>
      </rPr>
      <t>。</t>
    </r>
    <rPh sb="2" eb="3">
      <t>キミ</t>
    </rPh>
    <rPh sb="18" eb="20">
      <t>シヨウ</t>
    </rPh>
    <rPh sb="25" eb="27">
      <t>カイフク</t>
    </rPh>
    <rPh sb="32" eb="33">
      <t>リョウ</t>
    </rPh>
    <phoneticPr fontId="1"/>
  </si>
  <si>
    <t>※：チャンピオンズ・ステップ（RoG）　</t>
    <phoneticPr fontId="1"/>
  </si>
  <si>
    <t>　　パワー（【一日毎】）</t>
    <rPh sb="7" eb="9">
      <t>イチニチ</t>
    </rPh>
    <rPh sb="9" eb="10">
      <t>マイ</t>
    </rPh>
    <phoneticPr fontId="1"/>
  </si>
  <si>
    <t>　　　　[一日毎]◆[瞬間移動]</t>
    <phoneticPr fontId="1"/>
  </si>
  <si>
    <t>　　　　移動アクション　　使用者</t>
    <rPh sb="4" eb="6">
      <t>イドウ</t>
    </rPh>
    <rPh sb="13" eb="16">
      <t>シヨウシャ</t>
    </rPh>
    <phoneticPr fontId="1"/>
  </si>
  <si>
    <t>　　　　効果：使用者は３マスの瞬間移動を行う。</t>
    <phoneticPr fontId="1"/>
  </si>
  <si>
    <t>☆：ディフェンダーズ･アーマー ＋３　LV15(RoG)</t>
    <phoneticPr fontId="1"/>
  </si>
  <si>
    <t>　　パワー（【一日毎】）　マイナーアクション</t>
    <phoneticPr fontId="1"/>
  </si>
  <si>
    <t>　　　使用者の次T終まで、敵１体にヒットを与え"マークされた状態"にするすべての攻撃は、</t>
    <phoneticPr fontId="1"/>
  </si>
  <si>
    <t>　　その敵を幻惑状態にもする（ST終）。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</si>
</sst>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4"/>
      <color rgb="FF00B0F0"/>
      <name val="ＭＳ Ｐゴシック"/>
      <family val="3"/>
      <charset val="128"/>
      <scheme val="minor"/>
    </font>
    <font>
      <b/>
      <sz val="18"/>
      <color theme="4" tint="-0.249977111117893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6" tint="-0.249977111117893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b/>
      <sz val="14"/>
      <color rgb="FF008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rgb="FF00B0F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1"/>
      <color rgb="FF7030A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8" tint="-0.249977111117893"/>
      <name val="ＭＳ Ｐゴシック"/>
      <family val="3"/>
      <charset val="128"/>
      <scheme val="minor"/>
    </font>
    <font>
      <b/>
      <sz val="11"/>
      <color theme="8" tint="-0.499984740745262"/>
      <name val="ＭＳ Ｐゴシック"/>
      <family val="3"/>
      <charset val="128"/>
      <scheme val="minor"/>
    </font>
    <font>
      <b/>
      <sz val="11"/>
      <color theme="6" tint="-0.499984740745262"/>
      <name val="ＭＳ Ｐゴシック"/>
      <family val="3"/>
      <charset val="128"/>
      <scheme val="minor"/>
    </font>
    <font>
      <sz val="11"/>
      <color theme="8" tint="-0.499984740745262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b/>
      <sz val="14"/>
      <color theme="6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1"/>
      <color theme="7" tint="-0.49998474074526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theme="3" tint="-0.499984740745262"/>
      <name val="ＭＳ Ｐゴシック"/>
      <family val="3"/>
      <charset val="128"/>
      <scheme val="minor"/>
    </font>
    <font>
      <b/>
      <sz val="14"/>
      <color rgb="FF00B0F0"/>
      <name val="HGPｺﾞｼｯｸE"/>
      <family val="3"/>
      <charset val="128"/>
    </font>
    <font>
      <b/>
      <sz val="14"/>
      <color rgb="FFFF0000"/>
      <name val="HGPｺﾞｼｯｸE"/>
      <family val="3"/>
      <charset val="128"/>
    </font>
    <font>
      <sz val="14"/>
      <color rgb="FF00B0F0"/>
      <name val="HGPｺﾞｼｯｸE"/>
      <family val="3"/>
      <charset val="128"/>
    </font>
    <font>
      <b/>
      <sz val="14"/>
      <color theme="7" tint="-0.499984740745262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b/>
      <sz val="14"/>
      <color theme="8" tint="-0.499984740745262"/>
      <name val="HGPｺﾞｼｯｸE"/>
      <family val="3"/>
      <charset val="128"/>
    </font>
    <font>
      <b/>
      <sz val="14"/>
      <color rgb="FF00B050"/>
      <name val="HGPｺﾞｼｯｸE"/>
      <family val="3"/>
      <charset val="128"/>
    </font>
    <font>
      <b/>
      <sz val="16"/>
      <color rgb="FFFF0000"/>
      <name val="HGPｺﾞｼｯｸE"/>
      <family val="3"/>
      <charset val="128"/>
    </font>
    <font>
      <b/>
      <sz val="14"/>
      <color theme="6" tint="-0.249977111117893"/>
      <name val="HGPｺﾞｼｯｸE"/>
      <family val="3"/>
      <charset val="128"/>
    </font>
    <font>
      <b/>
      <sz val="14"/>
      <color rgb="FF0070C0"/>
      <name val="HGPｺﾞｼｯｸE"/>
      <family val="3"/>
      <charset val="128"/>
    </font>
    <font>
      <b/>
      <sz val="16"/>
      <color rgb="FF00B0F0"/>
      <name val="HGPｺﾞｼｯｸE"/>
      <family val="3"/>
      <charset val="128"/>
    </font>
    <font>
      <b/>
      <sz val="18"/>
      <color theme="8" tint="-0.499984740745262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b/>
      <sz val="18"/>
      <color theme="7" tint="-0.249977111117893"/>
      <name val="HGPｺﾞｼｯｸE"/>
      <family val="3"/>
      <charset val="128"/>
    </font>
    <font>
      <b/>
      <sz val="16"/>
      <color theme="8" tint="-0.499984740745262"/>
      <name val="HGPｺﾞｼｯｸE"/>
      <family val="3"/>
      <charset val="128"/>
    </font>
    <font>
      <b/>
      <sz val="14"/>
      <color theme="3" tint="-0.499984740745262"/>
      <name val="HGPｺﾞｼｯｸE"/>
      <family val="3"/>
      <charset val="128"/>
    </font>
    <font>
      <b/>
      <sz val="14"/>
      <color theme="1"/>
      <name val="HGPｺﾞｼｯｸE"/>
      <family val="3"/>
      <charset val="128"/>
    </font>
    <font>
      <b/>
      <sz val="14"/>
      <color rgb="FF008000"/>
      <name val="HGPｺﾞｼｯｸE"/>
      <family val="3"/>
      <charset val="128"/>
    </font>
    <font>
      <b/>
      <sz val="14"/>
      <color rgb="FF002060"/>
      <name val="HGPｺﾞｼｯｸE"/>
      <family val="3"/>
      <charset val="128"/>
    </font>
    <font>
      <b/>
      <sz val="14"/>
      <name val="HGPｺﾞｼｯｸE"/>
      <family val="3"/>
      <charset val="128"/>
    </font>
    <font>
      <b/>
      <sz val="12"/>
      <color theme="4" tint="-0.249977111117893"/>
      <name val="HGPｺﾞｼｯｸE"/>
      <family val="3"/>
      <charset val="128"/>
    </font>
    <font>
      <b/>
      <sz val="12"/>
      <color rgb="FF00B0F0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1D0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5" borderId="3" xfId="0" applyFont="1" applyFill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0" fillId="9" borderId="3" xfId="0" applyFill="1" applyBorder="1">
      <alignment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shrinkToFit="1"/>
    </xf>
    <xf numFmtId="0" fontId="9" fillId="11" borderId="1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7" borderId="11" xfId="0" applyFont="1" applyFill="1" applyBorder="1" applyAlignment="1">
      <alignment horizontal="center" vertical="center" wrapText="1"/>
    </xf>
    <xf numFmtId="0" fontId="0" fillId="13" borderId="1" xfId="0" applyFill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11" borderId="2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 shrinkToFit="1"/>
    </xf>
    <xf numFmtId="0" fontId="3" fillId="7" borderId="38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6" fillId="7" borderId="4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11" fillId="8" borderId="46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shrinkToFit="1"/>
    </xf>
    <xf numFmtId="0" fontId="8" fillId="14" borderId="21" xfId="0" applyFont="1" applyFill="1" applyBorder="1" applyAlignment="1">
      <alignment horizontal="center" vertical="center" shrinkToFit="1"/>
    </xf>
    <xf numFmtId="0" fontId="9" fillId="14" borderId="1" xfId="0" applyFont="1" applyFill="1" applyBorder="1" applyAlignment="1">
      <alignment horizontal="center" vertical="center" shrinkToFit="1"/>
    </xf>
    <xf numFmtId="0" fontId="8" fillId="14" borderId="1" xfId="0" applyFont="1" applyFill="1" applyBorder="1" applyAlignment="1">
      <alignment horizontal="center" vertical="center" shrinkToFit="1"/>
    </xf>
    <xf numFmtId="0" fontId="7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8" fillId="14" borderId="21" xfId="0" applyFont="1" applyFill="1" applyBorder="1" applyAlignment="1">
      <alignment horizontal="center" vertical="center" shrinkToFit="1"/>
    </xf>
    <xf numFmtId="0" fontId="3" fillId="7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shrinkToFit="1"/>
    </xf>
    <xf numFmtId="0" fontId="8" fillId="14" borderId="21" xfId="0" applyFont="1" applyFill="1" applyBorder="1" applyAlignment="1">
      <alignment horizontal="center" vertical="center" shrinkToFit="1"/>
    </xf>
    <xf numFmtId="0" fontId="17" fillId="9" borderId="27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1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36" fillId="0" borderId="16" xfId="0" applyFont="1" applyBorder="1">
      <alignment vertical="center"/>
    </xf>
    <xf numFmtId="0" fontId="0" fillId="0" borderId="0" xfId="0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1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 wrapText="1"/>
    </xf>
    <xf numFmtId="0" fontId="16" fillId="7" borderId="42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17" borderId="8" xfId="0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center" vertical="center" wrapText="1"/>
    </xf>
    <xf numFmtId="0" fontId="11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0" fontId="36" fillId="0" borderId="16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shrinkToFit="1"/>
    </xf>
    <xf numFmtId="0" fontId="8" fillId="14" borderId="21" xfId="0" applyFont="1" applyFill="1" applyBorder="1" applyAlignment="1">
      <alignment horizontal="center" vertical="center" shrinkToFit="1"/>
    </xf>
    <xf numFmtId="0" fontId="9" fillId="14" borderId="1" xfId="0" applyFont="1" applyFill="1" applyBorder="1" applyAlignment="1">
      <alignment horizontal="center" vertical="center" shrinkToFit="1"/>
    </xf>
    <xf numFmtId="0" fontId="8" fillId="14" borderId="1" xfId="0" applyFont="1" applyFill="1" applyBorder="1" applyAlignment="1">
      <alignment horizontal="center" vertical="center" shrinkToFit="1"/>
    </xf>
    <xf numFmtId="0" fontId="7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6" fillId="20" borderId="31" xfId="0" applyFont="1" applyFill="1" applyBorder="1" applyAlignment="1">
      <alignment horizontal="center" vertical="center"/>
    </xf>
    <xf numFmtId="0" fontId="56" fillId="20" borderId="58" xfId="0" applyFont="1" applyFill="1" applyBorder="1" applyAlignment="1">
      <alignment horizontal="center" vertical="center" shrinkToFit="1"/>
    </xf>
    <xf numFmtId="0" fontId="56" fillId="21" borderId="59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7" fillId="23" borderId="64" xfId="0" applyFont="1" applyFill="1" applyBorder="1" applyAlignment="1">
      <alignment horizontal="center" vertical="center"/>
    </xf>
    <xf numFmtId="0" fontId="9" fillId="23" borderId="65" xfId="0" applyFont="1" applyFill="1" applyBorder="1" applyAlignment="1">
      <alignment horizontal="center" vertical="center" shrinkToFit="1"/>
    </xf>
    <xf numFmtId="0" fontId="9" fillId="23" borderId="66" xfId="0" applyFont="1" applyFill="1" applyBorder="1" applyAlignment="1">
      <alignment horizontal="center" vertical="center" shrinkToFit="1"/>
    </xf>
    <xf numFmtId="0" fontId="9" fillId="23" borderId="10" xfId="0" applyFont="1" applyFill="1" applyBorder="1" applyAlignment="1">
      <alignment horizontal="center" vertical="center" shrinkToFit="1"/>
    </xf>
    <xf numFmtId="0" fontId="0" fillId="24" borderId="67" xfId="0" applyFill="1" applyBorder="1" applyAlignment="1">
      <alignment horizontal="center" vertical="center" shrinkToFit="1"/>
    </xf>
    <xf numFmtId="0" fontId="10" fillId="24" borderId="68" xfId="0" applyFont="1" applyFill="1" applyBorder="1" applyAlignment="1">
      <alignment horizontal="center" vertical="center" shrinkToFit="1"/>
    </xf>
    <xf numFmtId="0" fontId="10" fillId="24" borderId="69" xfId="0" applyFont="1" applyFill="1" applyBorder="1" applyAlignment="1">
      <alignment horizontal="center" vertical="center" shrinkToFit="1"/>
    </xf>
    <xf numFmtId="0" fontId="10" fillId="24" borderId="3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7" fillId="6" borderId="21" xfId="0" applyFont="1" applyFill="1" applyBorder="1" applyAlignment="1">
      <alignment vertical="center" shrinkToFit="1"/>
    </xf>
    <xf numFmtId="0" fontId="56" fillId="20" borderId="58" xfId="0" applyFont="1" applyFill="1" applyBorder="1" applyAlignment="1">
      <alignment horizontal="center" vertical="center"/>
    </xf>
    <xf numFmtId="0" fontId="61" fillId="21" borderId="59" xfId="0" applyFont="1" applyFill="1" applyBorder="1" applyAlignment="1">
      <alignment horizontal="center" vertical="center"/>
    </xf>
    <xf numFmtId="0" fontId="57" fillId="14" borderId="15" xfId="0" applyFont="1" applyFill="1" applyBorder="1" applyAlignment="1">
      <alignment vertical="center" shrinkToFit="1"/>
    </xf>
    <xf numFmtId="0" fontId="56" fillId="20" borderId="3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2" fillId="0" borderId="0" xfId="0" applyFont="1" applyAlignment="1">
      <alignment horizontal="center" vertical="center"/>
    </xf>
    <xf numFmtId="0" fontId="22" fillId="25" borderId="64" xfId="0" applyFont="1" applyFill="1" applyBorder="1" applyAlignment="1">
      <alignment horizontal="center" vertical="center" shrinkToFit="1"/>
    </xf>
    <xf numFmtId="0" fontId="9" fillId="25" borderId="65" xfId="0" applyFont="1" applyFill="1" applyBorder="1" applyAlignment="1">
      <alignment horizontal="center" vertical="center" shrinkToFit="1"/>
    </xf>
    <xf numFmtId="0" fontId="9" fillId="25" borderId="10" xfId="0" applyFont="1" applyFill="1" applyBorder="1" applyAlignment="1">
      <alignment horizontal="center" vertical="center" shrinkToFit="1"/>
    </xf>
    <xf numFmtId="0" fontId="0" fillId="26" borderId="67" xfId="0" applyFill="1" applyBorder="1" applyAlignment="1">
      <alignment horizontal="center" vertical="center" shrinkToFit="1"/>
    </xf>
    <xf numFmtId="0" fontId="10" fillId="26" borderId="68" xfId="0" applyFont="1" applyFill="1" applyBorder="1" applyAlignment="1">
      <alignment horizontal="center" vertical="center" shrinkToFit="1"/>
    </xf>
    <xf numFmtId="0" fontId="10" fillId="26" borderId="33" xfId="0" applyFont="1" applyFill="1" applyBorder="1" applyAlignment="1">
      <alignment horizontal="center" vertical="center" shrinkToFit="1"/>
    </xf>
    <xf numFmtId="0" fontId="57" fillId="11" borderId="21" xfId="0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61" fillId="20" borderId="31" xfId="0" applyFont="1" applyFill="1" applyBorder="1" applyAlignment="1">
      <alignment horizontal="center" vertical="center" shrinkToFit="1"/>
    </xf>
    <xf numFmtId="0" fontId="61" fillId="20" borderId="58" xfId="0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7" fillId="19" borderId="22" xfId="0" applyFont="1" applyFill="1" applyBorder="1" applyAlignment="1">
      <alignment horizontal="center" vertical="center"/>
    </xf>
    <xf numFmtId="0" fontId="57" fillId="19" borderId="23" xfId="0" applyFont="1" applyFill="1" applyBorder="1" applyAlignment="1">
      <alignment horizontal="center" vertical="center"/>
    </xf>
    <xf numFmtId="0" fontId="56" fillId="13" borderId="61" xfId="0" applyFont="1" applyFill="1" applyBorder="1" applyAlignment="1">
      <alignment horizontal="center" vertical="center" shrinkToFit="1"/>
    </xf>
    <xf numFmtId="0" fontId="56" fillId="13" borderId="62" xfId="0" applyFont="1" applyFill="1" applyBorder="1" applyAlignment="1">
      <alignment horizontal="center" vertical="center" shrinkToFit="1"/>
    </xf>
    <xf numFmtId="0" fontId="5" fillId="15" borderId="21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56" fillId="21" borderId="63" xfId="0" applyFont="1" applyFill="1" applyBorder="1" applyAlignment="1">
      <alignment horizontal="center" vertical="center"/>
    </xf>
    <xf numFmtId="0" fontId="56" fillId="21" borderId="60" xfId="0" applyFont="1" applyFill="1" applyBorder="1" applyAlignment="1">
      <alignment horizontal="center" vertical="center"/>
    </xf>
    <xf numFmtId="0" fontId="57" fillId="22" borderId="17" xfId="0" applyFont="1" applyFill="1" applyBorder="1" applyAlignment="1">
      <alignment horizontal="center" vertical="center"/>
    </xf>
    <xf numFmtId="0" fontId="57" fillId="22" borderId="18" xfId="0" applyFont="1" applyFill="1" applyBorder="1" applyAlignment="1">
      <alignment horizontal="center" vertical="center"/>
    </xf>
    <xf numFmtId="0" fontId="57" fillId="22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59" fillId="22" borderId="17" xfId="0" applyFont="1" applyFill="1" applyBorder="1" applyAlignment="1">
      <alignment horizontal="center" vertical="center"/>
    </xf>
    <xf numFmtId="0" fontId="59" fillId="22" borderId="18" xfId="0" applyFont="1" applyFill="1" applyBorder="1" applyAlignment="1">
      <alignment horizontal="center" vertical="center"/>
    </xf>
    <xf numFmtId="0" fontId="59" fillId="22" borderId="19" xfId="0" applyFont="1" applyFill="1" applyBorder="1" applyAlignment="1">
      <alignment horizontal="center" vertical="center"/>
    </xf>
    <xf numFmtId="0" fontId="57" fillId="19" borderId="22" xfId="0" applyFont="1" applyFill="1" applyBorder="1" applyAlignment="1">
      <alignment horizontal="center" vertical="center" shrinkToFit="1"/>
    </xf>
    <xf numFmtId="0" fontId="57" fillId="19" borderId="23" xfId="0" applyFont="1" applyFill="1" applyBorder="1" applyAlignment="1">
      <alignment horizontal="center" vertical="center" shrinkToFit="1"/>
    </xf>
    <xf numFmtId="0" fontId="5" fillId="15" borderId="12" xfId="0" applyFont="1" applyFill="1" applyBorder="1" applyAlignment="1">
      <alignment horizontal="center" vertical="center" shrinkToFit="1"/>
    </xf>
    <xf numFmtId="0" fontId="5" fillId="15" borderId="14" xfId="0" applyFont="1" applyFill="1" applyBorder="1" applyAlignment="1">
      <alignment horizontal="center" vertical="center" shrinkToFit="1"/>
    </xf>
    <xf numFmtId="0" fontId="56" fillId="21" borderId="63" xfId="0" applyFont="1" applyFill="1" applyBorder="1" applyAlignment="1">
      <alignment horizontal="center" vertical="center" shrinkToFit="1"/>
    </xf>
    <xf numFmtId="0" fontId="56" fillId="21" borderId="60" xfId="0" applyFont="1" applyFill="1" applyBorder="1" applyAlignment="1">
      <alignment horizontal="center" vertical="center" shrinkToFit="1"/>
    </xf>
    <xf numFmtId="0" fontId="22" fillId="15" borderId="21" xfId="0" applyFont="1" applyFill="1" applyBorder="1" applyAlignment="1">
      <alignment horizontal="center" vertical="center"/>
    </xf>
    <xf numFmtId="0" fontId="9" fillId="15" borderId="23" xfId="0" applyFont="1" applyFill="1" applyBorder="1" applyAlignment="1">
      <alignment horizontal="center" vertical="center"/>
    </xf>
    <xf numFmtId="0" fontId="56" fillId="21" borderId="71" xfId="0" applyFont="1" applyFill="1" applyBorder="1" applyAlignment="1">
      <alignment horizontal="center" vertical="center"/>
    </xf>
    <xf numFmtId="0" fontId="56" fillId="21" borderId="70" xfId="0" applyFont="1" applyFill="1" applyBorder="1" applyAlignment="1">
      <alignment horizontal="center" vertical="center"/>
    </xf>
    <xf numFmtId="0" fontId="57" fillId="22" borderId="21" xfId="0" applyFont="1" applyFill="1" applyBorder="1" applyAlignment="1">
      <alignment horizontal="center" vertical="center" shrinkToFit="1"/>
    </xf>
    <xf numFmtId="0" fontId="57" fillId="22" borderId="22" xfId="0" applyFont="1" applyFill="1" applyBorder="1" applyAlignment="1">
      <alignment horizontal="center" vertical="center" shrinkToFit="1"/>
    </xf>
    <xf numFmtId="0" fontId="57" fillId="22" borderId="23" xfId="0" applyFont="1" applyFill="1" applyBorder="1" applyAlignment="1">
      <alignment horizontal="center" vertical="center" shrinkToFit="1"/>
    </xf>
    <xf numFmtId="0" fontId="57" fillId="22" borderId="17" xfId="0" applyFont="1" applyFill="1" applyBorder="1" applyAlignment="1">
      <alignment horizontal="center" vertical="center" shrinkToFit="1"/>
    </xf>
    <xf numFmtId="0" fontId="57" fillId="22" borderId="18" xfId="0" applyFont="1" applyFill="1" applyBorder="1" applyAlignment="1">
      <alignment horizontal="center" vertical="center" shrinkToFit="1"/>
    </xf>
    <xf numFmtId="0" fontId="57" fillId="22" borderId="19" xfId="0" applyFont="1" applyFill="1" applyBorder="1" applyAlignment="1">
      <alignment horizontal="center" vertical="center" shrinkToFit="1"/>
    </xf>
    <xf numFmtId="0" fontId="5" fillId="15" borderId="21" xfId="0" applyFont="1" applyFill="1" applyBorder="1" applyAlignment="1">
      <alignment horizontal="center" vertical="center" shrinkToFit="1"/>
    </xf>
    <xf numFmtId="0" fontId="5" fillId="15" borderId="23" xfId="0" applyFont="1" applyFill="1" applyBorder="1" applyAlignment="1">
      <alignment horizontal="center" vertical="center" shrinkToFit="1"/>
    </xf>
    <xf numFmtId="0" fontId="57" fillId="15" borderId="17" xfId="0" applyFont="1" applyFill="1" applyBorder="1" applyAlignment="1">
      <alignment horizontal="center" vertical="center" shrinkToFit="1"/>
    </xf>
    <xf numFmtId="0" fontId="57" fillId="15" borderId="18" xfId="0" applyFont="1" applyFill="1" applyBorder="1" applyAlignment="1">
      <alignment horizontal="center" vertical="center" shrinkToFit="1"/>
    </xf>
    <xf numFmtId="0" fontId="57" fillId="15" borderId="19" xfId="0" applyFont="1" applyFill="1" applyBorder="1" applyAlignment="1">
      <alignment horizontal="center" vertical="center" shrinkToFit="1"/>
    </xf>
    <xf numFmtId="0" fontId="57" fillId="15" borderId="21" xfId="0" applyFont="1" applyFill="1" applyBorder="1" applyAlignment="1">
      <alignment horizontal="center" vertical="center" shrinkToFit="1"/>
    </xf>
    <xf numFmtId="0" fontId="57" fillId="15" borderId="22" xfId="0" applyFont="1" applyFill="1" applyBorder="1" applyAlignment="1">
      <alignment horizontal="center" vertical="center" shrinkToFit="1"/>
    </xf>
    <xf numFmtId="0" fontId="57" fillId="15" borderId="23" xfId="0" applyFont="1" applyFill="1" applyBorder="1" applyAlignment="1">
      <alignment horizontal="center" vertical="center" shrinkToFit="1"/>
    </xf>
    <xf numFmtId="0" fontId="57" fillId="15" borderId="12" xfId="0" applyFont="1" applyFill="1" applyBorder="1" applyAlignment="1">
      <alignment horizontal="center" vertical="center" shrinkToFit="1"/>
    </xf>
    <xf numFmtId="0" fontId="59" fillId="15" borderId="14" xfId="0" applyFont="1" applyFill="1" applyBorder="1" applyAlignment="1">
      <alignment horizontal="center" vertical="center" shrinkToFit="1"/>
    </xf>
    <xf numFmtId="0" fontId="56" fillId="21" borderId="71" xfId="0" applyFont="1" applyFill="1" applyBorder="1" applyAlignment="1">
      <alignment horizontal="center" vertical="center" shrinkToFit="1"/>
    </xf>
    <xf numFmtId="0" fontId="56" fillId="21" borderId="70" xfId="0" applyFont="1" applyFill="1" applyBorder="1" applyAlignment="1">
      <alignment horizontal="center" vertical="center" shrinkToFit="1"/>
    </xf>
    <xf numFmtId="0" fontId="56" fillId="20" borderId="21" xfId="0" applyFont="1" applyFill="1" applyBorder="1" applyAlignment="1">
      <alignment horizontal="center" vertical="center"/>
    </xf>
    <xf numFmtId="0" fontId="56" fillId="20" borderId="70" xfId="0" applyFont="1" applyFill="1" applyBorder="1" applyAlignment="1">
      <alignment horizontal="center" vertical="center"/>
    </xf>
    <xf numFmtId="0" fontId="58" fillId="27" borderId="71" xfId="0" applyFont="1" applyFill="1" applyBorder="1" applyAlignment="1">
      <alignment horizontal="center" vertical="center"/>
    </xf>
    <xf numFmtId="0" fontId="58" fillId="27" borderId="22" xfId="0" applyFont="1" applyFill="1" applyBorder="1" applyAlignment="1">
      <alignment horizontal="center" vertical="center"/>
    </xf>
    <xf numFmtId="0" fontId="58" fillId="27" borderId="23" xfId="0" applyFont="1" applyFill="1" applyBorder="1" applyAlignment="1">
      <alignment horizontal="center" vertical="center"/>
    </xf>
    <xf numFmtId="0" fontId="57" fillId="6" borderId="72" xfId="0" applyFont="1" applyFill="1" applyBorder="1" applyAlignment="1">
      <alignment horizontal="center" vertical="center" shrinkToFit="1"/>
    </xf>
    <xf numFmtId="0" fontId="57" fillId="6" borderId="73" xfId="0" applyFont="1" applyFill="1" applyBorder="1" applyAlignment="1">
      <alignment horizontal="center" vertical="center" shrinkToFit="1"/>
    </xf>
    <xf numFmtId="0" fontId="57" fillId="19" borderId="73" xfId="0" applyFont="1" applyFill="1" applyBorder="1" applyAlignment="1">
      <alignment horizontal="center" vertical="center"/>
    </xf>
    <xf numFmtId="0" fontId="57" fillId="19" borderId="2" xfId="0" applyFont="1" applyFill="1" applyBorder="1" applyAlignment="1">
      <alignment horizontal="center" vertical="center"/>
    </xf>
    <xf numFmtId="0" fontId="57" fillId="14" borderId="72" xfId="0" applyFont="1" applyFill="1" applyBorder="1" applyAlignment="1">
      <alignment horizontal="center" vertical="center" shrinkToFit="1"/>
    </xf>
    <xf numFmtId="0" fontId="57" fillId="14" borderId="73" xfId="0" applyFont="1" applyFill="1" applyBorder="1" applyAlignment="1">
      <alignment horizontal="center" vertical="center" shrinkToFit="1"/>
    </xf>
    <xf numFmtId="0" fontId="5" fillId="15" borderId="74" xfId="0" applyFont="1" applyFill="1" applyBorder="1" applyAlignment="1">
      <alignment horizontal="center" vertical="center" shrinkToFit="1"/>
    </xf>
    <xf numFmtId="0" fontId="5" fillId="15" borderId="28" xfId="0" applyFont="1" applyFill="1" applyBorder="1" applyAlignment="1">
      <alignment horizontal="center" vertical="center" shrinkToFit="1"/>
    </xf>
    <xf numFmtId="0" fontId="61" fillId="20" borderId="75" xfId="0" applyFont="1" applyFill="1" applyBorder="1" applyAlignment="1">
      <alignment horizontal="center" vertical="center" shrinkToFit="1"/>
    </xf>
    <xf numFmtId="0" fontId="61" fillId="20" borderId="68" xfId="0" applyFont="1" applyFill="1" applyBorder="1" applyAlignment="1">
      <alignment horizontal="center" vertical="center" shrinkToFit="1"/>
    </xf>
    <xf numFmtId="0" fontId="58" fillId="27" borderId="46" xfId="0" applyFont="1" applyFill="1" applyBorder="1" applyAlignment="1">
      <alignment horizontal="center" vertical="center" shrinkToFit="1"/>
    </xf>
    <xf numFmtId="0" fontId="58" fillId="27" borderId="76" xfId="0" applyFont="1" applyFill="1" applyBorder="1" applyAlignment="1">
      <alignment horizontal="center" vertical="center" shrinkToFit="1"/>
    </xf>
    <xf numFmtId="0" fontId="58" fillId="27" borderId="32" xfId="0" applyFont="1" applyFill="1" applyBorder="1" applyAlignment="1">
      <alignment horizontal="center" vertical="center" shrinkToFit="1"/>
    </xf>
    <xf numFmtId="0" fontId="56" fillId="20" borderId="75" xfId="0" applyFont="1" applyFill="1" applyBorder="1" applyAlignment="1">
      <alignment horizontal="center" vertical="center" shrinkToFit="1"/>
    </xf>
    <xf numFmtId="0" fontId="56" fillId="20" borderId="68" xfId="0" applyFont="1" applyFill="1" applyBorder="1" applyAlignment="1">
      <alignment horizontal="center" vertical="center" shrinkToFit="1"/>
    </xf>
    <xf numFmtId="0" fontId="5" fillId="15" borderId="74" xfId="0" applyFont="1" applyFill="1" applyBorder="1" applyAlignment="1">
      <alignment horizontal="center" vertical="center"/>
    </xf>
    <xf numFmtId="0" fontId="5" fillId="15" borderId="28" xfId="0" applyFont="1" applyFill="1" applyBorder="1" applyAlignment="1">
      <alignment horizontal="center" vertical="center"/>
    </xf>
    <xf numFmtId="0" fontId="56" fillId="20" borderId="75" xfId="0" applyFont="1" applyFill="1" applyBorder="1" applyAlignment="1">
      <alignment horizontal="center" vertical="center"/>
    </xf>
    <xf numFmtId="0" fontId="56" fillId="20" borderId="68" xfId="0" applyFont="1" applyFill="1" applyBorder="1" applyAlignment="1">
      <alignment horizontal="center" vertical="center"/>
    </xf>
    <xf numFmtId="0" fontId="58" fillId="27" borderId="46" xfId="0" applyFont="1" applyFill="1" applyBorder="1" applyAlignment="1">
      <alignment horizontal="center" vertical="center"/>
    </xf>
    <xf numFmtId="0" fontId="58" fillId="27" borderId="76" xfId="0" applyFont="1" applyFill="1" applyBorder="1" applyAlignment="1">
      <alignment horizontal="center" vertical="center"/>
    </xf>
    <xf numFmtId="0" fontId="58" fillId="27" borderId="32" xfId="0" applyFont="1" applyFill="1" applyBorder="1" applyAlignment="1">
      <alignment horizontal="center" vertical="center"/>
    </xf>
    <xf numFmtId="0" fontId="57" fillId="19" borderId="73" xfId="0" applyFont="1" applyFill="1" applyBorder="1" applyAlignment="1">
      <alignment horizontal="center" vertical="center" shrinkToFit="1"/>
    </xf>
    <xf numFmtId="0" fontId="57" fillId="19" borderId="2" xfId="0" applyFont="1" applyFill="1" applyBorder="1" applyAlignment="1">
      <alignment horizontal="center" vertical="center" shrinkToFit="1"/>
    </xf>
    <xf numFmtId="0" fontId="57" fillId="11" borderId="72" xfId="0" applyFont="1" applyFill="1" applyBorder="1" applyAlignment="1">
      <alignment horizontal="center" vertical="center" shrinkToFit="1"/>
    </xf>
    <xf numFmtId="0" fontId="57" fillId="11" borderId="73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8" fillId="6" borderId="22" xfId="0" applyFont="1" applyFill="1" applyBorder="1" applyAlignment="1">
      <alignment horizontal="center" vertical="center" shrinkToFit="1"/>
    </xf>
    <xf numFmtId="0" fontId="8" fillId="6" borderId="23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left" vertical="center"/>
    </xf>
    <xf numFmtId="0" fontId="15" fillId="0" borderId="7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9" borderId="21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6" borderId="24" xfId="0" applyFont="1" applyFill="1" applyBorder="1" applyAlignment="1">
      <alignment horizontal="center" vertical="center" shrinkToFit="1"/>
    </xf>
    <xf numFmtId="0" fontId="5" fillId="6" borderId="25" xfId="0" applyFont="1" applyFill="1" applyBorder="1" applyAlignment="1">
      <alignment horizontal="center" vertical="center" shrinkToFit="1"/>
    </xf>
    <xf numFmtId="0" fontId="5" fillId="6" borderId="2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6" borderId="37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28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8" fillId="14" borderId="21" xfId="0" applyFont="1" applyFill="1" applyBorder="1" applyAlignment="1">
      <alignment horizontal="center" vertical="center" shrinkToFit="1"/>
    </xf>
    <xf numFmtId="0" fontId="8" fillId="14" borderId="22" xfId="0" applyFont="1" applyFill="1" applyBorder="1" applyAlignment="1">
      <alignment horizontal="center" vertical="center" shrinkToFit="1"/>
    </xf>
    <xf numFmtId="0" fontId="8" fillId="14" borderId="23" xfId="0" applyFont="1" applyFill="1" applyBorder="1" applyAlignment="1">
      <alignment horizontal="center" vertical="center" shrinkToFit="1"/>
    </xf>
    <xf numFmtId="0" fontId="5" fillId="14" borderId="24" xfId="0" applyFont="1" applyFill="1" applyBorder="1" applyAlignment="1">
      <alignment horizontal="center" vertical="center" shrinkToFit="1"/>
    </xf>
    <xf numFmtId="0" fontId="5" fillId="14" borderId="25" xfId="0" applyFont="1" applyFill="1" applyBorder="1" applyAlignment="1">
      <alignment horizontal="center" vertical="center" shrinkToFit="1"/>
    </xf>
    <xf numFmtId="0" fontId="5" fillId="14" borderId="26" xfId="0" applyFont="1" applyFill="1" applyBorder="1" applyAlignment="1">
      <alignment horizontal="center" vertical="center" shrinkToFit="1"/>
    </xf>
    <xf numFmtId="0" fontId="8" fillId="14" borderId="21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9" fillId="14" borderId="21" xfId="0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67" fillId="0" borderId="1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  <xf numFmtId="0" fontId="8" fillId="11" borderId="21" xfId="0" applyFont="1" applyFill="1" applyBorder="1" applyAlignment="1">
      <alignment horizontal="center" vertical="center" shrinkToFit="1"/>
    </xf>
    <xf numFmtId="0" fontId="8" fillId="11" borderId="22" xfId="0" applyFont="1" applyFill="1" applyBorder="1" applyAlignment="1">
      <alignment horizontal="center" vertical="center" shrinkToFit="1"/>
    </xf>
    <xf numFmtId="0" fontId="8" fillId="11" borderId="23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11" borderId="24" xfId="0" applyFont="1" applyFill="1" applyBorder="1" applyAlignment="1">
      <alignment horizontal="center" vertical="center" shrinkToFit="1"/>
    </xf>
    <xf numFmtId="0" fontId="5" fillId="11" borderId="25" xfId="0" applyFont="1" applyFill="1" applyBorder="1" applyAlignment="1">
      <alignment horizontal="center" vertical="center" shrinkToFit="1"/>
    </xf>
    <xf numFmtId="0" fontId="4" fillId="16" borderId="4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84" fillId="0" borderId="15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wrapText="1"/>
    </xf>
    <xf numFmtId="0" fontId="24" fillId="6" borderId="21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7" fillId="0" borderId="15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43" fillId="0" borderId="17" xfId="0" applyFont="1" applyBorder="1" applyAlignment="1">
      <alignment horizontal="right" vertical="center"/>
    </xf>
    <xf numFmtId="0" fontId="43" fillId="0" borderId="18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6" fillId="0" borderId="0" xfId="0" applyFont="1" applyBorder="1">
      <alignment vertical="center"/>
    </xf>
    <xf numFmtId="0" fontId="31" fillId="0" borderId="16" xfId="0" applyFont="1" applyBorder="1">
      <alignment vertical="center"/>
    </xf>
    <xf numFmtId="0" fontId="11" fillId="0" borderId="15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4" fillId="14" borderId="21" xfId="0" applyFont="1" applyFill="1" applyBorder="1" applyAlignment="1">
      <alignment horizontal="center" vertical="center"/>
    </xf>
    <xf numFmtId="0" fontId="24" fillId="14" borderId="23" xfId="0" applyFont="1" applyFill="1" applyBorder="1" applyAlignment="1">
      <alignment horizontal="center" vertical="center"/>
    </xf>
    <xf numFmtId="0" fontId="24" fillId="11" borderId="21" xfId="0" applyFont="1" applyFill="1" applyBorder="1" applyAlignment="1">
      <alignment horizontal="center" vertical="center"/>
    </xf>
    <xf numFmtId="0" fontId="24" fillId="11" borderId="23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16" xfId="0" applyFont="1" applyBorder="1" applyAlignment="1">
      <alignment horizontal="left" vertical="center"/>
    </xf>
    <xf numFmtId="0" fontId="69" fillId="0" borderId="15" xfId="0" applyFont="1" applyBorder="1">
      <alignment vertical="center"/>
    </xf>
    <xf numFmtId="0" fontId="69" fillId="0" borderId="0" xfId="0" applyFont="1" applyBorder="1">
      <alignment vertical="center"/>
    </xf>
    <xf numFmtId="0" fontId="69" fillId="0" borderId="16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5" fillId="15" borderId="21" xfId="0" applyFont="1" applyFill="1" applyBorder="1" applyAlignment="1">
      <alignment horizontal="left" vertical="center"/>
    </xf>
    <xf numFmtId="0" fontId="5" fillId="15" borderId="22" xfId="0" applyFont="1" applyFill="1" applyBorder="1" applyAlignment="1">
      <alignment horizontal="left" vertical="center"/>
    </xf>
    <xf numFmtId="0" fontId="5" fillId="15" borderId="23" xfId="0" applyFont="1" applyFill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15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0" fontId="78" fillId="0" borderId="15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6" xfId="0" applyFont="1" applyBorder="1" applyAlignment="1">
      <alignment horizontal="left" vertical="center"/>
    </xf>
    <xf numFmtId="0" fontId="80" fillId="0" borderId="15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16" xfId="0" applyFont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57" fillId="14" borderId="0" xfId="0" applyFont="1" applyFill="1" applyBorder="1" applyAlignment="1">
      <alignment horizontal="center" vertical="center" shrinkToFit="1"/>
    </xf>
    <xf numFmtId="0" fontId="57" fillId="11" borderId="22" xfId="0" applyFont="1" applyFill="1" applyBorder="1" applyAlignment="1">
      <alignment horizontal="center" vertical="center" shrinkToFit="1"/>
    </xf>
    <xf numFmtId="0" fontId="57" fillId="6" borderId="2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  <color rgb="FFA61D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D1" workbookViewId="0">
      <selection activeCell="N3" sqref="N3"/>
    </sheetView>
  </sheetViews>
  <sheetFormatPr defaultRowHeight="13.5"/>
  <cols>
    <col min="1" max="1" width="8" customWidth="1"/>
    <col min="3" max="3" width="9.75" customWidth="1"/>
    <col min="5" max="5" width="6.5" customWidth="1"/>
    <col min="15" max="15" width="7.375" customWidth="1"/>
  </cols>
  <sheetData>
    <row r="1" spans="1:15">
      <c r="A1" s="14" t="s">
        <v>31</v>
      </c>
      <c r="B1" s="286" t="s">
        <v>106</v>
      </c>
      <c r="C1" s="286"/>
      <c r="D1" s="286"/>
      <c r="M1" s="44" t="s">
        <v>70</v>
      </c>
      <c r="N1" s="45">
        <v>2.1</v>
      </c>
    </row>
    <row r="2" spans="1:15">
      <c r="A2" s="14" t="s">
        <v>32</v>
      </c>
      <c r="B2" s="286" t="s">
        <v>107</v>
      </c>
      <c r="C2" s="286"/>
      <c r="D2" s="286"/>
      <c r="N2" t="s">
        <v>105</v>
      </c>
    </row>
    <row r="3" spans="1:15" ht="14.25" thickBot="1">
      <c r="A3" s="15" t="s">
        <v>33</v>
      </c>
      <c r="B3" s="12">
        <v>15</v>
      </c>
    </row>
    <row r="4" spans="1:15" ht="14.25" thickBot="1">
      <c r="A4" s="11"/>
      <c r="B4" s="10" t="s">
        <v>11</v>
      </c>
      <c r="C4" s="10" t="s">
        <v>12</v>
      </c>
      <c r="D4" s="10"/>
      <c r="F4" s="281" t="s">
        <v>39</v>
      </c>
      <c r="G4" s="282"/>
    </row>
    <row r="5" spans="1:15">
      <c r="A5" s="14" t="s">
        <v>13</v>
      </c>
      <c r="B5" s="8">
        <v>11</v>
      </c>
      <c r="C5" s="34">
        <f>INT(($B$5-10)/2)</f>
        <v>0</v>
      </c>
      <c r="D5" s="4">
        <f t="shared" ref="D5:D10" si="0">INT($B$3/2)+$C5</f>
        <v>7</v>
      </c>
      <c r="F5" s="283" t="s">
        <v>108</v>
      </c>
      <c r="G5" s="283"/>
      <c r="H5" s="284"/>
      <c r="I5" s="284"/>
      <c r="J5" s="284"/>
      <c r="K5" s="284"/>
      <c r="L5" s="284"/>
      <c r="M5" s="284"/>
      <c r="N5" s="284"/>
    </row>
    <row r="6" spans="1:15">
      <c r="A6" s="14" t="s">
        <v>14</v>
      </c>
      <c r="B6" s="8">
        <v>14</v>
      </c>
      <c r="C6" s="34">
        <f>INT(($B$6-10)/2)</f>
        <v>2</v>
      </c>
      <c r="D6" s="68">
        <f t="shared" si="0"/>
        <v>9</v>
      </c>
      <c r="F6" s="10" t="s">
        <v>23</v>
      </c>
      <c r="G6" s="10" t="s">
        <v>24</v>
      </c>
      <c r="H6" s="10" t="s">
        <v>25</v>
      </c>
      <c r="I6" s="10" t="s">
        <v>26</v>
      </c>
      <c r="J6" s="10" t="s">
        <v>27</v>
      </c>
      <c r="K6" s="10" t="s">
        <v>28</v>
      </c>
      <c r="L6" s="10" t="s">
        <v>92</v>
      </c>
      <c r="M6" s="10" t="s">
        <v>29</v>
      </c>
      <c r="N6" s="10" t="s">
        <v>30</v>
      </c>
      <c r="O6" s="47" t="s">
        <v>35</v>
      </c>
    </row>
    <row r="7" spans="1:15">
      <c r="A7" s="14" t="s">
        <v>15</v>
      </c>
      <c r="B7" s="8">
        <v>9</v>
      </c>
      <c r="C7" s="34">
        <f>INT(($B$7-10)/2)</f>
        <v>-1</v>
      </c>
      <c r="D7" s="68">
        <f t="shared" si="0"/>
        <v>6</v>
      </c>
      <c r="F7" s="2" t="s">
        <v>113</v>
      </c>
      <c r="G7" s="2">
        <f>SUM(I7:N7)</f>
        <v>20</v>
      </c>
      <c r="H7" s="49" t="s">
        <v>18</v>
      </c>
      <c r="I7" s="51">
        <f>IF($H7 = "筋力",基本!$C$5,IF($H7 = "耐久力",基本!$C$6,IF($H7 = "敏捷力",基本!$C$7,IF($H7 = "知力",基本!$C$8,IF($H7 = "判断力",基本!$C$9,IF($H7 = "魅力",基本!$C$10,""))))))</f>
        <v>6</v>
      </c>
      <c r="J7" s="68">
        <f>INT($B$3/2)</f>
        <v>7</v>
      </c>
      <c r="K7" s="8">
        <v>2</v>
      </c>
      <c r="L7" s="8">
        <v>2</v>
      </c>
      <c r="M7" s="8">
        <v>3</v>
      </c>
      <c r="N7" s="8">
        <v>0</v>
      </c>
      <c r="O7" s="46">
        <f>SUM(J7:N7)</f>
        <v>14</v>
      </c>
    </row>
    <row r="8" spans="1:15">
      <c r="A8" s="14" t="s">
        <v>16</v>
      </c>
      <c r="B8" s="8">
        <v>14</v>
      </c>
      <c r="C8" s="34">
        <f>INT(($B$8-10)/2)</f>
        <v>2</v>
      </c>
      <c r="D8" s="68">
        <f t="shared" si="0"/>
        <v>9</v>
      </c>
      <c r="F8" s="285" t="s">
        <v>34</v>
      </c>
      <c r="G8" s="285"/>
      <c r="H8" s="285" t="s">
        <v>35</v>
      </c>
      <c r="I8" s="285"/>
      <c r="J8" s="10" t="s">
        <v>25</v>
      </c>
      <c r="K8" s="10" t="s">
        <v>26</v>
      </c>
      <c r="L8" s="50" t="s">
        <v>92</v>
      </c>
      <c r="M8" s="10" t="s">
        <v>29</v>
      </c>
      <c r="N8" s="10" t="s">
        <v>30</v>
      </c>
      <c r="O8" s="47" t="s">
        <v>35</v>
      </c>
    </row>
    <row r="9" spans="1:15">
      <c r="A9" s="14" t="s">
        <v>17</v>
      </c>
      <c r="B9" s="8">
        <v>18</v>
      </c>
      <c r="C9" s="34">
        <f>INT(($B$9-10)/2)</f>
        <v>4</v>
      </c>
      <c r="D9" s="68">
        <f t="shared" si="0"/>
        <v>11</v>
      </c>
      <c r="F9" s="284" t="s">
        <v>121</v>
      </c>
      <c r="G9" s="284"/>
      <c r="H9" s="284">
        <f>SUM(K9:N9)</f>
        <v>11</v>
      </c>
      <c r="I9" s="284"/>
      <c r="J9" s="49" t="s">
        <v>18</v>
      </c>
      <c r="K9" s="51">
        <f>IF($J9 = "筋力",基本!$C$5,IF($J9 = "耐久力",基本!$C$6,IF($J9 = "敏捷力",基本!$C$7,IF($J9 = "知力",基本!$C$8,IF($J9 = "判断力",基本!$C$9,IF($J9 = "魅力",基本!$C$10,""))))))</f>
        <v>6</v>
      </c>
      <c r="L9" s="8">
        <v>0</v>
      </c>
      <c r="M9" s="8">
        <v>3</v>
      </c>
      <c r="N9" s="8">
        <v>2</v>
      </c>
      <c r="O9" s="46">
        <f>SUM(L9:N9)</f>
        <v>5</v>
      </c>
    </row>
    <row r="10" spans="1:15">
      <c r="A10" s="14" t="s">
        <v>18</v>
      </c>
      <c r="B10" s="8">
        <v>23</v>
      </c>
      <c r="C10" s="34">
        <f>INT(($B$10-10)/2)</f>
        <v>6</v>
      </c>
      <c r="D10" s="68">
        <f t="shared" si="0"/>
        <v>13</v>
      </c>
      <c r="F10" s="285" t="s">
        <v>36</v>
      </c>
      <c r="G10" s="285"/>
      <c r="H10" s="285" t="s">
        <v>37</v>
      </c>
      <c r="I10" s="285"/>
      <c r="J10" s="285"/>
      <c r="K10" s="285"/>
      <c r="L10" s="285" t="s">
        <v>38</v>
      </c>
      <c r="M10" s="285"/>
      <c r="N10" s="285"/>
    </row>
    <row r="11" spans="1:15">
      <c r="F11" s="284" t="s">
        <v>19</v>
      </c>
      <c r="G11" s="284"/>
      <c r="H11" s="284" t="s">
        <v>111</v>
      </c>
      <c r="I11" s="284"/>
      <c r="J11" s="284"/>
      <c r="K11" s="284"/>
      <c r="L11" s="8">
        <v>3</v>
      </c>
      <c r="M11" s="4" t="s">
        <v>71</v>
      </c>
      <c r="N11" s="8">
        <v>6</v>
      </c>
    </row>
    <row r="12" spans="1:15" ht="14.25" thickBot="1">
      <c r="A12" s="196" t="s">
        <v>400</v>
      </c>
      <c r="B12" s="194">
        <v>5</v>
      </c>
      <c r="C12" s="195" t="s">
        <v>401</v>
      </c>
      <c r="D12" s="195" t="s">
        <v>402</v>
      </c>
      <c r="F12" s="1"/>
      <c r="G12" s="1"/>
      <c r="H12" s="1"/>
      <c r="I12" s="1"/>
      <c r="J12" s="1"/>
      <c r="K12" s="1"/>
      <c r="L12" s="1"/>
      <c r="M12" s="1"/>
      <c r="N12" s="1"/>
    </row>
    <row r="13" spans="1:15" ht="14.25" thickBot="1">
      <c r="A13" s="14" t="s">
        <v>100</v>
      </c>
      <c r="B13" s="65">
        <v>107</v>
      </c>
      <c r="C13" s="205">
        <f>INT($B$13/2)</f>
        <v>53</v>
      </c>
      <c r="D13" s="205">
        <f>INT($B$13/4)</f>
        <v>26</v>
      </c>
      <c r="F13" s="281" t="s">
        <v>135</v>
      </c>
      <c r="G13" s="282"/>
      <c r="H13" s="1"/>
      <c r="I13" s="1"/>
      <c r="J13" s="1"/>
      <c r="K13" s="1"/>
      <c r="L13" s="1"/>
      <c r="M13" s="1"/>
      <c r="N13" s="1"/>
    </row>
    <row r="14" spans="1:15">
      <c r="A14" s="14" t="s">
        <v>19</v>
      </c>
      <c r="B14" s="65">
        <v>31</v>
      </c>
      <c r="F14" s="283" t="s">
        <v>135</v>
      </c>
      <c r="G14" s="283"/>
      <c r="H14" s="284"/>
      <c r="I14" s="284"/>
      <c r="J14" s="284"/>
      <c r="K14" s="284"/>
      <c r="L14" s="284"/>
      <c r="M14" s="284"/>
      <c r="N14" s="284"/>
    </row>
    <row r="15" spans="1:15">
      <c r="A15" s="14" t="s">
        <v>20</v>
      </c>
      <c r="B15" s="65">
        <v>23</v>
      </c>
      <c r="F15" s="10" t="s">
        <v>23</v>
      </c>
      <c r="G15" s="10" t="s">
        <v>24</v>
      </c>
      <c r="H15" s="10" t="s">
        <v>25</v>
      </c>
      <c r="I15" s="10" t="s">
        <v>26</v>
      </c>
      <c r="J15" s="10" t="s">
        <v>27</v>
      </c>
      <c r="K15" s="10" t="s">
        <v>28</v>
      </c>
      <c r="L15" s="50" t="s">
        <v>92</v>
      </c>
      <c r="M15" s="10" t="s">
        <v>29</v>
      </c>
      <c r="N15" s="10" t="s">
        <v>30</v>
      </c>
      <c r="O15" s="47" t="s">
        <v>35</v>
      </c>
    </row>
    <row r="16" spans="1:15">
      <c r="A16" s="14" t="s">
        <v>21</v>
      </c>
      <c r="B16" s="65">
        <v>24</v>
      </c>
      <c r="F16" s="96" t="s">
        <v>112</v>
      </c>
      <c r="G16" s="2">
        <f>SUM(I16:N16)</f>
        <v>16</v>
      </c>
      <c r="H16" s="49" t="s">
        <v>18</v>
      </c>
      <c r="I16" s="51">
        <f>IF($H16 = "筋力",基本!$C$5,IF($H16 = "耐久力",基本!$C$6,IF($H16 = "敏捷力",基本!$C$7,IF($H16 = "知力",基本!$C$8,IF($H16 = "判断力",基本!$C$9,IF($H16 = "魅力",基本!$C$10,""))))))</f>
        <v>6</v>
      </c>
      <c r="J16" s="2">
        <f>INT($B$3/2)</f>
        <v>7</v>
      </c>
      <c r="K16" s="8"/>
      <c r="L16" s="8"/>
      <c r="M16" s="8">
        <v>3</v>
      </c>
      <c r="N16" s="8">
        <v>0</v>
      </c>
      <c r="O16" s="46">
        <f>SUM(J16:N16)</f>
        <v>10</v>
      </c>
    </row>
    <row r="17" spans="1:15">
      <c r="A17" s="14" t="s">
        <v>22</v>
      </c>
      <c r="B17" s="65">
        <v>30</v>
      </c>
      <c r="F17" s="285" t="s">
        <v>34</v>
      </c>
      <c r="G17" s="285"/>
      <c r="H17" s="285" t="s">
        <v>35</v>
      </c>
      <c r="I17" s="285"/>
      <c r="J17" s="10" t="s">
        <v>25</v>
      </c>
      <c r="K17" s="10" t="s">
        <v>26</v>
      </c>
      <c r="L17" s="50" t="s">
        <v>92</v>
      </c>
      <c r="M17" s="10" t="s">
        <v>29</v>
      </c>
      <c r="N17" s="10" t="s">
        <v>30</v>
      </c>
      <c r="O17" s="47" t="s">
        <v>35</v>
      </c>
    </row>
    <row r="18" spans="1:15">
      <c r="F18" s="284" t="s">
        <v>121</v>
      </c>
      <c r="G18" s="284"/>
      <c r="H18" s="284">
        <f>SUM(K18:N18)</f>
        <v>9</v>
      </c>
      <c r="I18" s="284"/>
      <c r="J18" s="49" t="s">
        <v>18</v>
      </c>
      <c r="K18" s="51">
        <f>IF($J18 = "筋力",基本!$C$5,IF($J18 = "耐久力",基本!$C$6,IF($J18 = "敏捷力",基本!$C$7,IF($J18 = "知力",基本!$C$8,IF($J18 = "判断力",基本!$C$9,IF($J18 = "魅力",基本!$C$10,""))))))</f>
        <v>6</v>
      </c>
      <c r="L18" s="8">
        <v>0</v>
      </c>
      <c r="M18" s="8">
        <v>3</v>
      </c>
      <c r="N18" s="8">
        <v>0</v>
      </c>
      <c r="O18" s="46">
        <f>SUM(L18:N18)</f>
        <v>3</v>
      </c>
    </row>
    <row r="19" spans="1:15">
      <c r="F19" s="285" t="s">
        <v>36</v>
      </c>
      <c r="G19" s="285"/>
      <c r="H19" s="285" t="s">
        <v>37</v>
      </c>
      <c r="I19" s="285"/>
      <c r="J19" s="285"/>
      <c r="K19" s="285"/>
      <c r="L19" s="285" t="s">
        <v>38</v>
      </c>
      <c r="M19" s="285"/>
      <c r="N19" s="285"/>
    </row>
    <row r="20" spans="1:15">
      <c r="B20" s="285" t="s">
        <v>351</v>
      </c>
      <c r="C20" s="285"/>
      <c r="D20" s="285"/>
      <c r="F20" s="284" t="s">
        <v>19</v>
      </c>
      <c r="G20" s="284"/>
      <c r="H20" s="284" t="s">
        <v>111</v>
      </c>
      <c r="I20" s="284"/>
      <c r="J20" s="284"/>
      <c r="K20" s="284"/>
      <c r="L20" s="8">
        <v>1</v>
      </c>
      <c r="M20" s="4" t="s">
        <v>49</v>
      </c>
      <c r="N20" s="8">
        <v>6</v>
      </c>
    </row>
    <row r="21" spans="1:15" ht="14.25" thickBot="1">
      <c r="B21" s="8">
        <v>1</v>
      </c>
      <c r="C21" s="4" t="s">
        <v>48</v>
      </c>
      <c r="D21" s="13">
        <v>6</v>
      </c>
      <c r="F21" s="1"/>
      <c r="G21" s="1"/>
      <c r="H21" s="1"/>
      <c r="I21" s="1"/>
      <c r="J21" s="1"/>
      <c r="K21" s="1"/>
      <c r="L21" s="1"/>
      <c r="M21" s="1"/>
      <c r="N21" s="1"/>
    </row>
    <row r="22" spans="1:15" ht="14.25" thickBot="1">
      <c r="F22" s="281" t="s">
        <v>109</v>
      </c>
      <c r="G22" s="282"/>
      <c r="H22" s="1"/>
      <c r="I22" s="1"/>
      <c r="J22" s="1"/>
      <c r="K22" s="1"/>
      <c r="L22" s="1"/>
      <c r="M22" s="1"/>
      <c r="N22" s="1"/>
    </row>
    <row r="23" spans="1:15">
      <c r="F23" s="283" t="s">
        <v>110</v>
      </c>
      <c r="G23" s="283"/>
      <c r="H23" s="284"/>
      <c r="I23" s="284"/>
      <c r="J23" s="284"/>
      <c r="K23" s="284"/>
      <c r="L23" s="284"/>
      <c r="M23" s="284"/>
      <c r="N23" s="284"/>
    </row>
    <row r="24" spans="1:15">
      <c r="F24" s="10" t="s">
        <v>23</v>
      </c>
      <c r="G24" s="10" t="s">
        <v>24</v>
      </c>
      <c r="H24" s="10" t="s">
        <v>25</v>
      </c>
      <c r="I24" s="10" t="s">
        <v>26</v>
      </c>
      <c r="J24" s="10" t="s">
        <v>27</v>
      </c>
      <c r="K24" s="10" t="s">
        <v>28</v>
      </c>
      <c r="L24" s="50" t="s">
        <v>92</v>
      </c>
      <c r="M24" s="10" t="s">
        <v>29</v>
      </c>
      <c r="N24" s="10" t="s">
        <v>30</v>
      </c>
      <c r="O24" s="47" t="s">
        <v>35</v>
      </c>
    </row>
    <row r="25" spans="1:15">
      <c r="A25" s="56" t="s">
        <v>76</v>
      </c>
      <c r="B25" s="56" t="s">
        <v>74</v>
      </c>
      <c r="C25" s="56" t="s">
        <v>81</v>
      </c>
      <c r="D25" s="56" t="str">
        <f>$F$4</f>
        <v>近接基礎</v>
      </c>
      <c r="F25" s="96" t="s">
        <v>112</v>
      </c>
      <c r="G25" s="2">
        <f>SUM(I25:N25)</f>
        <v>13</v>
      </c>
      <c r="H25" s="49" t="s">
        <v>13</v>
      </c>
      <c r="I25" s="51">
        <f>IF($H25 = "筋力",基本!$C$5,IF($H25 = "耐久力",基本!$C$6,IF($H25 = "敏捷力",基本!$C$7,IF($H25 = "知力",基本!$C$8,IF($H25 = "判断力",基本!$C$9,IF($H25 = "魅力",基本!$C$10,""))))))</f>
        <v>0</v>
      </c>
      <c r="J25" s="2">
        <f>INT($B$3/2)</f>
        <v>7</v>
      </c>
      <c r="K25" s="8">
        <v>2</v>
      </c>
      <c r="L25" s="8">
        <v>2</v>
      </c>
      <c r="M25" s="8">
        <v>2</v>
      </c>
      <c r="N25" s="8">
        <v>0</v>
      </c>
      <c r="O25" s="46">
        <f>SUM(J25:N25)</f>
        <v>13</v>
      </c>
    </row>
    <row r="26" spans="1:15">
      <c r="A26" s="56" t="s">
        <v>77</v>
      </c>
      <c r="B26" s="56" t="s">
        <v>79</v>
      </c>
      <c r="C26" s="56" t="s">
        <v>82</v>
      </c>
      <c r="D26" s="56" t="str">
        <f>$F$13</f>
        <v>遠隔(パワー)</v>
      </c>
      <c r="F26" s="285" t="s">
        <v>34</v>
      </c>
      <c r="G26" s="285"/>
      <c r="H26" s="285" t="s">
        <v>35</v>
      </c>
      <c r="I26" s="285"/>
      <c r="J26" s="10" t="s">
        <v>25</v>
      </c>
      <c r="K26" s="10" t="s">
        <v>26</v>
      </c>
      <c r="L26" s="50" t="s">
        <v>92</v>
      </c>
      <c r="M26" s="10" t="s">
        <v>29</v>
      </c>
      <c r="N26" s="10" t="s">
        <v>30</v>
      </c>
      <c r="O26" s="47" t="s">
        <v>35</v>
      </c>
    </row>
    <row r="27" spans="1:15">
      <c r="A27" s="56" t="s">
        <v>78</v>
      </c>
      <c r="B27" s="56" t="s">
        <v>80</v>
      </c>
      <c r="C27" s="56" t="s">
        <v>83</v>
      </c>
      <c r="D27" s="56" t="str">
        <f>$F$22</f>
        <v>近接基礎(予備)</v>
      </c>
      <c r="F27" s="284" t="s">
        <v>122</v>
      </c>
      <c r="G27" s="284"/>
      <c r="H27" s="284">
        <f>SUM(K27:N27)</f>
        <v>2</v>
      </c>
      <c r="I27" s="284"/>
      <c r="J27" s="49" t="s">
        <v>13</v>
      </c>
      <c r="K27" s="51">
        <f>IF($J27 = "筋力",基本!$C$5,IF($J27 = "耐久力",基本!$C$6,IF($J27 = "敏捷力",基本!$C$7,IF($J27 = "知力",基本!$C$8,IF($J27 = "判断力",基本!$C$9,IF($J27 = "魅力",基本!$C$10,""))))))</f>
        <v>0</v>
      </c>
      <c r="L27" s="9">
        <v>0</v>
      </c>
      <c r="M27" s="9">
        <v>2</v>
      </c>
      <c r="N27" s="9">
        <v>0</v>
      </c>
      <c r="O27" s="46">
        <f>SUM(L27:N27)</f>
        <v>2</v>
      </c>
    </row>
    <row r="28" spans="1:15">
      <c r="A28" s="56" t="s">
        <v>90</v>
      </c>
      <c r="B28" s="56"/>
      <c r="C28" s="56" t="s">
        <v>84</v>
      </c>
      <c r="D28" s="56">
        <f>$F$31</f>
        <v>0</v>
      </c>
      <c r="F28" s="285" t="s">
        <v>36</v>
      </c>
      <c r="G28" s="285"/>
      <c r="H28" s="285" t="s">
        <v>37</v>
      </c>
      <c r="I28" s="285"/>
      <c r="J28" s="285"/>
      <c r="K28" s="285"/>
      <c r="L28" s="285" t="s">
        <v>38</v>
      </c>
      <c r="M28" s="285"/>
      <c r="N28" s="285"/>
    </row>
    <row r="29" spans="1:15">
      <c r="A29" s="56"/>
      <c r="C29" s="56" t="s">
        <v>85</v>
      </c>
      <c r="D29" s="56">
        <f>$F$40</f>
        <v>0</v>
      </c>
      <c r="F29" s="284" t="s">
        <v>19</v>
      </c>
      <c r="G29" s="284"/>
      <c r="H29" s="284"/>
      <c r="I29" s="284"/>
      <c r="J29" s="284"/>
      <c r="K29" s="284"/>
      <c r="L29" s="8">
        <v>2</v>
      </c>
      <c r="M29" s="4" t="s">
        <v>49</v>
      </c>
      <c r="N29" s="8">
        <v>6</v>
      </c>
    </row>
    <row r="30" spans="1:15" ht="14.25" thickBot="1">
      <c r="C30" s="56" t="s">
        <v>86</v>
      </c>
    </row>
    <row r="31" spans="1:15" ht="14.25" thickBot="1">
      <c r="C31" s="56" t="s">
        <v>75</v>
      </c>
      <c r="F31" s="281"/>
      <c r="G31" s="282"/>
      <c r="H31" s="1"/>
      <c r="I31" s="1"/>
      <c r="J31" s="1"/>
      <c r="K31" s="1"/>
      <c r="L31" s="1"/>
      <c r="M31" s="1"/>
      <c r="N31" s="1"/>
    </row>
    <row r="32" spans="1:15">
      <c r="C32" s="56" t="s">
        <v>87</v>
      </c>
      <c r="F32" s="283"/>
      <c r="G32" s="283"/>
      <c r="H32" s="284"/>
      <c r="I32" s="284"/>
      <c r="J32" s="284"/>
      <c r="K32" s="284"/>
      <c r="L32" s="284"/>
      <c r="M32" s="284"/>
      <c r="N32" s="284"/>
    </row>
    <row r="33" spans="3:15">
      <c r="C33" s="56" t="s">
        <v>88</v>
      </c>
      <c r="F33" s="10" t="s">
        <v>23</v>
      </c>
      <c r="G33" s="10" t="s">
        <v>24</v>
      </c>
      <c r="H33" s="10" t="s">
        <v>25</v>
      </c>
      <c r="I33" s="10" t="s">
        <v>26</v>
      </c>
      <c r="J33" s="10" t="s">
        <v>27</v>
      </c>
      <c r="K33" s="10" t="s">
        <v>28</v>
      </c>
      <c r="L33" s="50" t="s">
        <v>92</v>
      </c>
      <c r="M33" s="10" t="s">
        <v>29</v>
      </c>
      <c r="N33" s="10" t="s">
        <v>30</v>
      </c>
      <c r="O33" s="47" t="s">
        <v>35</v>
      </c>
    </row>
    <row r="34" spans="3:15">
      <c r="C34" s="56" t="s">
        <v>89</v>
      </c>
      <c r="F34" s="96"/>
      <c r="G34" s="4">
        <f>SUM(I34:N34)</f>
        <v>7</v>
      </c>
      <c r="H34" s="49"/>
      <c r="I34" s="51" t="str">
        <f>IF($H34 = "筋力",基本!$C$5,IF($H34 = "耐久力",基本!$C$6,IF($H34 = "敏捷力",基本!$C$7,IF($H34 = "知力",基本!$C$8,IF($H34 = "判断力",基本!$C$9,IF($H34 = "魅力",基本!$C$10,""))))))</f>
        <v/>
      </c>
      <c r="J34" s="4">
        <f>INT($B$3/2)</f>
        <v>7</v>
      </c>
      <c r="K34" s="8"/>
      <c r="L34" s="8"/>
      <c r="M34" s="8"/>
      <c r="N34" s="8"/>
      <c r="O34" s="46">
        <f>SUM(J34:N34)</f>
        <v>7</v>
      </c>
    </row>
    <row r="35" spans="3:15">
      <c r="C35" s="56"/>
      <c r="F35" s="285" t="s">
        <v>5</v>
      </c>
      <c r="G35" s="285"/>
      <c r="H35" s="285" t="s">
        <v>35</v>
      </c>
      <c r="I35" s="285"/>
      <c r="J35" s="10" t="s">
        <v>25</v>
      </c>
      <c r="K35" s="10" t="s">
        <v>26</v>
      </c>
      <c r="L35" s="50" t="s">
        <v>92</v>
      </c>
      <c r="M35" s="10" t="s">
        <v>29</v>
      </c>
      <c r="N35" s="10" t="s">
        <v>30</v>
      </c>
      <c r="O35" s="47" t="s">
        <v>35</v>
      </c>
    </row>
    <row r="36" spans="3:15">
      <c r="F36" s="284"/>
      <c r="G36" s="284"/>
      <c r="H36" s="284">
        <f>SUM(K36:N36)</f>
        <v>0</v>
      </c>
      <c r="I36" s="284"/>
      <c r="J36" s="49"/>
      <c r="K36" s="51" t="str">
        <f>IF($J36 = "筋力",基本!$C$5,IF($J36 = "耐久力",基本!$C$6,IF($J36 = "敏捷力",基本!$C$7,IF($J36 = "知力",基本!$C$8,IF($J36 = "判断力",基本!$C$9,IF($J36 = "魅力",基本!$C$10,""))))))</f>
        <v/>
      </c>
      <c r="L36" s="8"/>
      <c r="M36" s="8"/>
      <c r="N36" s="8"/>
      <c r="O36" s="46">
        <f>SUM(L36:N36)</f>
        <v>0</v>
      </c>
    </row>
    <row r="37" spans="3:15">
      <c r="F37" s="285" t="s">
        <v>36</v>
      </c>
      <c r="G37" s="285"/>
      <c r="H37" s="285" t="s">
        <v>37</v>
      </c>
      <c r="I37" s="285"/>
      <c r="J37" s="285"/>
      <c r="K37" s="285"/>
      <c r="L37" s="285" t="s">
        <v>4</v>
      </c>
      <c r="M37" s="285"/>
      <c r="N37" s="285"/>
    </row>
    <row r="38" spans="3:15">
      <c r="F38" s="284"/>
      <c r="G38" s="284"/>
      <c r="H38" s="284"/>
      <c r="I38" s="284"/>
      <c r="J38" s="284"/>
      <c r="K38" s="284"/>
      <c r="L38" s="8"/>
      <c r="M38" s="4"/>
      <c r="N38" s="8"/>
    </row>
    <row r="39" spans="3:15" ht="14.25" thickBot="1"/>
    <row r="40" spans="3:15" ht="14.25" thickBot="1">
      <c r="F40" s="281"/>
      <c r="G40" s="282"/>
      <c r="H40" s="1"/>
      <c r="I40" s="1"/>
      <c r="J40" s="1"/>
      <c r="K40" s="1"/>
      <c r="L40" s="1"/>
      <c r="M40" s="1"/>
      <c r="N40" s="1"/>
    </row>
    <row r="41" spans="3:15">
      <c r="F41" s="283"/>
      <c r="G41" s="283"/>
      <c r="H41" s="284"/>
      <c r="I41" s="284"/>
      <c r="J41" s="284"/>
      <c r="K41" s="284"/>
      <c r="L41" s="284"/>
      <c r="M41" s="284"/>
      <c r="N41" s="284"/>
    </row>
    <row r="42" spans="3:15">
      <c r="F42" s="50" t="s">
        <v>23</v>
      </c>
      <c r="G42" s="50" t="s">
        <v>24</v>
      </c>
      <c r="H42" s="50" t="s">
        <v>25</v>
      </c>
      <c r="I42" s="50" t="s">
        <v>26</v>
      </c>
      <c r="J42" s="50" t="s">
        <v>27</v>
      </c>
      <c r="K42" s="50" t="s">
        <v>28</v>
      </c>
      <c r="L42" s="50" t="s">
        <v>92</v>
      </c>
      <c r="M42" s="50" t="s">
        <v>29</v>
      </c>
      <c r="N42" s="50" t="s">
        <v>30</v>
      </c>
      <c r="O42" s="50" t="s">
        <v>35</v>
      </c>
    </row>
    <row r="43" spans="3:15">
      <c r="F43" s="51" t="s">
        <v>72</v>
      </c>
      <c r="G43" s="51">
        <f>SUM(I43:N43)</f>
        <v>9</v>
      </c>
      <c r="H43" s="49" t="s">
        <v>16</v>
      </c>
      <c r="I43" s="51">
        <f>IF($H43 = "筋力",基本!$C$5,IF($H43 = "耐久力",基本!$C$6,IF($H43 = "敏捷力",基本!$C$7,IF($H43 = "知力",基本!$C$8,IF($H43 = "判断力",基本!$C$9,IF($H43 = "魅力",基本!$C$10,""))))))</f>
        <v>2</v>
      </c>
      <c r="J43" s="51">
        <f>INT($B$3/2)</f>
        <v>7</v>
      </c>
      <c r="K43" s="49"/>
      <c r="L43" s="49"/>
      <c r="M43" s="49"/>
      <c r="N43" s="49"/>
      <c r="O43" s="51">
        <f>SUM(J43:N43)</f>
        <v>7</v>
      </c>
    </row>
    <row r="44" spans="3:15">
      <c r="F44" s="285" t="s">
        <v>5</v>
      </c>
      <c r="G44" s="285"/>
      <c r="H44" s="285" t="s">
        <v>35</v>
      </c>
      <c r="I44" s="285"/>
      <c r="J44" s="50" t="s">
        <v>25</v>
      </c>
      <c r="K44" s="50" t="s">
        <v>26</v>
      </c>
      <c r="L44" s="50" t="s">
        <v>92</v>
      </c>
      <c r="M44" s="50" t="s">
        <v>29</v>
      </c>
      <c r="N44" s="50" t="s">
        <v>30</v>
      </c>
      <c r="O44" s="50" t="s">
        <v>35</v>
      </c>
    </row>
    <row r="45" spans="3:15">
      <c r="F45" s="284" t="s">
        <v>40</v>
      </c>
      <c r="G45" s="284"/>
      <c r="H45" s="284">
        <f>SUM(K45:N45)</f>
        <v>2</v>
      </c>
      <c r="I45" s="284"/>
      <c r="J45" s="49" t="s">
        <v>16</v>
      </c>
      <c r="K45" s="51">
        <f>IF($J45 = "筋力",基本!$C$5,IF($J45 = "耐久力",基本!$C$6,IF($J45 = "敏捷力",基本!$C$7,IF($J45 = "知力",基本!$C$8,IF($J45 = "判断力",基本!$C$9,IF($J45 = "魅力",基本!$C$10,""))))))</f>
        <v>2</v>
      </c>
      <c r="L45" s="49"/>
      <c r="M45" s="49"/>
      <c r="N45" s="49"/>
      <c r="O45" s="51">
        <f>SUM(L45:N45)</f>
        <v>0</v>
      </c>
    </row>
    <row r="46" spans="3:15">
      <c r="F46" s="285" t="s">
        <v>36</v>
      </c>
      <c r="G46" s="285"/>
      <c r="H46" s="285" t="s">
        <v>37</v>
      </c>
      <c r="I46" s="285"/>
      <c r="J46" s="285"/>
      <c r="K46" s="285"/>
      <c r="L46" s="285" t="s">
        <v>4</v>
      </c>
      <c r="M46" s="285"/>
      <c r="N46" s="285"/>
    </row>
    <row r="47" spans="3:15">
      <c r="F47" s="284"/>
      <c r="G47" s="284"/>
      <c r="H47" s="284"/>
      <c r="I47" s="284"/>
      <c r="J47" s="284"/>
      <c r="K47" s="284"/>
      <c r="L47" s="49"/>
      <c r="M47" s="51"/>
      <c r="N47" s="49"/>
    </row>
  </sheetData>
  <mergeCells count="58">
    <mergeCell ref="F36:G36"/>
    <mergeCell ref="H36:I36"/>
    <mergeCell ref="H20:K20"/>
    <mergeCell ref="L10:N10"/>
    <mergeCell ref="F18:G18"/>
    <mergeCell ref="H18:I18"/>
    <mergeCell ref="F19:G19"/>
    <mergeCell ref="H19:K19"/>
    <mergeCell ref="L19:N19"/>
    <mergeCell ref="F14:N14"/>
    <mergeCell ref="F17:G17"/>
    <mergeCell ref="H17:I17"/>
    <mergeCell ref="F10:G10"/>
    <mergeCell ref="F11:G11"/>
    <mergeCell ref="H10:K10"/>
    <mergeCell ref="H11:K11"/>
    <mergeCell ref="B1:D1"/>
    <mergeCell ref="B2:D2"/>
    <mergeCell ref="B20:D20"/>
    <mergeCell ref="F37:G37"/>
    <mergeCell ref="H37:K37"/>
    <mergeCell ref="F29:G29"/>
    <mergeCell ref="H29:K29"/>
    <mergeCell ref="F23:N23"/>
    <mergeCell ref="F26:G26"/>
    <mergeCell ref="H26:I26"/>
    <mergeCell ref="F27:G27"/>
    <mergeCell ref="H27:I27"/>
    <mergeCell ref="F28:G28"/>
    <mergeCell ref="H28:K28"/>
    <mergeCell ref="L28:N28"/>
    <mergeCell ref="F20:G20"/>
    <mergeCell ref="F41:N41"/>
    <mergeCell ref="F44:G44"/>
    <mergeCell ref="H44:I44"/>
    <mergeCell ref="F45:G45"/>
    <mergeCell ref="H45:I45"/>
    <mergeCell ref="F46:G46"/>
    <mergeCell ref="H46:K46"/>
    <mergeCell ref="L46:N46"/>
    <mergeCell ref="F47:G47"/>
    <mergeCell ref="H47:K47"/>
    <mergeCell ref="F4:G4"/>
    <mergeCell ref="F13:G13"/>
    <mergeCell ref="F22:G22"/>
    <mergeCell ref="F31:G31"/>
    <mergeCell ref="F40:G40"/>
    <mergeCell ref="F5:N5"/>
    <mergeCell ref="F8:G8"/>
    <mergeCell ref="F9:G9"/>
    <mergeCell ref="H8:I8"/>
    <mergeCell ref="H9:I9"/>
    <mergeCell ref="L37:N37"/>
    <mergeCell ref="F38:G38"/>
    <mergeCell ref="H38:K38"/>
    <mergeCell ref="F32:N32"/>
    <mergeCell ref="F35:G35"/>
    <mergeCell ref="H35:I35"/>
  </mergeCells>
  <phoneticPr fontId="1"/>
  <dataValidations count="1">
    <dataValidation type="list" allowBlank="1" showInputMessage="1" showErrorMessage="1" sqref="H7 J9 J18 H16 H25 J27 J36 H34 H43 J45">
      <formula1>$A$5:$A$10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L52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29" t="s">
        <v>33</v>
      </c>
      <c r="B1" s="451">
        <v>9</v>
      </c>
      <c r="C1" s="452"/>
      <c r="D1" s="30" t="s">
        <v>42</v>
      </c>
      <c r="E1" s="31" t="s">
        <v>63</v>
      </c>
      <c r="F1" s="453"/>
      <c r="G1" s="454"/>
      <c r="H1" s="21" t="s">
        <v>59</v>
      </c>
    </row>
    <row r="2" spans="1:12" ht="24.75" customHeight="1">
      <c r="A2" s="30" t="s">
        <v>0</v>
      </c>
      <c r="B2" s="455" t="s">
        <v>158</v>
      </c>
      <c r="C2" s="455"/>
      <c r="D2" s="455"/>
      <c r="E2" s="455"/>
      <c r="F2" s="455"/>
      <c r="G2" s="455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159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151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6</v>
      </c>
      <c r="C6" s="386"/>
      <c r="D6" s="387"/>
      <c r="E6" s="109" t="s">
        <v>46</v>
      </c>
      <c r="F6" s="108" t="str">
        <f>$I$6</f>
        <v>遠隔</v>
      </c>
      <c r="G6" s="126">
        <f>$J$6</f>
        <v>10</v>
      </c>
      <c r="H6" s="109" t="s">
        <v>46</v>
      </c>
      <c r="I6" s="110" t="s">
        <v>47</v>
      </c>
      <c r="J6" s="110">
        <v>10</v>
      </c>
    </row>
    <row r="7" spans="1:12">
      <c r="A7" s="66" t="s">
        <v>97</v>
      </c>
      <c r="B7" s="385" t="s">
        <v>120</v>
      </c>
      <c r="C7" s="386"/>
      <c r="D7" s="387"/>
      <c r="E7" s="109" t="s">
        <v>73</v>
      </c>
      <c r="F7" s="108" t="str">
        <f>IF($I$7 = 0,"", $I$7)</f>
        <v/>
      </c>
      <c r="G7" s="108" t="str">
        <f>IF($J$7 = 0,"", $J$7)</f>
        <v/>
      </c>
      <c r="H7" s="109" t="s">
        <v>73</v>
      </c>
      <c r="I7" s="110"/>
      <c r="J7" s="110">
        <v>0</v>
      </c>
    </row>
    <row r="8" spans="1:12">
      <c r="A8" s="66" t="s">
        <v>98</v>
      </c>
      <c r="B8" s="385" t="s">
        <v>157</v>
      </c>
      <c r="C8" s="386"/>
      <c r="D8" s="386"/>
      <c r="E8" s="386"/>
      <c r="F8" s="386"/>
      <c r="G8" s="387"/>
      <c r="H8" s="109" t="s">
        <v>94</v>
      </c>
      <c r="I8" s="110" t="s">
        <v>134</v>
      </c>
      <c r="J8" s="21" t="s">
        <v>69</v>
      </c>
    </row>
    <row r="9" spans="1:12">
      <c r="A9" s="27" t="s">
        <v>10</v>
      </c>
      <c r="B9" s="404" t="s">
        <v>160</v>
      </c>
      <c r="C9" s="405"/>
      <c r="D9" s="405"/>
      <c r="E9" s="405"/>
      <c r="F9" s="405"/>
      <c r="G9" s="406"/>
      <c r="H9" s="109" t="s">
        <v>55</v>
      </c>
      <c r="I9" s="110" t="s">
        <v>18</v>
      </c>
      <c r="J9" s="108">
        <f>IF($I$9 = "筋力",基本!$C$5,IF($I$9 = "耐久力",基本!$C$6,IF($I$9 = "敏捷力",基本!$C$7,IF($I$9 = "知力",基本!$C$8,IF($I$9 = "判断力",基本!$C$9,IF($I$9 = "魅力",基本!$C$10,""))))))</f>
        <v>6</v>
      </c>
      <c r="K9" s="110" t="s">
        <v>20</v>
      </c>
    </row>
    <row r="10" spans="1:12">
      <c r="A10" s="25" t="s">
        <v>64</v>
      </c>
      <c r="B10" s="407" t="s">
        <v>242</v>
      </c>
      <c r="C10" s="405"/>
      <c r="D10" s="405"/>
      <c r="E10" s="405"/>
      <c r="F10" s="405"/>
      <c r="G10" s="406"/>
      <c r="H10" s="109" t="s">
        <v>65</v>
      </c>
      <c r="I10" s="110">
        <v>0</v>
      </c>
      <c r="J10" s="388" t="s">
        <v>57</v>
      </c>
      <c r="K10" s="389"/>
      <c r="L10" s="108">
        <f>IF($I$8=基本!$F$4,基本!$O$7,IF($I$8=基本!$F$13,基本!$O$16,IF($I$8=基本!$F$22,基本!$O$25,IF($I$8=基本!$F$31,基本!$O$34,IF($I$8=基本!$F$40,基本!$O$43,0)))))</f>
        <v>10</v>
      </c>
    </row>
    <row r="11" spans="1:12">
      <c r="A11" s="25" t="s">
        <v>146</v>
      </c>
      <c r="B11" s="472" t="s">
        <v>275</v>
      </c>
      <c r="C11" s="473"/>
      <c r="D11" s="473"/>
      <c r="E11" s="473"/>
      <c r="F11" s="473"/>
      <c r="G11" s="474"/>
      <c r="H11" s="61" t="s">
        <v>56</v>
      </c>
      <c r="I11" s="110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5" t="s">
        <v>141</v>
      </c>
      <c r="B12" s="385" t="s">
        <v>157</v>
      </c>
      <c r="C12" s="386"/>
      <c r="D12" s="386"/>
      <c r="E12" s="386"/>
      <c r="F12" s="386"/>
      <c r="G12" s="387"/>
      <c r="H12" s="109" t="s">
        <v>66</v>
      </c>
      <c r="I12" s="110">
        <v>0</v>
      </c>
      <c r="J12" s="388" t="s">
        <v>58</v>
      </c>
      <c r="K12" s="389"/>
      <c r="L12" s="108">
        <f>IF($I$8=基本!$F$4,基本!$O$9,IF($I$8=基本!$F$13,基本!$O$18,IF($I$8=基本!$F$22,基本!$O$27,IF($I$8=基本!$F$31,基本!$O$36,IF($I$8=基本!$F$40,基本!$O$45,0)))))</f>
        <v>3</v>
      </c>
    </row>
    <row r="13" spans="1:12">
      <c r="A13" s="25" t="s">
        <v>161</v>
      </c>
      <c r="B13" s="385" t="s">
        <v>162</v>
      </c>
      <c r="C13" s="386"/>
      <c r="D13" s="386"/>
      <c r="E13" s="386"/>
      <c r="F13" s="386"/>
      <c r="G13" s="387"/>
      <c r="H13" s="62" t="s">
        <v>95</v>
      </c>
      <c r="I13" s="110">
        <v>1</v>
      </c>
      <c r="J13" s="109" t="s">
        <v>48</v>
      </c>
      <c r="K13" s="110">
        <v>10</v>
      </c>
    </row>
    <row r="14" spans="1:12">
      <c r="A14" s="119" t="s">
        <v>164</v>
      </c>
      <c r="B14" s="407" t="s">
        <v>243</v>
      </c>
      <c r="C14" s="405"/>
      <c r="D14" s="405"/>
      <c r="E14" s="405"/>
      <c r="F14" s="405"/>
      <c r="G14" s="406"/>
      <c r="H14" s="109" t="s">
        <v>54</v>
      </c>
      <c r="I14" s="110">
        <v>3</v>
      </c>
      <c r="J14" s="109" t="s">
        <v>48</v>
      </c>
      <c r="K14" s="110">
        <v>6</v>
      </c>
    </row>
    <row r="15" spans="1:12">
      <c r="A15" s="118"/>
      <c r="B15" s="465" t="s">
        <v>163</v>
      </c>
      <c r="C15" s="475"/>
      <c r="D15" s="475"/>
      <c r="E15" s="475"/>
      <c r="F15" s="475"/>
      <c r="G15" s="476"/>
      <c r="H15" s="109" t="s">
        <v>67</v>
      </c>
      <c r="I15" s="110" t="s">
        <v>81</v>
      </c>
    </row>
    <row r="16" spans="1:12">
      <c r="A16" s="26"/>
      <c r="B16" s="372"/>
      <c r="C16" s="373"/>
      <c r="D16" s="373"/>
      <c r="E16" s="373"/>
      <c r="F16" s="373"/>
      <c r="G16" s="374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1">
      <c r="A17" s="28"/>
      <c r="B17" s="369"/>
      <c r="C17" s="370"/>
      <c r="D17" s="370"/>
      <c r="E17" s="370"/>
      <c r="F17" s="370"/>
      <c r="G17" s="371"/>
    </row>
    <row r="18" spans="1:11" ht="14.25" thickBot="1">
      <c r="A18" s="20" t="s">
        <v>51</v>
      </c>
      <c r="E18" s="3"/>
    </row>
    <row r="19" spans="1:11" ht="18.75" customHeight="1" thickBot="1">
      <c r="A19" s="462" t="str">
        <f>$B$2</f>
        <v>レイディアント･パルス</v>
      </c>
      <c r="B19" s="463"/>
      <c r="C19" s="463"/>
      <c r="D19" s="112" t="s">
        <v>3</v>
      </c>
      <c r="E19" s="128" t="s">
        <v>2</v>
      </c>
      <c r="F19"/>
      <c r="G19"/>
    </row>
    <row r="20" spans="1:11" ht="23.25" customHeight="1">
      <c r="A20" s="394" t="s">
        <v>1</v>
      </c>
      <c r="B20" s="154" t="s">
        <v>45</v>
      </c>
      <c r="C20" s="80" t="str">
        <f>$K$9</f>
        <v>頑健</v>
      </c>
      <c r="D20" s="82" t="str">
        <f>$J$9+$L$10+$I$10 &amp; "+1d20" &amp; IF($I$7="爆発"," ★",IF($I$7="噴射"," ★",""))</f>
        <v>16+1d20</v>
      </c>
      <c r="E20" s="83" t="str">
        <f>$J$9+$L$10+2+$I$10 &amp; "+1d20" &amp; IF($I$7="爆発"," ★",IF($I$7="噴射"," ★",""))</f>
        <v>18+1d20</v>
      </c>
      <c r="F20"/>
      <c r="G20"/>
    </row>
    <row r="21" spans="1:11" ht="23.25" customHeight="1">
      <c r="A21" s="459"/>
      <c r="B21" s="460" t="s">
        <v>5</v>
      </c>
      <c r="C21" s="81" t="s">
        <v>64</v>
      </c>
      <c r="D21" s="102" t="str">
        <f>"( "&amp;$J$11+$L$12+$I$12 &amp; "+" &amp; $I$13 &amp; "d" &amp; $K$13 &amp; " ) / 2"</f>
        <v>( 9+1d10 ) / 2</v>
      </c>
      <c r="E21" s="103" t="str">
        <f>"( "&amp;$J$11+$L$12+$I$12 &amp; "+" &amp; $I$13 &amp; "d" &amp; $K$13 &amp; " ) / 2"</f>
        <v>( 9+1d10 ) / 2</v>
      </c>
      <c r="F21"/>
      <c r="G21"/>
      <c r="I21"/>
      <c r="J21"/>
      <c r="K21"/>
    </row>
    <row r="22" spans="1:11" ht="23.25" customHeight="1">
      <c r="A22" s="395"/>
      <c r="B22" s="461"/>
      <c r="C22" s="104" t="str">
        <f>IF($I$15 = 0,"", $I$15)</f>
        <v>光輝</v>
      </c>
      <c r="D22" s="105" t="str">
        <f>$J$11+$L$12+$I$12 &amp; "+" &amp; $I$13 &amp; "d" &amp; $K$13</f>
        <v>9+1d10</v>
      </c>
      <c r="E22" s="106" t="str">
        <f>$J$11+$L$12+$I$12 &amp; "+" &amp; $I$13 &amp; "d" &amp; $K$13</f>
        <v>9+1d10</v>
      </c>
      <c r="F22"/>
      <c r="G22"/>
      <c r="I22"/>
      <c r="J22"/>
      <c r="K22"/>
    </row>
    <row r="23" spans="1:11" ht="23.25" customHeight="1" thickBot="1">
      <c r="A23" s="396"/>
      <c r="B23" s="155" t="s">
        <v>4</v>
      </c>
      <c r="C23" s="86" t="str">
        <f>IF($I$15 = 0,"", $I$15)</f>
        <v>光輝</v>
      </c>
      <c r="D23" s="84" t="str">
        <f>$J$11+$L$12+$I$12+($I$13*$K$13) &amp; IF($I$14 = 0,"","+" &amp; $I$14 &amp; "d" &amp; $K$14) &amp; IF($I$7="爆発"," ★",IF($I$7="噴射"," ★","")) &amp; " ☆"</f>
        <v>19+3d6 ☆</v>
      </c>
      <c r="E23" s="85" t="str">
        <f>$J$11+$L$12+$I$12+($I$13*$K$13) &amp; IF($I$14 = 0,"","+" &amp; $I$14 &amp; "d" &amp; $K$14) &amp; IF($I$7="爆発"," ★",IF($I$7="噴射"," ★","")) &amp; " ☆"</f>
        <v>19+3d6 ☆</v>
      </c>
      <c r="F23"/>
      <c r="G23"/>
      <c r="I23"/>
      <c r="J23"/>
      <c r="K23"/>
    </row>
    <row r="24" spans="1:11" s="143" customFormat="1" ht="23.25" customHeight="1">
      <c r="A24" s="397" t="s">
        <v>185</v>
      </c>
      <c r="B24" s="154" t="s">
        <v>45</v>
      </c>
      <c r="C24" s="145" t="str">
        <f>$K$9</f>
        <v>頑健</v>
      </c>
      <c r="D24" s="130" t="str">
        <f>$J$9+$L$10+$I$10+1 &amp; "+1d20"  &amp; IF($I$7="爆発"," ★",IF($I$7="噴射"," ★",""))</f>
        <v>17+1d20</v>
      </c>
      <c r="E24" s="146" t="str">
        <f>$J$9+$L$10+2+$I$10+1 &amp; "+1d20"  &amp; IF($I$7="爆発"," ★",IF($I$7="噴射"," ★",""))</f>
        <v>19+1d20</v>
      </c>
      <c r="H24" s="144"/>
    </row>
    <row r="25" spans="1:11" s="143" customFormat="1" ht="23.25" customHeight="1">
      <c r="A25" s="464"/>
      <c r="B25" s="460" t="s">
        <v>5</v>
      </c>
      <c r="C25" s="150" t="s">
        <v>64</v>
      </c>
      <c r="D25" s="152" t="str">
        <f>"( "&amp;$J$11+$L$12+$I$12 &amp; "+" &amp; $I$13 &amp; "d" &amp; $K$13  &amp; "+" &amp; $I$16 &amp; "d" &amp; $K$16 &amp; " ) / 2"</f>
        <v>( 9+1d10+1d6 ) / 2</v>
      </c>
      <c r="E25" s="147" t="str">
        <f>"( "&amp;$J$11+$L$12+$I$12 &amp; "+" &amp; $I$13 &amp; "d" &amp; $K$13  &amp; "+" &amp; $I$16 &amp; "d" &amp; $K$16 &amp; " ) / 2"</f>
        <v>( 9+1d10+1d6 ) / 2</v>
      </c>
      <c r="H25" s="144"/>
    </row>
    <row r="26" spans="1:11" s="143" customFormat="1" ht="23.25" customHeight="1">
      <c r="A26" s="398"/>
      <c r="B26" s="461"/>
      <c r="C26" s="158" t="str">
        <f>IF($L$16 = 0,"", $L$16)</f>
        <v>光輝</v>
      </c>
      <c r="D26" s="153" t="str">
        <f>$J$11+$L$12+$I$12 &amp; "+" &amp; $I$13 &amp; "d" &amp; $K$13  &amp; "+" &amp; $I$16 &amp; "d" &amp; $K$16</f>
        <v>9+1d10+1d6</v>
      </c>
      <c r="E26" s="159" t="str">
        <f>$J$11+$L$12+$I$12 &amp; "+" &amp; $I$13 &amp; "d" &amp; $K$13  &amp; "+" &amp; $I$16 &amp; "d" &amp; $K$16</f>
        <v>9+1d10+1d6</v>
      </c>
      <c r="H26" s="144"/>
    </row>
    <row r="27" spans="1:11" s="143" customFormat="1" ht="23.25" customHeight="1" thickBot="1">
      <c r="A27" s="399"/>
      <c r="B27" s="155" t="s">
        <v>4</v>
      </c>
      <c r="C27" s="149" t="str">
        <f>IF($L$16 = 0,"", $L$16)</f>
        <v>光輝</v>
      </c>
      <c r="D27" s="151" t="str">
        <f>$J$11+$L$12+$I$12+($I$13*$K$13)+($I$16*$K$16) &amp; IF($I$14 = 0,"","+" &amp; $I$14 &amp; "d" &amp; $K$14) &amp; " ☆"</f>
        <v>25+3d6 ☆</v>
      </c>
      <c r="E27" s="148" t="str">
        <f>$J$11+$L$12+$I$12+($I$13*$K$13)+($I$16*$K$16) &amp; IF($I$14 = 0,"","+" &amp; $I$14 &amp; "d" &amp; $K$14) &amp; " ☆"</f>
        <v>25+3d6 ☆</v>
      </c>
      <c r="H27" s="144"/>
      <c r="I27" s="144"/>
      <c r="J27" s="144"/>
      <c r="K27" s="144"/>
    </row>
    <row r="28" spans="1:11" s="191" customFormat="1" ht="24" customHeight="1">
      <c r="A28" s="400" t="s">
        <v>474</v>
      </c>
      <c r="B28" s="400"/>
      <c r="C28" s="400"/>
      <c r="D28" s="400"/>
      <c r="E28" s="400"/>
      <c r="F28" s="400"/>
      <c r="G28" s="400"/>
      <c r="H28" s="192"/>
    </row>
    <row r="29" spans="1:11" s="191" customFormat="1" ht="13.5" customHeight="1">
      <c r="A29" s="368" t="s">
        <v>472</v>
      </c>
      <c r="B29" s="368"/>
      <c r="C29" s="368"/>
      <c r="D29" s="368"/>
      <c r="E29" s="368"/>
      <c r="F29" s="368"/>
      <c r="G29" s="368"/>
      <c r="H29" s="192"/>
      <c r="I29" s="192"/>
      <c r="J29" s="192"/>
      <c r="K29" s="192"/>
    </row>
    <row r="30" spans="1:11" s="191" customFormat="1" ht="13.5" customHeight="1">
      <c r="A30" s="368" t="s">
        <v>473</v>
      </c>
      <c r="B30" s="368"/>
      <c r="C30" s="368"/>
      <c r="D30" s="368"/>
      <c r="E30" s="368"/>
      <c r="F30" s="368"/>
      <c r="G30" s="368"/>
      <c r="H30" s="192"/>
      <c r="I30" s="192"/>
      <c r="J30" s="192"/>
      <c r="K30" s="192"/>
    </row>
    <row r="31" spans="1:11" s="191" customFormat="1" ht="13.5" customHeight="1">
      <c r="A31" s="368" t="s">
        <v>126</v>
      </c>
      <c r="B31" s="368"/>
      <c r="C31" s="368"/>
      <c r="D31" s="368"/>
      <c r="E31" s="368"/>
      <c r="F31" s="368"/>
      <c r="G31" s="368"/>
      <c r="H31" s="192"/>
      <c r="I31" s="192"/>
      <c r="J31" s="192"/>
      <c r="K31" s="192"/>
    </row>
    <row r="32" spans="1:11" s="191" customFormat="1" ht="13.5" customHeight="1">
      <c r="A32" s="390" t="str">
        <f>"　　"&amp;基本!$C$9&amp;"HP（【判】）回復する　⇒レイ･オン･ハンズのページ参照"</f>
        <v>　　4HP（【判】）回復する　⇒レイ･オン･ハンズのページ参照</v>
      </c>
      <c r="B32" s="390"/>
      <c r="C32" s="390"/>
      <c r="D32" s="390"/>
      <c r="E32" s="390"/>
      <c r="F32" s="390"/>
      <c r="G32" s="390"/>
      <c r="H32" s="192"/>
    </row>
    <row r="33" spans="1:12" ht="24" customHeight="1">
      <c r="A33" s="400" t="s">
        <v>124</v>
      </c>
      <c r="B33" s="400"/>
      <c r="C33" s="400"/>
      <c r="D33" s="400"/>
      <c r="E33" s="400"/>
      <c r="F33" s="400"/>
      <c r="G33" s="400"/>
    </row>
    <row r="34" spans="1:12">
      <c r="A34" s="390" t="s">
        <v>125</v>
      </c>
      <c r="B34" s="390"/>
      <c r="C34" s="390"/>
      <c r="D34" s="390"/>
      <c r="E34" s="390"/>
      <c r="F34" s="390"/>
      <c r="G34" s="390"/>
    </row>
    <row r="35" spans="1:12">
      <c r="A35" s="370"/>
      <c r="B35" s="370"/>
      <c r="C35" s="370"/>
      <c r="D35" s="370"/>
      <c r="E35" s="370"/>
      <c r="F35" s="370"/>
      <c r="G35" s="370"/>
    </row>
    <row r="36" spans="1:12">
      <c r="A36" s="375" t="s">
        <v>53</v>
      </c>
      <c r="B36" s="376"/>
      <c r="C36" s="376"/>
      <c r="D36" s="376"/>
      <c r="E36" s="376"/>
      <c r="F36" s="376"/>
      <c r="G36" s="377"/>
    </row>
    <row r="37" spans="1:12" s="191" customFormat="1">
      <c r="A37" s="266"/>
      <c r="B37" s="255"/>
      <c r="C37" s="255"/>
      <c r="D37" s="255"/>
      <c r="E37" s="255"/>
      <c r="F37" s="255"/>
      <c r="G37" s="256"/>
      <c r="H37" s="192"/>
      <c r="I37" s="192"/>
      <c r="J37" s="192"/>
      <c r="K37" s="192"/>
    </row>
    <row r="38" spans="1:12" ht="14.25">
      <c r="A38" s="477" t="s">
        <v>240</v>
      </c>
      <c r="B38" s="400"/>
      <c r="C38" s="400"/>
      <c r="D38" s="400"/>
      <c r="E38" s="400"/>
      <c r="F38" s="400"/>
      <c r="G38" s="478"/>
    </row>
    <row r="39" spans="1:12">
      <c r="A39" s="372"/>
      <c r="B39" s="373"/>
      <c r="C39" s="373"/>
      <c r="D39" s="373"/>
      <c r="E39" s="373"/>
      <c r="F39" s="373"/>
      <c r="G39" s="374"/>
    </row>
    <row r="40" spans="1:12" s="1" customFormat="1">
      <c r="A40" s="372" t="s">
        <v>495</v>
      </c>
      <c r="B40" s="373"/>
      <c r="C40" s="373"/>
      <c r="D40" s="373"/>
      <c r="E40" s="373"/>
      <c r="F40" s="373"/>
      <c r="G40" s="374"/>
      <c r="L40"/>
    </row>
    <row r="41" spans="1:12" s="1" customFormat="1">
      <c r="A41" s="372"/>
      <c r="B41" s="373"/>
      <c r="C41" s="373"/>
      <c r="D41" s="373"/>
      <c r="E41" s="373"/>
      <c r="F41" s="373"/>
      <c r="G41" s="374"/>
      <c r="L41"/>
    </row>
    <row r="42" spans="1:12" s="1" customFormat="1">
      <c r="A42" s="372" t="s">
        <v>331</v>
      </c>
      <c r="B42" s="373"/>
      <c r="C42" s="373"/>
      <c r="D42" s="373"/>
      <c r="E42" s="373"/>
      <c r="F42" s="373"/>
      <c r="G42" s="374"/>
      <c r="L42"/>
    </row>
    <row r="43" spans="1:12" s="1" customFormat="1">
      <c r="A43" s="372" t="s">
        <v>332</v>
      </c>
      <c r="B43" s="373"/>
      <c r="C43" s="373"/>
      <c r="D43" s="373"/>
      <c r="E43" s="373"/>
      <c r="F43" s="373"/>
      <c r="G43" s="374"/>
      <c r="L43"/>
    </row>
    <row r="44" spans="1:12" s="1" customFormat="1">
      <c r="A44" s="372"/>
      <c r="B44" s="373"/>
      <c r="C44" s="373"/>
      <c r="D44" s="373"/>
      <c r="E44" s="373"/>
      <c r="F44" s="373"/>
      <c r="G44" s="374"/>
      <c r="L44"/>
    </row>
    <row r="45" spans="1:12">
      <c r="A45" s="372" t="s">
        <v>333</v>
      </c>
      <c r="B45" s="373"/>
      <c r="C45" s="373"/>
      <c r="D45" s="373"/>
      <c r="E45" s="373"/>
      <c r="F45" s="373"/>
      <c r="G45" s="374"/>
    </row>
    <row r="46" spans="1:12" s="1" customFormat="1">
      <c r="A46" s="372" t="s">
        <v>497</v>
      </c>
      <c r="B46" s="373"/>
      <c r="C46" s="373"/>
      <c r="D46" s="373"/>
      <c r="E46" s="373"/>
      <c r="F46" s="373"/>
      <c r="G46" s="374"/>
      <c r="L46"/>
    </row>
    <row r="47" spans="1:12" s="1" customFormat="1">
      <c r="A47" s="372" t="s">
        <v>334</v>
      </c>
      <c r="B47" s="373"/>
      <c r="C47" s="373"/>
      <c r="D47" s="373"/>
      <c r="E47" s="373"/>
      <c r="F47" s="373"/>
      <c r="G47" s="374"/>
      <c r="L47"/>
    </row>
    <row r="48" spans="1:12" s="1" customFormat="1">
      <c r="A48" s="372"/>
      <c r="B48" s="373"/>
      <c r="C48" s="373"/>
      <c r="D48" s="373"/>
      <c r="E48" s="373"/>
      <c r="F48" s="373"/>
      <c r="G48" s="374"/>
      <c r="L48"/>
    </row>
    <row r="49" spans="1:12" s="1" customFormat="1" ht="17.25">
      <c r="A49" s="416" t="s">
        <v>320</v>
      </c>
      <c r="B49" s="430"/>
      <c r="C49" s="430"/>
      <c r="D49" s="430"/>
      <c r="E49" s="430"/>
      <c r="F49" s="430"/>
      <c r="G49" s="431"/>
      <c r="L49"/>
    </row>
    <row r="50" spans="1:12" s="144" customFormat="1">
      <c r="A50" s="372"/>
      <c r="B50" s="373"/>
      <c r="C50" s="373"/>
      <c r="D50" s="373"/>
      <c r="E50" s="373"/>
      <c r="F50" s="373"/>
      <c r="G50" s="374"/>
      <c r="L50" s="143"/>
    </row>
    <row r="51" spans="1:12" s="1" customFormat="1">
      <c r="A51" s="369"/>
      <c r="B51" s="370"/>
      <c r="C51" s="370"/>
      <c r="D51" s="370"/>
      <c r="E51" s="370"/>
      <c r="F51" s="370"/>
      <c r="G51" s="371"/>
      <c r="L51"/>
    </row>
    <row r="52" spans="1:12" s="1" customFormat="1" ht="21">
      <c r="A52" s="37" t="s">
        <v>33</v>
      </c>
      <c r="B52" s="111">
        <f>$B$1</f>
        <v>9</v>
      </c>
      <c r="C52" s="38" t="s">
        <v>42</v>
      </c>
      <c r="D52" s="39" t="str">
        <f>$E$1</f>
        <v>一日毎</v>
      </c>
      <c r="E52" s="456" t="str">
        <f>$B$2</f>
        <v>レイディアント･パルス</v>
      </c>
      <c r="F52" s="457"/>
      <c r="G52" s="458"/>
      <c r="L52"/>
    </row>
  </sheetData>
  <mergeCells count="48">
    <mergeCell ref="A39:G39"/>
    <mergeCell ref="A40:G40"/>
    <mergeCell ref="A41:G41"/>
    <mergeCell ref="A42:G42"/>
    <mergeCell ref="A43:G43"/>
    <mergeCell ref="A24:A27"/>
    <mergeCell ref="B25:B26"/>
    <mergeCell ref="A50:G50"/>
    <mergeCell ref="A51:G51"/>
    <mergeCell ref="E52:G52"/>
    <mergeCell ref="A45:G45"/>
    <mergeCell ref="A46:G46"/>
    <mergeCell ref="A47:G47"/>
    <mergeCell ref="A48:G48"/>
    <mergeCell ref="A49:G49"/>
    <mergeCell ref="A44:G44"/>
    <mergeCell ref="A33:G33"/>
    <mergeCell ref="A34:G34"/>
    <mergeCell ref="A35:G35"/>
    <mergeCell ref="A36:G36"/>
    <mergeCell ref="A38:G38"/>
    <mergeCell ref="B15:G15"/>
    <mergeCell ref="B16:G16"/>
    <mergeCell ref="B17:G17"/>
    <mergeCell ref="A19:C19"/>
    <mergeCell ref="A20:A23"/>
    <mergeCell ref="B21:B22"/>
    <mergeCell ref="J10:K10"/>
    <mergeCell ref="B12:G12"/>
    <mergeCell ref="J12:K12"/>
    <mergeCell ref="B13:G13"/>
    <mergeCell ref="B14:G14"/>
    <mergeCell ref="B11:G11"/>
    <mergeCell ref="B1:C1"/>
    <mergeCell ref="F1:G1"/>
    <mergeCell ref="B2:G2"/>
    <mergeCell ref="B4:G4"/>
    <mergeCell ref="B5:G5"/>
    <mergeCell ref="B6:D6"/>
    <mergeCell ref="B7:D7"/>
    <mergeCell ref="B8:G8"/>
    <mergeCell ref="B9:G9"/>
    <mergeCell ref="B10:G10"/>
    <mergeCell ref="A28:G28"/>
    <mergeCell ref="A29:G29"/>
    <mergeCell ref="A30:G30"/>
    <mergeCell ref="A31:G31"/>
    <mergeCell ref="A32:G32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基本!$A$14:$A$17</xm:f>
          </x14:formula1>
          <xm:sqref>K9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L53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29" t="s">
        <v>33</v>
      </c>
      <c r="B1" s="451">
        <v>15</v>
      </c>
      <c r="C1" s="452"/>
      <c r="D1" s="30" t="s">
        <v>42</v>
      </c>
      <c r="E1" s="31" t="s">
        <v>63</v>
      </c>
      <c r="F1" s="453"/>
      <c r="G1" s="454"/>
      <c r="H1" s="21" t="s">
        <v>59</v>
      </c>
    </row>
    <row r="2" spans="1:12" ht="24.75" customHeight="1">
      <c r="A2" s="30" t="s">
        <v>0</v>
      </c>
      <c r="B2" s="455" t="s">
        <v>452</v>
      </c>
      <c r="C2" s="455"/>
      <c r="D2" s="455"/>
      <c r="E2" s="455"/>
      <c r="F2" s="455"/>
      <c r="G2" s="455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453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454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6</v>
      </c>
      <c r="C6" s="386"/>
      <c r="D6" s="387"/>
      <c r="E6" s="109" t="s">
        <v>46</v>
      </c>
      <c r="F6" s="249" t="s">
        <v>470</v>
      </c>
      <c r="G6" s="249"/>
      <c r="H6" s="109" t="s">
        <v>46</v>
      </c>
      <c r="I6" s="250" t="s">
        <v>76</v>
      </c>
      <c r="J6" s="250" t="s">
        <v>116</v>
      </c>
    </row>
    <row r="7" spans="1:12">
      <c r="A7" s="66" t="s">
        <v>97</v>
      </c>
      <c r="B7" s="385" t="s">
        <v>404</v>
      </c>
      <c r="C7" s="386"/>
      <c r="D7" s="387"/>
      <c r="E7" s="109" t="s">
        <v>73</v>
      </c>
      <c r="F7" s="249" t="s">
        <v>471</v>
      </c>
      <c r="G7" s="249">
        <v>5</v>
      </c>
      <c r="H7" s="109" t="s">
        <v>73</v>
      </c>
      <c r="I7" s="250"/>
      <c r="J7" s="250">
        <v>0</v>
      </c>
    </row>
    <row r="8" spans="1:12">
      <c r="A8" s="119" t="s">
        <v>68</v>
      </c>
      <c r="B8" s="404" t="s">
        <v>466</v>
      </c>
      <c r="C8" s="405"/>
      <c r="D8" s="405"/>
      <c r="E8" s="405"/>
      <c r="F8" s="405"/>
      <c r="G8" s="406"/>
      <c r="H8" s="109" t="s">
        <v>94</v>
      </c>
      <c r="I8" s="110" t="s">
        <v>117</v>
      </c>
      <c r="J8" s="21" t="s">
        <v>69</v>
      </c>
    </row>
    <row r="9" spans="1:12">
      <c r="A9" s="202"/>
      <c r="B9" s="372" t="s">
        <v>461</v>
      </c>
      <c r="C9" s="373"/>
      <c r="D9" s="373"/>
      <c r="E9" s="373"/>
      <c r="F9" s="373"/>
      <c r="G9" s="374"/>
      <c r="H9" s="109" t="s">
        <v>55</v>
      </c>
      <c r="I9" s="110" t="s">
        <v>18</v>
      </c>
      <c r="J9" s="108">
        <f>IF($I$9 = "筋力",基本!$C$5,IF($I$9 = "耐久力",基本!$C$6,IF($I$9 = "敏捷力",基本!$C$7,IF($I$9 = "知力",基本!$C$8,IF($I$9 = "判断力",基本!$C$9,IF($I$9 = "魅力",基本!$C$10,""))))))</f>
        <v>6</v>
      </c>
      <c r="K9" s="110" t="s">
        <v>118</v>
      </c>
    </row>
    <row r="10" spans="1:12">
      <c r="A10" s="202"/>
      <c r="B10" s="465" t="s">
        <v>467</v>
      </c>
      <c r="C10" s="373"/>
      <c r="D10" s="373"/>
      <c r="E10" s="373"/>
      <c r="F10" s="373"/>
      <c r="G10" s="374"/>
      <c r="H10" s="109" t="s">
        <v>65</v>
      </c>
      <c r="I10" s="110">
        <v>0</v>
      </c>
      <c r="J10" s="388" t="s">
        <v>57</v>
      </c>
      <c r="K10" s="389"/>
      <c r="L10" s="108">
        <f>IF($I$8=基本!$F$4,基本!$O$7,IF($I$8=基本!$F$13,基本!$O$16,IF($I$8=基本!$F$22,基本!$O$25,IF($I$8=基本!$F$31,基本!$O$34,IF($I$8=基本!$F$40,基本!$O$43,0)))))</f>
        <v>14</v>
      </c>
    </row>
    <row r="11" spans="1:12">
      <c r="A11" s="26"/>
      <c r="B11" s="372"/>
      <c r="C11" s="373"/>
      <c r="D11" s="373"/>
      <c r="E11" s="373"/>
      <c r="F11" s="373"/>
      <c r="G11" s="374"/>
      <c r="H11" s="61" t="s">
        <v>56</v>
      </c>
      <c r="I11" s="110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66" t="s">
        <v>464</v>
      </c>
      <c r="B12" s="385" t="s">
        <v>455</v>
      </c>
      <c r="C12" s="386"/>
      <c r="D12" s="386"/>
      <c r="E12" s="386"/>
      <c r="F12" s="386"/>
      <c r="G12" s="387"/>
      <c r="H12" s="109" t="s">
        <v>66</v>
      </c>
      <c r="I12" s="110">
        <v>0</v>
      </c>
      <c r="J12" s="388" t="s">
        <v>58</v>
      </c>
      <c r="K12" s="389"/>
      <c r="L12" s="108">
        <f>IF($I$8=基本!$F$4,基本!$O$9,IF($I$8=基本!$F$13,基本!$O$18,IF($I$8=基本!$F$22,基本!$O$27,IF($I$8=基本!$F$31,基本!$O$36,IF($I$8=基本!$F$40,基本!$O$45,0)))))</f>
        <v>5</v>
      </c>
    </row>
    <row r="13" spans="1:12">
      <c r="A13" s="66" t="s">
        <v>465</v>
      </c>
      <c r="B13" s="385" t="s">
        <v>119</v>
      </c>
      <c r="C13" s="386"/>
      <c r="D13" s="386"/>
      <c r="E13" s="386"/>
      <c r="F13" s="386"/>
      <c r="G13" s="387"/>
      <c r="H13" s="62" t="s">
        <v>95</v>
      </c>
      <c r="I13" s="110">
        <v>3</v>
      </c>
      <c r="J13" s="109" t="s">
        <v>48</v>
      </c>
      <c r="K13" s="110">
        <v>10</v>
      </c>
    </row>
    <row r="14" spans="1:12">
      <c r="A14" s="118" t="s">
        <v>456</v>
      </c>
      <c r="B14" s="372" t="s">
        <v>457</v>
      </c>
      <c r="C14" s="373"/>
      <c r="D14" s="373"/>
      <c r="E14" s="373"/>
      <c r="F14" s="373"/>
      <c r="G14" s="374"/>
      <c r="H14" s="109" t="s">
        <v>54</v>
      </c>
      <c r="I14" s="110">
        <v>3</v>
      </c>
      <c r="J14" s="109" t="s">
        <v>48</v>
      </c>
      <c r="K14" s="110">
        <v>6</v>
      </c>
    </row>
    <row r="15" spans="1:12">
      <c r="A15" s="118"/>
      <c r="B15" s="372"/>
      <c r="C15" s="373"/>
      <c r="D15" s="373"/>
      <c r="E15" s="373"/>
      <c r="F15" s="373"/>
      <c r="G15" s="374"/>
      <c r="H15" s="109" t="s">
        <v>67</v>
      </c>
      <c r="I15" s="110"/>
    </row>
    <row r="16" spans="1:12">
      <c r="A16" s="26"/>
      <c r="B16" s="372"/>
      <c r="C16" s="373"/>
      <c r="D16" s="373"/>
      <c r="E16" s="373"/>
      <c r="F16" s="373"/>
      <c r="G16" s="374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1">
      <c r="A17" s="28"/>
      <c r="B17" s="369"/>
      <c r="C17" s="370"/>
      <c r="D17" s="370"/>
      <c r="E17" s="370"/>
      <c r="F17" s="370"/>
      <c r="G17" s="371"/>
    </row>
    <row r="18" spans="1:11" ht="14.25" thickBot="1">
      <c r="A18" s="20" t="s">
        <v>51</v>
      </c>
      <c r="E18" s="3"/>
    </row>
    <row r="19" spans="1:11" ht="18.75" customHeight="1" thickBot="1">
      <c r="A19" s="462" t="str">
        <f>$B$2</f>
        <v>ナイツ・ディファイアンス</v>
      </c>
      <c r="B19" s="463"/>
      <c r="C19" s="463"/>
      <c r="D19" s="112" t="s">
        <v>3</v>
      </c>
      <c r="E19" s="128" t="s">
        <v>2</v>
      </c>
      <c r="F19"/>
      <c r="G19"/>
    </row>
    <row r="20" spans="1:11" ht="23.25" customHeight="1">
      <c r="A20" s="394" t="s">
        <v>1</v>
      </c>
      <c r="B20" s="154" t="s">
        <v>45</v>
      </c>
      <c r="C20" s="80" t="str">
        <f>$K$9</f>
        <v>AC</v>
      </c>
      <c r="D20" s="82" t="str">
        <f>$J$9+$L$10+$I$10 &amp; "+1d20" &amp; IF($I$7="爆発"," ★",IF($I$7="噴射"," ★",""))</f>
        <v>20+1d20</v>
      </c>
      <c r="E20" s="83" t="str">
        <f>$J$9+$L$10+2+$I$10 &amp; "+1d20" &amp; IF($I$7="爆発"," ★",IF($I$7="噴射"," ★",""))</f>
        <v>22+1d20</v>
      </c>
      <c r="F20"/>
      <c r="G20"/>
    </row>
    <row r="21" spans="1:11" ht="23.25" customHeight="1">
      <c r="A21" s="395"/>
      <c r="B21" s="248" t="s">
        <v>458</v>
      </c>
      <c r="C21" s="104" t="str">
        <f>IF($I$15 = 0,"", $I$15)</f>
        <v/>
      </c>
      <c r="D21" s="105" t="str">
        <f>$J$11+$L$12+$I$12 &amp; "+" &amp; $I$13 &amp; "d" &amp; $K$13</f>
        <v>11+3d10</v>
      </c>
      <c r="E21" s="106" t="str">
        <f>$J$11+$L$12+$I$12 &amp; "+" &amp; $I$13 &amp; "d" &amp; $K$13</f>
        <v>11+3d10</v>
      </c>
      <c r="F21"/>
      <c r="G21"/>
      <c r="I21"/>
      <c r="J21"/>
      <c r="K21"/>
    </row>
    <row r="22" spans="1:11" ht="23.25" customHeight="1" thickBot="1">
      <c r="A22" s="396"/>
      <c r="B22" s="161" t="s">
        <v>4</v>
      </c>
      <c r="C22" s="86" t="str">
        <f>IF($I$15 = 0,"", $I$15)</f>
        <v/>
      </c>
      <c r="D22" s="84" t="str">
        <f>$J$11+$L$12+$I$12+($I$13*$K$13) &amp; IF($I$14 = 0,"","+" &amp; $I$14 &amp; "d" &amp; $K$14) &amp; IF($I$7="爆発"," ★",IF($I$7="噴射"," ★","")) &amp; " ☆"</f>
        <v>41+3d6 ☆</v>
      </c>
      <c r="E22" s="85" t="str">
        <f>$J$11+$L$12+$I$12+($I$13*$K$13) &amp; IF($I$14 = 0,"","+" &amp; $I$14 &amp; "d" &amp; $K$14) &amp; IF($I$7="爆発"," ★",IF($I$7="噴射"," ★","")) &amp; " ☆"</f>
        <v>41+3d6 ☆</v>
      </c>
      <c r="F22"/>
      <c r="G22"/>
      <c r="I22"/>
      <c r="J22"/>
      <c r="K22"/>
    </row>
    <row r="23" spans="1:11" s="143" customFormat="1" ht="23.25" customHeight="1">
      <c r="A23" s="397" t="s">
        <v>185</v>
      </c>
      <c r="B23" s="160" t="s">
        <v>45</v>
      </c>
      <c r="C23" s="145" t="str">
        <f>$K$9</f>
        <v>AC</v>
      </c>
      <c r="D23" s="130" t="str">
        <f>$J$9+$L$10+$I$10+1 &amp; "+1d20"  &amp; IF($I$7="爆発"," ★",IF($I$7="噴射"," ★",""))</f>
        <v>21+1d20</v>
      </c>
      <c r="E23" s="146" t="str">
        <f>$J$9+$L$10+2+$I$10+1 &amp; "+1d20"  &amp; IF($I$7="爆発"," ★",IF($I$7="噴射"," ★",""))</f>
        <v>23+1d20</v>
      </c>
      <c r="H23" s="144"/>
    </row>
    <row r="24" spans="1:11" s="143" customFormat="1" ht="23.25" customHeight="1">
      <c r="A24" s="398"/>
      <c r="B24" s="248" t="s">
        <v>459</v>
      </c>
      <c r="C24" s="158" t="str">
        <f>IF($L$16 = 0,"", $L$16)</f>
        <v>光輝</v>
      </c>
      <c r="D24" s="153" t="str">
        <f>$J$11+$L$12+$I$12 &amp; "+" &amp; $I$13 &amp; "d" &amp; $K$13  &amp; "+" &amp; $I$16 &amp; "d" &amp; $K$16</f>
        <v>11+3d10+1d6</v>
      </c>
      <c r="E24" s="159" t="str">
        <f>$J$11+$L$12+$I$12 &amp; "+" &amp; $I$13 &amp; "d" &amp; $K$13  &amp; "+" &amp; $I$16 &amp; "d" &amp; $K$16</f>
        <v>11+3d10+1d6</v>
      </c>
      <c r="H24" s="144"/>
    </row>
    <row r="25" spans="1:11" s="143" customFormat="1" ht="23.25" customHeight="1" thickBot="1">
      <c r="A25" s="399"/>
      <c r="B25" s="155" t="s">
        <v>4</v>
      </c>
      <c r="C25" s="149" t="str">
        <f>IF($L$16 = 0,"", $L$16)</f>
        <v>光輝</v>
      </c>
      <c r="D25" s="151" t="str">
        <f>$J$11+$L$12+$I$12+($I$13*$K$13)+($I$16*$K$16) &amp; IF($I$14 = 0,"","+" &amp; $I$14 &amp; "d" &amp; $K$14) &amp; " ☆"</f>
        <v>47+3d6 ☆</v>
      </c>
      <c r="E25" s="148" t="str">
        <f>$J$11+$L$12+$I$12+($I$13*$K$13)+($I$16*$K$16) &amp; IF($I$14 = 0,"","+" &amp; $I$14 &amp; "d" &amp; $K$14) &amp; " ☆"</f>
        <v>47+3d6 ☆</v>
      </c>
      <c r="H25" s="144"/>
      <c r="I25" s="144"/>
      <c r="J25" s="144"/>
      <c r="K25" s="144"/>
    </row>
    <row r="26" spans="1:11" s="191" customFormat="1" ht="24" customHeight="1">
      <c r="A26" s="400" t="s">
        <v>474</v>
      </c>
      <c r="B26" s="400"/>
      <c r="C26" s="400"/>
      <c r="D26" s="400"/>
      <c r="E26" s="400"/>
      <c r="F26" s="400"/>
      <c r="G26" s="400"/>
      <c r="H26" s="192"/>
    </row>
    <row r="27" spans="1:11" s="191" customFormat="1" ht="13.5" customHeight="1">
      <c r="A27" s="368" t="s">
        <v>472</v>
      </c>
      <c r="B27" s="368"/>
      <c r="C27" s="368"/>
      <c r="D27" s="368"/>
      <c r="E27" s="368"/>
      <c r="F27" s="368"/>
      <c r="G27" s="368"/>
      <c r="H27" s="192"/>
      <c r="I27" s="192"/>
      <c r="J27" s="192"/>
      <c r="K27" s="192"/>
    </row>
    <row r="28" spans="1:11" s="191" customFormat="1" ht="13.5" customHeight="1">
      <c r="A28" s="368" t="s">
        <v>473</v>
      </c>
      <c r="B28" s="368"/>
      <c r="C28" s="368"/>
      <c r="D28" s="368"/>
      <c r="E28" s="368"/>
      <c r="F28" s="368"/>
      <c r="G28" s="368"/>
      <c r="H28" s="192"/>
      <c r="I28" s="192"/>
      <c r="J28" s="192"/>
      <c r="K28" s="192"/>
    </row>
    <row r="29" spans="1:11" s="191" customFormat="1" ht="13.5" customHeight="1">
      <c r="A29" s="368" t="s">
        <v>126</v>
      </c>
      <c r="B29" s="368"/>
      <c r="C29" s="368"/>
      <c r="D29" s="368"/>
      <c r="E29" s="368"/>
      <c r="F29" s="368"/>
      <c r="G29" s="368"/>
      <c r="H29" s="192"/>
      <c r="I29" s="192"/>
      <c r="J29" s="192"/>
      <c r="K29" s="192"/>
    </row>
    <row r="30" spans="1:11" s="191" customFormat="1" ht="13.5" customHeight="1">
      <c r="A30" s="390" t="str">
        <f>"　　"&amp;基本!$C$9&amp;"HP（【判】）回復する　⇒レイ･オン･ハンズのページ参照"</f>
        <v>　　4HP（【判】）回復する　⇒レイ･オン･ハンズのページ参照</v>
      </c>
      <c r="B30" s="390"/>
      <c r="C30" s="390"/>
      <c r="D30" s="390"/>
      <c r="E30" s="390"/>
      <c r="F30" s="390"/>
      <c r="G30" s="390"/>
      <c r="H30" s="192"/>
    </row>
    <row r="31" spans="1:11" ht="24" customHeight="1">
      <c r="A31" s="400" t="s">
        <v>124</v>
      </c>
      <c r="B31" s="400"/>
      <c r="C31" s="400"/>
      <c r="D31" s="400"/>
      <c r="E31" s="400"/>
      <c r="F31" s="400"/>
      <c r="G31" s="400"/>
    </row>
    <row r="32" spans="1:11">
      <c r="A32" s="390" t="s">
        <v>125</v>
      </c>
      <c r="B32" s="390"/>
      <c r="C32" s="390"/>
      <c r="D32" s="390"/>
      <c r="E32" s="390"/>
      <c r="F32" s="390"/>
      <c r="G32" s="390"/>
    </row>
    <row r="33" spans="1:12">
      <c r="A33" s="370"/>
      <c r="B33" s="370"/>
      <c r="C33" s="370"/>
      <c r="D33" s="370"/>
      <c r="E33" s="370"/>
      <c r="F33" s="370"/>
      <c r="G33" s="370"/>
    </row>
    <row r="34" spans="1:12">
      <c r="A34" s="375" t="s">
        <v>53</v>
      </c>
      <c r="B34" s="376"/>
      <c r="C34" s="376"/>
      <c r="D34" s="376"/>
      <c r="E34" s="376"/>
      <c r="F34" s="376"/>
      <c r="G34" s="377"/>
    </row>
    <row r="35" spans="1:12">
      <c r="A35" s="372"/>
      <c r="B35" s="373"/>
      <c r="C35" s="373"/>
      <c r="D35" s="373"/>
      <c r="E35" s="373"/>
      <c r="F35" s="373"/>
      <c r="G35" s="374"/>
    </row>
    <row r="36" spans="1:12" ht="18.75">
      <c r="A36" s="466" t="s">
        <v>536</v>
      </c>
      <c r="B36" s="467"/>
      <c r="C36" s="467"/>
      <c r="D36" s="467"/>
      <c r="E36" s="467"/>
      <c r="F36" s="467"/>
      <c r="G36" s="468"/>
    </row>
    <row r="37" spans="1:12" s="1" customFormat="1">
      <c r="A37" s="372"/>
      <c r="B37" s="373"/>
      <c r="C37" s="373"/>
      <c r="D37" s="373"/>
      <c r="E37" s="373"/>
      <c r="F37" s="373"/>
      <c r="G37" s="374"/>
      <c r="L37"/>
    </row>
    <row r="38" spans="1:12" s="1" customFormat="1" ht="18.75">
      <c r="A38" s="469" t="s">
        <v>537</v>
      </c>
      <c r="B38" s="470"/>
      <c r="C38" s="470"/>
      <c r="D38" s="470"/>
      <c r="E38" s="470"/>
      <c r="F38" s="470"/>
      <c r="G38" s="471"/>
      <c r="L38"/>
    </row>
    <row r="39" spans="1:12" s="1" customFormat="1">
      <c r="A39" s="372"/>
      <c r="B39" s="373"/>
      <c r="C39" s="373"/>
      <c r="D39" s="373"/>
      <c r="E39" s="373"/>
      <c r="F39" s="373"/>
      <c r="G39" s="374"/>
      <c r="L39"/>
    </row>
    <row r="40" spans="1:12" s="1" customFormat="1">
      <c r="A40" s="372" t="s">
        <v>546</v>
      </c>
      <c r="B40" s="373"/>
      <c r="C40" s="373"/>
      <c r="D40" s="373"/>
      <c r="E40" s="373"/>
      <c r="F40" s="373"/>
      <c r="G40" s="374"/>
      <c r="L40"/>
    </row>
    <row r="41" spans="1:12" s="192" customFormat="1">
      <c r="A41" s="278"/>
      <c r="B41" s="279"/>
      <c r="C41" s="279"/>
      <c r="D41" s="279"/>
      <c r="E41" s="279"/>
      <c r="F41" s="279"/>
      <c r="G41" s="280"/>
      <c r="L41" s="191"/>
    </row>
    <row r="42" spans="1:12">
      <c r="A42" s="372" t="s">
        <v>538</v>
      </c>
      <c r="B42" s="373"/>
      <c r="C42" s="373"/>
      <c r="D42" s="373"/>
      <c r="E42" s="373"/>
      <c r="F42" s="373"/>
      <c r="G42" s="374"/>
    </row>
    <row r="43" spans="1:12" s="1" customFormat="1">
      <c r="A43" s="372" t="s">
        <v>539</v>
      </c>
      <c r="B43" s="373"/>
      <c r="C43" s="373"/>
      <c r="D43" s="373"/>
      <c r="E43" s="373"/>
      <c r="F43" s="373"/>
      <c r="G43" s="374"/>
      <c r="L43"/>
    </row>
    <row r="44" spans="1:12" s="144" customFormat="1">
      <c r="A44" s="372" t="s">
        <v>540</v>
      </c>
      <c r="B44" s="373"/>
      <c r="C44" s="373"/>
      <c r="D44" s="373"/>
      <c r="E44" s="373"/>
      <c r="F44" s="373"/>
      <c r="G44" s="374"/>
      <c r="L44" s="143"/>
    </row>
    <row r="45" spans="1:12" s="144" customFormat="1">
      <c r="A45" s="372" t="s">
        <v>541</v>
      </c>
      <c r="B45" s="373"/>
      <c r="C45" s="373"/>
      <c r="D45" s="373"/>
      <c r="E45" s="373"/>
      <c r="F45" s="373"/>
      <c r="G45" s="374"/>
      <c r="L45" s="143"/>
    </row>
    <row r="46" spans="1:12" s="192" customFormat="1">
      <c r="A46" s="372" t="s">
        <v>542</v>
      </c>
      <c r="B46" s="373"/>
      <c r="C46" s="373"/>
      <c r="D46" s="373"/>
      <c r="E46" s="373"/>
      <c r="F46" s="373"/>
      <c r="G46" s="374"/>
      <c r="L46" s="191"/>
    </row>
    <row r="47" spans="1:12" s="192" customFormat="1">
      <c r="A47" s="372" t="s">
        <v>543</v>
      </c>
      <c r="B47" s="373"/>
      <c r="C47" s="373"/>
      <c r="D47" s="373"/>
      <c r="E47" s="373"/>
      <c r="F47" s="373"/>
      <c r="G47" s="374"/>
      <c r="L47" s="191"/>
    </row>
    <row r="48" spans="1:12" s="192" customFormat="1">
      <c r="A48" s="372"/>
      <c r="B48" s="373"/>
      <c r="C48" s="373"/>
      <c r="D48" s="373"/>
      <c r="E48" s="373"/>
      <c r="F48" s="373"/>
      <c r="G48" s="374"/>
      <c r="L48" s="191"/>
    </row>
    <row r="49" spans="1:12" s="192" customFormat="1">
      <c r="A49" s="372" t="s">
        <v>544</v>
      </c>
      <c r="B49" s="373"/>
      <c r="C49" s="373"/>
      <c r="D49" s="373"/>
      <c r="E49" s="373"/>
      <c r="F49" s="373"/>
      <c r="G49" s="374"/>
      <c r="L49" s="191"/>
    </row>
    <row r="50" spans="1:12" s="1" customFormat="1">
      <c r="A50" s="372" t="s">
        <v>545</v>
      </c>
      <c r="B50" s="373"/>
      <c r="C50" s="373"/>
      <c r="D50" s="373"/>
      <c r="E50" s="373"/>
      <c r="F50" s="373"/>
      <c r="G50" s="374"/>
      <c r="L50"/>
    </row>
    <row r="51" spans="1:12" s="1" customFormat="1">
      <c r="A51" s="372" t="s">
        <v>547</v>
      </c>
      <c r="B51" s="373"/>
      <c r="C51" s="373"/>
      <c r="D51" s="373"/>
      <c r="E51" s="373"/>
      <c r="F51" s="373"/>
      <c r="G51" s="374"/>
      <c r="L51"/>
    </row>
    <row r="52" spans="1:12" s="1" customFormat="1">
      <c r="A52" s="369"/>
      <c r="B52" s="370"/>
      <c r="C52" s="370"/>
      <c r="D52" s="370"/>
      <c r="E52" s="370"/>
      <c r="F52" s="370"/>
      <c r="G52" s="371"/>
      <c r="L52"/>
    </row>
    <row r="53" spans="1:12" s="1" customFormat="1" ht="21">
      <c r="A53" s="37" t="s">
        <v>33</v>
      </c>
      <c r="B53" s="111">
        <f>$B$1</f>
        <v>15</v>
      </c>
      <c r="C53" s="38" t="s">
        <v>42</v>
      </c>
      <c r="D53" s="39" t="str">
        <f>$E$1</f>
        <v>一日毎</v>
      </c>
      <c r="E53" s="456" t="str">
        <f>$B$2</f>
        <v>ナイツ・ディファイアンス</v>
      </c>
      <c r="F53" s="457"/>
      <c r="G53" s="458"/>
      <c r="L53"/>
    </row>
  </sheetData>
  <mergeCells count="49">
    <mergeCell ref="A42:G42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4:G44"/>
    <mergeCell ref="A45:G45"/>
    <mergeCell ref="A52:G52"/>
    <mergeCell ref="E53:G53"/>
    <mergeCell ref="A43:G43"/>
    <mergeCell ref="A50:G50"/>
    <mergeCell ref="A51:G51"/>
    <mergeCell ref="A46:G46"/>
    <mergeCell ref="A47:G47"/>
    <mergeCell ref="A48:G48"/>
    <mergeCell ref="A49:G49"/>
    <mergeCell ref="J10:K10"/>
    <mergeCell ref="B12:G12"/>
    <mergeCell ref="J12:K12"/>
    <mergeCell ref="B13:G13"/>
    <mergeCell ref="B14:G14"/>
    <mergeCell ref="B11:G11"/>
    <mergeCell ref="B1:C1"/>
    <mergeCell ref="F1:G1"/>
    <mergeCell ref="B2:G2"/>
    <mergeCell ref="B4:G4"/>
    <mergeCell ref="B5:G5"/>
    <mergeCell ref="A28:G28"/>
    <mergeCell ref="A29:G29"/>
    <mergeCell ref="A30:G30"/>
    <mergeCell ref="B6:D6"/>
    <mergeCell ref="B7:D7"/>
    <mergeCell ref="B8:G8"/>
    <mergeCell ref="B9:G9"/>
    <mergeCell ref="B10:G10"/>
    <mergeCell ref="A23:A25"/>
    <mergeCell ref="A26:G26"/>
    <mergeCell ref="A27:G27"/>
    <mergeCell ref="B15:G15"/>
    <mergeCell ref="B16:G16"/>
    <mergeCell ref="B17:G17"/>
    <mergeCell ref="A19:C19"/>
    <mergeCell ref="A20:A22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基本!$D$25:$D$29</xm:f>
          </x14:formula1>
          <xm:sqref>I8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基本!$A$14:$A$17</xm:f>
          </x14:formula1>
          <xm:sqref>K9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L59"/>
  <sheetViews>
    <sheetView workbookViewId="0">
      <selection activeCell="A50" sqref="A50:G50"/>
    </sheetView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16"/>
      <c r="B1" s="480" t="s">
        <v>166</v>
      </c>
      <c r="C1" s="481"/>
      <c r="D1" s="18" t="s">
        <v>42</v>
      </c>
      <c r="E1" s="17" t="s">
        <v>43</v>
      </c>
      <c r="F1" s="383"/>
      <c r="G1" s="384"/>
      <c r="H1" s="21" t="s">
        <v>59</v>
      </c>
    </row>
    <row r="2" spans="1:12" ht="24.75" customHeight="1">
      <c r="A2" s="18" t="s">
        <v>0</v>
      </c>
      <c r="B2" s="366" t="s">
        <v>165</v>
      </c>
      <c r="C2" s="366"/>
      <c r="D2" s="366"/>
      <c r="E2" s="366"/>
      <c r="F2" s="366"/>
      <c r="G2" s="366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167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168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99</v>
      </c>
      <c r="C6" s="386"/>
      <c r="D6" s="387"/>
      <c r="E6" s="109" t="s">
        <v>46</v>
      </c>
      <c r="F6" s="108" t="str">
        <f>IF($I$6 = 0,"", $I$6)</f>
        <v>近接範囲</v>
      </c>
      <c r="G6" s="108" t="str">
        <f>IF($J$6 = 0,"", $J$6)</f>
        <v/>
      </c>
      <c r="H6" s="109" t="s">
        <v>46</v>
      </c>
      <c r="I6" s="110" t="s">
        <v>77</v>
      </c>
      <c r="J6" s="110">
        <v>0</v>
      </c>
    </row>
    <row r="7" spans="1:12">
      <c r="A7" s="25" t="s">
        <v>7</v>
      </c>
      <c r="B7" s="385" t="s">
        <v>169</v>
      </c>
      <c r="C7" s="386"/>
      <c r="D7" s="387"/>
      <c r="E7" s="109" t="s">
        <v>73</v>
      </c>
      <c r="F7" s="108" t="str">
        <f>IF($I$7 = 0,"", $I$7)</f>
        <v>爆発</v>
      </c>
      <c r="G7" s="121">
        <f>IF($J$7 = 0,"", $J$7)</f>
        <v>5</v>
      </c>
      <c r="H7" s="109" t="s">
        <v>73</v>
      </c>
      <c r="I7" s="110" t="s">
        <v>74</v>
      </c>
      <c r="J7" s="110">
        <v>5</v>
      </c>
    </row>
    <row r="8" spans="1:12">
      <c r="A8" s="27" t="s">
        <v>68</v>
      </c>
      <c r="B8" s="404" t="s">
        <v>170</v>
      </c>
      <c r="C8" s="405"/>
      <c r="D8" s="405"/>
      <c r="E8" s="405"/>
      <c r="F8" s="405"/>
      <c r="G8" s="406"/>
      <c r="H8" s="109" t="s">
        <v>94</v>
      </c>
      <c r="I8" s="110" t="s">
        <v>134</v>
      </c>
      <c r="J8" s="21" t="s">
        <v>69</v>
      </c>
    </row>
    <row r="9" spans="1:12">
      <c r="A9" s="26"/>
      <c r="B9" s="372" t="s">
        <v>172</v>
      </c>
      <c r="C9" s="373"/>
      <c r="D9" s="373"/>
      <c r="E9" s="373"/>
      <c r="F9" s="373"/>
      <c r="G9" s="374"/>
      <c r="H9" s="109" t="s">
        <v>55</v>
      </c>
      <c r="I9" s="110" t="s">
        <v>18</v>
      </c>
      <c r="J9" s="108">
        <f>IF($I$9 = "筋力",基本!$C$5,IF($I$9 = "耐久力",基本!$C$6,IF($I$9 = "敏捷力",基本!$C$7,IF($I$9 = "知力",基本!$C$8,IF($I$9 = "判断力",基本!$C$9,IF($I$9 = "魅力",基本!$C$10,""))))))</f>
        <v>6</v>
      </c>
      <c r="K9" s="110" t="s">
        <v>21</v>
      </c>
    </row>
    <row r="10" spans="1:12">
      <c r="A10" s="67"/>
      <c r="B10" s="479" t="s">
        <v>171</v>
      </c>
      <c r="C10" s="436"/>
      <c r="D10" s="436"/>
      <c r="E10" s="436"/>
      <c r="F10" s="436"/>
      <c r="G10" s="437"/>
      <c r="H10" s="109" t="s">
        <v>65</v>
      </c>
      <c r="I10" s="110">
        <v>0</v>
      </c>
      <c r="J10" s="388" t="s">
        <v>57</v>
      </c>
      <c r="K10" s="389"/>
      <c r="L10" s="108">
        <f>IF($I$8=基本!$F$4,基本!$O$7,IF($I$8=基本!$F$13,基本!$O$16,IF($I$8=基本!$F$22,基本!$O$25,IF($I$8=基本!$F$31,基本!$O$34,IF($I$8=基本!$F$40,基本!$O$43,0)))))</f>
        <v>10</v>
      </c>
    </row>
    <row r="11" spans="1:12">
      <c r="A11" s="26"/>
      <c r="B11" s="482" t="s">
        <v>173</v>
      </c>
      <c r="C11" s="373"/>
      <c r="D11" s="373"/>
      <c r="E11" s="373"/>
      <c r="F11" s="373"/>
      <c r="G11" s="374"/>
      <c r="H11" s="61" t="s">
        <v>56</v>
      </c>
      <c r="I11" s="110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 ht="10.5" customHeight="1">
      <c r="A12" s="26"/>
      <c r="B12" s="408"/>
      <c r="C12" s="373"/>
      <c r="D12" s="373"/>
      <c r="E12" s="373"/>
      <c r="F12" s="373"/>
      <c r="G12" s="374"/>
      <c r="H12" s="109" t="s">
        <v>66</v>
      </c>
      <c r="I12" s="110">
        <v>0</v>
      </c>
      <c r="J12" s="388" t="s">
        <v>58</v>
      </c>
      <c r="K12" s="389"/>
      <c r="L12" s="108">
        <f>IF($I$8=基本!$F$4,基本!$O$9,IF($I$8=基本!$F$13,基本!$O$18,IF($I$8=基本!$F$22,基本!$O$27,IF($I$8=基本!$F$31,基本!$O$36,IF($I$8=基本!$F$40,基本!$O$45,0)))))</f>
        <v>3</v>
      </c>
    </row>
    <row r="13" spans="1:12">
      <c r="A13" s="26"/>
      <c r="B13" s="372" t="s">
        <v>248</v>
      </c>
      <c r="C13" s="373"/>
      <c r="D13" s="373"/>
      <c r="E13" s="373"/>
      <c r="F13" s="373"/>
      <c r="G13" s="374"/>
      <c r="H13" s="62" t="s">
        <v>95</v>
      </c>
      <c r="I13" s="110">
        <v>2</v>
      </c>
      <c r="J13" s="109" t="s">
        <v>48</v>
      </c>
      <c r="K13" s="110">
        <v>6</v>
      </c>
    </row>
    <row r="14" spans="1:12">
      <c r="A14" s="26"/>
      <c r="B14" s="372" t="s">
        <v>174</v>
      </c>
      <c r="C14" s="373"/>
      <c r="D14" s="373"/>
      <c r="E14" s="373"/>
      <c r="F14" s="373"/>
      <c r="G14" s="374"/>
      <c r="H14" s="109" t="s">
        <v>54</v>
      </c>
      <c r="I14" s="110">
        <v>3</v>
      </c>
      <c r="J14" s="109" t="s">
        <v>48</v>
      </c>
      <c r="K14" s="110">
        <v>6</v>
      </c>
    </row>
    <row r="15" spans="1:12">
      <c r="A15" s="26"/>
      <c r="B15" s="372" t="s">
        <v>175</v>
      </c>
      <c r="C15" s="373"/>
      <c r="D15" s="373"/>
      <c r="E15" s="373"/>
      <c r="F15" s="373"/>
      <c r="G15" s="374"/>
      <c r="H15" s="109" t="s">
        <v>67</v>
      </c>
      <c r="I15" s="110" t="s">
        <v>81</v>
      </c>
    </row>
    <row r="16" spans="1:12">
      <c r="A16" s="26"/>
      <c r="B16" s="372" t="s">
        <v>176</v>
      </c>
      <c r="C16" s="373"/>
      <c r="D16" s="373"/>
      <c r="E16" s="373"/>
      <c r="F16" s="373"/>
      <c r="G16" s="374"/>
      <c r="H16" s="114" t="s">
        <v>350</v>
      </c>
      <c r="I16" s="115">
        <v>1</v>
      </c>
      <c r="J16" s="114" t="s">
        <v>48</v>
      </c>
      <c r="K16" s="115">
        <v>6</v>
      </c>
      <c r="L16" s="110" t="s">
        <v>81</v>
      </c>
    </row>
    <row r="17" spans="1:11">
      <c r="A17" s="26"/>
      <c r="B17" s="435" t="s">
        <v>177</v>
      </c>
      <c r="C17" s="436"/>
      <c r="D17" s="436"/>
      <c r="E17" s="436"/>
      <c r="F17" s="436"/>
      <c r="G17" s="437"/>
      <c r="J17"/>
      <c r="K17"/>
    </row>
    <row r="18" spans="1:11" s="191" customFormat="1" ht="9" customHeight="1">
      <c r="A18" s="202"/>
      <c r="B18" s="257"/>
      <c r="C18" s="258"/>
      <c r="D18" s="258"/>
      <c r="E18" s="258"/>
      <c r="F18" s="258"/>
      <c r="G18" s="259"/>
      <c r="H18" s="192"/>
      <c r="I18" s="192"/>
    </row>
    <row r="19" spans="1:11" ht="18.75">
      <c r="A19" s="26"/>
      <c r="B19" s="487" t="s">
        <v>272</v>
      </c>
      <c r="C19" s="488"/>
      <c r="D19" s="488"/>
      <c r="E19" s="488"/>
      <c r="F19" s="485" t="str">
        <f>"　"&amp;基本!$C$9&amp;"一時的ＨＰ獲得"</f>
        <v>　4一時的ＨＰ獲得</v>
      </c>
      <c r="G19" s="486"/>
      <c r="J19"/>
      <c r="K19"/>
    </row>
    <row r="20" spans="1:11" ht="21">
      <c r="A20" s="26"/>
      <c r="B20" s="483" t="s">
        <v>260</v>
      </c>
      <c r="C20" s="484"/>
      <c r="D20" s="484"/>
      <c r="E20" s="484"/>
      <c r="F20" s="433" t="str">
        <f>6+$J$11 &amp;  "【" &amp;$I$15 &amp; "】ダメージ"</f>
        <v>12【光輝】ダメージ</v>
      </c>
      <c r="G20" s="434"/>
      <c r="J20"/>
      <c r="K20"/>
    </row>
    <row r="21" spans="1:11" ht="21">
      <c r="A21" s="167"/>
      <c r="B21" s="494" t="s">
        <v>271</v>
      </c>
      <c r="C21" s="495"/>
      <c r="D21" s="495"/>
      <c r="E21" s="495"/>
      <c r="F21" s="492" t="str">
        <f>基本!$C$9+基本!$J$7&amp;" ＨＰ回復"</f>
        <v>11 ＨＰ回復</v>
      </c>
      <c r="G21" s="493"/>
      <c r="J21"/>
      <c r="K21"/>
    </row>
    <row r="22" spans="1:11" s="191" customFormat="1" ht="7.5" customHeight="1">
      <c r="A22" s="251"/>
      <c r="B22" s="251"/>
      <c r="C22" s="251"/>
      <c r="D22" s="251"/>
      <c r="E22" s="251"/>
      <c r="F22" s="251"/>
      <c r="G22" s="251"/>
      <c r="H22" s="192"/>
    </row>
    <row r="23" spans="1:11" s="191" customFormat="1" ht="15.75" customHeight="1">
      <c r="A23" s="400" t="s">
        <v>474</v>
      </c>
      <c r="B23" s="400"/>
      <c r="C23" s="400"/>
      <c r="D23" s="400"/>
      <c r="E23" s="400"/>
      <c r="F23" s="400"/>
      <c r="G23" s="400"/>
      <c r="H23" s="192"/>
    </row>
    <row r="24" spans="1:11" s="191" customFormat="1" ht="13.5" customHeight="1">
      <c r="A24" s="368" t="s">
        <v>472</v>
      </c>
      <c r="B24" s="368"/>
      <c r="C24" s="368"/>
      <c r="D24" s="368"/>
      <c r="E24" s="368"/>
      <c r="F24" s="368"/>
      <c r="G24" s="368"/>
      <c r="H24" s="192"/>
      <c r="I24" s="192"/>
      <c r="J24" s="192"/>
      <c r="K24" s="192"/>
    </row>
    <row r="25" spans="1:11" s="191" customFormat="1" ht="13.5" customHeight="1">
      <c r="A25" s="368" t="s">
        <v>473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1" s="191" customFormat="1" ht="13.5" customHeight="1">
      <c r="A26" s="368" t="s">
        <v>126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1" s="191" customFormat="1" ht="13.5" customHeight="1">
      <c r="A27" s="390" t="str">
        <f>"　　"&amp;基本!$C$9&amp;"HP（【判】）回復する　⇒レイ･オン･ハンズのページ参照"</f>
        <v>　　4HP（【判】）回復する　⇒レイ･オン･ハンズのページ参照</v>
      </c>
      <c r="B27" s="390"/>
      <c r="C27" s="390"/>
      <c r="D27" s="390"/>
      <c r="E27" s="390"/>
      <c r="F27" s="390"/>
      <c r="G27" s="390"/>
      <c r="H27" s="192"/>
    </row>
    <row r="28" spans="1:11" ht="15.75" customHeight="1">
      <c r="A28" s="400" t="s">
        <v>124</v>
      </c>
      <c r="B28" s="400"/>
      <c r="C28" s="400"/>
      <c r="D28" s="400"/>
      <c r="E28" s="400"/>
      <c r="F28" s="400"/>
      <c r="G28" s="400"/>
    </row>
    <row r="29" spans="1:11">
      <c r="A29" s="390" t="s">
        <v>236</v>
      </c>
      <c r="B29" s="390"/>
      <c r="C29" s="390"/>
      <c r="D29" s="390"/>
      <c r="E29" s="390"/>
      <c r="F29" s="390"/>
      <c r="G29" s="390"/>
    </row>
    <row r="30" spans="1:11">
      <c r="A30" s="390" t="s">
        <v>237</v>
      </c>
      <c r="B30" s="390"/>
      <c r="C30" s="390"/>
      <c r="D30" s="390"/>
      <c r="E30" s="390"/>
      <c r="F30" s="390"/>
      <c r="G30" s="390"/>
    </row>
    <row r="31" spans="1:11" ht="8.25" customHeight="1">
      <c r="A31" s="370"/>
      <c r="B31" s="370"/>
      <c r="C31" s="370"/>
      <c r="D31" s="370"/>
      <c r="E31" s="370"/>
      <c r="F31" s="370"/>
      <c r="G31" s="370"/>
    </row>
    <row r="32" spans="1:11">
      <c r="A32" s="375" t="s">
        <v>53</v>
      </c>
      <c r="B32" s="376"/>
      <c r="C32" s="376"/>
      <c r="D32" s="376"/>
      <c r="E32" s="376"/>
      <c r="F32" s="376"/>
      <c r="G32" s="377"/>
    </row>
    <row r="33" spans="1:12" s="1" customFormat="1" ht="17.25">
      <c r="A33" s="489" t="s">
        <v>232</v>
      </c>
      <c r="B33" s="490"/>
      <c r="C33" s="490"/>
      <c r="D33" s="490"/>
      <c r="E33" s="490"/>
      <c r="F33" s="490"/>
      <c r="G33" s="491"/>
      <c r="L33"/>
    </row>
    <row r="34" spans="1:12" s="1" customFormat="1">
      <c r="A34" s="408" t="s">
        <v>233</v>
      </c>
      <c r="B34" s="496"/>
      <c r="C34" s="496"/>
      <c r="D34" s="496"/>
      <c r="E34" s="496"/>
      <c r="F34" s="496"/>
      <c r="G34" s="497"/>
      <c r="L34"/>
    </row>
    <row r="35" spans="1:12" s="1" customFormat="1">
      <c r="A35" s="372" t="s">
        <v>234</v>
      </c>
      <c r="B35" s="373"/>
      <c r="C35" s="373"/>
      <c r="D35" s="373"/>
      <c r="E35" s="373"/>
      <c r="F35" s="373"/>
      <c r="G35" s="374"/>
      <c r="L35"/>
    </row>
    <row r="36" spans="1:12" s="1" customFormat="1">
      <c r="A36" s="372" t="s">
        <v>335</v>
      </c>
      <c r="B36" s="373"/>
      <c r="C36" s="373"/>
      <c r="D36" s="373"/>
      <c r="E36" s="373"/>
      <c r="F36" s="267"/>
      <c r="G36" s="268"/>
      <c r="L36"/>
    </row>
    <row r="37" spans="1:12">
      <c r="A37" s="372" t="s">
        <v>336</v>
      </c>
      <c r="B37" s="373"/>
      <c r="C37" s="373"/>
      <c r="D37" s="373"/>
      <c r="E37" s="373"/>
      <c r="F37" s="373"/>
      <c r="G37" s="374"/>
    </row>
    <row r="38" spans="1:12" s="1" customFormat="1">
      <c r="A38" s="372" t="s">
        <v>352</v>
      </c>
      <c r="B38" s="373"/>
      <c r="C38" s="373"/>
      <c r="D38" s="373"/>
      <c r="E38" s="373"/>
      <c r="F38" s="373"/>
      <c r="G38" s="374"/>
      <c r="L38"/>
    </row>
    <row r="39" spans="1:12" s="1" customFormat="1">
      <c r="A39" s="372" t="s">
        <v>353</v>
      </c>
      <c r="B39" s="373"/>
      <c r="C39" s="373"/>
      <c r="D39" s="373"/>
      <c r="E39" s="373"/>
      <c r="F39" s="373"/>
      <c r="G39" s="374"/>
      <c r="L39"/>
    </row>
    <row r="40" spans="1:12" s="1" customFormat="1">
      <c r="A40" s="372" t="s">
        <v>354</v>
      </c>
      <c r="B40" s="373"/>
      <c r="C40" s="373"/>
      <c r="D40" s="373"/>
      <c r="E40" s="373"/>
      <c r="F40" s="373"/>
      <c r="G40" s="374"/>
      <c r="L40"/>
    </row>
    <row r="41" spans="1:12" s="1" customFormat="1">
      <c r="A41" s="372" t="s">
        <v>355</v>
      </c>
      <c r="B41" s="373"/>
      <c r="C41" s="373"/>
      <c r="D41" s="373"/>
      <c r="E41" s="373"/>
      <c r="F41" s="373"/>
      <c r="G41" s="374"/>
      <c r="L41"/>
    </row>
    <row r="42" spans="1:12" s="1" customFormat="1">
      <c r="A42" s="372" t="s">
        <v>356</v>
      </c>
      <c r="B42" s="373"/>
      <c r="C42" s="373"/>
      <c r="D42" s="373"/>
      <c r="E42" s="373"/>
      <c r="F42" s="373"/>
      <c r="G42" s="374"/>
      <c r="L42"/>
    </row>
    <row r="43" spans="1:12">
      <c r="A43" s="372" t="s">
        <v>357</v>
      </c>
      <c r="B43" s="373"/>
      <c r="C43" s="373"/>
      <c r="D43" s="373"/>
      <c r="E43" s="373"/>
      <c r="F43" s="373"/>
      <c r="G43" s="374"/>
    </row>
    <row r="44" spans="1:12" s="1" customFormat="1">
      <c r="A44" s="372" t="s">
        <v>498</v>
      </c>
      <c r="B44" s="373"/>
      <c r="C44" s="373"/>
      <c r="D44" s="373"/>
      <c r="E44" s="373"/>
      <c r="F44" s="373"/>
      <c r="G44" s="374"/>
      <c r="L44"/>
    </row>
    <row r="45" spans="1:12" s="1" customFormat="1">
      <c r="A45" s="372" t="s">
        <v>358</v>
      </c>
      <c r="B45" s="373"/>
      <c r="C45" s="373"/>
      <c r="D45" s="373"/>
      <c r="E45" s="373"/>
      <c r="F45" s="373"/>
      <c r="G45" s="374"/>
      <c r="L45"/>
    </row>
    <row r="46" spans="1:12">
      <c r="A46" s="372" t="s">
        <v>359</v>
      </c>
      <c r="B46" s="373"/>
      <c r="C46" s="373"/>
      <c r="D46" s="373"/>
      <c r="E46" s="373"/>
      <c r="F46" s="373"/>
      <c r="G46" s="374"/>
    </row>
    <row r="47" spans="1:12" s="1" customFormat="1">
      <c r="A47" s="372" t="s">
        <v>360</v>
      </c>
      <c r="B47" s="373"/>
      <c r="C47" s="373"/>
      <c r="D47" s="373"/>
      <c r="E47" s="373"/>
      <c r="F47" s="373"/>
      <c r="G47" s="374"/>
      <c r="L47"/>
    </row>
    <row r="48" spans="1:12" s="1" customFormat="1">
      <c r="A48" s="372" t="s">
        <v>361</v>
      </c>
      <c r="B48" s="373"/>
      <c r="C48" s="373"/>
      <c r="D48" s="373"/>
      <c r="E48" s="373"/>
      <c r="F48" s="373"/>
      <c r="G48" s="374"/>
      <c r="L48"/>
    </row>
    <row r="49" spans="1:12" s="1" customFormat="1">
      <c r="A49" s="252" t="s">
        <v>362</v>
      </c>
      <c r="B49" s="267"/>
      <c r="C49" s="267"/>
      <c r="D49" s="267"/>
      <c r="E49" s="267"/>
      <c r="F49" s="267"/>
      <c r="G49" s="268"/>
      <c r="L49"/>
    </row>
    <row r="50" spans="1:12" s="1" customFormat="1" ht="17.25">
      <c r="A50" s="498" t="s">
        <v>363</v>
      </c>
      <c r="B50" s="499"/>
      <c r="C50" s="499"/>
      <c r="D50" s="499"/>
      <c r="E50" s="499"/>
      <c r="F50" s="499"/>
      <c r="G50" s="500"/>
      <c r="L50"/>
    </row>
    <row r="51" spans="1:12" s="170" customFormat="1" ht="9" customHeight="1">
      <c r="A51" s="372"/>
      <c r="B51" s="373"/>
      <c r="C51" s="373"/>
      <c r="D51" s="373"/>
      <c r="E51" s="373"/>
      <c r="F51" s="373"/>
      <c r="G51" s="374"/>
      <c r="L51" s="169"/>
    </row>
    <row r="52" spans="1:12" s="192" customFormat="1" ht="18" customHeight="1">
      <c r="A52" s="263" t="s">
        <v>364</v>
      </c>
      <c r="B52" s="264"/>
      <c r="C52" s="264"/>
      <c r="D52" s="264"/>
      <c r="E52" s="264"/>
      <c r="F52" s="264"/>
      <c r="G52" s="265"/>
      <c r="L52" s="191"/>
    </row>
    <row r="53" spans="1:12" s="166" customFormat="1">
      <c r="A53" s="252" t="s">
        <v>365</v>
      </c>
      <c r="B53" s="253"/>
      <c r="C53" s="253"/>
      <c r="D53" s="253"/>
      <c r="E53" s="253"/>
      <c r="F53" s="253"/>
      <c r="G53" s="254"/>
      <c r="H53" s="170"/>
      <c r="I53" s="170"/>
      <c r="J53" s="170"/>
      <c r="K53" s="170"/>
      <c r="L53" s="169"/>
    </row>
    <row r="54" spans="1:12" s="166" customFormat="1">
      <c r="A54" s="252" t="s">
        <v>366</v>
      </c>
      <c r="B54" s="253"/>
      <c r="C54" s="253"/>
      <c r="D54" s="253"/>
      <c r="E54" s="253"/>
      <c r="F54" s="253"/>
      <c r="G54" s="254"/>
      <c r="H54" s="170"/>
      <c r="I54" s="170"/>
      <c r="J54" s="170"/>
      <c r="K54" s="170"/>
      <c r="L54" s="169"/>
    </row>
    <row r="55" spans="1:12" s="166" customFormat="1">
      <c r="A55" s="260" t="s">
        <v>367</v>
      </c>
      <c r="B55" s="261"/>
      <c r="C55" s="261"/>
      <c r="D55" s="261"/>
      <c r="E55" s="261"/>
      <c r="F55" s="261"/>
      <c r="G55" s="262"/>
      <c r="H55" s="170"/>
      <c r="I55" s="170"/>
      <c r="J55" s="170"/>
      <c r="K55" s="170"/>
      <c r="L55" s="169"/>
    </row>
    <row r="56" spans="1:12" s="1" customFormat="1">
      <c r="A56" s="252" t="s">
        <v>368</v>
      </c>
      <c r="B56" s="253"/>
      <c r="C56" s="253"/>
      <c r="D56" s="253"/>
      <c r="E56" s="253"/>
      <c r="F56" s="253"/>
      <c r="G56" s="254"/>
      <c r="H56" s="170"/>
      <c r="I56" s="170"/>
      <c r="J56" s="170"/>
      <c r="K56" s="170"/>
      <c r="L56" s="169"/>
    </row>
    <row r="57" spans="1:12" s="1" customFormat="1">
      <c r="A57" s="372" t="s">
        <v>369</v>
      </c>
      <c r="B57" s="373"/>
      <c r="C57" s="373"/>
      <c r="D57" s="373"/>
      <c r="E57" s="373"/>
      <c r="F57" s="373"/>
      <c r="G57" s="374"/>
      <c r="H57" s="170"/>
      <c r="I57" s="170"/>
      <c r="J57" s="170"/>
      <c r="K57" s="170"/>
      <c r="L57" s="169"/>
    </row>
    <row r="58" spans="1:12" s="1" customFormat="1" ht="4.5" customHeight="1">
      <c r="A58" s="369"/>
      <c r="B58" s="370"/>
      <c r="C58" s="370"/>
      <c r="D58" s="370"/>
      <c r="E58" s="370"/>
      <c r="F58" s="370"/>
      <c r="G58" s="371"/>
      <c r="H58" s="170"/>
      <c r="I58" s="170"/>
      <c r="J58" s="170"/>
      <c r="K58" s="170"/>
      <c r="L58" s="169"/>
    </row>
    <row r="59" spans="1:12" s="1" customFormat="1" ht="21">
      <c r="A59" s="162" t="s">
        <v>33</v>
      </c>
      <c r="B59" s="163" t="str">
        <f>$B$1</f>
        <v>クラス特徴</v>
      </c>
      <c r="C59" s="164" t="s">
        <v>42</v>
      </c>
      <c r="D59" s="165" t="str">
        <f>$E$1</f>
        <v>無限回</v>
      </c>
      <c r="E59" s="363" t="str">
        <f>$B$2</f>
        <v>ディヴァイン･チャレンジ</v>
      </c>
      <c r="F59" s="364"/>
      <c r="G59" s="365"/>
      <c r="L59"/>
    </row>
  </sheetData>
  <mergeCells count="56">
    <mergeCell ref="A58:G58"/>
    <mergeCell ref="A48:G48"/>
    <mergeCell ref="A50:G50"/>
    <mergeCell ref="A39:G39"/>
    <mergeCell ref="A51:G51"/>
    <mergeCell ref="F21:G21"/>
    <mergeCell ref="B21:E21"/>
    <mergeCell ref="A34:G34"/>
    <mergeCell ref="A35:G35"/>
    <mergeCell ref="A31:G31"/>
    <mergeCell ref="A32:G32"/>
    <mergeCell ref="A29:G29"/>
    <mergeCell ref="A23:G23"/>
    <mergeCell ref="A24:G24"/>
    <mergeCell ref="A25:G25"/>
    <mergeCell ref="A26:G26"/>
    <mergeCell ref="A27:G27"/>
    <mergeCell ref="E59:G59"/>
    <mergeCell ref="A33:G33"/>
    <mergeCell ref="A28:G28"/>
    <mergeCell ref="A30:G30"/>
    <mergeCell ref="A37:G37"/>
    <mergeCell ref="A36:E36"/>
    <mergeCell ref="A38:G38"/>
    <mergeCell ref="A45:G45"/>
    <mergeCell ref="A46:G46"/>
    <mergeCell ref="A47:G47"/>
    <mergeCell ref="A40:G40"/>
    <mergeCell ref="A41:G41"/>
    <mergeCell ref="A42:G42"/>
    <mergeCell ref="A43:G43"/>
    <mergeCell ref="A44:G44"/>
    <mergeCell ref="A57:G57"/>
    <mergeCell ref="J10:K10"/>
    <mergeCell ref="B12:G12"/>
    <mergeCell ref="J12:K12"/>
    <mergeCell ref="B13:G13"/>
    <mergeCell ref="B14:G14"/>
    <mergeCell ref="B15:G15"/>
    <mergeCell ref="B16:G16"/>
    <mergeCell ref="B17:G17"/>
    <mergeCell ref="B11:G11"/>
    <mergeCell ref="F20:G20"/>
    <mergeCell ref="B20:E20"/>
    <mergeCell ref="F19:G19"/>
    <mergeCell ref="B19:E19"/>
    <mergeCell ref="B1:C1"/>
    <mergeCell ref="F1:G1"/>
    <mergeCell ref="B2:G2"/>
    <mergeCell ref="B4:G4"/>
    <mergeCell ref="B5:G5"/>
    <mergeCell ref="B6:D6"/>
    <mergeCell ref="B7:D7"/>
    <mergeCell ref="B8:G8"/>
    <mergeCell ref="B9:G9"/>
    <mergeCell ref="B10:G10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基本!$D$25:$D$29</xm:f>
          </x14:formula1>
          <xm:sqref>I8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基本!$A$14:$A$17</xm:f>
          </x14:formula1>
          <xm:sqref>K9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O56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16"/>
      <c r="B1" s="480" t="s">
        <v>166</v>
      </c>
      <c r="C1" s="481"/>
      <c r="D1" s="18" t="s">
        <v>42</v>
      </c>
      <c r="E1" s="17" t="s">
        <v>43</v>
      </c>
      <c r="F1" s="383"/>
      <c r="G1" s="384"/>
      <c r="H1" s="21" t="s">
        <v>59</v>
      </c>
    </row>
    <row r="2" spans="1:12" ht="24.75" customHeight="1">
      <c r="A2" s="18" t="s">
        <v>0</v>
      </c>
      <c r="B2" s="366" t="s">
        <v>204</v>
      </c>
      <c r="C2" s="366"/>
      <c r="D2" s="366"/>
      <c r="E2" s="366"/>
      <c r="F2" s="366"/>
      <c r="G2" s="366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167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168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99</v>
      </c>
      <c r="C6" s="386"/>
      <c r="D6" s="387"/>
      <c r="E6" s="114" t="s">
        <v>46</v>
      </c>
      <c r="F6" s="113" t="str">
        <f>IF($I$6 = 0,"", $I$6)</f>
        <v>近接範囲</v>
      </c>
      <c r="G6" s="113" t="str">
        <f>IF($J$6 = 0,"", $J$6)</f>
        <v/>
      </c>
      <c r="H6" s="114" t="s">
        <v>46</v>
      </c>
      <c r="I6" s="115" t="s">
        <v>77</v>
      </c>
      <c r="J6" s="115">
        <v>0</v>
      </c>
    </row>
    <row r="7" spans="1:12">
      <c r="A7" s="25" t="s">
        <v>7</v>
      </c>
      <c r="B7" s="385" t="s">
        <v>120</v>
      </c>
      <c r="C7" s="386"/>
      <c r="D7" s="387"/>
      <c r="E7" s="114" t="s">
        <v>73</v>
      </c>
      <c r="F7" s="107" t="str">
        <f>IF($I$7 = 0,"", $I$7)</f>
        <v>接触</v>
      </c>
      <c r="G7" s="120" t="str">
        <f>IF($J$7 = 0,"", $J$7)</f>
        <v/>
      </c>
      <c r="H7" s="114" t="s">
        <v>73</v>
      </c>
      <c r="I7" s="115" t="s">
        <v>80</v>
      </c>
      <c r="J7" s="115">
        <v>0</v>
      </c>
    </row>
    <row r="8" spans="1:12">
      <c r="A8" s="27" t="s">
        <v>123</v>
      </c>
      <c r="B8" s="404" t="s">
        <v>205</v>
      </c>
      <c r="C8" s="405"/>
      <c r="D8" s="405"/>
      <c r="E8" s="405"/>
      <c r="F8" s="405"/>
      <c r="G8" s="406"/>
      <c r="H8" s="114" t="s">
        <v>94</v>
      </c>
      <c r="I8" s="115" t="s">
        <v>134</v>
      </c>
      <c r="J8" s="21" t="s">
        <v>69</v>
      </c>
    </row>
    <row r="9" spans="1:12">
      <c r="A9" s="28"/>
      <c r="B9" s="369" t="s">
        <v>206</v>
      </c>
      <c r="C9" s="370"/>
      <c r="D9" s="370"/>
      <c r="E9" s="370"/>
      <c r="F9" s="370"/>
      <c r="G9" s="371"/>
      <c r="H9" s="114" t="s">
        <v>55</v>
      </c>
      <c r="I9" s="115" t="s">
        <v>18</v>
      </c>
      <c r="J9" s="113">
        <f>IF($I$9 = "筋力",基本!$C$5,IF($I$9 = "耐久力",基本!$C$6,IF($I$9 = "敏捷力",基本!$C$7,IF($I$9 = "知力",基本!$C$8,IF($I$9 = "判断力",基本!$C$9,IF($I$9 = "魅力",基本!$C$10,""))))))</f>
        <v>6</v>
      </c>
      <c r="K9" s="115" t="s">
        <v>21</v>
      </c>
    </row>
    <row r="10" spans="1:12">
      <c r="A10" s="26" t="s">
        <v>68</v>
      </c>
      <c r="B10" s="513" t="s">
        <v>250</v>
      </c>
      <c r="C10" s="514"/>
      <c r="D10" s="514"/>
      <c r="E10" s="514"/>
      <c r="F10" s="514"/>
      <c r="G10" s="515"/>
      <c r="H10" s="131" t="s">
        <v>65</v>
      </c>
      <c r="I10" s="115">
        <v>0</v>
      </c>
      <c r="J10" s="388" t="s">
        <v>57</v>
      </c>
      <c r="K10" s="389"/>
      <c r="L10" s="113">
        <f>IF($I$8=基本!$F$4,基本!$O$7,IF($I$8=基本!$F$13,基本!$O$16,IF($I$8=基本!$F$22,基本!$O$25,IF($I$8=基本!$F$31,基本!$O$34,IF($I$8=基本!$F$40,基本!$O$43,0)))))</f>
        <v>10</v>
      </c>
    </row>
    <row r="11" spans="1:12">
      <c r="A11" s="26"/>
      <c r="B11" s="482" t="s">
        <v>249</v>
      </c>
      <c r="C11" s="373"/>
      <c r="D11" s="373"/>
      <c r="E11" s="373"/>
      <c r="F11" s="373"/>
      <c r="G11" s="374"/>
      <c r="H11" s="132" t="s">
        <v>56</v>
      </c>
      <c r="I11" s="115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6"/>
      <c r="B12" s="408" t="s">
        <v>229</v>
      </c>
      <c r="C12" s="373"/>
      <c r="D12" s="373"/>
      <c r="E12" s="373"/>
      <c r="F12" s="373"/>
      <c r="G12" s="374"/>
      <c r="H12" s="131" t="s">
        <v>66</v>
      </c>
      <c r="I12" s="115">
        <v>0</v>
      </c>
      <c r="J12" s="388" t="s">
        <v>58</v>
      </c>
      <c r="K12" s="389"/>
      <c r="L12" s="113">
        <f>IF($I$8=基本!$F$4,基本!$O$9,IF($I$8=基本!$F$13,基本!$O$18,IF($I$8=基本!$F$22,基本!$O$27,IF($I$8=基本!$F$31,基本!$O$36,IF($I$8=基本!$F$40,基本!$O$45,0)))))</f>
        <v>3</v>
      </c>
    </row>
    <row r="13" spans="1:12">
      <c r="A13" s="26"/>
      <c r="B13" s="372"/>
      <c r="C13" s="373"/>
      <c r="D13" s="373"/>
      <c r="E13" s="373"/>
      <c r="F13" s="373"/>
      <c r="G13" s="374"/>
      <c r="H13" s="133" t="s">
        <v>95</v>
      </c>
      <c r="I13" s="115">
        <v>2</v>
      </c>
      <c r="J13" s="114" t="s">
        <v>48</v>
      </c>
      <c r="K13" s="115">
        <v>6</v>
      </c>
    </row>
    <row r="14" spans="1:12">
      <c r="A14" s="26"/>
      <c r="B14" s="372"/>
      <c r="C14" s="373"/>
      <c r="D14" s="373"/>
      <c r="E14" s="373"/>
      <c r="F14" s="373"/>
      <c r="G14" s="374"/>
      <c r="H14" s="131" t="s">
        <v>54</v>
      </c>
      <c r="I14" s="115">
        <v>3</v>
      </c>
      <c r="J14" s="114" t="s">
        <v>48</v>
      </c>
      <c r="K14" s="115">
        <v>6</v>
      </c>
    </row>
    <row r="15" spans="1:12">
      <c r="A15" s="26"/>
      <c r="B15" s="372"/>
      <c r="C15" s="373"/>
      <c r="D15" s="373"/>
      <c r="E15" s="373"/>
      <c r="F15" s="373"/>
      <c r="G15" s="374"/>
      <c r="H15" s="131" t="s">
        <v>67</v>
      </c>
      <c r="I15" s="115" t="s">
        <v>81</v>
      </c>
    </row>
    <row r="16" spans="1:12">
      <c r="A16" s="26"/>
      <c r="B16" s="372"/>
      <c r="C16" s="373"/>
      <c r="D16" s="373"/>
      <c r="E16" s="373"/>
      <c r="F16" s="373"/>
      <c r="G16" s="374"/>
      <c r="H16" s="131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5" ht="17.25">
      <c r="A17" s="26"/>
      <c r="B17" s="509" t="s">
        <v>254</v>
      </c>
      <c r="C17" s="510"/>
      <c r="D17" s="510"/>
      <c r="E17" s="510"/>
      <c r="F17" s="507" t="s">
        <v>499</v>
      </c>
      <c r="G17" s="508"/>
      <c r="J17"/>
      <c r="K17"/>
    </row>
    <row r="18" spans="1:15" ht="17.25">
      <c r="A18" s="26"/>
      <c r="B18" s="511" t="s">
        <v>253</v>
      </c>
      <c r="C18" s="512"/>
      <c r="D18" s="512"/>
      <c r="E18" s="512"/>
      <c r="F18" s="512"/>
      <c r="G18" s="134" t="str">
        <f>基本!$C$9&amp;"ＨＰ回復！"</f>
        <v>4ＨＰ回復！</v>
      </c>
      <c r="J18"/>
      <c r="K18"/>
      <c r="O18" s="135"/>
    </row>
    <row r="19" spans="1:15" ht="17.25">
      <c r="A19" s="26"/>
      <c r="B19" s="172"/>
      <c r="C19" s="171"/>
      <c r="D19" s="171"/>
      <c r="E19" s="171"/>
      <c r="F19" s="173" t="s">
        <v>370</v>
      </c>
      <c r="G19" s="174" t="str">
        <f>INT((基本!$B$13/2)/2)&amp;"ＨＰ回復！"</f>
        <v>26ＨＰ回復！</v>
      </c>
      <c r="H19"/>
      <c r="I19"/>
      <c r="J19"/>
      <c r="K19"/>
    </row>
    <row r="20" spans="1:15">
      <c r="A20" s="26"/>
      <c r="B20" s="504"/>
      <c r="C20" s="505"/>
      <c r="D20" s="505"/>
      <c r="E20" s="505"/>
      <c r="F20" s="505"/>
      <c r="G20" s="506"/>
      <c r="H20"/>
      <c r="I20"/>
      <c r="J20"/>
      <c r="K20"/>
    </row>
    <row r="21" spans="1:15">
      <c r="A21" s="26"/>
      <c r="B21" s="372"/>
      <c r="C21" s="373"/>
      <c r="D21" s="373"/>
      <c r="E21" s="373"/>
      <c r="F21" s="373"/>
      <c r="G21" s="374"/>
      <c r="J21"/>
      <c r="K21"/>
    </row>
    <row r="22" spans="1:15">
      <c r="A22" s="28"/>
      <c r="B22" s="369"/>
      <c r="C22" s="370"/>
      <c r="D22" s="370"/>
      <c r="E22" s="370"/>
      <c r="F22" s="370"/>
      <c r="G22" s="371"/>
      <c r="J22"/>
      <c r="K22"/>
    </row>
    <row r="23" spans="1:15" s="191" customFormat="1" ht="24" customHeight="1">
      <c r="A23" s="400" t="s">
        <v>474</v>
      </c>
      <c r="B23" s="400"/>
      <c r="C23" s="400"/>
      <c r="D23" s="400"/>
      <c r="E23" s="400"/>
      <c r="F23" s="400"/>
      <c r="G23" s="400"/>
      <c r="H23" s="192"/>
    </row>
    <row r="24" spans="1:15" s="191" customFormat="1" ht="13.5" customHeight="1">
      <c r="A24" s="368" t="s">
        <v>472</v>
      </c>
      <c r="B24" s="368"/>
      <c r="C24" s="368"/>
      <c r="D24" s="368"/>
      <c r="E24" s="368"/>
      <c r="F24" s="368"/>
      <c r="G24" s="368"/>
      <c r="H24" s="192"/>
      <c r="I24" s="192"/>
      <c r="J24" s="192"/>
      <c r="K24" s="192"/>
    </row>
    <row r="25" spans="1:15" s="191" customFormat="1" ht="13.5" customHeight="1">
      <c r="A25" s="368" t="s">
        <v>473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5" s="191" customFormat="1" ht="13.5" customHeight="1">
      <c r="A26" s="368" t="s">
        <v>126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5" s="191" customFormat="1" ht="13.5" customHeight="1">
      <c r="A27" s="390" t="str">
        <f>"　　"&amp;基本!$C$9&amp;"HP（【判】）回復する。"</f>
        <v>　　4HP（【判】）回復する。</v>
      </c>
      <c r="B27" s="390"/>
      <c r="C27" s="390"/>
      <c r="D27" s="390"/>
      <c r="E27" s="390"/>
      <c r="F27" s="390"/>
      <c r="G27" s="390"/>
      <c r="H27" s="192"/>
    </row>
    <row r="28" spans="1:15" s="191" customFormat="1" ht="24" customHeight="1">
      <c r="A28" s="400" t="s">
        <v>548</v>
      </c>
      <c r="B28" s="400"/>
      <c r="C28" s="400"/>
      <c r="D28" s="400"/>
      <c r="E28" s="400"/>
      <c r="F28" s="400"/>
      <c r="G28" s="400"/>
      <c r="H28" s="192"/>
    </row>
    <row r="29" spans="1:15" s="191" customFormat="1" ht="13.5" customHeight="1">
      <c r="A29" s="368" t="s">
        <v>549</v>
      </c>
      <c r="B29" s="368"/>
      <c r="C29" s="368"/>
      <c r="D29" s="368"/>
      <c r="E29" s="368"/>
      <c r="F29" s="368"/>
      <c r="G29" s="368"/>
      <c r="H29" s="192"/>
      <c r="I29" s="192"/>
      <c r="J29" s="192"/>
      <c r="K29" s="192"/>
    </row>
    <row r="30" spans="1:15">
      <c r="A30" s="370"/>
      <c r="B30" s="370"/>
      <c r="C30" s="370"/>
      <c r="D30" s="370"/>
      <c r="E30" s="370"/>
      <c r="F30" s="370"/>
      <c r="G30" s="370"/>
    </row>
    <row r="31" spans="1:15">
      <c r="A31" s="375" t="s">
        <v>53</v>
      </c>
      <c r="B31" s="376"/>
      <c r="C31" s="376"/>
      <c r="D31" s="376"/>
      <c r="E31" s="376"/>
      <c r="F31" s="376"/>
      <c r="G31" s="377"/>
    </row>
    <row r="32" spans="1:15" s="176" customFormat="1">
      <c r="A32" s="372"/>
      <c r="B32" s="373"/>
      <c r="C32" s="373"/>
      <c r="D32" s="373"/>
      <c r="E32" s="373"/>
      <c r="F32" s="373"/>
      <c r="G32" s="374"/>
      <c r="L32" s="175"/>
    </row>
    <row r="33" spans="1:12" s="1" customFormat="1">
      <c r="A33" s="372" t="s">
        <v>251</v>
      </c>
      <c r="B33" s="373"/>
      <c r="C33" s="373"/>
      <c r="D33" s="373"/>
      <c r="E33" s="373"/>
      <c r="F33" s="373"/>
      <c r="G33" s="374"/>
      <c r="L33"/>
    </row>
    <row r="34" spans="1:12" s="1" customFormat="1">
      <c r="A34" s="372" t="s">
        <v>231</v>
      </c>
      <c r="B34" s="373"/>
      <c r="C34" s="373"/>
      <c r="D34" s="373"/>
      <c r="E34" s="373"/>
      <c r="F34" s="373"/>
      <c r="G34" s="374"/>
      <c r="L34"/>
    </row>
    <row r="35" spans="1:12" s="1" customFormat="1">
      <c r="A35" s="372" t="s">
        <v>262</v>
      </c>
      <c r="B35" s="373"/>
      <c r="C35" s="373"/>
      <c r="D35" s="373"/>
      <c r="E35" s="373"/>
      <c r="F35" s="373"/>
      <c r="G35" s="374"/>
      <c r="L35"/>
    </row>
    <row r="36" spans="1:12">
      <c r="A36" s="372" t="s">
        <v>263</v>
      </c>
      <c r="B36" s="373"/>
      <c r="C36" s="373"/>
      <c r="D36" s="373"/>
      <c r="E36" s="373"/>
      <c r="F36" s="373"/>
      <c r="G36" s="374"/>
    </row>
    <row r="37" spans="1:12" s="1" customFormat="1">
      <c r="A37" s="372" t="s">
        <v>270</v>
      </c>
      <c r="B37" s="373"/>
      <c r="C37" s="373"/>
      <c r="D37" s="373"/>
      <c r="E37" s="373"/>
      <c r="F37" s="373"/>
      <c r="G37" s="374"/>
      <c r="L37"/>
    </row>
    <row r="38" spans="1:12" s="1" customFormat="1">
      <c r="A38" s="372" t="s">
        <v>252</v>
      </c>
      <c r="B38" s="373"/>
      <c r="C38" s="373"/>
      <c r="D38" s="373"/>
      <c r="E38" s="373"/>
      <c r="F38" s="373"/>
      <c r="G38" s="374"/>
      <c r="L38"/>
    </row>
    <row r="39" spans="1:12" s="1" customFormat="1">
      <c r="A39" s="465" t="s">
        <v>264</v>
      </c>
      <c r="B39" s="475"/>
      <c r="C39" s="475"/>
      <c r="D39" s="475"/>
      <c r="E39" s="475"/>
      <c r="F39" s="475"/>
      <c r="G39" s="476"/>
      <c r="L39"/>
    </row>
    <row r="40" spans="1:12" s="1" customFormat="1">
      <c r="A40" s="372" t="s">
        <v>265</v>
      </c>
      <c r="B40" s="373"/>
      <c r="C40" s="373"/>
      <c r="D40" s="373"/>
      <c r="E40" s="373"/>
      <c r="F40" s="373"/>
      <c r="G40" s="374"/>
      <c r="L40"/>
    </row>
    <row r="41" spans="1:12" s="1" customFormat="1">
      <c r="A41" s="372" t="s">
        <v>266</v>
      </c>
      <c r="B41" s="373"/>
      <c r="C41" s="373"/>
      <c r="D41" s="373"/>
      <c r="E41" s="373"/>
      <c r="F41" s="373"/>
      <c r="G41" s="374"/>
      <c r="L41"/>
    </row>
    <row r="42" spans="1:12" s="1" customFormat="1">
      <c r="A42" s="372" t="s">
        <v>235</v>
      </c>
      <c r="B42" s="373"/>
      <c r="C42" s="373"/>
      <c r="D42" s="373"/>
      <c r="E42" s="373"/>
      <c r="F42" s="373"/>
      <c r="G42" s="374"/>
      <c r="L42"/>
    </row>
    <row r="43" spans="1:12" s="1" customFormat="1">
      <c r="A43" s="372" t="s">
        <v>267</v>
      </c>
      <c r="B43" s="373"/>
      <c r="C43" s="373"/>
      <c r="D43" s="373"/>
      <c r="E43" s="373"/>
      <c r="F43" s="373"/>
      <c r="G43" s="374"/>
      <c r="L43"/>
    </row>
    <row r="44" spans="1:12" s="1" customFormat="1">
      <c r="A44" s="372"/>
      <c r="B44" s="373"/>
      <c r="C44" s="373"/>
      <c r="D44" s="373"/>
      <c r="E44" s="373"/>
      <c r="F44" s="373"/>
      <c r="G44" s="374"/>
      <c r="L44"/>
    </row>
    <row r="45" spans="1:12">
      <c r="A45" s="372"/>
      <c r="B45" s="373"/>
      <c r="C45" s="373"/>
      <c r="D45" s="373"/>
      <c r="E45" s="373"/>
      <c r="F45" s="373"/>
      <c r="G45" s="374"/>
    </row>
    <row r="46" spans="1:12" s="1" customFormat="1" ht="17.25">
      <c r="A46" s="501" t="s">
        <v>255</v>
      </c>
      <c r="B46" s="502"/>
      <c r="C46" s="502"/>
      <c r="D46" s="502"/>
      <c r="E46" s="502"/>
      <c r="F46" s="502"/>
      <c r="G46" s="503"/>
      <c r="L46"/>
    </row>
    <row r="47" spans="1:12" s="1" customFormat="1">
      <c r="A47" s="372"/>
      <c r="B47" s="373"/>
      <c r="C47" s="373"/>
      <c r="D47" s="373"/>
      <c r="E47" s="373"/>
      <c r="F47" s="373"/>
      <c r="G47" s="374"/>
      <c r="L47"/>
    </row>
    <row r="48" spans="1:12">
      <c r="A48" s="372" t="s">
        <v>256</v>
      </c>
      <c r="B48" s="373"/>
      <c r="C48" s="373"/>
      <c r="D48" s="373"/>
      <c r="E48" s="373"/>
      <c r="F48" s="373"/>
      <c r="G48" s="374"/>
    </row>
    <row r="49" spans="1:12" s="1" customFormat="1">
      <c r="A49" s="372" t="s">
        <v>500</v>
      </c>
      <c r="B49" s="373"/>
      <c r="C49" s="373"/>
      <c r="D49" s="373"/>
      <c r="E49" s="373"/>
      <c r="F49" s="373"/>
      <c r="G49" s="374"/>
      <c r="L49"/>
    </row>
    <row r="50" spans="1:12" s="1" customFormat="1">
      <c r="A50" s="372" t="s">
        <v>257</v>
      </c>
      <c r="B50" s="373"/>
      <c r="C50" s="373"/>
      <c r="D50" s="373"/>
      <c r="E50" s="373"/>
      <c r="F50" s="373"/>
      <c r="G50" s="374"/>
      <c r="L50"/>
    </row>
    <row r="51" spans="1:12" s="1" customFormat="1">
      <c r="A51" s="372" t="s">
        <v>258</v>
      </c>
      <c r="B51" s="373"/>
      <c r="C51" s="373"/>
      <c r="D51" s="373"/>
      <c r="E51" s="373"/>
      <c r="F51" s="373"/>
      <c r="G51" s="374"/>
      <c r="L51"/>
    </row>
    <row r="52" spans="1:12" s="1" customFormat="1">
      <c r="A52" s="372" t="s">
        <v>259</v>
      </c>
      <c r="B52" s="373"/>
      <c r="C52" s="373"/>
      <c r="D52" s="373"/>
      <c r="E52" s="373"/>
      <c r="F52" s="373"/>
      <c r="G52" s="374"/>
      <c r="L52"/>
    </row>
    <row r="53" spans="1:12" s="1" customFormat="1">
      <c r="A53" s="372"/>
      <c r="B53" s="373"/>
      <c r="C53" s="373"/>
      <c r="D53" s="373"/>
      <c r="E53" s="373"/>
      <c r="F53" s="373"/>
      <c r="G53" s="374"/>
      <c r="L53"/>
    </row>
    <row r="54" spans="1:12" s="1" customFormat="1">
      <c r="A54" s="372"/>
      <c r="B54" s="373"/>
      <c r="C54" s="373"/>
      <c r="D54" s="373"/>
      <c r="E54" s="373"/>
      <c r="F54" s="373"/>
      <c r="G54" s="374"/>
      <c r="L54"/>
    </row>
    <row r="55" spans="1:12" s="1" customFormat="1">
      <c r="A55" s="369"/>
      <c r="B55" s="370"/>
      <c r="C55" s="370"/>
      <c r="D55" s="370"/>
      <c r="E55" s="370"/>
      <c r="F55" s="370"/>
      <c r="G55" s="371"/>
      <c r="L55"/>
    </row>
    <row r="56" spans="1:12" s="1" customFormat="1" ht="21">
      <c r="A56" s="40" t="s">
        <v>33</v>
      </c>
      <c r="B56" s="116" t="str">
        <f>$B$1</f>
        <v>クラス特徴</v>
      </c>
      <c r="C56" s="42" t="s">
        <v>42</v>
      </c>
      <c r="D56" s="43" t="str">
        <f>$E$1</f>
        <v>無限回</v>
      </c>
      <c r="E56" s="363" t="str">
        <f>$B$2</f>
        <v>レイ･オン･ハンズ</v>
      </c>
      <c r="F56" s="364"/>
      <c r="G56" s="365"/>
      <c r="L56"/>
    </row>
  </sheetData>
  <mergeCells count="58">
    <mergeCell ref="A26:G26"/>
    <mergeCell ref="A27:G27"/>
    <mergeCell ref="A41:G41"/>
    <mergeCell ref="A30:G30"/>
    <mergeCell ref="A31:G31"/>
    <mergeCell ref="A33:G33"/>
    <mergeCell ref="A34:G34"/>
    <mergeCell ref="A32:G32"/>
    <mergeCell ref="A36:G36"/>
    <mergeCell ref="A40:G40"/>
    <mergeCell ref="A37:G37"/>
    <mergeCell ref="A38:G38"/>
    <mergeCell ref="A39:G39"/>
    <mergeCell ref="A35:G35"/>
    <mergeCell ref="B1:C1"/>
    <mergeCell ref="F1:G1"/>
    <mergeCell ref="B2:G2"/>
    <mergeCell ref="B4:G4"/>
    <mergeCell ref="B5:G5"/>
    <mergeCell ref="A23:G23"/>
    <mergeCell ref="A24:G24"/>
    <mergeCell ref="A25:G25"/>
    <mergeCell ref="A28:G28"/>
    <mergeCell ref="A29:G29"/>
    <mergeCell ref="B6:D6"/>
    <mergeCell ref="B7:D7"/>
    <mergeCell ref="B8:G8"/>
    <mergeCell ref="B9:G9"/>
    <mergeCell ref="B10:G10"/>
    <mergeCell ref="J10:K10"/>
    <mergeCell ref="B22:G22"/>
    <mergeCell ref="B12:G12"/>
    <mergeCell ref="J12:K12"/>
    <mergeCell ref="B13:G13"/>
    <mergeCell ref="B16:G16"/>
    <mergeCell ref="B20:G20"/>
    <mergeCell ref="B21:G21"/>
    <mergeCell ref="B11:G11"/>
    <mergeCell ref="F17:G17"/>
    <mergeCell ref="B17:E17"/>
    <mergeCell ref="B18:F18"/>
    <mergeCell ref="B14:G14"/>
    <mergeCell ref="B15:G15"/>
    <mergeCell ref="A50:G50"/>
    <mergeCell ref="A42:G42"/>
    <mergeCell ref="E56:G56"/>
    <mergeCell ref="A51:G51"/>
    <mergeCell ref="A52:G52"/>
    <mergeCell ref="A53:G53"/>
    <mergeCell ref="A54:G54"/>
    <mergeCell ref="A55:G55"/>
    <mergeCell ref="A43:G43"/>
    <mergeCell ref="A44:G44"/>
    <mergeCell ref="A45:G45"/>
    <mergeCell ref="A46:G46"/>
    <mergeCell ref="A47:G47"/>
    <mergeCell ref="A48:G48"/>
    <mergeCell ref="A49:G49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基本!$A$14:$A$17</xm:f>
          </x14:formula1>
          <xm:sqref>K9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1D02"/>
  </sheetPr>
  <dimension ref="A1:L58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91"/>
      <c r="B1" s="520" t="s">
        <v>166</v>
      </c>
      <c r="C1" s="521"/>
      <c r="D1" s="92" t="s">
        <v>42</v>
      </c>
      <c r="E1" s="93" t="s">
        <v>62</v>
      </c>
      <c r="F1" s="427"/>
      <c r="G1" s="428"/>
      <c r="H1" s="21" t="s">
        <v>59</v>
      </c>
    </row>
    <row r="2" spans="1:12" ht="24.75" customHeight="1">
      <c r="A2" s="92" t="s">
        <v>0</v>
      </c>
      <c r="B2" s="429" t="s">
        <v>207</v>
      </c>
      <c r="C2" s="429"/>
      <c r="D2" s="429"/>
      <c r="E2" s="429"/>
      <c r="F2" s="429"/>
      <c r="G2" s="429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208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209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99</v>
      </c>
      <c r="C6" s="386"/>
      <c r="D6" s="387"/>
      <c r="E6" s="114" t="s">
        <v>46</v>
      </c>
      <c r="F6" s="113" t="str">
        <f>IF($I$6 = 0,"", $I$6)</f>
        <v>近接範囲</v>
      </c>
      <c r="G6" s="113" t="str">
        <f>IF($J$6 = 0,"", $J$6)</f>
        <v/>
      </c>
      <c r="H6" s="114" t="s">
        <v>46</v>
      </c>
      <c r="I6" s="115" t="s">
        <v>77</v>
      </c>
      <c r="J6" s="115">
        <v>0</v>
      </c>
    </row>
    <row r="7" spans="1:12">
      <c r="A7" s="25" t="s">
        <v>7</v>
      </c>
      <c r="B7" s="385" t="s">
        <v>169</v>
      </c>
      <c r="C7" s="386"/>
      <c r="D7" s="387"/>
      <c r="E7" s="114" t="s">
        <v>73</v>
      </c>
      <c r="F7" s="113" t="str">
        <f>IF($I$7 = 0,"", $I$7)</f>
        <v>爆発</v>
      </c>
      <c r="G7" s="121">
        <f>IF($J$7 = 0,"", $J$7)</f>
        <v>10</v>
      </c>
      <c r="H7" s="114" t="s">
        <v>73</v>
      </c>
      <c r="I7" s="115" t="s">
        <v>74</v>
      </c>
      <c r="J7" s="115">
        <v>10</v>
      </c>
    </row>
    <row r="8" spans="1:12">
      <c r="A8" s="27" t="s">
        <v>68</v>
      </c>
      <c r="B8" s="404" t="s">
        <v>210</v>
      </c>
      <c r="C8" s="405"/>
      <c r="D8" s="405"/>
      <c r="E8" s="405"/>
      <c r="F8" s="405"/>
      <c r="G8" s="406"/>
      <c r="H8" s="114" t="s">
        <v>94</v>
      </c>
      <c r="I8" s="115" t="s">
        <v>134</v>
      </c>
      <c r="J8" s="21" t="s">
        <v>69</v>
      </c>
    </row>
    <row r="9" spans="1:12">
      <c r="A9" s="26"/>
      <c r="B9" s="372" t="s">
        <v>230</v>
      </c>
      <c r="C9" s="373"/>
      <c r="D9" s="373"/>
      <c r="E9" s="373"/>
      <c r="F9" s="373"/>
      <c r="G9" s="374"/>
      <c r="H9" s="114" t="s">
        <v>55</v>
      </c>
      <c r="I9" s="115" t="s">
        <v>18</v>
      </c>
      <c r="J9" s="113">
        <f>IF($I$9 = "筋力",基本!$C$5,IF($I$9 = "耐久力",基本!$C$6,IF($I$9 = "敏捷力",基本!$C$7,IF($I$9 = "知力",基本!$C$8,IF($I$9 = "判断力",基本!$C$9,IF($I$9 = "魅力",基本!$C$10,""))))))</f>
        <v>6</v>
      </c>
      <c r="K9" s="115" t="s">
        <v>21</v>
      </c>
    </row>
    <row r="10" spans="1:12" ht="13.5" customHeight="1">
      <c r="A10" s="67"/>
      <c r="B10" s="372"/>
      <c r="C10" s="373"/>
      <c r="D10" s="373"/>
      <c r="E10" s="373"/>
      <c r="F10" s="373"/>
      <c r="G10" s="374"/>
      <c r="H10" s="114" t="s">
        <v>65</v>
      </c>
      <c r="I10" s="115">
        <v>0</v>
      </c>
      <c r="J10" s="388" t="s">
        <v>57</v>
      </c>
      <c r="K10" s="389"/>
      <c r="L10" s="113">
        <f>IF($I$8=基本!$F$4,基本!$O$7,IF($I$8=基本!$F$13,基本!$O$16,IF($I$8=基本!$F$22,基本!$O$25,IF($I$8=基本!$F$31,基本!$O$34,IF($I$8=基本!$F$40,基本!$O$43,0)))))</f>
        <v>10</v>
      </c>
    </row>
    <row r="11" spans="1:12" ht="13.5" customHeight="1">
      <c r="A11" s="26"/>
      <c r="B11" s="372"/>
      <c r="C11" s="373"/>
      <c r="D11" s="373"/>
      <c r="E11" s="373"/>
      <c r="F11" s="373"/>
      <c r="G11" s="374"/>
      <c r="H11" s="61" t="s">
        <v>56</v>
      </c>
      <c r="I11" s="115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6"/>
      <c r="B12" s="408"/>
      <c r="C12" s="373"/>
      <c r="D12" s="373"/>
      <c r="E12" s="373"/>
      <c r="F12" s="373"/>
      <c r="G12" s="374"/>
      <c r="H12" s="114" t="s">
        <v>66</v>
      </c>
      <c r="I12" s="115">
        <v>0</v>
      </c>
      <c r="J12" s="388" t="s">
        <v>58</v>
      </c>
      <c r="K12" s="389"/>
      <c r="L12" s="113">
        <f>IF($I$8=基本!$F$4,基本!$O$9,IF($I$8=基本!$F$13,基本!$O$18,IF($I$8=基本!$F$22,基本!$O$27,IF($I$8=基本!$F$31,基本!$O$36,IF($I$8=基本!$F$40,基本!$O$45,0)))))</f>
        <v>3</v>
      </c>
    </row>
    <row r="13" spans="1:12">
      <c r="A13" s="26"/>
      <c r="B13" s="372"/>
      <c r="C13" s="373"/>
      <c r="D13" s="373"/>
      <c r="E13" s="373"/>
      <c r="F13" s="373"/>
      <c r="G13" s="374"/>
      <c r="H13" s="62" t="s">
        <v>95</v>
      </c>
      <c r="I13" s="115">
        <v>3</v>
      </c>
      <c r="J13" s="114" t="s">
        <v>48</v>
      </c>
      <c r="K13" s="115">
        <v>6</v>
      </c>
    </row>
    <row r="14" spans="1:12">
      <c r="A14" s="26"/>
      <c r="B14" s="372"/>
      <c r="C14" s="373"/>
      <c r="D14" s="373"/>
      <c r="E14" s="373"/>
      <c r="F14" s="373"/>
      <c r="G14" s="374"/>
      <c r="H14" s="114" t="s">
        <v>54</v>
      </c>
      <c r="I14" s="115">
        <v>3</v>
      </c>
      <c r="J14" s="114" t="s">
        <v>48</v>
      </c>
      <c r="K14" s="115">
        <v>6</v>
      </c>
    </row>
    <row r="15" spans="1:12">
      <c r="A15" s="26"/>
      <c r="B15" s="372"/>
      <c r="C15" s="373"/>
      <c r="D15" s="373"/>
      <c r="E15" s="373"/>
      <c r="F15" s="373"/>
      <c r="G15" s="374"/>
      <c r="H15" s="114" t="s">
        <v>67</v>
      </c>
      <c r="I15" s="115" t="s">
        <v>81</v>
      </c>
    </row>
    <row r="16" spans="1:12">
      <c r="A16" s="26"/>
      <c r="B16" s="372"/>
      <c r="C16" s="373"/>
      <c r="D16" s="373"/>
      <c r="E16" s="373"/>
      <c r="F16" s="373"/>
      <c r="G16" s="374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2">
      <c r="A17" s="26"/>
      <c r="B17" s="435"/>
      <c r="C17" s="436"/>
      <c r="D17" s="436"/>
      <c r="E17" s="436"/>
      <c r="F17" s="436"/>
      <c r="G17" s="437"/>
      <c r="J17"/>
      <c r="K17"/>
    </row>
    <row r="18" spans="1:12">
      <c r="A18" s="26"/>
      <c r="B18" s="517"/>
      <c r="C18" s="518"/>
      <c r="D18" s="518"/>
      <c r="E18" s="518"/>
      <c r="F18" s="518"/>
      <c r="G18" s="519"/>
      <c r="J18"/>
      <c r="K18"/>
    </row>
    <row r="19" spans="1:12">
      <c r="A19" s="26"/>
      <c r="B19" s="372"/>
      <c r="C19" s="373"/>
      <c r="D19" s="373"/>
      <c r="E19" s="373"/>
      <c r="F19" s="373"/>
      <c r="G19" s="374"/>
      <c r="J19"/>
      <c r="K19"/>
    </row>
    <row r="20" spans="1:12" ht="21">
      <c r="A20" s="26"/>
      <c r="B20" s="432" t="str">
        <f>"　　　　　　　　　　　　　" &amp; "ＳＴに " &amp; $J$11 &amp; " のパワーボーナス"</f>
        <v>　　　　　　　　　　　　　ＳＴに 6 のパワーボーナス</v>
      </c>
      <c r="C20" s="433"/>
      <c r="D20" s="433"/>
      <c r="E20" s="433"/>
      <c r="F20" s="433"/>
      <c r="G20" s="434"/>
      <c r="J20"/>
      <c r="K20"/>
    </row>
    <row r="21" spans="1:12">
      <c r="A21" s="26"/>
      <c r="B21" s="372"/>
      <c r="C21" s="373"/>
      <c r="D21" s="373"/>
      <c r="E21" s="373"/>
      <c r="F21" s="373"/>
      <c r="G21" s="374"/>
      <c r="J21"/>
      <c r="K21"/>
    </row>
    <row r="22" spans="1:12">
      <c r="A22" s="28"/>
      <c r="B22" s="369"/>
      <c r="C22" s="370"/>
      <c r="D22" s="370"/>
      <c r="E22" s="370"/>
      <c r="F22" s="370"/>
      <c r="G22" s="371"/>
      <c r="J22"/>
      <c r="K22"/>
    </row>
    <row r="23" spans="1:12" s="191" customFormat="1" ht="24" customHeight="1">
      <c r="A23" s="400" t="s">
        <v>474</v>
      </c>
      <c r="B23" s="400"/>
      <c r="C23" s="400"/>
      <c r="D23" s="400"/>
      <c r="E23" s="400"/>
      <c r="F23" s="400"/>
      <c r="G23" s="400"/>
      <c r="H23" s="192"/>
    </row>
    <row r="24" spans="1:12" s="191" customFormat="1" ht="13.5" customHeight="1">
      <c r="A24" s="368" t="s">
        <v>472</v>
      </c>
      <c r="B24" s="368"/>
      <c r="C24" s="368"/>
      <c r="D24" s="368"/>
      <c r="E24" s="368"/>
      <c r="F24" s="368"/>
      <c r="G24" s="368"/>
      <c r="H24" s="192"/>
      <c r="I24" s="192"/>
      <c r="J24" s="192"/>
      <c r="K24" s="192"/>
    </row>
    <row r="25" spans="1:12" s="191" customFormat="1" ht="13.5" customHeight="1">
      <c r="A25" s="368" t="s">
        <v>473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2" s="191" customFormat="1" ht="13.5" customHeight="1">
      <c r="A26" s="368" t="s">
        <v>126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2" s="191" customFormat="1" ht="13.5" customHeight="1">
      <c r="A27" s="390" t="str">
        <f>"　　"&amp;基本!$C$9&amp;"HP（【判】）回復する　⇒レイ･オン･ハンズのページ参照"</f>
        <v>　　4HP（【判】）回復する　⇒レイ･オン･ハンズのページ参照</v>
      </c>
      <c r="B27" s="390"/>
      <c r="C27" s="390"/>
      <c r="D27" s="390"/>
      <c r="E27" s="390"/>
      <c r="F27" s="390"/>
      <c r="G27" s="390"/>
      <c r="H27" s="192"/>
    </row>
    <row r="28" spans="1:12">
      <c r="A28" s="370"/>
      <c r="B28" s="370"/>
      <c r="C28" s="370"/>
      <c r="D28" s="370"/>
      <c r="E28" s="370"/>
      <c r="F28" s="370"/>
      <c r="G28" s="370"/>
    </row>
    <row r="29" spans="1:12">
      <c r="A29" s="375" t="s">
        <v>53</v>
      </c>
      <c r="B29" s="376"/>
      <c r="C29" s="376"/>
      <c r="D29" s="376"/>
      <c r="E29" s="376"/>
      <c r="F29" s="376"/>
      <c r="G29" s="377"/>
    </row>
    <row r="30" spans="1:12" s="191" customFormat="1" ht="9" customHeight="1">
      <c r="A30" s="266"/>
      <c r="B30" s="255"/>
      <c r="C30" s="255"/>
      <c r="D30" s="255"/>
      <c r="E30" s="255"/>
      <c r="F30" s="255"/>
      <c r="G30" s="256"/>
      <c r="H30" s="192"/>
      <c r="I30" s="192"/>
      <c r="J30" s="192"/>
      <c r="K30" s="192"/>
    </row>
    <row r="31" spans="1:12" s="1" customFormat="1" ht="17.25">
      <c r="A31" s="378" t="s">
        <v>308</v>
      </c>
      <c r="B31" s="379"/>
      <c r="C31" s="379"/>
      <c r="D31" s="379"/>
      <c r="E31" s="379"/>
      <c r="F31" s="379"/>
      <c r="G31" s="380"/>
      <c r="L31"/>
    </row>
    <row r="32" spans="1:12" s="1" customFormat="1">
      <c r="A32" s="372"/>
      <c r="B32" s="373"/>
      <c r="C32" s="373"/>
      <c r="D32" s="373"/>
      <c r="E32" s="373"/>
      <c r="F32" s="373"/>
      <c r="G32" s="374"/>
      <c r="L32"/>
    </row>
    <row r="33" spans="1:12" s="1" customFormat="1">
      <c r="A33" s="372" t="s">
        <v>309</v>
      </c>
      <c r="B33" s="373"/>
      <c r="C33" s="373"/>
      <c r="D33" s="373"/>
      <c r="E33" s="373"/>
      <c r="F33" s="373"/>
      <c r="G33" s="374"/>
      <c r="L33"/>
    </row>
    <row r="34" spans="1:12" s="1" customFormat="1">
      <c r="A34" s="372" t="s">
        <v>310</v>
      </c>
      <c r="B34" s="373"/>
      <c r="C34" s="373"/>
      <c r="D34" s="373"/>
      <c r="E34" s="373"/>
      <c r="F34" s="373"/>
      <c r="G34" s="374"/>
      <c r="L34"/>
    </row>
    <row r="35" spans="1:12">
      <c r="A35" s="372" t="s">
        <v>311</v>
      </c>
      <c r="B35" s="373"/>
      <c r="C35" s="373"/>
      <c r="D35" s="373"/>
      <c r="E35" s="373"/>
      <c r="F35" s="373"/>
      <c r="G35" s="374"/>
    </row>
    <row r="36" spans="1:12" s="1" customFormat="1">
      <c r="A36" s="372" t="s">
        <v>312</v>
      </c>
      <c r="B36" s="373"/>
      <c r="C36" s="373"/>
      <c r="D36" s="373"/>
      <c r="E36" s="373"/>
      <c r="F36" s="373"/>
      <c r="G36" s="374"/>
      <c r="L36"/>
    </row>
    <row r="37" spans="1:12" s="1" customFormat="1">
      <c r="A37" s="465" t="s">
        <v>502</v>
      </c>
      <c r="B37" s="475"/>
      <c r="C37" s="475"/>
      <c r="D37" s="475"/>
      <c r="E37" s="475"/>
      <c r="F37" s="475"/>
      <c r="G37" s="476"/>
      <c r="L37"/>
    </row>
    <row r="38" spans="1:12" s="1" customFormat="1">
      <c r="A38" s="372" t="s">
        <v>313</v>
      </c>
      <c r="B38" s="373"/>
      <c r="C38" s="373"/>
      <c r="D38" s="373"/>
      <c r="E38" s="373"/>
      <c r="F38" s="373"/>
      <c r="G38" s="374"/>
      <c r="L38"/>
    </row>
    <row r="39" spans="1:12" s="1" customFormat="1">
      <c r="A39" s="372"/>
      <c r="B39" s="373"/>
      <c r="C39" s="373"/>
      <c r="D39" s="373"/>
      <c r="E39" s="373"/>
      <c r="F39" s="373"/>
      <c r="G39" s="374"/>
      <c r="L39"/>
    </row>
    <row r="40" spans="1:12" s="1" customFormat="1">
      <c r="A40" s="516"/>
      <c r="B40" s="496"/>
      <c r="C40" s="496"/>
      <c r="D40" s="496"/>
      <c r="E40" s="496"/>
      <c r="F40" s="496"/>
      <c r="G40" s="497"/>
      <c r="L40"/>
    </row>
    <row r="41" spans="1:12" s="1" customFormat="1" ht="17.25">
      <c r="A41" s="416" t="s">
        <v>503</v>
      </c>
      <c r="B41" s="430"/>
      <c r="C41" s="430"/>
      <c r="D41" s="430"/>
      <c r="E41" s="430"/>
      <c r="F41" s="430"/>
      <c r="G41" s="431"/>
      <c r="L41"/>
    </row>
    <row r="42" spans="1:12" s="1" customFormat="1">
      <c r="A42" s="372" t="s">
        <v>504</v>
      </c>
      <c r="B42" s="373"/>
      <c r="C42" s="373"/>
      <c r="D42" s="373"/>
      <c r="E42" s="373"/>
      <c r="F42" s="373"/>
      <c r="G42" s="374"/>
      <c r="L42"/>
    </row>
    <row r="43" spans="1:12" s="1" customFormat="1">
      <c r="A43" s="372" t="s">
        <v>317</v>
      </c>
      <c r="B43" s="373"/>
      <c r="C43" s="373"/>
      <c r="D43" s="373"/>
      <c r="E43" s="373"/>
      <c r="F43" s="373"/>
      <c r="G43" s="374"/>
      <c r="L43"/>
    </row>
    <row r="44" spans="1:12">
      <c r="A44" s="372" t="s">
        <v>316</v>
      </c>
      <c r="B44" s="373"/>
      <c r="C44" s="373"/>
      <c r="D44" s="373"/>
      <c r="E44" s="373"/>
      <c r="F44" s="373"/>
      <c r="G44" s="374"/>
    </row>
    <row r="45" spans="1:12" s="1" customFormat="1">
      <c r="A45" s="372" t="s">
        <v>315</v>
      </c>
      <c r="B45" s="373"/>
      <c r="C45" s="373"/>
      <c r="D45" s="373"/>
      <c r="E45" s="373"/>
      <c r="F45" s="373"/>
      <c r="G45" s="374"/>
      <c r="L45"/>
    </row>
    <row r="46" spans="1:12" s="1" customFormat="1">
      <c r="A46" s="372" t="s">
        <v>505</v>
      </c>
      <c r="B46" s="373"/>
      <c r="C46" s="373"/>
      <c r="D46" s="373"/>
      <c r="E46" s="373"/>
      <c r="F46" s="373"/>
      <c r="G46" s="374"/>
      <c r="L46"/>
    </row>
    <row r="47" spans="1:12">
      <c r="A47" s="372" t="s">
        <v>314</v>
      </c>
      <c r="B47" s="373"/>
      <c r="C47" s="373"/>
      <c r="D47" s="373"/>
      <c r="E47" s="373"/>
      <c r="F47" s="373"/>
      <c r="G47" s="374"/>
    </row>
    <row r="48" spans="1:12" s="1" customFormat="1">
      <c r="A48" s="372"/>
      <c r="B48" s="373"/>
      <c r="C48" s="373"/>
      <c r="D48" s="373"/>
      <c r="E48" s="373"/>
      <c r="F48" s="373"/>
      <c r="G48" s="374"/>
      <c r="L48"/>
    </row>
    <row r="49" spans="1:12" s="1" customFormat="1">
      <c r="A49" s="372"/>
      <c r="B49" s="373"/>
      <c r="C49" s="373"/>
      <c r="D49" s="373"/>
      <c r="E49" s="373"/>
      <c r="F49" s="373"/>
      <c r="G49" s="374"/>
      <c r="L49"/>
    </row>
    <row r="50" spans="1:12" s="1" customFormat="1">
      <c r="A50" s="372"/>
      <c r="B50" s="373"/>
      <c r="C50" s="373"/>
      <c r="D50" s="373"/>
      <c r="E50" s="373"/>
      <c r="F50" s="373"/>
      <c r="G50" s="374"/>
      <c r="L50"/>
    </row>
    <row r="51" spans="1:12" s="1" customFormat="1">
      <c r="A51" s="372"/>
      <c r="B51" s="373"/>
      <c r="C51" s="373"/>
      <c r="D51" s="373"/>
      <c r="E51" s="373"/>
      <c r="F51" s="373"/>
      <c r="G51" s="374"/>
      <c r="L51"/>
    </row>
    <row r="52" spans="1:12" s="1" customFormat="1">
      <c r="A52" s="372"/>
      <c r="B52" s="373"/>
      <c r="C52" s="373"/>
      <c r="D52" s="373"/>
      <c r="E52" s="373"/>
      <c r="F52" s="373"/>
      <c r="G52" s="374"/>
      <c r="L52"/>
    </row>
    <row r="53" spans="1:12" s="1" customFormat="1">
      <c r="A53" s="372"/>
      <c r="B53" s="373"/>
      <c r="C53" s="373"/>
      <c r="D53" s="373"/>
      <c r="E53" s="373"/>
      <c r="F53" s="373"/>
      <c r="G53" s="374"/>
      <c r="L53"/>
    </row>
    <row r="54" spans="1:12" s="1" customFormat="1">
      <c r="A54" s="372"/>
      <c r="B54" s="373"/>
      <c r="C54" s="373"/>
      <c r="D54" s="373"/>
      <c r="E54" s="373"/>
      <c r="F54" s="373"/>
      <c r="G54" s="374"/>
      <c r="L54"/>
    </row>
    <row r="55" spans="1:12" s="1" customFormat="1">
      <c r="A55" s="372"/>
      <c r="B55" s="373"/>
      <c r="C55" s="373"/>
      <c r="D55" s="373"/>
      <c r="E55" s="373"/>
      <c r="F55" s="373"/>
      <c r="G55" s="374"/>
      <c r="L55"/>
    </row>
    <row r="56" spans="1:12" s="1" customFormat="1">
      <c r="A56" s="372"/>
      <c r="B56" s="373"/>
      <c r="C56" s="373"/>
      <c r="D56" s="373"/>
      <c r="E56" s="373"/>
      <c r="F56" s="373"/>
      <c r="G56" s="374"/>
      <c r="L56"/>
    </row>
    <row r="57" spans="1:12" s="1" customFormat="1">
      <c r="A57" s="369"/>
      <c r="B57" s="370"/>
      <c r="C57" s="370"/>
      <c r="D57" s="370"/>
      <c r="E57" s="370"/>
      <c r="F57" s="370"/>
      <c r="G57" s="371"/>
      <c r="L57"/>
    </row>
    <row r="58" spans="1:12" s="1" customFormat="1" ht="21">
      <c r="A58" s="87" t="s">
        <v>33</v>
      </c>
      <c r="B58" s="117" t="str">
        <f>$B$1</f>
        <v>クラス特徴</v>
      </c>
      <c r="C58" s="89" t="s">
        <v>42</v>
      </c>
      <c r="D58" s="90" t="str">
        <f>$E$1</f>
        <v>遭遇毎</v>
      </c>
      <c r="E58" s="419" t="str">
        <f>$B$2</f>
        <v>チャネル・ディヴィニティ：ディヴァイン･メトル</v>
      </c>
      <c r="F58" s="420"/>
      <c r="G58" s="421"/>
      <c r="L58"/>
    </row>
  </sheetData>
  <mergeCells count="59">
    <mergeCell ref="B6:D6"/>
    <mergeCell ref="B7:D7"/>
    <mergeCell ref="B8:G8"/>
    <mergeCell ref="B9:G9"/>
    <mergeCell ref="B10:G10"/>
    <mergeCell ref="B1:C1"/>
    <mergeCell ref="F1:G1"/>
    <mergeCell ref="B2:G2"/>
    <mergeCell ref="B4:G4"/>
    <mergeCell ref="B5:G5"/>
    <mergeCell ref="J10:K10"/>
    <mergeCell ref="B22:G22"/>
    <mergeCell ref="B12:G12"/>
    <mergeCell ref="J12:K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11:G11"/>
    <mergeCell ref="A37:G37"/>
    <mergeCell ref="A28:G28"/>
    <mergeCell ref="A29:G29"/>
    <mergeCell ref="A31:G31"/>
    <mergeCell ref="A32:G32"/>
    <mergeCell ref="A33:G33"/>
    <mergeCell ref="A34:G34"/>
    <mergeCell ref="A35:G35"/>
    <mergeCell ref="A36:G36"/>
    <mergeCell ref="A38:G38"/>
    <mergeCell ref="A39:G39"/>
    <mergeCell ref="A40:G40"/>
    <mergeCell ref="A41:G41"/>
    <mergeCell ref="A48:G48"/>
    <mergeCell ref="A42:G42"/>
    <mergeCell ref="A43:G43"/>
    <mergeCell ref="A44:G44"/>
    <mergeCell ref="A45:G45"/>
    <mergeCell ref="A46:G46"/>
    <mergeCell ref="A47:G47"/>
    <mergeCell ref="E58:G5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23:G23"/>
    <mergeCell ref="A24:G24"/>
    <mergeCell ref="A25:G25"/>
    <mergeCell ref="A26:G26"/>
    <mergeCell ref="A27:G27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基本!$D$25:$D$29</xm:f>
          </x14:formula1>
          <xm:sqref>I8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基本!$A$14:$A$17</xm:f>
          </x14:formula1>
          <xm:sqref>K9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L57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29"/>
      <c r="B1" s="522" t="s">
        <v>166</v>
      </c>
      <c r="C1" s="523"/>
      <c r="D1" s="30" t="s">
        <v>42</v>
      </c>
      <c r="E1" s="31" t="s">
        <v>63</v>
      </c>
      <c r="F1" s="453"/>
      <c r="G1" s="454"/>
      <c r="H1" s="21" t="s">
        <v>59</v>
      </c>
    </row>
    <row r="2" spans="1:12" ht="24.75" customHeight="1">
      <c r="A2" s="30" t="s">
        <v>0</v>
      </c>
      <c r="B2" s="455" t="s">
        <v>178</v>
      </c>
      <c r="C2" s="455"/>
      <c r="D2" s="455"/>
      <c r="E2" s="455"/>
      <c r="F2" s="455"/>
      <c r="G2" s="455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179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226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99</v>
      </c>
      <c r="C6" s="386"/>
      <c r="D6" s="387"/>
      <c r="E6" s="109" t="s">
        <v>46</v>
      </c>
      <c r="F6" s="108" t="str">
        <f>IF($I$6 = 0,"", $I$6)</f>
        <v>近接範囲</v>
      </c>
      <c r="G6" s="108" t="str">
        <f>IF($J$6 = 0,"", $J$6)</f>
        <v/>
      </c>
      <c r="H6" s="109" t="s">
        <v>46</v>
      </c>
      <c r="I6" s="110" t="s">
        <v>77</v>
      </c>
      <c r="J6" s="110">
        <v>0</v>
      </c>
    </row>
    <row r="7" spans="1:12">
      <c r="A7" s="25" t="s">
        <v>7</v>
      </c>
      <c r="B7" s="385" t="s">
        <v>180</v>
      </c>
      <c r="C7" s="386"/>
      <c r="D7" s="387"/>
      <c r="E7" s="109" t="s">
        <v>73</v>
      </c>
      <c r="F7" s="108" t="str">
        <f>IF($I$7 = 0,"", $I$7)</f>
        <v>爆発</v>
      </c>
      <c r="G7" s="121">
        <f>IF($J$7 = 0,"", $J$7)</f>
        <v>5</v>
      </c>
      <c r="H7" s="109" t="s">
        <v>73</v>
      </c>
      <c r="I7" s="110" t="s">
        <v>74</v>
      </c>
      <c r="J7" s="110">
        <v>5</v>
      </c>
    </row>
    <row r="8" spans="1:12">
      <c r="A8" s="27" t="s">
        <v>68</v>
      </c>
      <c r="B8" s="404" t="s">
        <v>181</v>
      </c>
      <c r="C8" s="405"/>
      <c r="D8" s="405"/>
      <c r="E8" s="405"/>
      <c r="F8" s="405"/>
      <c r="G8" s="406"/>
      <c r="H8" s="109" t="s">
        <v>94</v>
      </c>
      <c r="I8" s="110" t="s">
        <v>134</v>
      </c>
      <c r="J8" s="21" t="s">
        <v>69</v>
      </c>
    </row>
    <row r="9" spans="1:12">
      <c r="A9" s="26"/>
      <c r="B9" s="372" t="s">
        <v>184</v>
      </c>
      <c r="C9" s="373"/>
      <c r="D9" s="373"/>
      <c r="E9" s="373"/>
      <c r="F9" s="373"/>
      <c r="G9" s="374"/>
      <c r="H9" s="109" t="s">
        <v>55</v>
      </c>
      <c r="I9" s="110" t="s">
        <v>18</v>
      </c>
      <c r="J9" s="108">
        <f>IF($I$9 = "筋力",基本!$C$5,IF($I$9 = "耐久力",基本!$C$6,IF($I$9 = "敏捷力",基本!$C$7,IF($I$9 = "知力",基本!$C$8,IF($I$9 = "判断力",基本!$C$9,IF($I$9 = "魅力",基本!$C$10,""))))))</f>
        <v>6</v>
      </c>
      <c r="K9" s="110" t="s">
        <v>21</v>
      </c>
    </row>
    <row r="10" spans="1:12" ht="13.5" customHeight="1">
      <c r="A10" s="67"/>
      <c r="B10" s="372" t="s">
        <v>183</v>
      </c>
      <c r="C10" s="373"/>
      <c r="D10" s="373"/>
      <c r="E10" s="373"/>
      <c r="F10" s="373"/>
      <c r="G10" s="374"/>
      <c r="H10" s="109" t="s">
        <v>65</v>
      </c>
      <c r="I10" s="110">
        <v>0</v>
      </c>
      <c r="J10" s="388" t="s">
        <v>57</v>
      </c>
      <c r="K10" s="389"/>
      <c r="L10" s="108">
        <f>IF($I$8=基本!$F$4,基本!$O$7,IF($I$8=基本!$F$13,基本!$O$16,IF($I$8=基本!$F$22,基本!$O$25,IF($I$8=基本!$F$31,基本!$O$34,IF($I$8=基本!$F$40,基本!$O$43,0)))))</f>
        <v>10</v>
      </c>
    </row>
    <row r="11" spans="1:12" ht="13.5" customHeight="1">
      <c r="A11" s="26"/>
      <c r="B11" s="372" t="s">
        <v>182</v>
      </c>
      <c r="C11" s="373"/>
      <c r="D11" s="373"/>
      <c r="E11" s="373"/>
      <c r="F11" s="373"/>
      <c r="G11" s="374"/>
      <c r="H11" s="61" t="s">
        <v>56</v>
      </c>
      <c r="I11" s="110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6"/>
      <c r="B12" s="408"/>
      <c r="C12" s="373"/>
      <c r="D12" s="373"/>
      <c r="E12" s="373"/>
      <c r="F12" s="373"/>
      <c r="G12" s="374"/>
      <c r="H12" s="109" t="s">
        <v>66</v>
      </c>
      <c r="I12" s="110">
        <v>0</v>
      </c>
      <c r="J12" s="388" t="s">
        <v>58</v>
      </c>
      <c r="K12" s="389"/>
      <c r="L12" s="108">
        <f>IF($I$8=基本!$F$4,基本!$O$9,IF($I$8=基本!$F$13,基本!$O$18,IF($I$8=基本!$F$22,基本!$O$27,IF($I$8=基本!$F$31,基本!$O$36,IF($I$8=基本!$F$40,基本!$O$45,0)))))</f>
        <v>3</v>
      </c>
    </row>
    <row r="13" spans="1:12">
      <c r="A13" s="26"/>
      <c r="B13" s="372"/>
      <c r="C13" s="373"/>
      <c r="D13" s="373"/>
      <c r="E13" s="373"/>
      <c r="F13" s="373"/>
      <c r="G13" s="374"/>
      <c r="H13" s="62" t="s">
        <v>95</v>
      </c>
      <c r="I13" s="110">
        <v>3</v>
      </c>
      <c r="J13" s="109" t="s">
        <v>48</v>
      </c>
      <c r="K13" s="110">
        <v>6</v>
      </c>
    </row>
    <row r="14" spans="1:12">
      <c r="A14" s="26"/>
      <c r="B14" s="372"/>
      <c r="C14" s="373"/>
      <c r="D14" s="373"/>
      <c r="E14" s="373"/>
      <c r="F14" s="373"/>
      <c r="G14" s="374"/>
      <c r="H14" s="109" t="s">
        <v>54</v>
      </c>
      <c r="I14" s="110">
        <v>3</v>
      </c>
      <c r="J14" s="109" t="s">
        <v>48</v>
      </c>
      <c r="K14" s="110">
        <v>6</v>
      </c>
    </row>
    <row r="15" spans="1:12">
      <c r="A15" s="26"/>
      <c r="B15" s="372"/>
      <c r="C15" s="373"/>
      <c r="D15" s="373"/>
      <c r="E15" s="373"/>
      <c r="F15" s="373"/>
      <c r="G15" s="374"/>
      <c r="H15" s="109" t="s">
        <v>67</v>
      </c>
      <c r="I15" s="110" t="s">
        <v>81</v>
      </c>
    </row>
    <row r="16" spans="1:12">
      <c r="A16" s="26"/>
      <c r="B16" s="372"/>
      <c r="C16" s="373"/>
      <c r="D16" s="373"/>
      <c r="E16" s="373"/>
      <c r="F16" s="373"/>
      <c r="G16" s="374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2">
      <c r="A17" s="26"/>
      <c r="B17" s="435"/>
      <c r="C17" s="436"/>
      <c r="D17" s="436"/>
      <c r="E17" s="436"/>
      <c r="F17" s="436"/>
      <c r="G17" s="437"/>
      <c r="J17"/>
      <c r="K17"/>
    </row>
    <row r="18" spans="1:12" ht="17.25">
      <c r="A18" s="26"/>
      <c r="B18" s="524" t="s">
        <v>269</v>
      </c>
      <c r="C18" s="490"/>
      <c r="D18" s="490"/>
      <c r="E18" s="490"/>
      <c r="F18" s="490"/>
      <c r="G18" s="491"/>
      <c r="J18"/>
      <c r="K18"/>
    </row>
    <row r="19" spans="1:12">
      <c r="A19" s="26"/>
      <c r="B19" s="372"/>
      <c r="C19" s="373"/>
      <c r="D19" s="373"/>
      <c r="E19" s="373"/>
      <c r="F19" s="373"/>
      <c r="G19" s="374"/>
      <c r="J19"/>
      <c r="K19"/>
    </row>
    <row r="20" spans="1:12" ht="21">
      <c r="A20" s="26"/>
      <c r="B20" s="525" t="str">
        <f>"　　　　　　　　　　　　　" &amp; "回復力 ＋ " &amp; $I$13 &amp; "d" &amp; $K$13 &amp;  "　HP回復"</f>
        <v>　　　　　　　　　　　　　回復力 ＋ 3d6　HP回復</v>
      </c>
      <c r="C20" s="526"/>
      <c r="D20" s="526"/>
      <c r="E20" s="526"/>
      <c r="F20" s="526"/>
      <c r="G20" s="527"/>
      <c r="J20"/>
      <c r="K20"/>
    </row>
    <row r="21" spans="1:12">
      <c r="A21" s="26"/>
      <c r="B21" s="372"/>
      <c r="C21" s="373"/>
      <c r="D21" s="373"/>
      <c r="E21" s="373"/>
      <c r="F21" s="373"/>
      <c r="G21" s="374"/>
      <c r="J21"/>
      <c r="K21"/>
    </row>
    <row r="22" spans="1:12">
      <c r="A22" s="28"/>
      <c r="B22" s="369"/>
      <c r="C22" s="370"/>
      <c r="D22" s="370"/>
      <c r="E22" s="370"/>
      <c r="F22" s="370"/>
      <c r="G22" s="371"/>
      <c r="J22"/>
      <c r="K22"/>
    </row>
    <row r="23" spans="1:12" s="191" customFormat="1" ht="24" customHeight="1">
      <c r="A23" s="400" t="s">
        <v>474</v>
      </c>
      <c r="B23" s="400"/>
      <c r="C23" s="400"/>
      <c r="D23" s="400"/>
      <c r="E23" s="400"/>
      <c r="F23" s="400"/>
      <c r="G23" s="400"/>
      <c r="H23" s="192"/>
    </row>
    <row r="24" spans="1:12" s="191" customFormat="1" ht="13.5" customHeight="1">
      <c r="A24" s="368" t="s">
        <v>472</v>
      </c>
      <c r="B24" s="368"/>
      <c r="C24" s="368"/>
      <c r="D24" s="368"/>
      <c r="E24" s="368"/>
      <c r="F24" s="368"/>
      <c r="G24" s="368"/>
      <c r="H24" s="192"/>
      <c r="I24" s="192"/>
      <c r="J24" s="192"/>
      <c r="K24" s="192"/>
    </row>
    <row r="25" spans="1:12" s="191" customFormat="1" ht="13.5" customHeight="1">
      <c r="A25" s="368" t="s">
        <v>473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2" s="191" customFormat="1" ht="13.5" customHeight="1">
      <c r="A26" s="368" t="s">
        <v>126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2" s="191" customFormat="1" ht="13.5" customHeight="1">
      <c r="A27" s="390" t="str">
        <f>"　　"&amp;基本!$C$9&amp;"HP（【判】）回復する　⇒レイ･オン･ハンズのページ参照"</f>
        <v>　　4HP（【判】）回復する　⇒レイ･オン･ハンズのページ参照</v>
      </c>
      <c r="B27" s="390"/>
      <c r="C27" s="390"/>
      <c r="D27" s="390"/>
      <c r="E27" s="390"/>
      <c r="F27" s="390"/>
      <c r="G27" s="390"/>
      <c r="H27" s="192"/>
    </row>
    <row r="28" spans="1:12">
      <c r="A28" s="370"/>
      <c r="B28" s="370"/>
      <c r="C28" s="370"/>
      <c r="D28" s="370"/>
      <c r="E28" s="370"/>
      <c r="F28" s="370"/>
      <c r="G28" s="370"/>
    </row>
    <row r="29" spans="1:12">
      <c r="A29" s="375" t="s">
        <v>53</v>
      </c>
      <c r="B29" s="376"/>
      <c r="C29" s="376"/>
      <c r="D29" s="376"/>
      <c r="E29" s="376"/>
      <c r="F29" s="376"/>
      <c r="G29" s="377"/>
    </row>
    <row r="30" spans="1:12" s="1" customFormat="1">
      <c r="A30" s="372"/>
      <c r="B30" s="373"/>
      <c r="C30" s="373"/>
      <c r="D30" s="373"/>
      <c r="E30" s="373"/>
      <c r="F30" s="373"/>
      <c r="G30" s="374"/>
      <c r="L30"/>
    </row>
    <row r="31" spans="1:12" s="1" customFormat="1" ht="17.25">
      <c r="A31" s="528" t="s">
        <v>506</v>
      </c>
      <c r="B31" s="529"/>
      <c r="C31" s="529"/>
      <c r="D31" s="529"/>
      <c r="E31" s="529"/>
      <c r="F31" s="529"/>
      <c r="G31" s="530"/>
      <c r="L31"/>
    </row>
    <row r="32" spans="1:12" s="1" customFormat="1">
      <c r="A32" s="372"/>
      <c r="B32" s="373"/>
      <c r="C32" s="373"/>
      <c r="D32" s="373"/>
      <c r="E32" s="373"/>
      <c r="F32" s="373"/>
      <c r="G32" s="374"/>
      <c r="L32"/>
    </row>
    <row r="33" spans="1:12" s="1" customFormat="1">
      <c r="A33" s="372" t="s">
        <v>238</v>
      </c>
      <c r="B33" s="373"/>
      <c r="C33" s="373"/>
      <c r="D33" s="373"/>
      <c r="E33" s="373"/>
      <c r="F33" s="373"/>
      <c r="G33" s="374"/>
      <c r="L33"/>
    </row>
    <row r="34" spans="1:12">
      <c r="A34" s="372" t="s">
        <v>406</v>
      </c>
      <c r="B34" s="373"/>
      <c r="C34" s="373"/>
      <c r="D34" s="373"/>
      <c r="E34" s="373"/>
      <c r="F34" s="373"/>
      <c r="G34" s="374"/>
    </row>
    <row r="35" spans="1:12" s="1" customFormat="1">
      <c r="A35" s="372" t="s">
        <v>268</v>
      </c>
      <c r="B35" s="373"/>
      <c r="C35" s="373"/>
      <c r="D35" s="373"/>
      <c r="E35" s="373"/>
      <c r="F35" s="373"/>
      <c r="G35" s="374"/>
      <c r="L35"/>
    </row>
    <row r="36" spans="1:12" s="1" customFormat="1">
      <c r="A36" s="372" t="s">
        <v>393</v>
      </c>
      <c r="B36" s="373"/>
      <c r="C36" s="373"/>
      <c r="D36" s="373"/>
      <c r="E36" s="373"/>
      <c r="F36" s="373"/>
      <c r="G36" s="374"/>
      <c r="L36"/>
    </row>
    <row r="37" spans="1:12" s="1" customFormat="1">
      <c r="A37" s="372"/>
      <c r="B37" s="373"/>
      <c r="C37" s="373"/>
      <c r="D37" s="373"/>
      <c r="E37" s="373"/>
      <c r="F37" s="373"/>
      <c r="G37" s="374"/>
      <c r="L37"/>
    </row>
    <row r="38" spans="1:12" s="1" customFormat="1">
      <c r="A38" s="372"/>
      <c r="B38" s="373"/>
      <c r="C38" s="373"/>
      <c r="D38" s="373"/>
      <c r="E38" s="373"/>
      <c r="F38" s="373"/>
      <c r="G38" s="374"/>
      <c r="L38"/>
    </row>
    <row r="39" spans="1:12" s="1" customFormat="1">
      <c r="A39" s="372"/>
      <c r="B39" s="373"/>
      <c r="C39" s="373"/>
      <c r="D39" s="373"/>
      <c r="E39" s="373"/>
      <c r="F39" s="373"/>
      <c r="G39" s="374"/>
      <c r="L39"/>
    </row>
    <row r="40" spans="1:12" s="1" customFormat="1">
      <c r="A40" s="372"/>
      <c r="B40" s="373"/>
      <c r="C40" s="373"/>
      <c r="D40" s="373"/>
      <c r="E40" s="373"/>
      <c r="F40" s="373"/>
      <c r="G40" s="374"/>
      <c r="L40"/>
    </row>
    <row r="41" spans="1:12" s="1" customFormat="1">
      <c r="A41" s="372"/>
      <c r="B41" s="373"/>
      <c r="C41" s="373"/>
      <c r="D41" s="373"/>
      <c r="E41" s="373"/>
      <c r="F41" s="373"/>
      <c r="G41" s="374"/>
      <c r="L41"/>
    </row>
    <row r="42" spans="1:12" s="1" customFormat="1">
      <c r="A42" s="372"/>
      <c r="B42" s="373"/>
      <c r="C42" s="373"/>
      <c r="D42" s="373"/>
      <c r="E42" s="373"/>
      <c r="F42" s="373"/>
      <c r="G42" s="374"/>
      <c r="L42"/>
    </row>
    <row r="43" spans="1:12">
      <c r="A43" s="372"/>
      <c r="B43" s="373"/>
      <c r="C43" s="373"/>
      <c r="D43" s="373"/>
      <c r="E43" s="373"/>
      <c r="F43" s="373"/>
      <c r="G43" s="374"/>
    </row>
    <row r="44" spans="1:12" s="1" customFormat="1">
      <c r="A44" s="372"/>
      <c r="B44" s="373"/>
      <c r="C44" s="373"/>
      <c r="D44" s="373"/>
      <c r="E44" s="373"/>
      <c r="F44" s="373"/>
      <c r="G44" s="374"/>
      <c r="L44"/>
    </row>
    <row r="45" spans="1:12" s="1" customFormat="1">
      <c r="A45" s="372"/>
      <c r="B45" s="373"/>
      <c r="C45" s="373"/>
      <c r="D45" s="373"/>
      <c r="E45" s="373"/>
      <c r="F45" s="373"/>
      <c r="G45" s="374"/>
      <c r="L45"/>
    </row>
    <row r="46" spans="1:12">
      <c r="A46" s="372"/>
      <c r="B46" s="373"/>
      <c r="C46" s="373"/>
      <c r="D46" s="373"/>
      <c r="E46" s="373"/>
      <c r="F46" s="373"/>
      <c r="G46" s="374"/>
    </row>
    <row r="47" spans="1:12" s="1" customFormat="1">
      <c r="A47" s="372"/>
      <c r="B47" s="373"/>
      <c r="C47" s="373"/>
      <c r="D47" s="373"/>
      <c r="E47" s="373"/>
      <c r="F47" s="373"/>
      <c r="G47" s="374"/>
      <c r="L47"/>
    </row>
    <row r="48" spans="1:12" s="1" customFormat="1">
      <c r="A48" s="372"/>
      <c r="B48" s="373"/>
      <c r="C48" s="373"/>
      <c r="D48" s="373"/>
      <c r="E48" s="373"/>
      <c r="F48" s="373"/>
      <c r="G48" s="374"/>
      <c r="L48"/>
    </row>
    <row r="49" spans="1:12" s="1" customFormat="1">
      <c r="A49" s="372"/>
      <c r="B49" s="373"/>
      <c r="C49" s="373"/>
      <c r="D49" s="373"/>
      <c r="E49" s="373"/>
      <c r="F49" s="373"/>
      <c r="G49" s="374"/>
      <c r="L49"/>
    </row>
    <row r="50" spans="1:12" s="1" customFormat="1">
      <c r="A50" s="372"/>
      <c r="B50" s="373"/>
      <c r="C50" s="373"/>
      <c r="D50" s="373"/>
      <c r="E50" s="373"/>
      <c r="F50" s="373"/>
      <c r="G50" s="374"/>
      <c r="L50"/>
    </row>
    <row r="51" spans="1:12" s="1" customFormat="1">
      <c r="A51" s="372"/>
      <c r="B51" s="373"/>
      <c r="C51" s="373"/>
      <c r="D51" s="373"/>
      <c r="E51" s="373"/>
      <c r="F51" s="373"/>
      <c r="G51" s="374"/>
      <c r="L51"/>
    </row>
    <row r="52" spans="1:12" s="1" customFormat="1">
      <c r="A52" s="372"/>
      <c r="B52" s="373"/>
      <c r="C52" s="373"/>
      <c r="D52" s="373"/>
      <c r="E52" s="373"/>
      <c r="F52" s="373"/>
      <c r="G52" s="374"/>
      <c r="L52"/>
    </row>
    <row r="53" spans="1:12" s="1" customFormat="1">
      <c r="A53" s="372"/>
      <c r="B53" s="373"/>
      <c r="C53" s="373"/>
      <c r="D53" s="373"/>
      <c r="E53" s="373"/>
      <c r="F53" s="373"/>
      <c r="G53" s="374"/>
      <c r="L53"/>
    </row>
    <row r="54" spans="1:12" s="1" customFormat="1">
      <c r="A54" s="372"/>
      <c r="B54" s="373"/>
      <c r="C54" s="373"/>
      <c r="D54" s="373"/>
      <c r="E54" s="373"/>
      <c r="F54" s="373"/>
      <c r="G54" s="374"/>
      <c r="L54"/>
    </row>
    <row r="55" spans="1:12" s="1" customFormat="1">
      <c r="A55" s="372"/>
      <c r="B55" s="373"/>
      <c r="C55" s="373"/>
      <c r="D55" s="373"/>
      <c r="E55" s="373"/>
      <c r="F55" s="373"/>
      <c r="G55" s="374"/>
      <c r="L55"/>
    </row>
    <row r="56" spans="1:12" s="1" customFormat="1">
      <c r="A56" s="369"/>
      <c r="B56" s="370"/>
      <c r="C56" s="370"/>
      <c r="D56" s="370"/>
      <c r="E56" s="370"/>
      <c r="F56" s="370"/>
      <c r="G56" s="371"/>
      <c r="L56"/>
    </row>
    <row r="57" spans="1:12" s="1" customFormat="1" ht="21">
      <c r="A57" s="37" t="s">
        <v>33</v>
      </c>
      <c r="B57" s="111" t="str">
        <f>$B$1</f>
        <v>クラス特徴</v>
      </c>
      <c r="C57" s="38" t="s">
        <v>42</v>
      </c>
      <c r="D57" s="39" t="str">
        <f>$E$1</f>
        <v>一日毎</v>
      </c>
      <c r="E57" s="456" t="str">
        <f>$B$2</f>
        <v>アーデント･サージ</v>
      </c>
      <c r="F57" s="457"/>
      <c r="G57" s="458"/>
      <c r="L57"/>
    </row>
  </sheetData>
  <mergeCells count="59">
    <mergeCell ref="E57:G57"/>
    <mergeCell ref="A49:G49"/>
    <mergeCell ref="A50:G50"/>
    <mergeCell ref="A51:G51"/>
    <mergeCell ref="A52:G52"/>
    <mergeCell ref="A53:G53"/>
    <mergeCell ref="A54:G54"/>
    <mergeCell ref="A55:G55"/>
    <mergeCell ref="A56:G56"/>
    <mergeCell ref="A48:G48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36:G36"/>
    <mergeCell ref="A28:G28"/>
    <mergeCell ref="A29:G29"/>
    <mergeCell ref="A30:G30"/>
    <mergeCell ref="A31:G31"/>
    <mergeCell ref="A32:G32"/>
    <mergeCell ref="A33:G33"/>
    <mergeCell ref="A34:G34"/>
    <mergeCell ref="A35:G35"/>
    <mergeCell ref="J10:K10"/>
    <mergeCell ref="B22:G22"/>
    <mergeCell ref="B12:G12"/>
    <mergeCell ref="J12:K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11:G11"/>
    <mergeCell ref="B1:C1"/>
    <mergeCell ref="F1:G1"/>
    <mergeCell ref="B2:G2"/>
    <mergeCell ref="B4:G4"/>
    <mergeCell ref="B5:G5"/>
    <mergeCell ref="B6:D6"/>
    <mergeCell ref="B7:D7"/>
    <mergeCell ref="B8:G8"/>
    <mergeCell ref="B9:G9"/>
    <mergeCell ref="B10:G10"/>
    <mergeCell ref="A23:G23"/>
    <mergeCell ref="A24:G24"/>
    <mergeCell ref="A25:G25"/>
    <mergeCell ref="A26:G26"/>
    <mergeCell ref="A27:G27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基本!$A$14:$A$17</xm:f>
          </x14:formula1>
          <xm:sqref>K9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L57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29" t="s">
        <v>33</v>
      </c>
      <c r="B1" s="451">
        <v>2</v>
      </c>
      <c r="C1" s="452"/>
      <c r="D1" s="30" t="s">
        <v>42</v>
      </c>
      <c r="E1" s="31" t="s">
        <v>63</v>
      </c>
      <c r="F1" s="453"/>
      <c r="G1" s="454"/>
      <c r="H1" s="21" t="s">
        <v>59</v>
      </c>
    </row>
    <row r="2" spans="1:12" ht="24.75" customHeight="1">
      <c r="A2" s="30" t="s">
        <v>0</v>
      </c>
      <c r="B2" s="455" t="s">
        <v>185</v>
      </c>
      <c r="C2" s="455"/>
      <c r="D2" s="455"/>
      <c r="E2" s="455"/>
      <c r="F2" s="455"/>
      <c r="G2" s="455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347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186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187</v>
      </c>
      <c r="C6" s="386"/>
      <c r="D6" s="387"/>
      <c r="E6" s="109" t="s">
        <v>46</v>
      </c>
      <c r="F6" s="108" t="str">
        <f>IF($I$6 = 0,"", $I$6)</f>
        <v/>
      </c>
      <c r="G6" s="108" t="str">
        <f>IF($J$6 = 0,"", $J$6)</f>
        <v/>
      </c>
      <c r="H6" s="109" t="s">
        <v>46</v>
      </c>
      <c r="I6" s="110"/>
      <c r="J6" s="110">
        <v>0</v>
      </c>
    </row>
    <row r="7" spans="1:12">
      <c r="A7" s="25" t="s">
        <v>7</v>
      </c>
      <c r="B7" s="385" t="s">
        <v>191</v>
      </c>
      <c r="C7" s="386"/>
      <c r="D7" s="387"/>
      <c r="E7" s="109" t="s">
        <v>73</v>
      </c>
      <c r="F7" s="108" t="str">
        <f>IF($I$7 = 0,"", $I$7)</f>
        <v/>
      </c>
      <c r="G7" s="108" t="str">
        <f>IF($J$7 = 0,"", $J$7)</f>
        <v/>
      </c>
      <c r="H7" s="109" t="s">
        <v>73</v>
      </c>
      <c r="I7" s="110"/>
      <c r="J7" s="110">
        <v>0</v>
      </c>
    </row>
    <row r="8" spans="1:12">
      <c r="A8" s="27" t="s">
        <v>68</v>
      </c>
      <c r="B8" s="404" t="s">
        <v>192</v>
      </c>
      <c r="C8" s="405"/>
      <c r="D8" s="405"/>
      <c r="E8" s="405"/>
      <c r="F8" s="405"/>
      <c r="G8" s="406"/>
      <c r="H8" s="109" t="s">
        <v>94</v>
      </c>
      <c r="I8" s="110" t="s">
        <v>91</v>
      </c>
      <c r="J8" s="21" t="s">
        <v>69</v>
      </c>
    </row>
    <row r="9" spans="1:12">
      <c r="A9" s="26"/>
      <c r="B9" s="534" t="s">
        <v>193</v>
      </c>
      <c r="C9" s="532"/>
      <c r="D9" s="532"/>
      <c r="E9" s="532"/>
      <c r="F9" s="532"/>
      <c r="G9" s="533"/>
      <c r="H9" s="109" t="s">
        <v>55</v>
      </c>
      <c r="I9" s="110" t="s">
        <v>16</v>
      </c>
      <c r="J9" s="108">
        <f>IF($I$9 = "筋力",基本!$C$5,IF($I$9 = "耐久力",基本!$C$6,IF($I$9 = "敏捷力",基本!$C$7,IF($I$9 = "知力",基本!$C$8,IF($I$9 = "判断力",基本!$C$9,IF($I$9 = "魅力",基本!$C$10,""))))))</f>
        <v>2</v>
      </c>
      <c r="K9" s="110" t="s">
        <v>21</v>
      </c>
    </row>
    <row r="10" spans="1:12">
      <c r="A10" s="67"/>
      <c r="B10" s="435" t="s">
        <v>194</v>
      </c>
      <c r="C10" s="436"/>
      <c r="D10" s="436"/>
      <c r="E10" s="436"/>
      <c r="F10" s="436"/>
      <c r="G10" s="437"/>
      <c r="H10" s="109" t="s">
        <v>65</v>
      </c>
      <c r="I10" s="110">
        <v>0</v>
      </c>
      <c r="J10" s="388" t="s">
        <v>57</v>
      </c>
      <c r="K10" s="389"/>
      <c r="L10" s="108">
        <f>IF($I$8=基本!$F$4,基本!$O$7,IF($I$8=基本!$F$13,基本!$O$16,IF($I$8=基本!$F$22,基本!$O$25,IF($I$8=基本!$F$31,基本!$O$34,IF($I$8=基本!$F$40,基本!$O$43,0)))))</f>
        <v>0</v>
      </c>
    </row>
    <row r="11" spans="1:12">
      <c r="A11" s="26"/>
      <c r="B11" s="531" t="s">
        <v>195</v>
      </c>
      <c r="C11" s="532"/>
      <c r="D11" s="532"/>
      <c r="E11" s="532"/>
      <c r="F11" s="532"/>
      <c r="G11" s="533"/>
      <c r="H11" s="61" t="s">
        <v>56</v>
      </c>
      <c r="I11" s="110" t="s">
        <v>16</v>
      </c>
      <c r="J11" s="57">
        <f>IF($I$9 = "筋力",基本!$C$5,IF($I$11 = "耐久力",基本!$C$6,IF($I$11 = "敏捷力",基本!$C$7,IF($I$11 = "知力",基本!$C$8,IF($I$11 = "判断力",基本!$C$9,IF($I$11 = "魅力",基本!$C$10,""))))))</f>
        <v>2</v>
      </c>
      <c r="L11" s="1"/>
    </row>
    <row r="12" spans="1:12" ht="17.25">
      <c r="A12" s="26"/>
      <c r="B12" s="535" t="s">
        <v>276</v>
      </c>
      <c r="C12" s="536"/>
      <c r="D12" s="536"/>
      <c r="E12" s="536"/>
      <c r="F12" s="536"/>
      <c r="G12" s="537"/>
      <c r="H12" s="109" t="s">
        <v>66</v>
      </c>
      <c r="I12" s="110">
        <v>0</v>
      </c>
      <c r="J12" s="388" t="s">
        <v>58</v>
      </c>
      <c r="K12" s="389"/>
      <c r="L12" s="108">
        <f>IF($I$8=基本!$F$4,基本!$O$9,IF($I$8=基本!$F$13,基本!$O$18,IF($I$8=基本!$F$22,基本!$O$27,IF($I$8=基本!$F$31,基本!$O$36,IF($I$8=基本!$F$40,基本!$O$45,0)))))</f>
        <v>0</v>
      </c>
    </row>
    <row r="13" spans="1:12">
      <c r="A13" s="26"/>
      <c r="B13" s="538"/>
      <c r="C13" s="539"/>
      <c r="D13" s="539"/>
      <c r="E13" s="539"/>
      <c r="F13" s="539"/>
      <c r="G13" s="540"/>
      <c r="H13" s="62" t="s">
        <v>95</v>
      </c>
      <c r="I13" s="110">
        <v>3</v>
      </c>
      <c r="J13" s="109" t="s">
        <v>48</v>
      </c>
      <c r="K13" s="110">
        <v>6</v>
      </c>
    </row>
    <row r="14" spans="1:12">
      <c r="A14" s="26"/>
      <c r="B14" s="372"/>
      <c r="C14" s="373"/>
      <c r="D14" s="373"/>
      <c r="E14" s="373"/>
      <c r="F14" s="373"/>
      <c r="G14" s="374"/>
      <c r="H14" s="109" t="s">
        <v>54</v>
      </c>
      <c r="I14" s="110">
        <v>3</v>
      </c>
      <c r="J14" s="109" t="s">
        <v>48</v>
      </c>
      <c r="K14" s="110">
        <v>6</v>
      </c>
    </row>
    <row r="15" spans="1:12">
      <c r="A15" s="26"/>
      <c r="B15" s="372"/>
      <c r="C15" s="373"/>
      <c r="D15" s="373"/>
      <c r="E15" s="373"/>
      <c r="F15" s="373"/>
      <c r="G15" s="374"/>
      <c r="H15" s="109" t="s">
        <v>67</v>
      </c>
      <c r="I15" s="110" t="s">
        <v>88</v>
      </c>
    </row>
    <row r="16" spans="1:12">
      <c r="A16" s="26"/>
      <c r="B16" s="372"/>
      <c r="C16" s="373"/>
      <c r="D16" s="373"/>
      <c r="E16" s="373"/>
      <c r="F16" s="373"/>
      <c r="G16" s="374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2" ht="17.25">
      <c r="A17" s="26"/>
      <c r="B17" s="544" t="s">
        <v>507</v>
      </c>
      <c r="C17" s="545"/>
      <c r="D17" s="545"/>
      <c r="E17" s="545"/>
      <c r="F17" s="545"/>
      <c r="G17" s="546"/>
      <c r="J17"/>
      <c r="K17"/>
    </row>
    <row r="18" spans="1:12">
      <c r="A18" s="26"/>
      <c r="B18" s="479"/>
      <c r="C18" s="436"/>
      <c r="D18" s="436"/>
      <c r="E18" s="436"/>
      <c r="F18" s="436"/>
      <c r="G18" s="437"/>
      <c r="J18"/>
      <c r="K18"/>
    </row>
    <row r="19" spans="1:12">
      <c r="A19" s="26"/>
      <c r="B19" s="372"/>
      <c r="C19" s="373"/>
      <c r="D19" s="373"/>
      <c r="E19" s="373"/>
      <c r="F19" s="373"/>
      <c r="G19" s="374"/>
      <c r="J19"/>
      <c r="K19"/>
    </row>
    <row r="20" spans="1:12">
      <c r="A20" s="28"/>
      <c r="B20" s="369"/>
      <c r="C20" s="370"/>
      <c r="D20" s="370"/>
      <c r="E20" s="370"/>
      <c r="F20" s="370"/>
      <c r="G20" s="371"/>
      <c r="J20"/>
      <c r="K20"/>
    </row>
    <row r="21" spans="1:12" s="191" customFormat="1" ht="24" customHeight="1">
      <c r="A21" s="400" t="s">
        <v>474</v>
      </c>
      <c r="B21" s="400"/>
      <c r="C21" s="400"/>
      <c r="D21" s="400"/>
      <c r="E21" s="400"/>
      <c r="F21" s="400"/>
      <c r="G21" s="400"/>
      <c r="H21" s="192"/>
    </row>
    <row r="22" spans="1:12" s="191" customFormat="1" ht="13.5" customHeight="1">
      <c r="A22" s="368" t="s">
        <v>472</v>
      </c>
      <c r="B22" s="368"/>
      <c r="C22" s="368"/>
      <c r="D22" s="368"/>
      <c r="E22" s="368"/>
      <c r="F22" s="368"/>
      <c r="G22" s="368"/>
      <c r="H22" s="192"/>
      <c r="I22" s="192"/>
      <c r="J22" s="192"/>
      <c r="K22" s="192"/>
    </row>
    <row r="23" spans="1:12" s="191" customFormat="1" ht="13.5" customHeight="1">
      <c r="A23" s="368" t="s">
        <v>473</v>
      </c>
      <c r="B23" s="368"/>
      <c r="C23" s="368"/>
      <c r="D23" s="368"/>
      <c r="E23" s="368"/>
      <c r="F23" s="368"/>
      <c r="G23" s="368"/>
      <c r="H23" s="192"/>
      <c r="I23" s="192"/>
      <c r="J23" s="192"/>
      <c r="K23" s="192"/>
    </row>
    <row r="24" spans="1:12" s="191" customFormat="1" ht="13.5" customHeight="1">
      <c r="A24" s="368" t="s">
        <v>126</v>
      </c>
      <c r="B24" s="368"/>
      <c r="C24" s="368"/>
      <c r="D24" s="368"/>
      <c r="E24" s="368"/>
      <c r="F24" s="368"/>
      <c r="G24" s="368"/>
      <c r="H24" s="192"/>
      <c r="I24" s="192"/>
      <c r="J24" s="192"/>
      <c r="K24" s="192"/>
    </row>
    <row r="25" spans="1:12" s="191" customFormat="1" ht="13.5" customHeight="1">
      <c r="A25" s="390" t="str">
        <f>"　　"&amp;基本!$C$9&amp;"HP（【判】）回復する　⇒レイ･オン･ハンズのページ参照"</f>
        <v>　　4HP（【判】）回復する　⇒レイ･オン･ハンズのページ参照</v>
      </c>
      <c r="B25" s="390"/>
      <c r="C25" s="390"/>
      <c r="D25" s="390"/>
      <c r="E25" s="390"/>
      <c r="F25" s="390"/>
      <c r="G25" s="390"/>
      <c r="H25" s="192"/>
    </row>
    <row r="26" spans="1:12">
      <c r="A26" s="370"/>
      <c r="B26" s="370"/>
      <c r="C26" s="370"/>
      <c r="D26" s="370"/>
      <c r="E26" s="370"/>
      <c r="F26" s="370"/>
      <c r="G26" s="370"/>
    </row>
    <row r="27" spans="1:12">
      <c r="A27" s="375" t="s">
        <v>53</v>
      </c>
      <c r="B27" s="376"/>
      <c r="C27" s="376"/>
      <c r="D27" s="376"/>
      <c r="E27" s="376"/>
      <c r="F27" s="376"/>
      <c r="G27" s="377"/>
    </row>
    <row r="28" spans="1:12" s="191" customFormat="1" ht="8.25" customHeight="1">
      <c r="A28" s="266"/>
      <c r="B28" s="255"/>
      <c r="C28" s="255"/>
      <c r="D28" s="255"/>
      <c r="E28" s="255"/>
      <c r="F28" s="255"/>
      <c r="G28" s="256"/>
      <c r="H28" s="192"/>
      <c r="I28" s="192"/>
      <c r="J28" s="192"/>
      <c r="K28" s="192"/>
    </row>
    <row r="29" spans="1:12" s="1" customFormat="1" ht="14.25">
      <c r="A29" s="477" t="s">
        <v>240</v>
      </c>
      <c r="B29" s="400"/>
      <c r="C29" s="400"/>
      <c r="D29" s="400"/>
      <c r="E29" s="400"/>
      <c r="F29" s="400"/>
      <c r="G29" s="478"/>
      <c r="L29"/>
    </row>
    <row r="30" spans="1:12" s="1" customFormat="1">
      <c r="A30" s="372"/>
      <c r="B30" s="373"/>
      <c r="C30" s="373"/>
      <c r="D30" s="373"/>
      <c r="E30" s="373"/>
      <c r="F30" s="373"/>
      <c r="G30" s="374"/>
      <c r="L30"/>
    </row>
    <row r="31" spans="1:12" s="1" customFormat="1">
      <c r="A31" s="372" t="s">
        <v>375</v>
      </c>
      <c r="B31" s="547"/>
      <c r="C31" s="547"/>
      <c r="D31" s="547"/>
      <c r="E31" s="547"/>
      <c r="F31" s="547"/>
      <c r="G31" s="548"/>
      <c r="L31"/>
    </row>
    <row r="32" spans="1:12" s="1" customFormat="1">
      <c r="A32" s="372" t="s">
        <v>376</v>
      </c>
      <c r="B32" s="373"/>
      <c r="C32" s="373"/>
      <c r="D32" s="373"/>
      <c r="E32" s="373"/>
      <c r="F32" s="373"/>
      <c r="G32" s="374"/>
      <c r="L32"/>
    </row>
    <row r="33" spans="1:12">
      <c r="A33" s="372" t="s">
        <v>377</v>
      </c>
      <c r="B33" s="373"/>
      <c r="C33" s="373"/>
      <c r="D33" s="373"/>
      <c r="E33" s="373"/>
      <c r="F33" s="373"/>
      <c r="G33" s="374"/>
    </row>
    <row r="34" spans="1:12" s="1" customFormat="1">
      <c r="A34" s="372" t="s">
        <v>378</v>
      </c>
      <c r="B34" s="373"/>
      <c r="C34" s="373"/>
      <c r="D34" s="373"/>
      <c r="E34" s="373"/>
      <c r="F34" s="373"/>
      <c r="G34" s="374"/>
      <c r="L34"/>
    </row>
    <row r="35" spans="1:12" s="1" customFormat="1">
      <c r="A35" s="465" t="s">
        <v>379</v>
      </c>
      <c r="B35" s="475"/>
      <c r="C35" s="475"/>
      <c r="D35" s="475"/>
      <c r="E35" s="475"/>
      <c r="F35" s="475"/>
      <c r="G35" s="476"/>
      <c r="L35"/>
    </row>
    <row r="36" spans="1:12" s="1" customFormat="1">
      <c r="A36" s="372" t="s">
        <v>508</v>
      </c>
      <c r="B36" s="373"/>
      <c r="C36" s="373"/>
      <c r="D36" s="373"/>
      <c r="E36" s="373"/>
      <c r="F36" s="373"/>
      <c r="G36" s="374"/>
      <c r="L36"/>
    </row>
    <row r="37" spans="1:12" s="1" customFormat="1">
      <c r="A37" s="372" t="s">
        <v>380</v>
      </c>
      <c r="B37" s="373"/>
      <c r="C37" s="373"/>
      <c r="D37" s="373"/>
      <c r="E37" s="373"/>
      <c r="F37" s="373"/>
      <c r="G37" s="374"/>
      <c r="L37"/>
    </row>
    <row r="38" spans="1:12" s="1" customFormat="1">
      <c r="A38" s="372" t="s">
        <v>381</v>
      </c>
      <c r="B38" s="373"/>
      <c r="C38" s="373"/>
      <c r="D38" s="373"/>
      <c r="E38" s="373"/>
      <c r="F38" s="373"/>
      <c r="G38" s="374"/>
      <c r="L38"/>
    </row>
    <row r="39" spans="1:12" s="1" customFormat="1">
      <c r="A39" s="372"/>
      <c r="B39" s="373"/>
      <c r="C39" s="373"/>
      <c r="D39" s="373"/>
      <c r="E39" s="373"/>
      <c r="F39" s="373"/>
      <c r="G39" s="374"/>
      <c r="L39"/>
    </row>
    <row r="40" spans="1:12" s="1" customFormat="1" ht="17.25">
      <c r="A40" s="541" t="s">
        <v>382</v>
      </c>
      <c r="B40" s="542"/>
      <c r="C40" s="542"/>
      <c r="D40" s="542"/>
      <c r="E40" s="542"/>
      <c r="F40" s="542"/>
      <c r="G40" s="543"/>
      <c r="L40"/>
    </row>
    <row r="41" spans="1:12" s="1" customFormat="1">
      <c r="A41" s="372" t="s">
        <v>383</v>
      </c>
      <c r="B41" s="373"/>
      <c r="C41" s="373"/>
      <c r="D41" s="373"/>
      <c r="E41" s="373"/>
      <c r="F41" s="373"/>
      <c r="G41" s="374"/>
      <c r="L41"/>
    </row>
    <row r="42" spans="1:12">
      <c r="A42" s="372" t="s">
        <v>384</v>
      </c>
      <c r="B42" s="373"/>
      <c r="C42" s="373"/>
      <c r="D42" s="373"/>
      <c r="E42" s="373"/>
      <c r="F42" s="373"/>
      <c r="G42" s="374"/>
    </row>
    <row r="43" spans="1:12" s="1" customFormat="1">
      <c r="A43" s="372" t="s">
        <v>385</v>
      </c>
      <c r="B43" s="373"/>
      <c r="C43" s="373"/>
      <c r="D43" s="373"/>
      <c r="E43" s="373"/>
      <c r="F43" s="373"/>
      <c r="G43" s="374"/>
      <c r="L43"/>
    </row>
    <row r="44" spans="1:12" s="1" customFormat="1">
      <c r="A44" s="372" t="s">
        <v>386</v>
      </c>
      <c r="B44" s="373"/>
      <c r="C44" s="373"/>
      <c r="D44" s="373"/>
      <c r="E44" s="373"/>
      <c r="F44" s="373"/>
      <c r="G44" s="374"/>
      <c r="L44"/>
    </row>
    <row r="45" spans="1:12">
      <c r="A45" s="372"/>
      <c r="B45" s="373"/>
      <c r="C45" s="373"/>
      <c r="D45" s="373"/>
      <c r="E45" s="373"/>
      <c r="F45" s="373"/>
      <c r="G45" s="374"/>
    </row>
    <row r="46" spans="1:12" s="1" customFormat="1" ht="17.25">
      <c r="A46" s="541" t="s">
        <v>387</v>
      </c>
      <c r="B46" s="542"/>
      <c r="C46" s="542"/>
      <c r="D46" s="542"/>
      <c r="E46" s="542"/>
      <c r="F46" s="542"/>
      <c r="G46" s="543"/>
      <c r="L46"/>
    </row>
    <row r="47" spans="1:12" s="1" customFormat="1">
      <c r="A47" s="372" t="s">
        <v>388</v>
      </c>
      <c r="B47" s="373"/>
      <c r="C47" s="373"/>
      <c r="D47" s="373"/>
      <c r="E47" s="373"/>
      <c r="F47" s="373"/>
      <c r="G47" s="374"/>
      <c r="L47"/>
    </row>
    <row r="48" spans="1:12" s="1" customFormat="1">
      <c r="A48" s="372" t="s">
        <v>384</v>
      </c>
      <c r="B48" s="373"/>
      <c r="C48" s="373"/>
      <c r="D48" s="373"/>
      <c r="E48" s="373"/>
      <c r="F48" s="373"/>
      <c r="G48" s="374"/>
      <c r="L48"/>
    </row>
    <row r="49" spans="1:12" s="1" customFormat="1">
      <c r="A49" s="372" t="s">
        <v>389</v>
      </c>
      <c r="B49" s="373"/>
      <c r="C49" s="373"/>
      <c r="D49" s="373"/>
      <c r="E49" s="373"/>
      <c r="F49" s="373"/>
      <c r="G49" s="374"/>
      <c r="L49"/>
    </row>
    <row r="50" spans="1:12" s="1" customFormat="1">
      <c r="A50" s="372" t="s">
        <v>390</v>
      </c>
      <c r="B50" s="373"/>
      <c r="C50" s="373"/>
      <c r="D50" s="373"/>
      <c r="E50" s="373"/>
      <c r="F50" s="373"/>
      <c r="G50" s="374"/>
      <c r="L50"/>
    </row>
    <row r="51" spans="1:12" s="1" customFormat="1">
      <c r="A51" s="372" t="s">
        <v>511</v>
      </c>
      <c r="B51" s="373"/>
      <c r="C51" s="373"/>
      <c r="D51" s="373"/>
      <c r="E51" s="373"/>
      <c r="F51" s="373"/>
      <c r="G51" s="374"/>
      <c r="L51"/>
    </row>
    <row r="52" spans="1:12" s="1" customFormat="1">
      <c r="A52" s="372" t="s">
        <v>391</v>
      </c>
      <c r="B52" s="373"/>
      <c r="C52" s="373"/>
      <c r="D52" s="373"/>
      <c r="E52" s="373"/>
      <c r="F52" s="373"/>
      <c r="G52" s="374"/>
      <c r="L52"/>
    </row>
    <row r="53" spans="1:12" s="1" customFormat="1">
      <c r="A53" s="372"/>
      <c r="B53" s="373"/>
      <c r="C53" s="373"/>
      <c r="D53" s="373"/>
      <c r="E53" s="373"/>
      <c r="F53" s="373"/>
      <c r="G53" s="374"/>
      <c r="L53"/>
    </row>
    <row r="54" spans="1:12" s="1" customFormat="1" ht="17.25">
      <c r="A54" s="541" t="s">
        <v>509</v>
      </c>
      <c r="B54" s="542"/>
      <c r="C54" s="542"/>
      <c r="D54" s="542"/>
      <c r="E54" s="542"/>
      <c r="F54" s="542"/>
      <c r="G54" s="543"/>
      <c r="L54"/>
    </row>
    <row r="55" spans="1:12" s="1" customFormat="1" ht="17.25">
      <c r="A55" s="541" t="s">
        <v>510</v>
      </c>
      <c r="B55" s="542"/>
      <c r="C55" s="542"/>
      <c r="D55" s="542"/>
      <c r="E55" s="542"/>
      <c r="F55" s="542"/>
      <c r="G55" s="543"/>
      <c r="L55"/>
    </row>
    <row r="56" spans="1:12" s="1" customFormat="1">
      <c r="A56" s="369"/>
      <c r="B56" s="370"/>
      <c r="C56" s="370"/>
      <c r="D56" s="370"/>
      <c r="E56" s="370"/>
      <c r="F56" s="370"/>
      <c r="G56" s="371"/>
      <c r="L56"/>
    </row>
    <row r="57" spans="1:12" s="1" customFormat="1" ht="21">
      <c r="A57" s="37" t="s">
        <v>33</v>
      </c>
      <c r="B57" s="111">
        <f>$B$1</f>
        <v>2</v>
      </c>
      <c r="C57" s="38" t="s">
        <v>42</v>
      </c>
      <c r="D57" s="39" t="str">
        <f>$E$1</f>
        <v>一日毎</v>
      </c>
      <c r="E57" s="456" t="str">
        <f>$B$2</f>
        <v>ブレス･ウェポン</v>
      </c>
      <c r="F57" s="457"/>
      <c r="G57" s="458"/>
      <c r="L57"/>
    </row>
  </sheetData>
  <mergeCells count="58">
    <mergeCell ref="A50:G50"/>
    <mergeCell ref="A51:G51"/>
    <mergeCell ref="A53:G53"/>
    <mergeCell ref="A54:G54"/>
    <mergeCell ref="A45:G45"/>
    <mergeCell ref="A46:G46"/>
    <mergeCell ref="A47:G47"/>
    <mergeCell ref="A48:G48"/>
    <mergeCell ref="A49:G49"/>
    <mergeCell ref="A37:G37"/>
    <mergeCell ref="A38:G38"/>
    <mergeCell ref="A39:G39"/>
    <mergeCell ref="A40:G40"/>
    <mergeCell ref="A30:G30"/>
    <mergeCell ref="B16:G16"/>
    <mergeCell ref="A56:G56"/>
    <mergeCell ref="E57:G57"/>
    <mergeCell ref="A55:G55"/>
    <mergeCell ref="A52:G52"/>
    <mergeCell ref="A42:G42"/>
    <mergeCell ref="A43:G43"/>
    <mergeCell ref="A44:G44"/>
    <mergeCell ref="B17:G17"/>
    <mergeCell ref="A41:G41"/>
    <mergeCell ref="A31:G31"/>
    <mergeCell ref="A32:G32"/>
    <mergeCell ref="A33:G33"/>
    <mergeCell ref="A34:G34"/>
    <mergeCell ref="A35:G35"/>
    <mergeCell ref="A36:G36"/>
    <mergeCell ref="A29:G29"/>
    <mergeCell ref="B18:G18"/>
    <mergeCell ref="B19:G19"/>
    <mergeCell ref="B20:G20"/>
    <mergeCell ref="A26:G26"/>
    <mergeCell ref="A27:G27"/>
    <mergeCell ref="A21:G21"/>
    <mergeCell ref="A22:G22"/>
    <mergeCell ref="A23:G23"/>
    <mergeCell ref="A24:G24"/>
    <mergeCell ref="A25:G25"/>
    <mergeCell ref="B12:G12"/>
    <mergeCell ref="J12:K12"/>
    <mergeCell ref="B13:G13"/>
    <mergeCell ref="B14:G14"/>
    <mergeCell ref="B15:G15"/>
    <mergeCell ref="J10:K10"/>
    <mergeCell ref="B11:G11"/>
    <mergeCell ref="B1:C1"/>
    <mergeCell ref="F1:G1"/>
    <mergeCell ref="B2:G2"/>
    <mergeCell ref="B5:G5"/>
    <mergeCell ref="B6:D6"/>
    <mergeCell ref="B4:G4"/>
    <mergeCell ref="B7:D7"/>
    <mergeCell ref="B8:G8"/>
    <mergeCell ref="B9:G9"/>
    <mergeCell ref="B10:G10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基本!$A$14:$A$17</xm:f>
          </x14:formula1>
          <xm:sqref>K9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L58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29" t="s">
        <v>33</v>
      </c>
      <c r="B1" s="451">
        <v>6</v>
      </c>
      <c r="C1" s="452"/>
      <c r="D1" s="30" t="s">
        <v>42</v>
      </c>
      <c r="E1" s="31" t="s">
        <v>63</v>
      </c>
      <c r="F1" s="453"/>
      <c r="G1" s="454"/>
      <c r="H1" s="21" t="s">
        <v>59</v>
      </c>
    </row>
    <row r="2" spans="1:12" ht="24.75" customHeight="1">
      <c r="A2" s="30" t="s">
        <v>0</v>
      </c>
      <c r="B2" s="455" t="s">
        <v>190</v>
      </c>
      <c r="C2" s="455"/>
      <c r="D2" s="455"/>
      <c r="E2" s="455"/>
      <c r="F2" s="455"/>
      <c r="G2" s="455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348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186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187</v>
      </c>
      <c r="C6" s="386"/>
      <c r="D6" s="387"/>
      <c r="E6" s="73" t="s">
        <v>46</v>
      </c>
      <c r="F6" s="72" t="str">
        <f>IF($I$6 = 0,"", $I$6)</f>
        <v>近接範囲</v>
      </c>
      <c r="G6" s="72" t="str">
        <f>IF($J$6 = 0,"", $J$6)</f>
        <v/>
      </c>
      <c r="H6" s="73" t="s">
        <v>46</v>
      </c>
      <c r="I6" s="74" t="s">
        <v>77</v>
      </c>
      <c r="J6" s="74"/>
    </row>
    <row r="7" spans="1:12">
      <c r="A7" s="25" t="s">
        <v>7</v>
      </c>
      <c r="B7" s="385" t="s">
        <v>188</v>
      </c>
      <c r="C7" s="386"/>
      <c r="D7" s="387"/>
      <c r="E7" s="73" t="s">
        <v>73</v>
      </c>
      <c r="F7" s="72" t="str">
        <f>IF($I$7 = 0,"", $I$7)</f>
        <v>爆発</v>
      </c>
      <c r="G7" s="107">
        <f>IF($J$7 = 0,"", $J$7)</f>
        <v>10</v>
      </c>
      <c r="H7" s="73" t="s">
        <v>73</v>
      </c>
      <c r="I7" s="74" t="s">
        <v>74</v>
      </c>
      <c r="J7" s="74">
        <v>10</v>
      </c>
    </row>
    <row r="8" spans="1:12">
      <c r="A8" s="27" t="s">
        <v>68</v>
      </c>
      <c r="B8" s="407" t="s">
        <v>241</v>
      </c>
      <c r="C8" s="405"/>
      <c r="D8" s="405"/>
      <c r="E8" s="405"/>
      <c r="F8" s="405"/>
      <c r="G8" s="406"/>
      <c r="H8" s="73" t="s">
        <v>94</v>
      </c>
      <c r="I8" s="74" t="s">
        <v>134</v>
      </c>
      <c r="J8" s="21" t="s">
        <v>69</v>
      </c>
    </row>
    <row r="9" spans="1:12">
      <c r="A9" s="26"/>
      <c r="B9" s="534" t="s">
        <v>189</v>
      </c>
      <c r="C9" s="532"/>
      <c r="D9" s="532"/>
      <c r="E9" s="532"/>
      <c r="F9" s="532"/>
      <c r="G9" s="533"/>
      <c r="H9" s="73" t="s">
        <v>55</v>
      </c>
      <c r="I9" s="74" t="s">
        <v>16</v>
      </c>
      <c r="J9" s="72">
        <f>IF($I$9 = "筋力",基本!$C$5,IF($I$9 = "耐久力",基本!$C$6,IF($I$9 = "敏捷力",基本!$C$7,IF($I$9 = "知力",基本!$C$8,IF($I$9 = "判断力",基本!$C$9,IF($I$9 = "魅力",基本!$C$10,""))))))</f>
        <v>2</v>
      </c>
      <c r="K9" s="74" t="s">
        <v>21</v>
      </c>
    </row>
    <row r="10" spans="1:12">
      <c r="A10" s="67"/>
      <c r="B10" s="538"/>
      <c r="C10" s="539"/>
      <c r="D10" s="539"/>
      <c r="E10" s="539"/>
      <c r="F10" s="539"/>
      <c r="G10" s="540"/>
      <c r="H10" s="73" t="s">
        <v>65</v>
      </c>
      <c r="I10" s="74">
        <v>0</v>
      </c>
      <c r="J10" s="388" t="s">
        <v>57</v>
      </c>
      <c r="K10" s="389"/>
      <c r="L10" s="72">
        <f>IF($I$8=基本!$F$4,基本!$O$7,IF($I$8=基本!$F$13,基本!$O$16,IF($I$8=基本!$F$22,基本!$O$25,IF($I$8=基本!$F$31,基本!$O$34,IF($I$8=基本!$F$40,基本!$O$43,0)))))</f>
        <v>10</v>
      </c>
    </row>
    <row r="11" spans="1:12" ht="18.75">
      <c r="A11" s="26"/>
      <c r="B11" s="549" t="str">
        <f>"　　　　　　攻撃される度に　毎回" &amp; 6+$J$11 &amp; "【" &amp; $I$15 &amp; "】ダメージ"</f>
        <v>　　　　　　攻撃される度に　毎回12【光輝】ダメージ</v>
      </c>
      <c r="C11" s="550"/>
      <c r="D11" s="550"/>
      <c r="E11" s="550"/>
      <c r="F11" s="550"/>
      <c r="G11" s="551"/>
      <c r="H11" s="61" t="s">
        <v>56</v>
      </c>
      <c r="I11" s="74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6"/>
      <c r="B12" s="534"/>
      <c r="C12" s="532"/>
      <c r="D12" s="532"/>
      <c r="E12" s="532"/>
      <c r="F12" s="532"/>
      <c r="G12" s="533"/>
      <c r="H12" s="73" t="s">
        <v>66</v>
      </c>
      <c r="I12" s="74">
        <v>0</v>
      </c>
      <c r="J12" s="388" t="s">
        <v>58</v>
      </c>
      <c r="K12" s="389"/>
      <c r="L12" s="72">
        <f>IF($I$8=基本!$F$4,基本!$O$9,IF($I$8=基本!$F$13,基本!$O$18,IF($I$8=基本!$F$22,基本!$O$27,IF($I$8=基本!$F$31,基本!$O$36,IF($I$8=基本!$F$40,基本!$O$45,0)))))</f>
        <v>3</v>
      </c>
    </row>
    <row r="13" spans="1:12">
      <c r="A13" s="26"/>
      <c r="B13" s="538"/>
      <c r="C13" s="539"/>
      <c r="D13" s="539"/>
      <c r="E13" s="539"/>
      <c r="F13" s="539"/>
      <c r="G13" s="540"/>
      <c r="H13" s="62" t="s">
        <v>95</v>
      </c>
      <c r="I13" s="74">
        <v>3</v>
      </c>
      <c r="J13" s="73" t="s">
        <v>48</v>
      </c>
      <c r="K13" s="74">
        <v>6</v>
      </c>
    </row>
    <row r="14" spans="1:12">
      <c r="A14" s="26"/>
      <c r="B14" s="372"/>
      <c r="C14" s="373"/>
      <c r="D14" s="373"/>
      <c r="E14" s="373"/>
      <c r="F14" s="373"/>
      <c r="G14" s="374"/>
      <c r="H14" s="73" t="s">
        <v>54</v>
      </c>
      <c r="I14" s="74">
        <v>3</v>
      </c>
      <c r="J14" s="73" t="s">
        <v>48</v>
      </c>
      <c r="K14" s="74">
        <v>6</v>
      </c>
    </row>
    <row r="15" spans="1:12">
      <c r="A15" s="26"/>
      <c r="B15" s="372"/>
      <c r="C15" s="373"/>
      <c r="D15" s="373"/>
      <c r="E15" s="373"/>
      <c r="F15" s="373"/>
      <c r="G15" s="374"/>
      <c r="H15" s="73" t="s">
        <v>67</v>
      </c>
      <c r="I15" s="74" t="s">
        <v>81</v>
      </c>
    </row>
    <row r="16" spans="1:12">
      <c r="A16" s="26"/>
      <c r="B16" s="372"/>
      <c r="C16" s="373"/>
      <c r="D16" s="373"/>
      <c r="E16" s="373"/>
      <c r="F16" s="373"/>
      <c r="G16" s="374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2">
      <c r="A17" s="26"/>
      <c r="B17" s="372"/>
      <c r="C17" s="373"/>
      <c r="D17" s="373"/>
      <c r="E17" s="373"/>
      <c r="F17" s="373"/>
      <c r="G17" s="374"/>
      <c r="J17"/>
      <c r="K17"/>
    </row>
    <row r="18" spans="1:12">
      <c r="A18" s="26"/>
      <c r="B18" s="479"/>
      <c r="C18" s="436"/>
      <c r="D18" s="436"/>
      <c r="E18" s="436"/>
      <c r="F18" s="436"/>
      <c r="G18" s="437"/>
      <c r="J18"/>
      <c r="K18"/>
    </row>
    <row r="19" spans="1:12">
      <c r="A19" s="26"/>
      <c r="B19" s="372"/>
      <c r="C19" s="373"/>
      <c r="D19" s="373"/>
      <c r="E19" s="373"/>
      <c r="F19" s="373"/>
      <c r="G19" s="374"/>
      <c r="J19"/>
      <c r="K19"/>
    </row>
    <row r="20" spans="1:12">
      <c r="A20" s="26"/>
      <c r="B20" s="372"/>
      <c r="C20" s="373"/>
      <c r="D20" s="373"/>
      <c r="E20" s="373"/>
      <c r="F20" s="373"/>
      <c r="G20" s="374"/>
      <c r="J20"/>
      <c r="K20"/>
    </row>
    <row r="21" spans="1:12">
      <c r="A21" s="26"/>
      <c r="B21" s="372"/>
      <c r="C21" s="373"/>
      <c r="D21" s="373"/>
      <c r="E21" s="373"/>
      <c r="F21" s="373"/>
      <c r="G21" s="374"/>
      <c r="J21"/>
      <c r="K21"/>
    </row>
    <row r="22" spans="1:12">
      <c r="A22" s="28"/>
      <c r="B22" s="369"/>
      <c r="C22" s="370"/>
      <c r="D22" s="370"/>
      <c r="E22" s="370"/>
      <c r="F22" s="370"/>
      <c r="G22" s="371"/>
      <c r="J22"/>
      <c r="K22"/>
    </row>
    <row r="23" spans="1:12" s="191" customFormat="1" ht="24" customHeight="1">
      <c r="A23" s="400" t="s">
        <v>474</v>
      </c>
      <c r="B23" s="400"/>
      <c r="C23" s="400"/>
      <c r="D23" s="400"/>
      <c r="E23" s="400"/>
      <c r="F23" s="400"/>
      <c r="G23" s="400"/>
      <c r="H23" s="192"/>
    </row>
    <row r="24" spans="1:12" s="191" customFormat="1" ht="13.5" customHeight="1">
      <c r="A24" s="368" t="s">
        <v>472</v>
      </c>
      <c r="B24" s="368"/>
      <c r="C24" s="368"/>
      <c r="D24" s="368"/>
      <c r="E24" s="368"/>
      <c r="F24" s="368"/>
      <c r="G24" s="368"/>
      <c r="H24" s="192"/>
      <c r="I24" s="192"/>
      <c r="J24" s="192"/>
      <c r="K24" s="192"/>
    </row>
    <row r="25" spans="1:12" s="191" customFormat="1" ht="13.5" customHeight="1">
      <c r="A25" s="368" t="s">
        <v>473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2" s="191" customFormat="1" ht="13.5" customHeight="1">
      <c r="A26" s="368" t="s">
        <v>126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2" s="191" customFormat="1" ht="13.5" customHeight="1">
      <c r="A27" s="390" t="str">
        <f>"　　"&amp;基本!$C$9&amp;"HP（【判】）回復する　⇒レイ･オン･ハンズのページ参照"</f>
        <v>　　4HP（【判】）回復する　⇒レイ･オン･ハンズのページ参照</v>
      </c>
      <c r="B27" s="390"/>
      <c r="C27" s="390"/>
      <c r="D27" s="390"/>
      <c r="E27" s="390"/>
      <c r="F27" s="390"/>
      <c r="G27" s="390"/>
      <c r="H27" s="192"/>
    </row>
    <row r="28" spans="1:12">
      <c r="A28" s="370"/>
      <c r="B28" s="370"/>
      <c r="C28" s="370"/>
      <c r="D28" s="370"/>
      <c r="E28" s="370"/>
      <c r="F28" s="370"/>
      <c r="G28" s="370"/>
    </row>
    <row r="29" spans="1:12">
      <c r="A29" s="375" t="s">
        <v>53</v>
      </c>
      <c r="B29" s="376"/>
      <c r="C29" s="376"/>
      <c r="D29" s="376"/>
      <c r="E29" s="376"/>
      <c r="F29" s="376"/>
      <c r="G29" s="377"/>
    </row>
    <row r="30" spans="1:12" s="191" customFormat="1" ht="9" customHeight="1">
      <c r="A30" s="266"/>
      <c r="B30" s="255"/>
      <c r="C30" s="255"/>
      <c r="D30" s="255"/>
      <c r="E30" s="255"/>
      <c r="F30" s="255"/>
      <c r="G30" s="256"/>
      <c r="H30" s="192"/>
      <c r="I30" s="192"/>
      <c r="J30" s="192"/>
      <c r="K30" s="192"/>
    </row>
    <row r="31" spans="1:12" s="1" customFormat="1" ht="14.25">
      <c r="A31" s="477" t="s">
        <v>240</v>
      </c>
      <c r="B31" s="400"/>
      <c r="C31" s="400"/>
      <c r="D31" s="400"/>
      <c r="E31" s="400"/>
      <c r="F31" s="400"/>
      <c r="G31" s="478"/>
      <c r="L31"/>
    </row>
    <row r="32" spans="1:12" s="1" customFormat="1">
      <c r="A32" s="372"/>
      <c r="B32" s="373"/>
      <c r="C32" s="373"/>
      <c r="D32" s="373"/>
      <c r="E32" s="373"/>
      <c r="F32" s="373"/>
      <c r="G32" s="374"/>
      <c r="L32"/>
    </row>
    <row r="33" spans="1:12" s="1" customFormat="1">
      <c r="A33" s="372" t="s">
        <v>321</v>
      </c>
      <c r="B33" s="373"/>
      <c r="C33" s="373"/>
      <c r="D33" s="373"/>
      <c r="E33" s="373"/>
      <c r="F33" s="373"/>
      <c r="G33" s="374"/>
      <c r="L33"/>
    </row>
    <row r="34" spans="1:12" s="1" customFormat="1">
      <c r="A34" s="372" t="s">
        <v>322</v>
      </c>
      <c r="B34" s="373"/>
      <c r="C34" s="373"/>
      <c r="D34" s="373"/>
      <c r="E34" s="373"/>
      <c r="F34" s="373"/>
      <c r="G34" s="374"/>
      <c r="L34"/>
    </row>
    <row r="35" spans="1:12">
      <c r="A35" s="372" t="s">
        <v>323</v>
      </c>
      <c r="B35" s="373"/>
      <c r="C35" s="373"/>
      <c r="D35" s="373"/>
      <c r="E35" s="373"/>
      <c r="F35" s="373"/>
      <c r="G35" s="374"/>
    </row>
    <row r="36" spans="1:12" s="1" customFormat="1">
      <c r="A36" s="372"/>
      <c r="B36" s="373"/>
      <c r="C36" s="373"/>
      <c r="D36" s="373"/>
      <c r="E36" s="373"/>
      <c r="F36" s="373"/>
      <c r="G36" s="374"/>
      <c r="L36"/>
    </row>
    <row r="37" spans="1:12" s="1" customFormat="1">
      <c r="A37" s="372" t="s">
        <v>324</v>
      </c>
      <c r="B37" s="373"/>
      <c r="C37" s="373"/>
      <c r="D37" s="373"/>
      <c r="E37" s="373"/>
      <c r="F37" s="373"/>
      <c r="G37" s="374"/>
      <c r="L37"/>
    </row>
    <row r="38" spans="1:12" s="1" customFormat="1">
      <c r="A38" s="372" t="s">
        <v>325</v>
      </c>
      <c r="B38" s="373"/>
      <c r="C38" s="373"/>
      <c r="D38" s="373"/>
      <c r="E38" s="373"/>
      <c r="F38" s="373"/>
      <c r="G38" s="374"/>
      <c r="L38"/>
    </row>
    <row r="39" spans="1:12" s="1" customFormat="1">
      <c r="A39" s="372"/>
      <c r="B39" s="373"/>
      <c r="C39" s="373"/>
      <c r="D39" s="373"/>
      <c r="E39" s="373"/>
      <c r="F39" s="373"/>
      <c r="G39" s="374"/>
      <c r="L39"/>
    </row>
    <row r="40" spans="1:12" s="1" customFormat="1">
      <c r="A40" s="372" t="s">
        <v>326</v>
      </c>
      <c r="B40" s="373"/>
      <c r="C40" s="373"/>
      <c r="D40" s="373"/>
      <c r="E40" s="373"/>
      <c r="F40" s="373"/>
      <c r="G40" s="374"/>
      <c r="L40"/>
    </row>
    <row r="41" spans="1:12" s="1" customFormat="1">
      <c r="A41" s="372" t="s">
        <v>513</v>
      </c>
      <c r="B41" s="373"/>
      <c r="C41" s="373"/>
      <c r="D41" s="373"/>
      <c r="E41" s="373"/>
      <c r="F41" s="373"/>
      <c r="G41" s="374"/>
      <c r="L41"/>
    </row>
    <row r="42" spans="1:12" s="1" customFormat="1">
      <c r="A42" s="372"/>
      <c r="B42" s="373"/>
      <c r="C42" s="373"/>
      <c r="D42" s="373"/>
      <c r="E42" s="373"/>
      <c r="F42" s="373"/>
      <c r="G42" s="374"/>
      <c r="L42"/>
    </row>
    <row r="43" spans="1:12" s="1" customFormat="1">
      <c r="A43" s="372"/>
      <c r="B43" s="373"/>
      <c r="C43" s="373"/>
      <c r="D43" s="373"/>
      <c r="E43" s="373"/>
      <c r="F43" s="373"/>
      <c r="G43" s="374"/>
      <c r="L43"/>
    </row>
    <row r="44" spans="1:12" ht="17.25">
      <c r="A44" s="438" t="s">
        <v>512</v>
      </c>
      <c r="B44" s="439"/>
      <c r="C44" s="439"/>
      <c r="D44" s="439"/>
      <c r="E44" s="439"/>
      <c r="F44" s="439"/>
      <c r="G44" s="440"/>
    </row>
    <row r="45" spans="1:12" s="1" customFormat="1">
      <c r="A45" s="372"/>
      <c r="B45" s="373"/>
      <c r="C45" s="373"/>
      <c r="D45" s="373"/>
      <c r="E45" s="373"/>
      <c r="F45" s="373"/>
      <c r="G45" s="374"/>
      <c r="L45"/>
    </row>
    <row r="46" spans="1:12" s="1" customFormat="1">
      <c r="A46" s="372"/>
      <c r="B46" s="373"/>
      <c r="C46" s="373"/>
      <c r="D46" s="373"/>
      <c r="E46" s="373"/>
      <c r="F46" s="373"/>
      <c r="G46" s="374"/>
      <c r="L46"/>
    </row>
    <row r="47" spans="1:12">
      <c r="A47" s="372"/>
      <c r="B47" s="373"/>
      <c r="C47" s="373"/>
      <c r="D47" s="373"/>
      <c r="E47" s="373"/>
      <c r="F47" s="373"/>
      <c r="G47" s="374"/>
    </row>
    <row r="48" spans="1:12" s="1" customFormat="1">
      <c r="A48" s="372"/>
      <c r="B48" s="373"/>
      <c r="C48" s="373"/>
      <c r="D48" s="373"/>
      <c r="E48" s="373"/>
      <c r="F48" s="373"/>
      <c r="G48" s="374"/>
      <c r="L48"/>
    </row>
    <row r="49" spans="1:12" s="1" customFormat="1">
      <c r="A49" s="372"/>
      <c r="B49" s="373"/>
      <c r="C49" s="373"/>
      <c r="D49" s="373"/>
      <c r="E49" s="373"/>
      <c r="F49" s="373"/>
      <c r="G49" s="374"/>
      <c r="L49"/>
    </row>
    <row r="50" spans="1:12" s="1" customFormat="1">
      <c r="A50" s="372"/>
      <c r="B50" s="373"/>
      <c r="C50" s="373"/>
      <c r="D50" s="373"/>
      <c r="E50" s="373"/>
      <c r="F50" s="373"/>
      <c r="G50" s="374"/>
      <c r="L50"/>
    </row>
    <row r="51" spans="1:12" s="1" customFormat="1">
      <c r="A51" s="372"/>
      <c r="B51" s="373"/>
      <c r="C51" s="373"/>
      <c r="D51" s="373"/>
      <c r="E51" s="373"/>
      <c r="F51" s="373"/>
      <c r="G51" s="374"/>
      <c r="L51"/>
    </row>
    <row r="52" spans="1:12" s="1" customFormat="1">
      <c r="A52" s="372"/>
      <c r="B52" s="373"/>
      <c r="C52" s="373"/>
      <c r="D52" s="373"/>
      <c r="E52" s="373"/>
      <c r="F52" s="373"/>
      <c r="G52" s="374"/>
      <c r="L52"/>
    </row>
    <row r="53" spans="1:12" s="1" customFormat="1">
      <c r="A53" s="372"/>
      <c r="B53" s="373"/>
      <c r="C53" s="373"/>
      <c r="D53" s="373"/>
      <c r="E53" s="373"/>
      <c r="F53" s="373"/>
      <c r="G53" s="374"/>
      <c r="L53"/>
    </row>
    <row r="54" spans="1:12" s="1" customFormat="1">
      <c r="A54" s="372"/>
      <c r="B54" s="373"/>
      <c r="C54" s="373"/>
      <c r="D54" s="373"/>
      <c r="E54" s="373"/>
      <c r="F54" s="373"/>
      <c r="G54" s="374"/>
      <c r="L54"/>
    </row>
    <row r="55" spans="1:12" s="1" customFormat="1">
      <c r="A55" s="372"/>
      <c r="B55" s="373"/>
      <c r="C55" s="373"/>
      <c r="D55" s="373"/>
      <c r="E55" s="373"/>
      <c r="F55" s="373"/>
      <c r="G55" s="374"/>
      <c r="L55"/>
    </row>
    <row r="56" spans="1:12" s="1" customFormat="1">
      <c r="A56" s="372"/>
      <c r="B56" s="373"/>
      <c r="C56" s="373"/>
      <c r="D56" s="373"/>
      <c r="E56" s="373"/>
      <c r="F56" s="373"/>
      <c r="G56" s="374"/>
      <c r="L56"/>
    </row>
    <row r="57" spans="1:12" s="1" customFormat="1">
      <c r="A57" s="369"/>
      <c r="B57" s="370"/>
      <c r="C57" s="370"/>
      <c r="D57" s="370"/>
      <c r="E57" s="370"/>
      <c r="F57" s="370"/>
      <c r="G57" s="371"/>
      <c r="L57"/>
    </row>
    <row r="58" spans="1:12" s="1" customFormat="1" ht="21">
      <c r="A58" s="37" t="s">
        <v>33</v>
      </c>
      <c r="B58" s="75">
        <f>$B$1</f>
        <v>6</v>
      </c>
      <c r="C58" s="38" t="s">
        <v>42</v>
      </c>
      <c r="D58" s="39" t="str">
        <f>$E$1</f>
        <v>一日毎</v>
      </c>
      <c r="E58" s="456" t="str">
        <f>$B$2</f>
        <v>シールド･オヴ･ヴァーチュアス</v>
      </c>
      <c r="F58" s="457"/>
      <c r="G58" s="458"/>
      <c r="L58"/>
    </row>
  </sheetData>
  <mergeCells count="59">
    <mergeCell ref="J10:K10"/>
    <mergeCell ref="B11:G11"/>
    <mergeCell ref="B1:C1"/>
    <mergeCell ref="F1:G1"/>
    <mergeCell ref="B2:G2"/>
    <mergeCell ref="B5:G5"/>
    <mergeCell ref="B6:D6"/>
    <mergeCell ref="B4:G4"/>
    <mergeCell ref="B7:D7"/>
    <mergeCell ref="B8:G8"/>
    <mergeCell ref="B9:G9"/>
    <mergeCell ref="B10:G10"/>
    <mergeCell ref="B12:G12"/>
    <mergeCell ref="J12:K12"/>
    <mergeCell ref="B13:G13"/>
    <mergeCell ref="B14:G14"/>
    <mergeCell ref="B15:G15"/>
    <mergeCell ref="A31:G31"/>
    <mergeCell ref="B17:G17"/>
    <mergeCell ref="B18:G18"/>
    <mergeCell ref="B19:G19"/>
    <mergeCell ref="B20:G20"/>
    <mergeCell ref="A28:G28"/>
    <mergeCell ref="A29:G29"/>
    <mergeCell ref="B21:G21"/>
    <mergeCell ref="B22:G22"/>
    <mergeCell ref="A26:G26"/>
    <mergeCell ref="A27:G27"/>
    <mergeCell ref="B16:G16"/>
    <mergeCell ref="A43:G43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23:G23"/>
    <mergeCell ref="A24:G24"/>
    <mergeCell ref="A25:G25"/>
    <mergeCell ref="A56:G56"/>
    <mergeCell ref="A57:G57"/>
    <mergeCell ref="E58:G58"/>
    <mergeCell ref="A49:G49"/>
    <mergeCell ref="A50:G50"/>
    <mergeCell ref="A51:G51"/>
    <mergeCell ref="A52:G52"/>
    <mergeCell ref="A53:G53"/>
    <mergeCell ref="A54:G54"/>
    <mergeCell ref="A55:G55"/>
    <mergeCell ref="A44:G44"/>
    <mergeCell ref="A45:G45"/>
    <mergeCell ref="A46:G46"/>
    <mergeCell ref="A47:G47"/>
    <mergeCell ref="A48:G48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基本!$D$25:$D$29</xm:f>
          </x14:formula1>
          <xm:sqref>I8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基本!$A$14:$A$17</xm:f>
          </x14:formula1>
          <xm:sqref>K9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L58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29" t="s">
        <v>33</v>
      </c>
      <c r="B1" s="451">
        <v>10</v>
      </c>
      <c r="C1" s="452"/>
      <c r="D1" s="30" t="s">
        <v>42</v>
      </c>
      <c r="E1" s="31" t="s">
        <v>63</v>
      </c>
      <c r="F1" s="453"/>
      <c r="G1" s="454"/>
      <c r="H1" s="21" t="s">
        <v>59</v>
      </c>
    </row>
    <row r="2" spans="1:12" ht="24.75" customHeight="1">
      <c r="A2" s="30" t="s">
        <v>0</v>
      </c>
      <c r="B2" s="455" t="s">
        <v>196</v>
      </c>
      <c r="C2" s="455"/>
      <c r="D2" s="455"/>
      <c r="E2" s="455"/>
      <c r="F2" s="455"/>
      <c r="G2" s="455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228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197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99</v>
      </c>
      <c r="C6" s="386"/>
      <c r="D6" s="387"/>
      <c r="E6" s="73" t="s">
        <v>46</v>
      </c>
      <c r="F6" s="72" t="str">
        <f>IF($I$6 = 0,"", $I$6)</f>
        <v>近接範囲</v>
      </c>
      <c r="G6" s="72" t="str">
        <f>IF($J$6 = 0,"", $J$6)</f>
        <v/>
      </c>
      <c r="H6" s="73" t="s">
        <v>46</v>
      </c>
      <c r="I6" s="74" t="s">
        <v>77</v>
      </c>
      <c r="J6" s="74">
        <v>0</v>
      </c>
    </row>
    <row r="7" spans="1:12">
      <c r="A7" s="25" t="s">
        <v>7</v>
      </c>
      <c r="B7" s="564" t="s">
        <v>103</v>
      </c>
      <c r="C7" s="565"/>
      <c r="D7" s="566"/>
      <c r="E7" s="73" t="s">
        <v>73</v>
      </c>
      <c r="F7" s="72" t="str">
        <f>IF($I$7 = 0,"", $I$7)</f>
        <v>爆発</v>
      </c>
      <c r="G7" s="126">
        <f>IF($J$7 = 0,"", $J$7)</f>
        <v>1</v>
      </c>
      <c r="H7" s="73" t="s">
        <v>73</v>
      </c>
      <c r="I7" s="74" t="s">
        <v>74</v>
      </c>
      <c r="J7" s="74">
        <v>1</v>
      </c>
    </row>
    <row r="8" spans="1:12">
      <c r="A8" s="27" t="s">
        <v>68</v>
      </c>
      <c r="B8" s="404" t="s">
        <v>227</v>
      </c>
      <c r="C8" s="405"/>
      <c r="D8" s="405"/>
      <c r="E8" s="405"/>
      <c r="F8" s="405"/>
      <c r="G8" s="406"/>
      <c r="H8" s="73" t="s">
        <v>94</v>
      </c>
      <c r="I8" s="74" t="s">
        <v>134</v>
      </c>
      <c r="J8" s="21" t="s">
        <v>69</v>
      </c>
    </row>
    <row r="9" spans="1:12">
      <c r="A9" s="26"/>
      <c r="B9" s="372" t="s">
        <v>198</v>
      </c>
      <c r="C9" s="373"/>
      <c r="D9" s="373"/>
      <c r="E9" s="373"/>
      <c r="F9" s="373"/>
      <c r="G9" s="374"/>
      <c r="H9" s="73" t="s">
        <v>55</v>
      </c>
      <c r="I9" s="74" t="s">
        <v>16</v>
      </c>
      <c r="J9" s="72">
        <f>IF($I$9 = "筋力",基本!$C$5,IF($I$9 = "耐久力",基本!$C$6,IF($I$9 = "敏捷力",基本!$C$7,IF($I$9 = "知力",基本!$C$8,IF($I$9 = "判断力",基本!$C$9,IF($I$9 = "魅力",基本!$C$10,""))))))</f>
        <v>2</v>
      </c>
      <c r="K9" s="74" t="s">
        <v>21</v>
      </c>
    </row>
    <row r="10" spans="1:12" ht="14.25">
      <c r="A10" s="67"/>
      <c r="B10" s="567"/>
      <c r="C10" s="568"/>
      <c r="D10" s="568"/>
      <c r="E10" s="568"/>
      <c r="F10" s="568"/>
      <c r="G10" s="569"/>
      <c r="H10" s="73" t="s">
        <v>65</v>
      </c>
      <c r="I10" s="74">
        <v>0</v>
      </c>
      <c r="J10" s="388" t="s">
        <v>57</v>
      </c>
      <c r="K10" s="389"/>
      <c r="L10" s="72">
        <f>IF($I$8=基本!$F$4,基本!$O$7,IF($I$8=基本!$F$13,基本!$O$16,IF($I$8=基本!$F$22,基本!$O$25,IF($I$8=基本!$F$31,基本!$O$34,IF($I$8=基本!$F$40,基本!$O$43,0)))))</f>
        <v>10</v>
      </c>
    </row>
    <row r="11" spans="1:12">
      <c r="A11" s="26"/>
      <c r="B11" s="482"/>
      <c r="C11" s="373"/>
      <c r="D11" s="373"/>
      <c r="E11" s="373"/>
      <c r="F11" s="373"/>
      <c r="G11" s="374"/>
      <c r="H11" s="61" t="s">
        <v>56</v>
      </c>
      <c r="I11" s="74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6"/>
      <c r="B12" s="408"/>
      <c r="C12" s="373"/>
      <c r="D12" s="373"/>
      <c r="E12" s="373"/>
      <c r="F12" s="373"/>
      <c r="G12" s="374"/>
      <c r="H12" s="73" t="s">
        <v>66</v>
      </c>
      <c r="I12" s="74">
        <v>0</v>
      </c>
      <c r="J12" s="388" t="s">
        <v>58</v>
      </c>
      <c r="K12" s="389"/>
      <c r="L12" s="72">
        <f>IF($I$8=基本!$F$4,基本!$O$9,IF($I$8=基本!$F$13,基本!$O$18,IF($I$8=基本!$F$22,基本!$O$27,IF($I$8=基本!$F$31,基本!$O$36,IF($I$8=基本!$F$40,基本!$O$45,0)))))</f>
        <v>3</v>
      </c>
    </row>
    <row r="13" spans="1:12" ht="17.25">
      <c r="A13" s="26"/>
      <c r="B13" s="558" t="str">
        <f>"　　　　　　　　　　　ダメージロールに "&amp; $J$11 &amp; " のパワーボーナス"</f>
        <v>　　　　　　　　　　　ダメージロールに 6 のパワーボーナス</v>
      </c>
      <c r="C13" s="559"/>
      <c r="D13" s="559"/>
      <c r="E13" s="559"/>
      <c r="F13" s="559"/>
      <c r="G13" s="560"/>
      <c r="H13" s="62" t="s">
        <v>95</v>
      </c>
      <c r="I13" s="74">
        <v>2</v>
      </c>
      <c r="J13" s="73" t="s">
        <v>48</v>
      </c>
      <c r="K13" s="74">
        <v>6</v>
      </c>
    </row>
    <row r="14" spans="1:12">
      <c r="A14" s="26"/>
      <c r="B14" s="372"/>
      <c r="C14" s="373"/>
      <c r="D14" s="373"/>
      <c r="E14" s="373"/>
      <c r="F14" s="373"/>
      <c r="G14" s="374"/>
      <c r="H14" s="73" t="s">
        <v>54</v>
      </c>
      <c r="I14" s="74">
        <v>3</v>
      </c>
      <c r="J14" s="73" t="s">
        <v>48</v>
      </c>
      <c r="K14" s="74">
        <v>6</v>
      </c>
    </row>
    <row r="15" spans="1:12" ht="17.25">
      <c r="A15" s="26"/>
      <c r="B15" s="561" t="str">
        <f>"　　　　　ミス半減時も通常ダメージに"&amp;$J$11&amp;"足した後に半減するので注意！"</f>
        <v>　　　　　ミス半減時も通常ダメージに6足した後に半減するので注意！</v>
      </c>
      <c r="C15" s="562"/>
      <c r="D15" s="562"/>
      <c r="E15" s="562"/>
      <c r="F15" s="562"/>
      <c r="G15" s="563"/>
      <c r="H15" s="73" t="s">
        <v>67</v>
      </c>
      <c r="I15" s="74" t="s">
        <v>75</v>
      </c>
    </row>
    <row r="16" spans="1:12">
      <c r="A16" s="26"/>
      <c r="B16" s="372"/>
      <c r="C16" s="373"/>
      <c r="D16" s="373"/>
      <c r="E16" s="373"/>
      <c r="F16" s="373"/>
      <c r="G16" s="374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2">
      <c r="A17" s="26"/>
      <c r="B17" s="372"/>
      <c r="C17" s="373"/>
      <c r="D17" s="373"/>
      <c r="E17" s="373"/>
      <c r="F17" s="373"/>
      <c r="G17" s="374"/>
      <c r="J17"/>
      <c r="K17"/>
    </row>
    <row r="18" spans="1:12">
      <c r="A18" s="26"/>
      <c r="B18" s="479"/>
      <c r="C18" s="436"/>
      <c r="D18" s="436"/>
      <c r="E18" s="436"/>
      <c r="F18" s="436"/>
      <c r="G18" s="437"/>
      <c r="J18"/>
      <c r="K18"/>
    </row>
    <row r="19" spans="1:12">
      <c r="A19" s="26"/>
      <c r="B19" s="372"/>
      <c r="C19" s="373"/>
      <c r="D19" s="373"/>
      <c r="E19" s="373"/>
      <c r="F19" s="373"/>
      <c r="G19" s="374"/>
      <c r="J19"/>
      <c r="K19"/>
    </row>
    <row r="20" spans="1:12">
      <c r="A20" s="26"/>
      <c r="B20" s="372"/>
      <c r="C20" s="373"/>
      <c r="D20" s="373"/>
      <c r="E20" s="373"/>
      <c r="F20" s="373"/>
      <c r="G20" s="374"/>
      <c r="J20"/>
      <c r="K20"/>
    </row>
    <row r="21" spans="1:12">
      <c r="A21" s="26"/>
      <c r="B21" s="372"/>
      <c r="C21" s="373"/>
      <c r="D21" s="373"/>
      <c r="E21" s="373"/>
      <c r="F21" s="373"/>
      <c r="G21" s="374"/>
      <c r="J21"/>
      <c r="K21"/>
    </row>
    <row r="22" spans="1:12">
      <c r="A22" s="28"/>
      <c r="B22" s="369"/>
      <c r="C22" s="370"/>
      <c r="D22" s="370"/>
      <c r="E22" s="370"/>
      <c r="F22" s="370"/>
      <c r="G22" s="371"/>
      <c r="J22"/>
      <c r="K22"/>
    </row>
    <row r="23" spans="1:12" s="191" customFormat="1" ht="24" customHeight="1">
      <c r="A23" s="400" t="s">
        <v>474</v>
      </c>
      <c r="B23" s="400"/>
      <c r="C23" s="400"/>
      <c r="D23" s="400"/>
      <c r="E23" s="400"/>
      <c r="F23" s="400"/>
      <c r="G23" s="400"/>
      <c r="H23" s="192"/>
    </row>
    <row r="24" spans="1:12" s="191" customFormat="1" ht="13.5" customHeight="1">
      <c r="A24" s="368" t="s">
        <v>472</v>
      </c>
      <c r="B24" s="368"/>
      <c r="C24" s="368"/>
      <c r="D24" s="368"/>
      <c r="E24" s="368"/>
      <c r="F24" s="368"/>
      <c r="G24" s="368"/>
      <c r="H24" s="192"/>
      <c r="I24" s="192"/>
      <c r="J24" s="192"/>
      <c r="K24" s="192"/>
    </row>
    <row r="25" spans="1:12" s="191" customFormat="1" ht="13.5" customHeight="1">
      <c r="A25" s="368" t="s">
        <v>473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2" s="191" customFormat="1" ht="13.5" customHeight="1">
      <c r="A26" s="368" t="s">
        <v>126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2" s="191" customFormat="1" ht="13.5" customHeight="1">
      <c r="A27" s="390" t="str">
        <f>"　　"&amp;基本!$C$9&amp;"HP（【判】）回復する　⇒レイ･オン･ハンズのページ参照"</f>
        <v>　　4HP（【判】）回復する　⇒レイ･オン･ハンズのページ参照</v>
      </c>
      <c r="B27" s="390"/>
      <c r="C27" s="390"/>
      <c r="D27" s="390"/>
      <c r="E27" s="390"/>
      <c r="F27" s="390"/>
      <c r="G27" s="390"/>
      <c r="H27" s="192"/>
    </row>
    <row r="28" spans="1:12">
      <c r="A28" s="370"/>
      <c r="B28" s="370"/>
      <c r="C28" s="370"/>
      <c r="D28" s="370"/>
      <c r="E28" s="370"/>
      <c r="F28" s="370"/>
      <c r="G28" s="370"/>
    </row>
    <row r="29" spans="1:12">
      <c r="A29" s="375" t="s">
        <v>53</v>
      </c>
      <c r="B29" s="376"/>
      <c r="C29" s="376"/>
      <c r="D29" s="376"/>
      <c r="E29" s="376"/>
      <c r="F29" s="376"/>
      <c r="G29" s="377"/>
    </row>
    <row r="30" spans="1:12" s="191" customFormat="1" ht="9" customHeight="1">
      <c r="A30" s="277"/>
      <c r="B30" s="272"/>
      <c r="C30" s="272"/>
      <c r="D30" s="272"/>
      <c r="E30" s="272"/>
      <c r="F30" s="272"/>
      <c r="G30" s="273"/>
      <c r="H30" s="192"/>
      <c r="I30" s="192"/>
      <c r="J30" s="192"/>
      <c r="K30" s="192"/>
    </row>
    <row r="31" spans="1:12" s="1" customFormat="1" ht="14.25">
      <c r="A31" s="477" t="s">
        <v>240</v>
      </c>
      <c r="B31" s="400"/>
      <c r="C31" s="400"/>
      <c r="D31" s="400"/>
      <c r="E31" s="400"/>
      <c r="F31" s="400"/>
      <c r="G31" s="478"/>
      <c r="L31"/>
    </row>
    <row r="32" spans="1:12" s="1" customFormat="1">
      <c r="A32" s="372"/>
      <c r="B32" s="373"/>
      <c r="C32" s="373"/>
      <c r="D32" s="373"/>
      <c r="E32" s="373"/>
      <c r="F32" s="373"/>
      <c r="G32" s="374"/>
      <c r="L32"/>
    </row>
    <row r="33" spans="1:12" s="1" customFormat="1">
      <c r="A33" s="372" t="s">
        <v>293</v>
      </c>
      <c r="B33" s="496"/>
      <c r="C33" s="496"/>
      <c r="D33" s="496"/>
      <c r="E33" s="496"/>
      <c r="F33" s="496"/>
      <c r="G33" s="497"/>
      <c r="L33"/>
    </row>
    <row r="34" spans="1:12" s="1" customFormat="1">
      <c r="A34" s="372" t="s">
        <v>294</v>
      </c>
      <c r="B34" s="496"/>
      <c r="C34" s="496"/>
      <c r="D34" s="496"/>
      <c r="E34" s="496"/>
      <c r="F34" s="496"/>
      <c r="G34" s="497"/>
      <c r="L34"/>
    </row>
    <row r="35" spans="1:12">
      <c r="A35" s="372" t="s">
        <v>514</v>
      </c>
      <c r="B35" s="496"/>
      <c r="C35" s="496"/>
      <c r="D35" s="496"/>
      <c r="E35" s="496"/>
      <c r="F35" s="496"/>
      <c r="G35" s="497"/>
    </row>
    <row r="36" spans="1:12" s="1" customFormat="1">
      <c r="A36" s="372"/>
      <c r="B36" s="373"/>
      <c r="C36" s="373"/>
      <c r="D36" s="373"/>
      <c r="E36" s="373"/>
      <c r="F36" s="373"/>
      <c r="G36" s="374"/>
      <c r="L36"/>
    </row>
    <row r="37" spans="1:12" s="1" customFormat="1">
      <c r="A37" s="372" t="s">
        <v>515</v>
      </c>
      <c r="B37" s="373"/>
      <c r="C37" s="373"/>
      <c r="D37" s="373"/>
      <c r="E37" s="373"/>
      <c r="F37" s="373"/>
      <c r="G37" s="374"/>
      <c r="L37"/>
    </row>
    <row r="38" spans="1:12" s="1" customFormat="1">
      <c r="A38" s="372" t="s">
        <v>516</v>
      </c>
      <c r="B38" s="373"/>
      <c r="C38" s="373"/>
      <c r="D38" s="373"/>
      <c r="E38" s="373"/>
      <c r="F38" s="373"/>
      <c r="G38" s="374"/>
      <c r="L38"/>
    </row>
    <row r="39" spans="1:12" s="1" customFormat="1">
      <c r="A39" s="372" t="s">
        <v>295</v>
      </c>
      <c r="B39" s="373"/>
      <c r="C39" s="373"/>
      <c r="D39" s="373"/>
      <c r="E39" s="373"/>
      <c r="F39" s="373"/>
      <c r="G39" s="374"/>
      <c r="L39"/>
    </row>
    <row r="40" spans="1:12" s="1" customFormat="1">
      <c r="A40" s="372" t="s">
        <v>296</v>
      </c>
      <c r="B40" s="373"/>
      <c r="C40" s="373"/>
      <c r="D40" s="373"/>
      <c r="E40" s="373"/>
      <c r="F40" s="373"/>
      <c r="G40" s="374"/>
      <c r="L40"/>
    </row>
    <row r="41" spans="1:12" s="1" customFormat="1">
      <c r="A41" s="372"/>
      <c r="B41" s="373"/>
      <c r="C41" s="373"/>
      <c r="D41" s="373"/>
      <c r="E41" s="373"/>
      <c r="F41" s="373"/>
      <c r="G41" s="374"/>
      <c r="L41"/>
    </row>
    <row r="42" spans="1:12" s="1" customFormat="1" ht="17.25">
      <c r="A42" s="555" t="s">
        <v>297</v>
      </c>
      <c r="B42" s="556"/>
      <c r="C42" s="556"/>
      <c r="D42" s="556"/>
      <c r="E42" s="556"/>
      <c r="F42" s="556"/>
      <c r="G42" s="557"/>
      <c r="L42"/>
    </row>
    <row r="43" spans="1:12" s="1" customFormat="1">
      <c r="A43" s="372" t="s">
        <v>298</v>
      </c>
      <c r="B43" s="373"/>
      <c r="C43" s="373"/>
      <c r="D43" s="373"/>
      <c r="E43" s="373"/>
      <c r="F43" s="373"/>
      <c r="G43" s="374"/>
      <c r="L43"/>
    </row>
    <row r="44" spans="1:12">
      <c r="A44" s="372" t="s">
        <v>302</v>
      </c>
      <c r="B44" s="373"/>
      <c r="C44" s="373"/>
      <c r="D44" s="373"/>
      <c r="E44" s="373"/>
      <c r="F44" s="373"/>
      <c r="G44" s="374"/>
    </row>
    <row r="45" spans="1:12" s="1" customFormat="1">
      <c r="A45" s="372" t="s">
        <v>299</v>
      </c>
      <c r="B45" s="373"/>
      <c r="C45" s="373"/>
      <c r="D45" s="373"/>
      <c r="E45" s="373"/>
      <c r="F45" s="373"/>
      <c r="G45" s="374"/>
      <c r="L45"/>
    </row>
    <row r="46" spans="1:12" s="1" customFormat="1">
      <c r="A46" s="372" t="s">
        <v>517</v>
      </c>
      <c r="B46" s="373"/>
      <c r="C46" s="373"/>
      <c r="D46" s="373"/>
      <c r="E46" s="373"/>
      <c r="F46" s="373"/>
      <c r="G46" s="374"/>
      <c r="L46"/>
    </row>
    <row r="47" spans="1:12">
      <c r="A47" s="372" t="s">
        <v>300</v>
      </c>
      <c r="B47" s="373"/>
      <c r="C47" s="373"/>
      <c r="D47" s="373"/>
      <c r="E47" s="373"/>
      <c r="F47" s="373"/>
      <c r="G47" s="374"/>
    </row>
    <row r="48" spans="1:12" s="1" customFormat="1">
      <c r="A48" s="372" t="s">
        <v>301</v>
      </c>
      <c r="B48" s="373"/>
      <c r="C48" s="373"/>
      <c r="D48" s="373"/>
      <c r="E48" s="373"/>
      <c r="F48" s="373"/>
      <c r="G48" s="374"/>
      <c r="L48"/>
    </row>
    <row r="49" spans="1:12" s="1" customFormat="1">
      <c r="A49" s="372" t="s">
        <v>518</v>
      </c>
      <c r="B49" s="373"/>
      <c r="C49" s="373"/>
      <c r="D49" s="373"/>
      <c r="E49" s="373"/>
      <c r="F49" s="373"/>
      <c r="G49" s="374"/>
      <c r="L49"/>
    </row>
    <row r="50" spans="1:12" s="1" customFormat="1">
      <c r="A50" s="372" t="s">
        <v>519</v>
      </c>
      <c r="B50" s="373"/>
      <c r="C50" s="373"/>
      <c r="D50" s="373"/>
      <c r="E50" s="373"/>
      <c r="F50" s="373"/>
      <c r="G50" s="374"/>
      <c r="L50"/>
    </row>
    <row r="51" spans="1:12" s="1" customFormat="1">
      <c r="A51" s="372" t="s">
        <v>520</v>
      </c>
      <c r="B51" s="373"/>
      <c r="C51" s="373"/>
      <c r="D51" s="373"/>
      <c r="E51" s="373"/>
      <c r="F51" s="373"/>
      <c r="G51" s="374"/>
      <c r="L51"/>
    </row>
    <row r="52" spans="1:12" s="1" customFormat="1">
      <c r="A52" s="372" t="s">
        <v>521</v>
      </c>
      <c r="B52" s="373"/>
      <c r="C52" s="373"/>
      <c r="D52" s="373"/>
      <c r="E52" s="373"/>
      <c r="F52" s="373"/>
      <c r="G52" s="374"/>
      <c r="L52"/>
    </row>
    <row r="53" spans="1:12" s="1" customFormat="1">
      <c r="A53" s="372"/>
      <c r="B53" s="373"/>
      <c r="C53" s="373"/>
      <c r="D53" s="373"/>
      <c r="E53" s="373"/>
      <c r="F53" s="373"/>
      <c r="G53" s="374"/>
      <c r="L53"/>
    </row>
    <row r="54" spans="1:12" s="1" customFormat="1" ht="18.75">
      <c r="A54" s="552" t="s">
        <v>303</v>
      </c>
      <c r="B54" s="553"/>
      <c r="C54" s="553"/>
      <c r="D54" s="553"/>
      <c r="E54" s="553"/>
      <c r="F54" s="553"/>
      <c r="G54" s="554"/>
      <c r="L54"/>
    </row>
    <row r="55" spans="1:12" s="1" customFormat="1">
      <c r="A55" s="372"/>
      <c r="B55" s="373"/>
      <c r="C55" s="373"/>
      <c r="D55" s="373"/>
      <c r="E55" s="373"/>
      <c r="F55" s="373"/>
      <c r="G55" s="374"/>
      <c r="L55"/>
    </row>
    <row r="56" spans="1:12" s="1" customFormat="1">
      <c r="A56" s="372"/>
      <c r="B56" s="373"/>
      <c r="C56" s="373"/>
      <c r="D56" s="373"/>
      <c r="E56" s="373"/>
      <c r="F56" s="373"/>
      <c r="G56" s="374"/>
      <c r="L56"/>
    </row>
    <row r="57" spans="1:12" s="1" customFormat="1">
      <c r="A57" s="372"/>
      <c r="B57" s="373"/>
      <c r="C57" s="373"/>
      <c r="D57" s="373"/>
      <c r="E57" s="373"/>
      <c r="F57" s="373"/>
      <c r="G57" s="374"/>
      <c r="L57"/>
    </row>
    <row r="58" spans="1:12" s="1" customFormat="1" ht="21">
      <c r="A58" s="37" t="s">
        <v>33</v>
      </c>
      <c r="B58" s="75">
        <f>$B$1</f>
        <v>10</v>
      </c>
      <c r="C58" s="38" t="s">
        <v>42</v>
      </c>
      <c r="D58" s="39" t="str">
        <f>$E$1</f>
        <v>一日毎</v>
      </c>
      <c r="E58" s="456" t="str">
        <f>$B$2</f>
        <v>ラス･オヴ･ザ･ゴッズ</v>
      </c>
      <c r="F58" s="457"/>
      <c r="G58" s="458"/>
      <c r="L58"/>
    </row>
  </sheetData>
  <mergeCells count="59">
    <mergeCell ref="B6:D6"/>
    <mergeCell ref="B7:D7"/>
    <mergeCell ref="B8:G8"/>
    <mergeCell ref="B9:G9"/>
    <mergeCell ref="B10:G10"/>
    <mergeCell ref="B1:C1"/>
    <mergeCell ref="F1:G1"/>
    <mergeCell ref="B2:G2"/>
    <mergeCell ref="B4:G4"/>
    <mergeCell ref="B5:G5"/>
    <mergeCell ref="J10:K10"/>
    <mergeCell ref="B22:G22"/>
    <mergeCell ref="B12:G12"/>
    <mergeCell ref="J12:K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11:G11"/>
    <mergeCell ref="A37:G37"/>
    <mergeCell ref="A28:G28"/>
    <mergeCell ref="A29:G29"/>
    <mergeCell ref="A31:G31"/>
    <mergeCell ref="A32:G32"/>
    <mergeCell ref="A34:G34"/>
    <mergeCell ref="A35:G35"/>
    <mergeCell ref="A36:G36"/>
    <mergeCell ref="A33:G33"/>
    <mergeCell ref="A49:G49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E58:G58"/>
    <mergeCell ref="A50:G50"/>
    <mergeCell ref="A51:G51"/>
    <mergeCell ref="A52:G52"/>
    <mergeCell ref="A53:G53"/>
    <mergeCell ref="A54:G54"/>
    <mergeCell ref="A55:G55"/>
    <mergeCell ref="A56:G56"/>
    <mergeCell ref="A57:G57"/>
    <mergeCell ref="A23:G23"/>
    <mergeCell ref="A24:G24"/>
    <mergeCell ref="A25:G25"/>
    <mergeCell ref="A26:G26"/>
    <mergeCell ref="A27:G27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基本!$A$14:$A$17</xm:f>
          </x14:formula1>
          <xm:sqref>K9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L57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29" t="s">
        <v>392</v>
      </c>
      <c r="B1" s="451">
        <v>12</v>
      </c>
      <c r="C1" s="452"/>
      <c r="D1" s="30" t="s">
        <v>42</v>
      </c>
      <c r="E1" s="31" t="s">
        <v>63</v>
      </c>
      <c r="F1" s="453"/>
      <c r="G1" s="454"/>
      <c r="H1" s="21" t="s">
        <v>59</v>
      </c>
    </row>
    <row r="2" spans="1:12" ht="24.75" customHeight="1">
      <c r="A2" s="30" t="s">
        <v>0</v>
      </c>
      <c r="B2" s="455" t="s">
        <v>199</v>
      </c>
      <c r="C2" s="455"/>
      <c r="D2" s="455"/>
      <c r="E2" s="455"/>
      <c r="F2" s="455"/>
      <c r="G2" s="455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200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201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99</v>
      </c>
      <c r="C6" s="386"/>
      <c r="D6" s="387"/>
      <c r="E6" s="109" t="s">
        <v>46</v>
      </c>
      <c r="F6" s="108" t="str">
        <f>IF($I$6 = 0,"", $I$6)</f>
        <v/>
      </c>
      <c r="G6" s="108" t="str">
        <f>IF($J$6 = 0,"", $J$6)</f>
        <v/>
      </c>
      <c r="H6" s="109" t="s">
        <v>46</v>
      </c>
      <c r="I6" s="110"/>
      <c r="J6" s="110">
        <v>0</v>
      </c>
    </row>
    <row r="7" spans="1:12">
      <c r="A7" s="25" t="s">
        <v>7</v>
      </c>
      <c r="B7" s="385" t="s">
        <v>102</v>
      </c>
      <c r="C7" s="386"/>
      <c r="D7" s="387"/>
      <c r="E7" s="109" t="s">
        <v>73</v>
      </c>
      <c r="F7" s="108" t="str">
        <f>IF($I$7 = 0,"", $I$7)</f>
        <v/>
      </c>
      <c r="G7" s="121" t="str">
        <f>IF($J$7 = 0,"", $J$7)</f>
        <v/>
      </c>
      <c r="H7" s="109" t="s">
        <v>73</v>
      </c>
      <c r="I7" s="110"/>
      <c r="J7" s="110"/>
    </row>
    <row r="8" spans="1:12">
      <c r="A8" s="27" t="s">
        <v>68</v>
      </c>
      <c r="B8" s="404" t="s">
        <v>277</v>
      </c>
      <c r="C8" s="405"/>
      <c r="D8" s="405"/>
      <c r="E8" s="405"/>
      <c r="F8" s="405"/>
      <c r="G8" s="406"/>
      <c r="H8" s="109" t="s">
        <v>94</v>
      </c>
      <c r="I8" s="110" t="s">
        <v>134</v>
      </c>
      <c r="J8" s="21" t="s">
        <v>69</v>
      </c>
    </row>
    <row r="9" spans="1:12">
      <c r="A9" s="26"/>
      <c r="B9" s="408" t="s">
        <v>203</v>
      </c>
      <c r="C9" s="373"/>
      <c r="D9" s="373"/>
      <c r="E9" s="373"/>
      <c r="F9" s="373"/>
      <c r="G9" s="374"/>
      <c r="H9" s="109" t="s">
        <v>55</v>
      </c>
      <c r="I9" s="110" t="s">
        <v>18</v>
      </c>
      <c r="J9" s="108">
        <f>IF($I$9 = "筋力",基本!$C$5,IF($I$9 = "耐久力",基本!$C$6,IF($I$9 = "敏捷力",基本!$C$7,IF($I$9 = "知力",基本!$C$8,IF($I$9 = "判断力",基本!$C$9,IF($I$9 = "魅力",基本!$C$10,""))))))</f>
        <v>6</v>
      </c>
      <c r="K9" s="110" t="s">
        <v>21</v>
      </c>
    </row>
    <row r="10" spans="1:12" ht="14.25">
      <c r="A10" s="67"/>
      <c r="B10" s="567" t="s">
        <v>202</v>
      </c>
      <c r="C10" s="568"/>
      <c r="D10" s="568"/>
      <c r="E10" s="568"/>
      <c r="F10" s="568"/>
      <c r="G10" s="569"/>
      <c r="H10" s="109" t="s">
        <v>65</v>
      </c>
      <c r="I10" s="110">
        <v>0</v>
      </c>
      <c r="J10" s="388" t="s">
        <v>57</v>
      </c>
      <c r="K10" s="389"/>
      <c r="L10" s="108">
        <f>IF($I$8=基本!$F$4,基本!$O$7,IF($I$8=基本!$F$13,基本!$O$16,IF($I$8=基本!$F$22,基本!$O$25,IF($I$8=基本!$F$31,基本!$O$34,IF($I$8=基本!$F$40,基本!$O$43,0)))))</f>
        <v>10</v>
      </c>
    </row>
    <row r="11" spans="1:12">
      <c r="A11" s="26"/>
      <c r="B11" s="482" t="s">
        <v>239</v>
      </c>
      <c r="C11" s="496"/>
      <c r="D11" s="496"/>
      <c r="E11" s="496"/>
      <c r="F11" s="496"/>
      <c r="G11" s="497"/>
      <c r="H11" s="61" t="s">
        <v>56</v>
      </c>
      <c r="I11" s="110" t="s">
        <v>17</v>
      </c>
      <c r="J11" s="57">
        <f>IF($I$9 = "筋力",基本!$C$5,IF($I$11 = "耐久力",基本!$C$6,IF($I$11 = "敏捷力",基本!$C$7,IF($I$11 = "知力",基本!$C$8,IF($I$11 = "判断力",基本!$C$9,IF($I$11 = "魅力",基本!$C$10,""))))))</f>
        <v>4</v>
      </c>
      <c r="L11" s="1"/>
    </row>
    <row r="12" spans="1:12">
      <c r="A12" s="26"/>
      <c r="B12" s="408"/>
      <c r="C12" s="373"/>
      <c r="D12" s="373"/>
      <c r="E12" s="373"/>
      <c r="F12" s="373"/>
      <c r="G12" s="374"/>
      <c r="H12" s="109" t="s">
        <v>66</v>
      </c>
      <c r="I12" s="110">
        <v>0</v>
      </c>
      <c r="J12" s="388" t="s">
        <v>58</v>
      </c>
      <c r="K12" s="389"/>
      <c r="L12" s="108">
        <f>IF($I$8=基本!$F$4,基本!$O$9,IF($I$8=基本!$F$13,基本!$O$18,IF($I$8=基本!$F$22,基本!$O$27,IF($I$8=基本!$F$31,基本!$O$36,IF($I$8=基本!$F$40,基本!$O$45,0)))))</f>
        <v>3</v>
      </c>
    </row>
    <row r="13" spans="1:12" ht="21">
      <c r="A13" s="26"/>
      <c r="B13" s="572" t="s">
        <v>522</v>
      </c>
      <c r="C13" s="573"/>
      <c r="D13" s="573"/>
      <c r="E13" s="573"/>
      <c r="F13" s="570" t="str">
        <f>$I$13&amp;"d"&amp;$K$13&amp;" + "&amp;基本!$C$9&amp;"　ＨＰ回復"</f>
        <v>1d6 + 4　ＨＰ回復</v>
      </c>
      <c r="G13" s="571"/>
      <c r="H13" s="62" t="s">
        <v>95</v>
      </c>
      <c r="I13" s="110">
        <v>1</v>
      </c>
      <c r="J13" s="109" t="s">
        <v>48</v>
      </c>
      <c r="K13" s="110">
        <v>6</v>
      </c>
    </row>
    <row r="14" spans="1:12">
      <c r="A14" s="26"/>
      <c r="B14" s="372"/>
      <c r="C14" s="373"/>
      <c r="D14" s="373"/>
      <c r="E14" s="373"/>
      <c r="F14" s="373"/>
      <c r="G14" s="374"/>
      <c r="H14" s="109" t="s">
        <v>54</v>
      </c>
      <c r="I14" s="110">
        <v>3</v>
      </c>
      <c r="J14" s="109" t="s">
        <v>48</v>
      </c>
      <c r="K14" s="110">
        <v>6</v>
      </c>
    </row>
    <row r="15" spans="1:12">
      <c r="A15" s="26"/>
      <c r="B15" s="372"/>
      <c r="C15" s="373"/>
      <c r="D15" s="373"/>
      <c r="E15" s="373"/>
      <c r="F15" s="373"/>
      <c r="G15" s="374"/>
      <c r="H15" s="109" t="s">
        <v>67</v>
      </c>
      <c r="I15" s="110" t="s">
        <v>75</v>
      </c>
    </row>
    <row r="16" spans="1:12">
      <c r="A16" s="26"/>
      <c r="B16" s="372"/>
      <c r="C16" s="373"/>
      <c r="D16" s="373"/>
      <c r="E16" s="373"/>
      <c r="F16" s="373"/>
      <c r="G16" s="374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2">
      <c r="A17" s="26"/>
      <c r="B17" s="372"/>
      <c r="C17" s="373"/>
      <c r="D17" s="373"/>
      <c r="E17" s="373"/>
      <c r="F17" s="373"/>
      <c r="G17" s="374"/>
      <c r="J17"/>
      <c r="K17"/>
    </row>
    <row r="18" spans="1:12">
      <c r="A18" s="26"/>
      <c r="B18" s="479"/>
      <c r="C18" s="436"/>
      <c r="D18" s="436"/>
      <c r="E18" s="436"/>
      <c r="F18" s="436"/>
      <c r="G18" s="437"/>
      <c r="J18"/>
      <c r="K18"/>
    </row>
    <row r="19" spans="1:12">
      <c r="A19" s="26"/>
      <c r="B19" s="372"/>
      <c r="C19" s="373"/>
      <c r="D19" s="373"/>
      <c r="E19" s="373"/>
      <c r="F19" s="373"/>
      <c r="G19" s="374"/>
      <c r="J19"/>
      <c r="K19"/>
    </row>
    <row r="20" spans="1:12">
      <c r="A20" s="26"/>
      <c r="B20" s="372"/>
      <c r="C20" s="373"/>
      <c r="D20" s="373"/>
      <c r="E20" s="373"/>
      <c r="F20" s="373"/>
      <c r="G20" s="374"/>
      <c r="J20"/>
      <c r="K20"/>
    </row>
    <row r="21" spans="1:12">
      <c r="A21" s="26"/>
      <c r="B21" s="372"/>
      <c r="C21" s="373"/>
      <c r="D21" s="373"/>
      <c r="E21" s="373"/>
      <c r="F21" s="373"/>
      <c r="G21" s="374"/>
      <c r="J21"/>
      <c r="K21"/>
    </row>
    <row r="22" spans="1:12">
      <c r="A22" s="28"/>
      <c r="B22" s="369"/>
      <c r="C22" s="370"/>
      <c r="D22" s="370"/>
      <c r="E22" s="370"/>
      <c r="F22" s="370"/>
      <c r="G22" s="371"/>
      <c r="J22"/>
      <c r="K22"/>
    </row>
    <row r="23" spans="1:12" s="191" customFormat="1" ht="24" customHeight="1">
      <c r="A23" s="400" t="s">
        <v>474</v>
      </c>
      <c r="B23" s="400"/>
      <c r="C23" s="400"/>
      <c r="D23" s="400"/>
      <c r="E23" s="400"/>
      <c r="F23" s="400"/>
      <c r="G23" s="400"/>
      <c r="H23" s="192"/>
    </row>
    <row r="24" spans="1:12" s="191" customFormat="1" ht="13.5" customHeight="1">
      <c r="A24" s="368" t="s">
        <v>472</v>
      </c>
      <c r="B24" s="368"/>
      <c r="C24" s="368"/>
      <c r="D24" s="368"/>
      <c r="E24" s="368"/>
      <c r="F24" s="368"/>
      <c r="G24" s="368"/>
      <c r="H24" s="192"/>
      <c r="I24" s="192"/>
      <c r="J24" s="192"/>
      <c r="K24" s="192"/>
    </row>
    <row r="25" spans="1:12" s="191" customFormat="1" ht="13.5" customHeight="1">
      <c r="A25" s="368" t="s">
        <v>473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2" s="191" customFormat="1" ht="13.5" customHeight="1">
      <c r="A26" s="368" t="s">
        <v>126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2" s="191" customFormat="1" ht="13.5" customHeight="1">
      <c r="A27" s="390" t="str">
        <f>"　　"&amp;基本!$C$9&amp;"HP（【判】）回復する　⇒レイ･オン･ハンズのページ参照"</f>
        <v>　　4HP（【判】）回復する　⇒レイ･オン･ハンズのページ参照</v>
      </c>
      <c r="B27" s="390"/>
      <c r="C27" s="390"/>
      <c r="D27" s="390"/>
      <c r="E27" s="390"/>
      <c r="F27" s="390"/>
      <c r="G27" s="390"/>
      <c r="H27" s="192"/>
    </row>
    <row r="28" spans="1:12">
      <c r="A28" s="370"/>
      <c r="B28" s="370"/>
      <c r="C28" s="370"/>
      <c r="D28" s="370"/>
      <c r="E28" s="370"/>
      <c r="F28" s="370"/>
      <c r="G28" s="370"/>
    </row>
    <row r="29" spans="1:12">
      <c r="A29" s="375" t="s">
        <v>53</v>
      </c>
      <c r="B29" s="376"/>
      <c r="C29" s="376"/>
      <c r="D29" s="376"/>
      <c r="E29" s="376"/>
      <c r="F29" s="376"/>
      <c r="G29" s="377"/>
    </row>
    <row r="30" spans="1:12" s="191" customFormat="1">
      <c r="A30" s="277"/>
      <c r="B30" s="272"/>
      <c r="C30" s="272"/>
      <c r="D30" s="272"/>
      <c r="E30" s="272"/>
      <c r="F30" s="272"/>
      <c r="G30" s="273"/>
      <c r="H30" s="192"/>
      <c r="I30" s="192"/>
      <c r="J30" s="192"/>
      <c r="K30" s="192"/>
    </row>
    <row r="31" spans="1:12" s="1" customFormat="1" ht="18.75">
      <c r="A31" s="574" t="s">
        <v>523</v>
      </c>
      <c r="B31" s="575"/>
      <c r="C31" s="575"/>
      <c r="D31" s="575"/>
      <c r="E31" s="575"/>
      <c r="F31" s="575"/>
      <c r="G31" s="576"/>
      <c r="L31"/>
    </row>
    <row r="32" spans="1:12" s="1" customFormat="1">
      <c r="A32" s="577"/>
      <c r="B32" s="417"/>
      <c r="C32" s="417"/>
      <c r="D32" s="417"/>
      <c r="E32" s="417"/>
      <c r="F32" s="417"/>
      <c r="G32" s="418"/>
      <c r="L32"/>
    </row>
    <row r="33" spans="1:12" s="1" customFormat="1" ht="14.25">
      <c r="A33" s="477" t="s">
        <v>240</v>
      </c>
      <c r="B33" s="400"/>
      <c r="C33" s="400"/>
      <c r="D33" s="400"/>
      <c r="E33" s="400"/>
      <c r="F33" s="400"/>
      <c r="G33" s="478"/>
      <c r="L33"/>
    </row>
    <row r="34" spans="1:12" s="1" customFormat="1">
      <c r="A34" s="372"/>
      <c r="B34" s="373"/>
      <c r="C34" s="373"/>
      <c r="D34" s="373"/>
      <c r="E34" s="373"/>
      <c r="F34" s="373"/>
      <c r="G34" s="374"/>
      <c r="L34"/>
    </row>
    <row r="35" spans="1:12" ht="17.25">
      <c r="A35" s="578" t="s">
        <v>278</v>
      </c>
      <c r="B35" s="579"/>
      <c r="C35" s="579"/>
      <c r="D35" s="579"/>
      <c r="E35" s="579"/>
      <c r="F35" s="579"/>
      <c r="G35" s="580"/>
    </row>
    <row r="36" spans="1:12" s="1" customFormat="1">
      <c r="A36" s="372" t="s">
        <v>279</v>
      </c>
      <c r="B36" s="373"/>
      <c r="C36" s="373"/>
      <c r="D36" s="373"/>
      <c r="E36" s="373"/>
      <c r="F36" s="373"/>
      <c r="G36" s="374"/>
      <c r="L36"/>
    </row>
    <row r="37" spans="1:12" s="1" customFormat="1">
      <c r="A37" s="372" t="s">
        <v>281</v>
      </c>
      <c r="B37" s="373"/>
      <c r="C37" s="373"/>
      <c r="D37" s="373"/>
      <c r="E37" s="373"/>
      <c r="F37" s="373"/>
      <c r="G37" s="374"/>
      <c r="L37"/>
    </row>
    <row r="38" spans="1:12" s="1" customFormat="1">
      <c r="A38" s="372" t="s">
        <v>282</v>
      </c>
      <c r="B38" s="373"/>
      <c r="C38" s="373"/>
      <c r="D38" s="373"/>
      <c r="E38" s="373"/>
      <c r="F38" s="373"/>
      <c r="G38" s="374"/>
      <c r="L38"/>
    </row>
    <row r="39" spans="1:12" s="1" customFormat="1">
      <c r="A39" s="372" t="s">
        <v>280</v>
      </c>
      <c r="B39" s="373"/>
      <c r="C39" s="373"/>
      <c r="D39" s="373"/>
      <c r="E39" s="373"/>
      <c r="F39" s="373"/>
      <c r="G39" s="374"/>
      <c r="L39"/>
    </row>
    <row r="40" spans="1:12" s="1" customFormat="1">
      <c r="A40" s="372" t="s">
        <v>283</v>
      </c>
      <c r="B40" s="373"/>
      <c r="C40" s="373"/>
      <c r="D40" s="373"/>
      <c r="E40" s="373"/>
      <c r="F40" s="373"/>
      <c r="G40" s="374"/>
      <c r="L40"/>
    </row>
    <row r="41" spans="1:12" s="1" customFormat="1">
      <c r="A41" s="372"/>
      <c r="B41" s="373"/>
      <c r="C41" s="373"/>
      <c r="D41" s="373"/>
      <c r="E41" s="373"/>
      <c r="F41" s="373"/>
      <c r="G41" s="374"/>
      <c r="L41"/>
    </row>
    <row r="42" spans="1:12" s="1" customFormat="1" ht="17.25">
      <c r="A42" s="578" t="s">
        <v>284</v>
      </c>
      <c r="B42" s="579"/>
      <c r="C42" s="579"/>
      <c r="D42" s="579"/>
      <c r="E42" s="579"/>
      <c r="F42" s="579"/>
      <c r="G42" s="580"/>
      <c r="L42"/>
    </row>
    <row r="43" spans="1:12" s="1" customFormat="1">
      <c r="A43" s="372" t="s">
        <v>287</v>
      </c>
      <c r="B43" s="373"/>
      <c r="C43" s="373"/>
      <c r="D43" s="373"/>
      <c r="E43" s="373"/>
      <c r="F43" s="373"/>
      <c r="G43" s="374"/>
      <c r="L43"/>
    </row>
    <row r="44" spans="1:12">
      <c r="A44" s="372" t="s">
        <v>285</v>
      </c>
      <c r="B44" s="373"/>
      <c r="C44" s="373"/>
      <c r="D44" s="373"/>
      <c r="E44" s="373"/>
      <c r="F44" s="373"/>
      <c r="G44" s="374"/>
    </row>
    <row r="45" spans="1:12" s="1" customFormat="1">
      <c r="A45" s="372" t="s">
        <v>286</v>
      </c>
      <c r="B45" s="373"/>
      <c r="C45" s="373"/>
      <c r="D45" s="373"/>
      <c r="E45" s="373"/>
      <c r="F45" s="373"/>
      <c r="G45" s="374"/>
      <c r="L45"/>
    </row>
    <row r="46" spans="1:12" s="1" customFormat="1">
      <c r="A46" s="372" t="s">
        <v>291</v>
      </c>
      <c r="B46" s="373"/>
      <c r="C46" s="373"/>
      <c r="D46" s="373"/>
      <c r="E46" s="373"/>
      <c r="F46" s="373"/>
      <c r="G46" s="374"/>
      <c r="L46"/>
    </row>
    <row r="47" spans="1:12">
      <c r="A47" s="372" t="s">
        <v>288</v>
      </c>
      <c r="B47" s="373"/>
      <c r="C47" s="373"/>
      <c r="D47" s="373"/>
      <c r="E47" s="373"/>
      <c r="F47" s="373"/>
      <c r="G47" s="374"/>
    </row>
    <row r="48" spans="1:12" s="1" customFormat="1">
      <c r="A48" s="372" t="s">
        <v>524</v>
      </c>
      <c r="B48" s="373"/>
      <c r="C48" s="373"/>
      <c r="D48" s="373"/>
      <c r="E48" s="373"/>
      <c r="F48" s="373"/>
      <c r="G48" s="374"/>
      <c r="L48"/>
    </row>
    <row r="49" spans="1:12" s="1" customFormat="1">
      <c r="A49" s="372" t="s">
        <v>289</v>
      </c>
      <c r="B49" s="373"/>
      <c r="C49" s="373"/>
      <c r="D49" s="373"/>
      <c r="E49" s="373"/>
      <c r="F49" s="373"/>
      <c r="G49" s="374"/>
      <c r="L49"/>
    </row>
    <row r="50" spans="1:12" s="1" customFormat="1">
      <c r="A50" s="372" t="s">
        <v>292</v>
      </c>
      <c r="B50" s="373"/>
      <c r="C50" s="373"/>
      <c r="D50" s="373"/>
      <c r="E50" s="373"/>
      <c r="F50" s="373"/>
      <c r="G50" s="374"/>
      <c r="L50"/>
    </row>
    <row r="51" spans="1:12" s="1" customFormat="1">
      <c r="A51" s="372" t="s">
        <v>290</v>
      </c>
      <c r="B51" s="373"/>
      <c r="C51" s="373"/>
      <c r="D51" s="373"/>
      <c r="E51" s="373"/>
      <c r="F51" s="373"/>
      <c r="G51" s="374"/>
      <c r="L51"/>
    </row>
    <row r="52" spans="1:12" s="1" customFormat="1">
      <c r="A52" s="372"/>
      <c r="B52" s="373"/>
      <c r="C52" s="373"/>
      <c r="D52" s="373"/>
      <c r="E52" s="373"/>
      <c r="F52" s="373"/>
      <c r="G52" s="374"/>
      <c r="L52"/>
    </row>
    <row r="53" spans="1:12" s="1" customFormat="1" ht="17.25">
      <c r="A53" s="581" t="s">
        <v>525</v>
      </c>
      <c r="B53" s="582"/>
      <c r="C53" s="582"/>
      <c r="D53" s="582"/>
      <c r="E53" s="582"/>
      <c r="F53" s="582"/>
      <c r="G53" s="583"/>
      <c r="L53"/>
    </row>
    <row r="54" spans="1:12" s="1" customFormat="1">
      <c r="A54" s="372"/>
      <c r="B54" s="373"/>
      <c r="C54" s="373"/>
      <c r="D54" s="373"/>
      <c r="E54" s="373"/>
      <c r="F54" s="373"/>
      <c r="G54" s="374"/>
      <c r="L54"/>
    </row>
    <row r="55" spans="1:12" s="1" customFormat="1">
      <c r="A55" s="372"/>
      <c r="B55" s="373"/>
      <c r="C55" s="373"/>
      <c r="D55" s="373"/>
      <c r="E55" s="373"/>
      <c r="F55" s="373"/>
      <c r="G55" s="374"/>
      <c r="L55"/>
    </row>
    <row r="56" spans="1:12" s="1" customFormat="1">
      <c r="A56" s="372"/>
      <c r="B56" s="373"/>
      <c r="C56" s="373"/>
      <c r="D56" s="373"/>
      <c r="E56" s="373"/>
      <c r="F56" s="373"/>
      <c r="G56" s="374"/>
      <c r="L56"/>
    </row>
    <row r="57" spans="1:12" s="1" customFormat="1" ht="21">
      <c r="A57" s="37" t="s">
        <v>33</v>
      </c>
      <c r="B57" s="111">
        <f>$B$1</f>
        <v>12</v>
      </c>
      <c r="C57" s="38" t="s">
        <v>42</v>
      </c>
      <c r="D57" s="39" t="str">
        <f>$E$1</f>
        <v>一日毎</v>
      </c>
      <c r="E57" s="456" t="str">
        <f>$B$2</f>
        <v>ヒーリング･フォント</v>
      </c>
      <c r="F57" s="457"/>
      <c r="G57" s="458"/>
      <c r="L57"/>
    </row>
  </sheetData>
  <mergeCells count="59">
    <mergeCell ref="E57:G57"/>
    <mergeCell ref="A50:G50"/>
    <mergeCell ref="A51:G51"/>
    <mergeCell ref="A52:G52"/>
    <mergeCell ref="A53:G53"/>
    <mergeCell ref="A54:G54"/>
    <mergeCell ref="A55:G55"/>
    <mergeCell ref="A56:G56"/>
    <mergeCell ref="A49:G49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37:G37"/>
    <mergeCell ref="A28:G28"/>
    <mergeCell ref="A29:G29"/>
    <mergeCell ref="A31:G31"/>
    <mergeCell ref="A32:G32"/>
    <mergeCell ref="A33:G33"/>
    <mergeCell ref="A34:G34"/>
    <mergeCell ref="A35:G35"/>
    <mergeCell ref="A36:G36"/>
    <mergeCell ref="J10:K10"/>
    <mergeCell ref="B22:G22"/>
    <mergeCell ref="B12:G12"/>
    <mergeCell ref="J12:K12"/>
    <mergeCell ref="B14:G14"/>
    <mergeCell ref="B15:G15"/>
    <mergeCell ref="B16:G16"/>
    <mergeCell ref="B17:G17"/>
    <mergeCell ref="B18:G18"/>
    <mergeCell ref="B19:G19"/>
    <mergeCell ref="B20:G20"/>
    <mergeCell ref="B21:G21"/>
    <mergeCell ref="B11:G11"/>
    <mergeCell ref="F13:G13"/>
    <mergeCell ref="B13:E13"/>
    <mergeCell ref="B1:C1"/>
    <mergeCell ref="F1:G1"/>
    <mergeCell ref="B2:G2"/>
    <mergeCell ref="B4:G4"/>
    <mergeCell ref="B5:G5"/>
    <mergeCell ref="B6:D6"/>
    <mergeCell ref="B7:D7"/>
    <mergeCell ref="B8:G8"/>
    <mergeCell ref="B9:G9"/>
    <mergeCell ref="B10:G10"/>
    <mergeCell ref="A23:G23"/>
    <mergeCell ref="A24:G24"/>
    <mergeCell ref="A25:G25"/>
    <mergeCell ref="A26:G26"/>
    <mergeCell ref="A27:G27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基本!$D$25:$D$29</xm:f>
          </x14:formula1>
          <xm:sqref>I8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基本!$A$14:$A$17</xm:f>
          </x14:formula1>
          <xm:sqref>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A43" sqref="A43:C43"/>
    </sheetView>
  </sheetViews>
  <sheetFormatPr defaultRowHeight="13.5"/>
  <cols>
    <col min="1" max="5" width="8.375" style="191" customWidth="1"/>
    <col min="6" max="9" width="11" style="191" customWidth="1"/>
    <col min="10" max="16384" width="9" style="191"/>
  </cols>
  <sheetData>
    <row r="1" spans="1:9">
      <c r="A1" s="298" t="s">
        <v>0</v>
      </c>
      <c r="B1" s="299"/>
      <c r="C1" s="300"/>
      <c r="D1" s="287" t="s">
        <v>408</v>
      </c>
      <c r="E1" s="288"/>
      <c r="F1" s="289" t="s">
        <v>36</v>
      </c>
      <c r="G1" s="290"/>
      <c r="H1" s="291" t="s">
        <v>409</v>
      </c>
      <c r="I1" s="292"/>
    </row>
    <row r="2" spans="1:9">
      <c r="A2" s="218" t="s">
        <v>46</v>
      </c>
      <c r="B2" s="219" t="s">
        <v>410</v>
      </c>
      <c r="C2" s="293" t="s">
        <v>411</v>
      </c>
      <c r="D2" s="294"/>
      <c r="E2" s="220" t="s">
        <v>412</v>
      </c>
      <c r="F2" s="301" t="s">
        <v>413</v>
      </c>
      <c r="G2" s="302"/>
      <c r="H2" s="302"/>
      <c r="I2" s="303"/>
    </row>
    <row r="4" spans="1:9" ht="21" customHeight="1" thickBot="1">
      <c r="A4" s="221" t="s">
        <v>414</v>
      </c>
      <c r="B4" s="191" t="s">
        <v>415</v>
      </c>
    </row>
    <row r="5" spans="1:9">
      <c r="A5" s="222" t="s">
        <v>416</v>
      </c>
      <c r="B5" s="223" t="s">
        <v>3</v>
      </c>
      <c r="C5" s="224" t="s">
        <v>2</v>
      </c>
      <c r="D5" s="224" t="s">
        <v>211</v>
      </c>
      <c r="E5" s="225" t="s">
        <v>417</v>
      </c>
    </row>
    <row r="6" spans="1:9" ht="14.25" thickBot="1">
      <c r="A6" s="226" t="s">
        <v>418</v>
      </c>
      <c r="B6" s="227" t="str">
        <f>"＋" &amp; 基本!$G$7</f>
        <v>＋20</v>
      </c>
      <c r="C6" s="228" t="str">
        <f>"＋" &amp; 基本!$G$7+2</f>
        <v>＋22</v>
      </c>
      <c r="D6" s="228" t="str">
        <f>"＋" &amp; 基本!$G$7+1</f>
        <v>＋21</v>
      </c>
      <c r="E6" s="229" t="str">
        <f>"＋" &amp; 基本!$G$7+3</f>
        <v>＋23</v>
      </c>
    </row>
    <row r="7" spans="1:9">
      <c r="A7" s="230"/>
      <c r="B7" s="230"/>
      <c r="C7" s="230"/>
      <c r="D7" s="230"/>
      <c r="E7" s="230"/>
    </row>
    <row r="8" spans="1:9">
      <c r="A8" s="231" t="str">
        <f>無01_1!$E$1 &amp; "Lv" &amp; 無01_1!$B$1</f>
        <v>無限回Lv1</v>
      </c>
      <c r="B8" s="589" t="str">
        <f>無01_1!$B$2</f>
        <v>ヴァーチュアス･ストライク</v>
      </c>
      <c r="C8" s="589"/>
      <c r="D8" s="287" t="str">
        <f>無01_1!$B$6</f>
        <v>標準アクション</v>
      </c>
      <c r="E8" s="288"/>
      <c r="F8" s="289" t="str">
        <f>無01_1!$B$7</f>
        <v>クリーチャー１体</v>
      </c>
      <c r="G8" s="290"/>
      <c r="H8" s="291" t="s">
        <v>419</v>
      </c>
      <c r="I8" s="292"/>
    </row>
    <row r="9" spans="1:9">
      <c r="A9" s="218" t="str">
        <f>無01_1!$F$6 &amp; " " &amp; 無01_1!$G$6</f>
        <v>近接 武器</v>
      </c>
      <c r="B9" s="232" t="str">
        <f>"対 " &amp; 無01_1!$C$18</f>
        <v>対 AC</v>
      </c>
      <c r="C9" s="293" t="str">
        <f>無01_1!$D$19</f>
        <v>11+1d10 ★</v>
      </c>
      <c r="D9" s="294"/>
      <c r="E9" s="233" t="str">
        <f>無01_1!$C$19</f>
        <v>光輝</v>
      </c>
      <c r="F9" s="295" t="s">
        <v>462</v>
      </c>
      <c r="G9" s="296"/>
      <c r="H9" s="296"/>
      <c r="I9" s="297"/>
    </row>
    <row r="11" spans="1:9">
      <c r="A11" s="231" t="str">
        <f>無01_2!$E$1 &amp; "Lv" &amp; 無01_2!$B$1</f>
        <v>無限回Lv1</v>
      </c>
      <c r="B11" s="589" t="str">
        <f>無01_2!$B$2</f>
        <v>アーデント･ストライク</v>
      </c>
      <c r="C11" s="589"/>
      <c r="D11" s="287" t="str">
        <f>無01_2!$B$6</f>
        <v>標準アクション</v>
      </c>
      <c r="E11" s="288"/>
      <c r="F11" s="289" t="str">
        <f>無01_2!$B$7</f>
        <v>クリーチャー１体</v>
      </c>
      <c r="G11" s="290"/>
      <c r="H11" s="310" t="s">
        <v>420</v>
      </c>
      <c r="I11" s="311"/>
    </row>
    <row r="12" spans="1:9">
      <c r="A12" s="218" t="str">
        <f>無01_2!$F$6 &amp; " " &amp; 無01_2!$G$6</f>
        <v>近接 武器</v>
      </c>
      <c r="B12" s="232" t="str">
        <f>"対 " &amp; 無01_2!$C$18</f>
        <v>対 AC</v>
      </c>
      <c r="C12" s="312" t="str">
        <f>無01_2!$D$19</f>
        <v>11+1d10</v>
      </c>
      <c r="D12" s="313"/>
      <c r="E12" s="220" t="str">
        <f>無01_2!$C$19</f>
        <v/>
      </c>
      <c r="F12" s="314" t="s">
        <v>421</v>
      </c>
      <c r="G12" s="315"/>
      <c r="H12" s="315"/>
      <c r="I12" s="316"/>
    </row>
    <row r="13" spans="1:9">
      <c r="E13" s="20"/>
    </row>
    <row r="14" spans="1:9">
      <c r="A14" s="234" t="str">
        <f>遭07!$E$1 &amp; "Lv" &amp; 遭07!$B$1</f>
        <v>遭遇毎Lv7</v>
      </c>
      <c r="B14" s="587" t="str">
        <f>遭07!$B$2</f>
        <v>ビナイン･トランスポジション</v>
      </c>
      <c r="C14" s="587"/>
      <c r="D14" s="304" t="str">
        <f>遭07!$B$6</f>
        <v>標準アクション</v>
      </c>
      <c r="E14" s="305"/>
      <c r="F14" s="289" t="str">
        <f>遭07!$B$7</f>
        <v>敵1体</v>
      </c>
      <c r="G14" s="290"/>
      <c r="H14" s="306" t="s">
        <v>422</v>
      </c>
      <c r="I14" s="307"/>
    </row>
    <row r="15" spans="1:9">
      <c r="A15" s="235" t="str">
        <f>遭07!$F$6 &amp; " " &amp; 遭07!$G$6</f>
        <v>近接 武器</v>
      </c>
      <c r="B15" s="219" t="str">
        <f>"対 " &amp; 遭07!$C$18</f>
        <v>対 ＡＣ</v>
      </c>
      <c r="C15" s="308" t="str">
        <f>遭07!$D$19</f>
        <v>11+2d10</v>
      </c>
      <c r="D15" s="309"/>
      <c r="E15" s="220" t="str">
        <f>遭07!$C$19</f>
        <v/>
      </c>
      <c r="F15" s="322" t="s">
        <v>395</v>
      </c>
      <c r="G15" s="323"/>
      <c r="H15" s="323"/>
      <c r="I15" s="324"/>
    </row>
    <row r="16" spans="1:9">
      <c r="A16" s="236"/>
      <c r="B16" s="236"/>
      <c r="C16" s="236"/>
      <c r="D16" s="236"/>
      <c r="E16" s="236"/>
      <c r="F16" s="236"/>
      <c r="G16" s="236"/>
      <c r="H16" s="236"/>
      <c r="I16" s="236"/>
    </row>
    <row r="17" spans="1:9">
      <c r="A17" s="234" t="str">
        <f>遭11!$E$1 &amp; "Lv" &amp; 遭11!$B$1</f>
        <v>遭遇毎Lv11</v>
      </c>
      <c r="B17" s="587" t="str">
        <f>遭11!$B$2</f>
        <v>ウォーディング･ブロウ</v>
      </c>
      <c r="C17" s="587"/>
      <c r="D17" s="304" t="str">
        <f>遭11!$B$6</f>
        <v>標準アクション</v>
      </c>
      <c r="E17" s="305"/>
      <c r="F17" s="325" t="str">
        <f>遭11!$B$7</f>
        <v>使用者にﾏｰｸされてるｸﾘｰﾁｬｰ１体</v>
      </c>
      <c r="G17" s="326"/>
      <c r="H17" s="326"/>
      <c r="I17" s="327"/>
    </row>
    <row r="18" spans="1:9">
      <c r="A18" s="235" t="str">
        <f>遭11!$F$6 &amp; " " &amp; 遭11!$G$6</f>
        <v>近接 武器</v>
      </c>
      <c r="B18" s="219" t="str">
        <f>"対 " &amp; 遭11!$C$18</f>
        <v>対 AC</v>
      </c>
      <c r="C18" s="308" t="str">
        <f>遭11!$D$19</f>
        <v>11+2d10</v>
      </c>
      <c r="D18" s="309"/>
      <c r="E18" s="220" t="str">
        <f>遭11!$C$19</f>
        <v/>
      </c>
      <c r="F18" s="317" t="s">
        <v>423</v>
      </c>
      <c r="G18" s="318"/>
      <c r="H18" s="318"/>
      <c r="I18" s="319"/>
    </row>
    <row r="19" spans="1:9">
      <c r="A19" s="236"/>
      <c r="B19" s="236"/>
      <c r="C19" s="236"/>
      <c r="D19" s="236"/>
      <c r="E19" s="236"/>
      <c r="F19" s="236"/>
      <c r="G19" s="236"/>
      <c r="H19" s="236"/>
      <c r="I19" s="236"/>
    </row>
    <row r="20" spans="1:9">
      <c r="A20" s="234" t="str">
        <f>遭13!$E$1 &amp; "Lv" &amp; 遭13!$B$1</f>
        <v>遭遇毎Lv13</v>
      </c>
      <c r="B20" s="587" t="str">
        <f>遭13!$B$2</f>
        <v>コンペル･オビーディエンス</v>
      </c>
      <c r="C20" s="587"/>
      <c r="D20" s="304" t="str">
        <f>遭13!$B$6</f>
        <v>標準アクション</v>
      </c>
      <c r="E20" s="305"/>
      <c r="F20" s="289" t="str">
        <f>遭13!$B$7</f>
        <v>クリーチャー１体</v>
      </c>
      <c r="G20" s="290"/>
      <c r="H20" s="320" t="s">
        <v>424</v>
      </c>
      <c r="I20" s="321"/>
    </row>
    <row r="21" spans="1:9">
      <c r="A21" s="246" t="str">
        <f>遭13!$F$6 &amp; " " &amp; 遭13!$G$6</f>
        <v>近接 武器</v>
      </c>
      <c r="B21" s="247" t="str">
        <f>"対 " &amp; 遭13!$C$18</f>
        <v>対 意志</v>
      </c>
      <c r="C21" s="308" t="str">
        <f>遭13!$D$19</f>
        <v>11+3d10</v>
      </c>
      <c r="D21" s="309"/>
      <c r="E21" s="220" t="str">
        <f>遭13!$C$19</f>
        <v/>
      </c>
      <c r="F21" s="317" t="s">
        <v>425</v>
      </c>
      <c r="G21" s="318"/>
      <c r="H21" s="318"/>
      <c r="I21" s="319"/>
    </row>
    <row r="22" spans="1:9">
      <c r="A22" s="236"/>
      <c r="B22" s="236"/>
      <c r="C22" s="236"/>
      <c r="D22" s="236"/>
      <c r="E22" s="236"/>
    </row>
    <row r="23" spans="1:9">
      <c r="A23" s="244" t="str">
        <f>日15!$E$1 &amp; "Lv" &amp; 日15!$B$1</f>
        <v>一日毎Lv15</v>
      </c>
      <c r="B23" s="588" t="str">
        <f>日15!$B$2</f>
        <v>ナイツ・ディファイアンス</v>
      </c>
      <c r="C23" s="588"/>
      <c r="D23" s="304" t="str">
        <f>日15!$B$6</f>
        <v>標準アクション</v>
      </c>
      <c r="E23" s="305"/>
      <c r="F23" s="289" t="s">
        <v>463</v>
      </c>
      <c r="G23" s="290"/>
      <c r="H23" s="328" t="s">
        <v>468</v>
      </c>
      <c r="I23" s="329"/>
    </row>
    <row r="24" spans="1:9">
      <c r="A24" s="235" t="s">
        <v>460</v>
      </c>
      <c r="B24" s="219" t="str">
        <f>"対 " &amp; 日15!$C$20</f>
        <v>対 AC</v>
      </c>
      <c r="C24" s="330" t="str">
        <f>日15!$D$21</f>
        <v>11+3d10</v>
      </c>
      <c r="D24" s="331"/>
      <c r="E24" s="233" t="str">
        <f>日15!$C$21</f>
        <v/>
      </c>
      <c r="F24" s="322" t="s">
        <v>469</v>
      </c>
      <c r="G24" s="323"/>
      <c r="H24" s="323"/>
      <c r="I24" s="324"/>
    </row>
    <row r="26" spans="1:9" ht="21" customHeight="1" thickBot="1">
      <c r="A26" s="237" t="s">
        <v>426</v>
      </c>
      <c r="B26" s="191" t="s">
        <v>427</v>
      </c>
    </row>
    <row r="27" spans="1:9">
      <c r="A27" s="238" t="s">
        <v>428</v>
      </c>
      <c r="B27" s="239" t="s">
        <v>3</v>
      </c>
      <c r="C27" s="240" t="s">
        <v>2</v>
      </c>
    </row>
    <row r="28" spans="1:9" ht="14.25" thickBot="1">
      <c r="A28" s="241" t="s">
        <v>418</v>
      </c>
      <c r="B28" s="242" t="str">
        <f>"＋" &amp; 基本!$G$16</f>
        <v>＋16</v>
      </c>
      <c r="C28" s="243" t="str">
        <f>"＋" &amp; 基本!$G$16+2</f>
        <v>＋18</v>
      </c>
    </row>
    <row r="30" spans="1:9">
      <c r="A30" s="234" t="str">
        <f>遭01!$E$1 &amp; "Lv" &amp; 遭01!$B$1</f>
        <v>遭遇毎Lv1</v>
      </c>
      <c r="B30" s="587" t="str">
        <f>遭01!$B$2</f>
        <v>ダズリング･フレア</v>
      </c>
      <c r="C30" s="587"/>
      <c r="D30" s="304" t="str">
        <f>遭01!$B$6</f>
        <v>標準アクション</v>
      </c>
      <c r="E30" s="305"/>
      <c r="F30" s="289" t="str">
        <f>遭01!$B$7</f>
        <v>クリーチャー1体</v>
      </c>
      <c r="G30" s="290"/>
      <c r="H30" s="320" t="s">
        <v>429</v>
      </c>
      <c r="I30" s="321"/>
    </row>
    <row r="31" spans="1:9">
      <c r="A31" s="218" t="str">
        <f>遭01!$F$6 &amp; " " &amp; 遭01!$G$6</f>
        <v>遠隔 5</v>
      </c>
      <c r="B31" s="219" t="str">
        <f>"対 " &amp; 遭01!$C$18</f>
        <v>対 反応</v>
      </c>
      <c r="C31" s="308" t="str">
        <f>遭01!$D$19</f>
        <v>9+2d8</v>
      </c>
      <c r="D31" s="309"/>
      <c r="E31" s="233" t="str">
        <f>遭01!$C$19</f>
        <v>光輝</v>
      </c>
      <c r="F31" s="317" t="s">
        <v>430</v>
      </c>
      <c r="G31" s="318"/>
      <c r="H31" s="318"/>
      <c r="I31" s="319"/>
    </row>
    <row r="33" spans="1:9">
      <c r="A33" s="244" t="str">
        <f>日01!$E$1 &amp; "Lv" &amp; 日01!$B$1</f>
        <v>一日毎Lv1</v>
      </c>
      <c r="B33" s="588" t="str">
        <f>日01!$B$2</f>
        <v>レイディアント･デリリウム</v>
      </c>
      <c r="C33" s="588"/>
      <c r="D33" s="304" t="str">
        <f>日01!$B$6</f>
        <v>標準アクション</v>
      </c>
      <c r="E33" s="305"/>
      <c r="F33" s="289" t="str">
        <f>日01!$B$7</f>
        <v>クリーチャー１体</v>
      </c>
      <c r="G33" s="290"/>
      <c r="H33" s="320" t="s">
        <v>431</v>
      </c>
      <c r="I33" s="321"/>
    </row>
    <row r="34" spans="1:9">
      <c r="A34" s="235" t="str">
        <f>日01!$F$6 &amp; " " &amp; 日01!$G$6</f>
        <v>遠隔 5</v>
      </c>
      <c r="B34" s="219" t="str">
        <f>"対 " &amp; 日01!$C$20</f>
        <v>対 反応</v>
      </c>
      <c r="C34" s="330" t="str">
        <f>日01!$D$22  &amp; "　ミス半減"</f>
        <v>9+3d8　ミス半減</v>
      </c>
      <c r="D34" s="331"/>
      <c r="E34" s="233" t="str">
        <f>日01!$C$22</f>
        <v>光輝</v>
      </c>
      <c r="F34" s="317" t="s">
        <v>432</v>
      </c>
      <c r="G34" s="318"/>
      <c r="H34" s="318"/>
      <c r="I34" s="319"/>
    </row>
    <row r="35" spans="1:9">
      <c r="A35" s="236"/>
      <c r="B35" s="236"/>
      <c r="C35" s="236"/>
      <c r="D35" s="236"/>
      <c r="E35" s="236"/>
    </row>
    <row r="36" spans="1:9">
      <c r="A36" s="244" t="str">
        <f>日09!$E$1 &amp; "Lv" &amp; 日09!$B$1</f>
        <v>一日毎Lv9</v>
      </c>
      <c r="B36" s="588" t="str">
        <f>日09!$B$2</f>
        <v>レイディアント･パルス</v>
      </c>
      <c r="C36" s="588"/>
      <c r="D36" s="304" t="str">
        <f>日09!$B$6</f>
        <v>標準アクション</v>
      </c>
      <c r="E36" s="305"/>
      <c r="F36" s="289" t="str">
        <f>日09!$B$7</f>
        <v>クリーチャー１体</v>
      </c>
      <c r="G36" s="290"/>
      <c r="H36" s="320" t="s">
        <v>433</v>
      </c>
      <c r="I36" s="321"/>
    </row>
    <row r="37" spans="1:9">
      <c r="A37" s="246" t="str">
        <f>日09!$F$6 &amp; " " &amp; 日09!$G$6</f>
        <v>遠隔 10</v>
      </c>
      <c r="B37" s="219" t="str">
        <f>"対 " &amp; 日09!$C$20</f>
        <v>対 頑健</v>
      </c>
      <c r="C37" s="330" t="str">
        <f>日09!$D$22  &amp; "　ミス半減"</f>
        <v>9+1d10　ミス半減</v>
      </c>
      <c r="D37" s="331"/>
      <c r="E37" s="233" t="str">
        <f>日09!$C$22</f>
        <v>光輝</v>
      </c>
      <c r="F37" s="317" t="s">
        <v>434</v>
      </c>
      <c r="G37" s="318"/>
      <c r="H37" s="318"/>
      <c r="I37" s="319"/>
    </row>
    <row r="40" spans="1:9">
      <c r="A40" s="298" t="s">
        <v>435</v>
      </c>
      <c r="B40" s="299"/>
      <c r="C40" s="300"/>
      <c r="D40" s="287" t="s">
        <v>408</v>
      </c>
      <c r="E40" s="288"/>
      <c r="F40" s="289" t="s">
        <v>36</v>
      </c>
      <c r="G40" s="290"/>
      <c r="H40" s="291" t="s">
        <v>409</v>
      </c>
      <c r="I40" s="292"/>
    </row>
    <row r="41" spans="1:9">
      <c r="A41" s="332" t="s">
        <v>73</v>
      </c>
      <c r="B41" s="333"/>
      <c r="C41" s="334" t="s">
        <v>68</v>
      </c>
      <c r="D41" s="335"/>
      <c r="E41" s="335"/>
      <c r="F41" s="335"/>
      <c r="G41" s="335"/>
      <c r="H41" s="335"/>
      <c r="I41" s="336"/>
    </row>
    <row r="42" spans="1:9" ht="14.25" thickBot="1">
      <c r="C42" s="245"/>
    </row>
    <row r="43" spans="1:9">
      <c r="A43" s="337" t="str">
        <f>クラス無_2!$B$2</f>
        <v>レイ･オン･ハンズ</v>
      </c>
      <c r="B43" s="338"/>
      <c r="C43" s="338"/>
      <c r="D43" s="339" t="str">
        <f>クラス無_2!$B$6</f>
        <v>マイナー・アクション</v>
      </c>
      <c r="E43" s="340"/>
      <c r="F43" s="289" t="str">
        <f>クラス無_2!$B$7</f>
        <v>クリーチャー１体</v>
      </c>
      <c r="G43" s="290"/>
      <c r="H43" s="352" t="s">
        <v>436</v>
      </c>
      <c r="I43" s="353"/>
    </row>
    <row r="44" spans="1:9" ht="14.25" thickBot="1">
      <c r="A44" s="354" t="str">
        <f>クラス無_2!$F$7</f>
        <v>接触</v>
      </c>
      <c r="B44" s="355"/>
      <c r="C44" s="356" t="s">
        <v>437</v>
      </c>
      <c r="D44" s="357"/>
      <c r="E44" s="357"/>
      <c r="F44" s="357"/>
      <c r="G44" s="357"/>
      <c r="H44" s="357"/>
      <c r="I44" s="358"/>
    </row>
    <row r="45" spans="1:9">
      <c r="A45" s="341" t="str">
        <f>クラス遭_1!$B$2</f>
        <v>チャネル・ディヴィニティ：ディヴァイン･メトル</v>
      </c>
      <c r="B45" s="342"/>
      <c r="C45" s="342"/>
      <c r="D45" s="339" t="str">
        <f>クラス遭_1!$B$6</f>
        <v>マイナー・アクション</v>
      </c>
      <c r="E45" s="340"/>
      <c r="F45" s="289" t="str">
        <f>クラス遭_1!$B$7</f>
        <v>範囲内のクリーチャー１体</v>
      </c>
      <c r="G45" s="290"/>
      <c r="H45" s="343" t="s">
        <v>438</v>
      </c>
      <c r="I45" s="344"/>
    </row>
    <row r="46" spans="1:9" ht="14.25" thickBot="1">
      <c r="A46" s="345" t="str">
        <f>クラス遭_1!$F$6 &amp; " " &amp; クラス遭_1!$F$7 &amp; クラス遭_1!$G$7</f>
        <v>近接範囲 爆発10</v>
      </c>
      <c r="B46" s="346"/>
      <c r="C46" s="347" t="s">
        <v>439</v>
      </c>
      <c r="D46" s="348"/>
      <c r="E46" s="348"/>
      <c r="F46" s="348"/>
      <c r="G46" s="348"/>
      <c r="H46" s="348"/>
      <c r="I46" s="349"/>
    </row>
    <row r="47" spans="1:9">
      <c r="A47" s="361" t="str">
        <f>クラス日_1!$B$2</f>
        <v>アーデント･サージ</v>
      </c>
      <c r="B47" s="362"/>
      <c r="C47" s="362"/>
      <c r="D47" s="339" t="str">
        <f>クラス日_1!$B$6</f>
        <v>マイナー・アクション</v>
      </c>
      <c r="E47" s="340"/>
      <c r="F47" s="289" t="str">
        <f>クラス日_1!$B$7</f>
        <v>使用者または味方1人</v>
      </c>
      <c r="G47" s="290"/>
      <c r="H47" s="343" t="s">
        <v>440</v>
      </c>
      <c r="I47" s="344"/>
    </row>
    <row r="48" spans="1:9" ht="14.25" thickBot="1">
      <c r="A48" s="345" t="str">
        <f>クラス日_1!$F$6 &amp; " " &amp; クラス日_1!$F$7 &amp; クラス日_1!$G$7</f>
        <v>近接範囲 爆発5</v>
      </c>
      <c r="B48" s="346"/>
      <c r="C48" s="347" t="s">
        <v>441</v>
      </c>
      <c r="D48" s="348"/>
      <c r="E48" s="348"/>
      <c r="F48" s="348"/>
      <c r="G48" s="348"/>
      <c r="H48" s="348"/>
      <c r="I48" s="349"/>
    </row>
    <row r="49" spans="1:9">
      <c r="A49" s="341" t="str">
        <f>種族遭!$B$2</f>
        <v>シャード・スウォーム</v>
      </c>
      <c r="B49" s="342"/>
      <c r="C49" s="342"/>
      <c r="D49" s="359" t="str">
        <f>種族遭!$B$6</f>
        <v>移動アクション</v>
      </c>
      <c r="E49" s="360"/>
      <c r="F49" s="289" t="str">
        <f>種族遭!$B$7</f>
        <v>爆発の範囲内の敵すべて</v>
      </c>
      <c r="G49" s="290"/>
      <c r="H49" s="343" t="s">
        <v>442</v>
      </c>
      <c r="I49" s="344"/>
    </row>
    <row r="50" spans="1:9" ht="14.25" thickBot="1">
      <c r="A50" s="350" t="str">
        <f>種族遭!$F$6 &amp; " " &amp; 種族遭!$F$7 &amp; 種族遭!$G$7</f>
        <v>近接範囲 爆発1</v>
      </c>
      <c r="B50" s="351"/>
      <c r="C50" s="347" t="s">
        <v>443</v>
      </c>
      <c r="D50" s="348"/>
      <c r="E50" s="348"/>
      <c r="F50" s="348"/>
      <c r="G50" s="348"/>
      <c r="H50" s="348"/>
      <c r="I50" s="349"/>
    </row>
    <row r="51" spans="1:9">
      <c r="A51" s="361" t="str">
        <f>汎02!$B$2</f>
        <v>ブレス･ウェポン</v>
      </c>
      <c r="B51" s="362"/>
      <c r="C51" s="362"/>
      <c r="D51" s="339" t="str">
        <f>汎02!$B$6</f>
        <v>マイナー・アクション</v>
      </c>
      <c r="E51" s="340"/>
      <c r="F51" s="289" t="str">
        <f>汎02!$B$7</f>
        <v>使用者</v>
      </c>
      <c r="G51" s="290"/>
      <c r="H51" s="343" t="s">
        <v>444</v>
      </c>
      <c r="I51" s="344"/>
    </row>
    <row r="52" spans="1:9" ht="14.25" thickBot="1">
      <c r="A52" s="350" t="str">
        <f>汎02!B7</f>
        <v>使用者</v>
      </c>
      <c r="B52" s="351"/>
      <c r="C52" s="347" t="s">
        <v>445</v>
      </c>
      <c r="D52" s="348"/>
      <c r="E52" s="348"/>
      <c r="F52" s="348"/>
      <c r="G52" s="348"/>
      <c r="H52" s="348"/>
      <c r="I52" s="349"/>
    </row>
    <row r="53" spans="1:9">
      <c r="A53" s="361" t="str">
        <f>汎06!$B$2</f>
        <v>シールド･オヴ･ヴァーチュアス</v>
      </c>
      <c r="B53" s="362"/>
      <c r="C53" s="362"/>
      <c r="D53" s="339" t="str">
        <f>汎06!$B$6</f>
        <v>マイナー・アクション</v>
      </c>
      <c r="E53" s="340"/>
      <c r="F53" s="289" t="str">
        <f>汎06!$B$7</f>
        <v>範囲内の味方1体</v>
      </c>
      <c r="G53" s="290"/>
      <c r="H53" s="343" t="s">
        <v>446</v>
      </c>
      <c r="I53" s="344"/>
    </row>
    <row r="54" spans="1:9" ht="14.25" thickBot="1">
      <c r="A54" s="345" t="str">
        <f>汎06!$F$6 &amp; " " &amp; 汎06!$F$7 &amp; 汎06!$G$7</f>
        <v>近接範囲 爆発10</v>
      </c>
      <c r="B54" s="346"/>
      <c r="C54" s="347" t="s">
        <v>447</v>
      </c>
      <c r="D54" s="348"/>
      <c r="E54" s="348"/>
      <c r="F54" s="348"/>
      <c r="G54" s="348"/>
      <c r="H54" s="348"/>
      <c r="I54" s="349"/>
    </row>
    <row r="55" spans="1:9">
      <c r="A55" s="361" t="str">
        <f>汎10!$B$2</f>
        <v>ラス･オヴ･ザ･ゴッズ</v>
      </c>
      <c r="B55" s="362"/>
      <c r="C55" s="362"/>
      <c r="D55" s="339" t="str">
        <f>汎10!$B$6</f>
        <v>マイナー・アクション</v>
      </c>
      <c r="E55" s="340"/>
      <c r="F55" s="289" t="str">
        <f>汎10!$B$7</f>
        <v>使用者および範囲内の味方すべて</v>
      </c>
      <c r="G55" s="290"/>
      <c r="H55" s="343" t="s">
        <v>448</v>
      </c>
      <c r="I55" s="344"/>
    </row>
    <row r="56" spans="1:9" ht="14.25" thickBot="1">
      <c r="A56" s="350" t="str">
        <f>汎10!$F$6 &amp; " " &amp; 汎10!$F$7 &amp; 汎10!$G$7</f>
        <v>近接範囲 爆発1</v>
      </c>
      <c r="B56" s="351"/>
      <c r="C56" s="347" t="s">
        <v>449</v>
      </c>
      <c r="D56" s="348"/>
      <c r="E56" s="348"/>
      <c r="F56" s="348"/>
      <c r="G56" s="348"/>
      <c r="H56" s="348"/>
      <c r="I56" s="349"/>
    </row>
    <row r="57" spans="1:9" ht="13.5" customHeight="1">
      <c r="A57" s="361" t="str">
        <f>汎12!$B$2</f>
        <v>ヒーリング･フォント</v>
      </c>
      <c r="B57" s="362"/>
      <c r="C57" s="362"/>
      <c r="D57" s="339" t="str">
        <f>汎12!$B$6</f>
        <v>マイナー・アクション</v>
      </c>
      <c r="E57" s="340"/>
      <c r="F57" s="289" t="str">
        <f>汎12!$B$7</f>
        <v>使用者</v>
      </c>
      <c r="G57" s="290"/>
      <c r="H57" s="343" t="s">
        <v>450</v>
      </c>
      <c r="I57" s="344"/>
    </row>
    <row r="58" spans="1:9" ht="14.25" thickBot="1">
      <c r="A58" s="350" t="str">
        <f>汎12!$B$7</f>
        <v>使用者</v>
      </c>
      <c r="B58" s="351"/>
      <c r="C58" s="356" t="s">
        <v>451</v>
      </c>
      <c r="D58" s="357"/>
      <c r="E58" s="357"/>
      <c r="F58" s="357"/>
      <c r="G58" s="357"/>
      <c r="H58" s="357"/>
      <c r="I58" s="358"/>
    </row>
  </sheetData>
  <mergeCells count="113">
    <mergeCell ref="A58:B58"/>
    <mergeCell ref="C58:I58"/>
    <mergeCell ref="A56:B56"/>
    <mergeCell ref="C56:I56"/>
    <mergeCell ref="A57:C57"/>
    <mergeCell ref="D57:E57"/>
    <mergeCell ref="F57:G57"/>
    <mergeCell ref="H57:I57"/>
    <mergeCell ref="A54:B54"/>
    <mergeCell ref="C54:I54"/>
    <mergeCell ref="A55:C55"/>
    <mergeCell ref="D55:E55"/>
    <mergeCell ref="F55:G55"/>
    <mergeCell ref="H55:I55"/>
    <mergeCell ref="C52:I52"/>
    <mergeCell ref="A53:C53"/>
    <mergeCell ref="D53:E53"/>
    <mergeCell ref="F53:G53"/>
    <mergeCell ref="H53:I53"/>
    <mergeCell ref="C50:I50"/>
    <mergeCell ref="A51:C51"/>
    <mergeCell ref="D51:E51"/>
    <mergeCell ref="F51:G51"/>
    <mergeCell ref="H51:I51"/>
    <mergeCell ref="A52:B52"/>
    <mergeCell ref="A45:C45"/>
    <mergeCell ref="D45:E45"/>
    <mergeCell ref="F45:G45"/>
    <mergeCell ref="H45:I45"/>
    <mergeCell ref="A48:B48"/>
    <mergeCell ref="C48:I48"/>
    <mergeCell ref="A50:B50"/>
    <mergeCell ref="H43:I43"/>
    <mergeCell ref="A44:B44"/>
    <mergeCell ref="C44:I44"/>
    <mergeCell ref="A49:C49"/>
    <mergeCell ref="D49:E49"/>
    <mergeCell ref="F49:G49"/>
    <mergeCell ref="H49:I49"/>
    <mergeCell ref="A46:B46"/>
    <mergeCell ref="C46:I46"/>
    <mergeCell ref="A47:C47"/>
    <mergeCell ref="D47:E47"/>
    <mergeCell ref="F47:G47"/>
    <mergeCell ref="H47:I47"/>
    <mergeCell ref="H40:I40"/>
    <mergeCell ref="A41:B41"/>
    <mergeCell ref="C41:I41"/>
    <mergeCell ref="A43:C43"/>
    <mergeCell ref="D43:E43"/>
    <mergeCell ref="F43:G43"/>
    <mergeCell ref="C37:D37"/>
    <mergeCell ref="F37:I37"/>
    <mergeCell ref="A40:C40"/>
    <mergeCell ref="D40:E40"/>
    <mergeCell ref="F40:G40"/>
    <mergeCell ref="F24:I24"/>
    <mergeCell ref="B36:C36"/>
    <mergeCell ref="D36:E36"/>
    <mergeCell ref="F36:G36"/>
    <mergeCell ref="H36:I36"/>
    <mergeCell ref="B23:C23"/>
    <mergeCell ref="D23:E23"/>
    <mergeCell ref="F23:G23"/>
    <mergeCell ref="H23:I23"/>
    <mergeCell ref="C24:D24"/>
    <mergeCell ref="F31:I31"/>
    <mergeCell ref="B33:C33"/>
    <mergeCell ref="D33:E33"/>
    <mergeCell ref="F33:G33"/>
    <mergeCell ref="H33:I33"/>
    <mergeCell ref="C34:D34"/>
    <mergeCell ref="F34:I34"/>
    <mergeCell ref="B30:C30"/>
    <mergeCell ref="D30:E30"/>
    <mergeCell ref="F30:G30"/>
    <mergeCell ref="H30:I30"/>
    <mergeCell ref="C31:D31"/>
    <mergeCell ref="C21:D21"/>
    <mergeCell ref="F21:I21"/>
    <mergeCell ref="F18:I18"/>
    <mergeCell ref="B20:C20"/>
    <mergeCell ref="D20:E20"/>
    <mergeCell ref="F20:G20"/>
    <mergeCell ref="H20:I20"/>
    <mergeCell ref="F15:I15"/>
    <mergeCell ref="B17:C17"/>
    <mergeCell ref="D17:E17"/>
    <mergeCell ref="F17:I17"/>
    <mergeCell ref="C18:D18"/>
    <mergeCell ref="B14:C14"/>
    <mergeCell ref="D14:E14"/>
    <mergeCell ref="F14:G14"/>
    <mergeCell ref="H14:I14"/>
    <mergeCell ref="C15:D15"/>
    <mergeCell ref="B11:C11"/>
    <mergeCell ref="D11:E11"/>
    <mergeCell ref="F11:G11"/>
    <mergeCell ref="H11:I11"/>
    <mergeCell ref="C12:D12"/>
    <mergeCell ref="F12:I12"/>
    <mergeCell ref="B8:C8"/>
    <mergeCell ref="D8:E8"/>
    <mergeCell ref="F8:G8"/>
    <mergeCell ref="H8:I8"/>
    <mergeCell ref="C9:D9"/>
    <mergeCell ref="F9:I9"/>
    <mergeCell ref="A1:C1"/>
    <mergeCell ref="D1:E1"/>
    <mergeCell ref="F1:G1"/>
    <mergeCell ref="H1:I1"/>
    <mergeCell ref="C2:D2"/>
    <mergeCell ref="F2:I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1D02"/>
  </sheetPr>
  <dimension ref="A1:L53"/>
  <sheetViews>
    <sheetView workbookViewId="0">
      <selection activeCell="B9" sqref="B9:G9"/>
    </sheetView>
  </sheetViews>
  <sheetFormatPr defaultRowHeight="13.5"/>
  <cols>
    <col min="1" max="1" width="7.875" style="191" customWidth="1"/>
    <col min="2" max="2" width="8.5" style="191" customWidth="1"/>
    <col min="3" max="3" width="6.625" style="191" customWidth="1"/>
    <col min="4" max="4" width="15.75" style="191" customWidth="1"/>
    <col min="5" max="6" width="15.75" style="192" customWidth="1"/>
    <col min="7" max="7" width="18.25" style="192" customWidth="1"/>
    <col min="8" max="8" width="17.375" style="192" customWidth="1"/>
    <col min="9" max="9" width="14.625" style="192" customWidth="1"/>
    <col min="10" max="10" width="8.375" style="192" customWidth="1"/>
    <col min="11" max="11" width="7.5" style="192" customWidth="1"/>
    <col min="12" max="12" width="7.875" style="191" customWidth="1"/>
    <col min="13" max="13" width="9.25" style="191" customWidth="1"/>
    <col min="14" max="14" width="12.375" style="191" customWidth="1"/>
    <col min="15" max="16384" width="9" style="191"/>
  </cols>
  <sheetData>
    <row r="1" spans="1:12" ht="21">
      <c r="A1" s="214"/>
      <c r="B1" s="520" t="s">
        <v>396</v>
      </c>
      <c r="C1" s="521"/>
      <c r="D1" s="215" t="s">
        <v>42</v>
      </c>
      <c r="E1" s="216" t="s">
        <v>62</v>
      </c>
      <c r="F1" s="427"/>
      <c r="G1" s="428"/>
      <c r="H1" s="198" t="s">
        <v>59</v>
      </c>
    </row>
    <row r="2" spans="1:12" ht="24.75" customHeight="1">
      <c r="A2" s="215" t="s">
        <v>0</v>
      </c>
      <c r="B2" s="429" t="s">
        <v>397</v>
      </c>
      <c r="C2" s="429"/>
      <c r="D2" s="429"/>
      <c r="E2" s="429"/>
      <c r="F2" s="429"/>
      <c r="G2" s="429"/>
      <c r="H2" s="198" t="s">
        <v>60</v>
      </c>
    </row>
    <row r="3" spans="1:12" ht="19.5" customHeight="1">
      <c r="A3" s="197" t="s">
        <v>52</v>
      </c>
      <c r="B3" s="192"/>
      <c r="C3" s="192"/>
      <c r="D3" s="192"/>
      <c r="I3" s="198"/>
    </row>
    <row r="4" spans="1:12">
      <c r="A4" s="199" t="s">
        <v>50</v>
      </c>
      <c r="B4" s="385" t="s">
        <v>398</v>
      </c>
      <c r="C4" s="386"/>
      <c r="D4" s="386"/>
      <c r="E4" s="386"/>
      <c r="F4" s="386"/>
      <c r="G4" s="387"/>
    </row>
    <row r="5" spans="1:12">
      <c r="A5" s="200" t="s">
        <v>41</v>
      </c>
      <c r="B5" s="385" t="s">
        <v>399</v>
      </c>
      <c r="C5" s="386"/>
      <c r="D5" s="386"/>
      <c r="E5" s="386"/>
      <c r="F5" s="386"/>
      <c r="G5" s="387"/>
    </row>
    <row r="6" spans="1:12">
      <c r="A6" s="200" t="s">
        <v>8</v>
      </c>
      <c r="B6" s="385" t="s">
        <v>403</v>
      </c>
      <c r="C6" s="386"/>
      <c r="D6" s="387"/>
      <c r="E6" s="195" t="s">
        <v>46</v>
      </c>
      <c r="F6" s="193" t="str">
        <f>IF($I$6 = 0,"", $I$6)</f>
        <v>近接範囲</v>
      </c>
      <c r="G6" s="193" t="str">
        <f>IF($J$6 = 0,"", $J$6)</f>
        <v/>
      </c>
      <c r="H6" s="195" t="s">
        <v>46</v>
      </c>
      <c r="I6" s="194" t="s">
        <v>77</v>
      </c>
      <c r="J6" s="194">
        <v>0</v>
      </c>
    </row>
    <row r="7" spans="1:12">
      <c r="A7" s="201" t="s">
        <v>7</v>
      </c>
      <c r="B7" s="385" t="s">
        <v>404</v>
      </c>
      <c r="C7" s="386"/>
      <c r="D7" s="387"/>
      <c r="E7" s="195" t="s">
        <v>73</v>
      </c>
      <c r="F7" s="193" t="str">
        <f>IF($I$7 = 0,"", $I$7)</f>
        <v>爆発</v>
      </c>
      <c r="G7" s="217">
        <f>IF($J$7 = 0,"", $J$7)</f>
        <v>1</v>
      </c>
      <c r="H7" s="195" t="s">
        <v>73</v>
      </c>
      <c r="I7" s="194" t="s">
        <v>74</v>
      </c>
      <c r="J7" s="194">
        <v>1</v>
      </c>
    </row>
    <row r="8" spans="1:12">
      <c r="A8" s="203" t="s">
        <v>68</v>
      </c>
      <c r="B8" s="404" t="s">
        <v>407</v>
      </c>
      <c r="C8" s="405"/>
      <c r="D8" s="405"/>
      <c r="E8" s="405"/>
      <c r="F8" s="405"/>
      <c r="G8" s="406"/>
      <c r="H8" s="195" t="s">
        <v>94</v>
      </c>
      <c r="I8" s="194" t="s">
        <v>134</v>
      </c>
      <c r="J8" s="198" t="s">
        <v>69</v>
      </c>
    </row>
    <row r="9" spans="1:12">
      <c r="A9" s="202"/>
      <c r="B9" s="372" t="s">
        <v>405</v>
      </c>
      <c r="C9" s="373"/>
      <c r="D9" s="373"/>
      <c r="E9" s="373"/>
      <c r="F9" s="373"/>
      <c r="G9" s="374"/>
      <c r="H9" s="195" t="s">
        <v>55</v>
      </c>
      <c r="I9" s="194" t="s">
        <v>18</v>
      </c>
      <c r="J9" s="193">
        <f>IF($I$9 = "筋力",基本!$C$5,IF($I$9 = "耐久力",基本!$C$6,IF($I$9 = "敏捷力",基本!$C$7,IF($I$9 = "知力",基本!$C$8,IF($I$9 = "判断力",基本!$C$9,IF($I$9 = "魅力",基本!$C$10,""))))))</f>
        <v>6</v>
      </c>
      <c r="K9" s="194" t="s">
        <v>21</v>
      </c>
    </row>
    <row r="10" spans="1:12" ht="13.5" customHeight="1">
      <c r="A10" s="209"/>
      <c r="B10" s="372"/>
      <c r="C10" s="373"/>
      <c r="D10" s="373"/>
      <c r="E10" s="373"/>
      <c r="F10" s="373"/>
      <c r="G10" s="374"/>
      <c r="H10" s="195" t="s">
        <v>65</v>
      </c>
      <c r="I10" s="194">
        <v>0</v>
      </c>
      <c r="J10" s="388" t="s">
        <v>57</v>
      </c>
      <c r="K10" s="389"/>
      <c r="L10" s="193">
        <f>IF($I$8=基本!$F$4,基本!$O$7,IF($I$8=基本!$F$13,基本!$O$16,IF($I$8=基本!$F$22,基本!$O$25,IF($I$8=基本!$F$31,基本!$O$34,IF($I$8=基本!$F$40,基本!$O$43,0)))))</f>
        <v>10</v>
      </c>
    </row>
    <row r="11" spans="1:12" ht="13.5" customHeight="1">
      <c r="A11" s="202"/>
      <c r="B11" s="372"/>
      <c r="C11" s="373"/>
      <c r="D11" s="373"/>
      <c r="E11" s="373"/>
      <c r="F11" s="373"/>
      <c r="G11" s="374"/>
      <c r="H11" s="206" t="s">
        <v>56</v>
      </c>
      <c r="I11" s="194" t="s">
        <v>18</v>
      </c>
      <c r="J11" s="208">
        <f>IF($I$9 = "筋力",基本!$C$5,IF($I$11 = "耐久力",基本!$C$6,IF($I$11 = "敏捷力",基本!$C$7,IF($I$11 = "知力",基本!$C$8,IF($I$11 = "判断力",基本!$C$9,IF($I$11 = "魅力",基本!$C$10,""))))))</f>
        <v>6</v>
      </c>
      <c r="L11" s="192"/>
    </row>
    <row r="12" spans="1:12">
      <c r="A12" s="202"/>
      <c r="B12" s="408"/>
      <c r="C12" s="373"/>
      <c r="D12" s="373"/>
      <c r="E12" s="373"/>
      <c r="F12" s="373"/>
      <c r="G12" s="374"/>
      <c r="H12" s="195" t="s">
        <v>66</v>
      </c>
      <c r="I12" s="194">
        <v>0</v>
      </c>
      <c r="J12" s="388" t="s">
        <v>58</v>
      </c>
      <c r="K12" s="389"/>
      <c r="L12" s="193">
        <f>IF($I$8=基本!$F$4,基本!$O$9,IF($I$8=基本!$F$13,基本!$O$18,IF($I$8=基本!$F$22,基本!$O$27,IF($I$8=基本!$F$31,基本!$O$36,IF($I$8=基本!$F$40,基本!$O$45,0)))))</f>
        <v>3</v>
      </c>
    </row>
    <row r="13" spans="1:12">
      <c r="A13" s="202"/>
      <c r="B13" s="372"/>
      <c r="C13" s="373"/>
      <c r="D13" s="373"/>
      <c r="E13" s="373"/>
      <c r="F13" s="373"/>
      <c r="G13" s="374"/>
      <c r="H13" s="207" t="s">
        <v>95</v>
      </c>
      <c r="I13" s="194">
        <v>3</v>
      </c>
      <c r="J13" s="195" t="s">
        <v>48</v>
      </c>
      <c r="K13" s="194">
        <v>6</v>
      </c>
    </row>
    <row r="14" spans="1:12">
      <c r="A14" s="202"/>
      <c r="B14" s="372"/>
      <c r="C14" s="373"/>
      <c r="D14" s="373"/>
      <c r="E14" s="373"/>
      <c r="F14" s="373"/>
      <c r="G14" s="374"/>
      <c r="H14" s="195" t="s">
        <v>54</v>
      </c>
      <c r="I14" s="194">
        <v>3</v>
      </c>
      <c r="J14" s="195" t="s">
        <v>48</v>
      </c>
      <c r="K14" s="194">
        <v>6</v>
      </c>
    </row>
    <row r="15" spans="1:12">
      <c r="A15" s="202"/>
      <c r="B15" s="372"/>
      <c r="C15" s="373"/>
      <c r="D15" s="373"/>
      <c r="E15" s="373"/>
      <c r="F15" s="373"/>
      <c r="G15" s="374"/>
      <c r="H15" s="195" t="s">
        <v>67</v>
      </c>
      <c r="I15" s="194" t="s">
        <v>81</v>
      </c>
    </row>
    <row r="16" spans="1:12">
      <c r="A16" s="202"/>
      <c r="B16" s="372"/>
      <c r="C16" s="373"/>
      <c r="D16" s="373"/>
      <c r="E16" s="373"/>
      <c r="F16" s="373"/>
      <c r="G16" s="374"/>
      <c r="H16" s="195" t="s">
        <v>185</v>
      </c>
      <c r="I16" s="194">
        <v>1</v>
      </c>
      <c r="J16" s="195" t="s">
        <v>48</v>
      </c>
      <c r="K16" s="194">
        <v>6</v>
      </c>
      <c r="L16" s="194" t="s">
        <v>81</v>
      </c>
    </row>
    <row r="17" spans="1:11">
      <c r="A17" s="202"/>
      <c r="B17" s="435"/>
      <c r="C17" s="436"/>
      <c r="D17" s="436"/>
      <c r="E17" s="436"/>
      <c r="F17" s="436"/>
      <c r="G17" s="437"/>
      <c r="J17" s="191"/>
      <c r="K17" s="191"/>
    </row>
    <row r="18" spans="1:11">
      <c r="A18" s="202"/>
      <c r="B18" s="517"/>
      <c r="C18" s="518"/>
      <c r="D18" s="518"/>
      <c r="E18" s="518"/>
      <c r="F18" s="518"/>
      <c r="G18" s="519"/>
      <c r="J18" s="191"/>
      <c r="K18" s="191"/>
    </row>
    <row r="19" spans="1:11">
      <c r="A19" s="202"/>
      <c r="B19" s="372"/>
      <c r="C19" s="373"/>
      <c r="D19" s="373"/>
      <c r="E19" s="373"/>
      <c r="F19" s="373"/>
      <c r="G19" s="374"/>
      <c r="J19" s="191"/>
      <c r="K19" s="191"/>
    </row>
    <row r="20" spans="1:11" ht="21">
      <c r="A20" s="202"/>
      <c r="B20" s="432" t="str">
        <f>"　　　　　　　　　　　　　　　　　" &amp; INT(基本!$B$12/2) &amp; " マス瞬間移動"</f>
        <v>　　　　　　　　　　　　　　　　　2 マス瞬間移動</v>
      </c>
      <c r="C20" s="433"/>
      <c r="D20" s="433"/>
      <c r="E20" s="433"/>
      <c r="F20" s="433"/>
      <c r="G20" s="434"/>
      <c r="J20" s="191"/>
      <c r="K20" s="191"/>
    </row>
    <row r="21" spans="1:11">
      <c r="A21" s="202"/>
      <c r="B21" s="372"/>
      <c r="C21" s="373"/>
      <c r="D21" s="373"/>
      <c r="E21" s="373"/>
      <c r="F21" s="373"/>
      <c r="G21" s="374"/>
      <c r="J21" s="191"/>
      <c r="K21" s="191"/>
    </row>
    <row r="22" spans="1:11">
      <c r="A22" s="204"/>
      <c r="B22" s="369"/>
      <c r="C22" s="370"/>
      <c r="D22" s="370"/>
      <c r="E22" s="370"/>
      <c r="F22" s="370"/>
      <c r="G22" s="371"/>
      <c r="J22" s="191"/>
      <c r="K22" s="191"/>
    </row>
    <row r="23" spans="1:11" ht="24" customHeight="1">
      <c r="A23" s="400" t="s">
        <v>474</v>
      </c>
      <c r="B23" s="400"/>
      <c r="C23" s="400"/>
      <c r="D23" s="400"/>
      <c r="E23" s="400"/>
      <c r="F23" s="400"/>
      <c r="G23" s="400"/>
      <c r="I23" s="191"/>
      <c r="J23" s="191"/>
      <c r="K23" s="191"/>
    </row>
    <row r="24" spans="1:11" ht="13.5" customHeight="1">
      <c r="A24" s="368" t="s">
        <v>472</v>
      </c>
      <c r="B24" s="368"/>
      <c r="C24" s="368"/>
      <c r="D24" s="368"/>
      <c r="E24" s="368"/>
      <c r="F24" s="368"/>
      <c r="G24" s="368"/>
    </row>
    <row r="25" spans="1:11" ht="13.5" customHeight="1">
      <c r="A25" s="368" t="s">
        <v>473</v>
      </c>
      <c r="B25" s="368"/>
      <c r="C25" s="368"/>
      <c r="D25" s="368"/>
      <c r="E25" s="368"/>
      <c r="F25" s="368"/>
      <c r="G25" s="368"/>
    </row>
    <row r="26" spans="1:11" ht="13.5" customHeight="1">
      <c r="A26" s="368" t="s">
        <v>126</v>
      </c>
      <c r="B26" s="368"/>
      <c r="C26" s="368"/>
      <c r="D26" s="368"/>
      <c r="E26" s="368"/>
      <c r="F26" s="368"/>
      <c r="G26" s="368"/>
    </row>
    <row r="27" spans="1:11" ht="13.5" customHeight="1">
      <c r="A27" s="390" t="str">
        <f>"　　"&amp;基本!$C$9&amp;"HP（【判】）回復する　⇒レイ･オン･ハンズのページ参照"</f>
        <v>　　4HP（【判】）回復する　⇒レイ･オン･ハンズのページ参照</v>
      </c>
      <c r="B27" s="390"/>
      <c r="C27" s="390"/>
      <c r="D27" s="390"/>
      <c r="E27" s="390"/>
      <c r="F27" s="390"/>
      <c r="G27" s="390"/>
      <c r="I27" s="191"/>
      <c r="J27" s="191"/>
      <c r="K27" s="191"/>
    </row>
    <row r="28" spans="1:11" ht="24" customHeight="1">
      <c r="A28" s="400" t="s">
        <v>550</v>
      </c>
      <c r="B28" s="400"/>
      <c r="C28" s="400"/>
      <c r="D28" s="400"/>
      <c r="E28" s="400"/>
      <c r="F28" s="400"/>
      <c r="G28" s="400"/>
      <c r="I28" s="191"/>
      <c r="J28" s="191"/>
      <c r="K28" s="191"/>
    </row>
    <row r="29" spans="1:11" ht="13.5" customHeight="1">
      <c r="A29" s="368" t="s">
        <v>551</v>
      </c>
      <c r="B29" s="368"/>
      <c r="C29" s="368"/>
      <c r="D29" s="368"/>
      <c r="E29" s="368"/>
      <c r="F29" s="368"/>
      <c r="G29" s="368"/>
    </row>
    <row r="30" spans="1:11" ht="13.5" customHeight="1">
      <c r="A30" s="368" t="s">
        <v>552</v>
      </c>
      <c r="B30" s="368"/>
      <c r="C30" s="368"/>
      <c r="D30" s="368"/>
      <c r="E30" s="368"/>
      <c r="F30" s="368"/>
      <c r="G30" s="368"/>
    </row>
    <row r="31" spans="1:11" ht="13.5" customHeight="1">
      <c r="A31" s="368" t="s">
        <v>553</v>
      </c>
      <c r="B31" s="368"/>
      <c r="C31" s="368"/>
      <c r="D31" s="368"/>
      <c r="E31" s="368"/>
      <c r="F31" s="368"/>
      <c r="G31" s="368"/>
    </row>
    <row r="32" spans="1:11" ht="13.5" customHeight="1">
      <c r="A32" s="390" t="s">
        <v>554</v>
      </c>
      <c r="B32" s="390"/>
      <c r="C32" s="390"/>
      <c r="D32" s="390"/>
      <c r="E32" s="390"/>
      <c r="F32" s="390"/>
      <c r="G32" s="390"/>
      <c r="I32" s="191"/>
      <c r="J32" s="191"/>
      <c r="K32" s="191"/>
    </row>
    <row r="33" spans="1:12">
      <c r="A33" s="370"/>
      <c r="B33" s="370"/>
      <c r="C33" s="370"/>
      <c r="D33" s="370"/>
      <c r="E33" s="370"/>
      <c r="F33" s="370"/>
      <c r="G33" s="370"/>
    </row>
    <row r="34" spans="1:12">
      <c r="A34" s="375" t="s">
        <v>53</v>
      </c>
      <c r="B34" s="376"/>
      <c r="C34" s="376"/>
      <c r="D34" s="376"/>
      <c r="E34" s="376"/>
      <c r="F34" s="376"/>
      <c r="G34" s="377"/>
    </row>
    <row r="35" spans="1:12" s="192" customFormat="1" ht="17.25">
      <c r="A35" s="378"/>
      <c r="B35" s="379"/>
      <c r="C35" s="379"/>
      <c r="D35" s="379"/>
      <c r="E35" s="379"/>
      <c r="F35" s="379"/>
      <c r="G35" s="380"/>
      <c r="L35" s="191"/>
    </row>
    <row r="36" spans="1:12" s="192" customFormat="1">
      <c r="A36" s="372" t="s">
        <v>526</v>
      </c>
      <c r="B36" s="373"/>
      <c r="C36" s="373"/>
      <c r="D36" s="373"/>
      <c r="E36" s="373"/>
      <c r="F36" s="373"/>
      <c r="G36" s="374"/>
      <c r="L36" s="191"/>
    </row>
    <row r="37" spans="1:12" s="192" customFormat="1">
      <c r="A37" s="372" t="s">
        <v>527</v>
      </c>
      <c r="B37" s="373"/>
      <c r="C37" s="373"/>
      <c r="D37" s="373"/>
      <c r="E37" s="373"/>
      <c r="F37" s="373"/>
      <c r="G37" s="374"/>
      <c r="L37" s="191"/>
    </row>
    <row r="38" spans="1:12" s="192" customFormat="1">
      <c r="A38" s="372" t="s">
        <v>528</v>
      </c>
      <c r="B38" s="373"/>
      <c r="C38" s="373"/>
      <c r="D38" s="373"/>
      <c r="E38" s="373"/>
      <c r="F38" s="373"/>
      <c r="G38" s="374"/>
      <c r="L38" s="191"/>
    </row>
    <row r="39" spans="1:12">
      <c r="A39" s="372" t="s">
        <v>529</v>
      </c>
      <c r="B39" s="373"/>
      <c r="C39" s="373"/>
      <c r="D39" s="373"/>
      <c r="E39" s="373"/>
      <c r="F39" s="373"/>
      <c r="G39" s="374"/>
    </row>
    <row r="40" spans="1:12" s="192" customFormat="1">
      <c r="A40" s="269"/>
      <c r="B40" s="270"/>
      <c r="C40" s="270"/>
      <c r="D40" s="270"/>
      <c r="E40" s="270"/>
      <c r="F40" s="270"/>
      <c r="G40" s="271"/>
      <c r="L40" s="191"/>
    </row>
    <row r="41" spans="1:12" s="192" customFormat="1">
      <c r="A41" s="269" t="s">
        <v>530</v>
      </c>
      <c r="B41" s="270"/>
      <c r="C41" s="270"/>
      <c r="D41" s="270"/>
      <c r="E41" s="270"/>
      <c r="F41" s="270"/>
      <c r="G41" s="271"/>
      <c r="L41" s="191"/>
    </row>
    <row r="42" spans="1:12" s="192" customFormat="1">
      <c r="A42" s="274" t="s">
        <v>531</v>
      </c>
      <c r="B42" s="275"/>
      <c r="C42" s="275"/>
      <c r="D42" s="275"/>
      <c r="E42" s="275"/>
      <c r="F42" s="275"/>
      <c r="G42" s="276"/>
      <c r="L42" s="191"/>
    </row>
    <row r="43" spans="1:12" s="192" customFormat="1">
      <c r="A43" s="372"/>
      <c r="B43" s="373"/>
      <c r="C43" s="373"/>
      <c r="D43" s="373"/>
      <c r="E43" s="373"/>
      <c r="F43" s="373"/>
      <c r="G43" s="374"/>
      <c r="L43" s="191"/>
    </row>
    <row r="44" spans="1:12" s="192" customFormat="1">
      <c r="A44" s="435" t="s">
        <v>532</v>
      </c>
      <c r="B44" s="496"/>
      <c r="C44" s="496"/>
      <c r="D44" s="496"/>
      <c r="E44" s="496"/>
      <c r="F44" s="496"/>
      <c r="G44" s="497"/>
      <c r="L44" s="191"/>
    </row>
    <row r="45" spans="1:12">
      <c r="A45" s="269" t="s">
        <v>533</v>
      </c>
      <c r="B45" s="270"/>
      <c r="C45" s="270"/>
      <c r="D45" s="270"/>
      <c r="E45" s="270"/>
      <c r="F45" s="270"/>
      <c r="G45" s="271"/>
    </row>
    <row r="46" spans="1:12" s="192" customFormat="1">
      <c r="A46" s="269" t="s">
        <v>534</v>
      </c>
      <c r="B46" s="270"/>
      <c r="C46" s="270"/>
      <c r="D46" s="270"/>
      <c r="E46" s="270"/>
      <c r="F46" s="270"/>
      <c r="G46" s="271"/>
      <c r="L46" s="191"/>
    </row>
    <row r="47" spans="1:12" s="192" customFormat="1">
      <c r="A47" s="269"/>
      <c r="B47" s="270"/>
      <c r="C47" s="270"/>
      <c r="D47" s="270"/>
      <c r="E47" s="270"/>
      <c r="F47" s="270"/>
      <c r="G47" s="271"/>
      <c r="L47" s="191"/>
    </row>
    <row r="48" spans="1:12">
      <c r="A48" s="372"/>
      <c r="B48" s="373"/>
      <c r="C48" s="373"/>
      <c r="D48" s="373"/>
      <c r="E48" s="373"/>
      <c r="F48" s="373"/>
      <c r="G48" s="374"/>
    </row>
    <row r="49" spans="1:12" s="192" customFormat="1" ht="18.75">
      <c r="A49" s="584" t="s">
        <v>535</v>
      </c>
      <c r="B49" s="585"/>
      <c r="C49" s="585"/>
      <c r="D49" s="585"/>
      <c r="E49" s="585"/>
      <c r="F49" s="585"/>
      <c r="G49" s="586"/>
      <c r="L49" s="191"/>
    </row>
    <row r="50" spans="1:12" s="192" customFormat="1">
      <c r="A50" s="372"/>
      <c r="B50" s="373"/>
      <c r="C50" s="373"/>
      <c r="D50" s="373"/>
      <c r="E50" s="373"/>
      <c r="F50" s="373"/>
      <c r="G50" s="374"/>
      <c r="L50" s="191"/>
    </row>
    <row r="51" spans="1:12" s="192" customFormat="1">
      <c r="A51" s="372"/>
      <c r="B51" s="373"/>
      <c r="C51" s="373"/>
      <c r="D51" s="373"/>
      <c r="E51" s="373"/>
      <c r="F51" s="373"/>
      <c r="G51" s="374"/>
      <c r="L51" s="191"/>
    </row>
    <row r="52" spans="1:12" s="192" customFormat="1">
      <c r="A52" s="369"/>
      <c r="B52" s="370"/>
      <c r="C52" s="370"/>
      <c r="D52" s="370"/>
      <c r="E52" s="370"/>
      <c r="F52" s="370"/>
      <c r="G52" s="371"/>
      <c r="L52" s="191"/>
    </row>
    <row r="53" spans="1:12" s="192" customFormat="1" ht="21">
      <c r="A53" s="210" t="s">
        <v>33</v>
      </c>
      <c r="B53" s="211" t="str">
        <f>$B$1</f>
        <v>種族ﾊﾟﾜｰ</v>
      </c>
      <c r="C53" s="212" t="s">
        <v>42</v>
      </c>
      <c r="D53" s="213" t="str">
        <f>$E$1</f>
        <v>遭遇毎</v>
      </c>
      <c r="E53" s="419" t="str">
        <f>$B$2</f>
        <v>シャード・スウォーム</v>
      </c>
      <c r="F53" s="420"/>
      <c r="G53" s="421"/>
      <c r="L53" s="191"/>
    </row>
  </sheetData>
  <mergeCells count="49">
    <mergeCell ref="A52:G52"/>
    <mergeCell ref="E53:G53"/>
    <mergeCell ref="A51:G51"/>
    <mergeCell ref="A36:G36"/>
    <mergeCell ref="A37:G37"/>
    <mergeCell ref="A38:G38"/>
    <mergeCell ref="A39:G39"/>
    <mergeCell ref="A43:G43"/>
    <mergeCell ref="A44:G44"/>
    <mergeCell ref="A49:G49"/>
    <mergeCell ref="A48:G48"/>
    <mergeCell ref="A50:G50"/>
    <mergeCell ref="A35:G35"/>
    <mergeCell ref="B17:G17"/>
    <mergeCell ref="B18:G18"/>
    <mergeCell ref="B19:G19"/>
    <mergeCell ref="B20:G20"/>
    <mergeCell ref="B21:G21"/>
    <mergeCell ref="B22:G22"/>
    <mergeCell ref="A33:G33"/>
    <mergeCell ref="A34:G34"/>
    <mergeCell ref="A23:G23"/>
    <mergeCell ref="A24:G24"/>
    <mergeCell ref="A28:G28"/>
    <mergeCell ref="A29:G29"/>
    <mergeCell ref="A30:G30"/>
    <mergeCell ref="A31:G31"/>
    <mergeCell ref="A32:G32"/>
    <mergeCell ref="B6:D6"/>
    <mergeCell ref="B7:D7"/>
    <mergeCell ref="B8:G8"/>
    <mergeCell ref="B9:G9"/>
    <mergeCell ref="B10:G10"/>
    <mergeCell ref="B1:C1"/>
    <mergeCell ref="F1:G1"/>
    <mergeCell ref="B2:G2"/>
    <mergeCell ref="B4:G4"/>
    <mergeCell ref="B5:G5"/>
    <mergeCell ref="A25:G25"/>
    <mergeCell ref="A26:G26"/>
    <mergeCell ref="A27:G27"/>
    <mergeCell ref="J10:K10"/>
    <mergeCell ref="B11:G11"/>
    <mergeCell ref="B12:G12"/>
    <mergeCell ref="J12:K12"/>
    <mergeCell ref="B13:G13"/>
    <mergeCell ref="B14:G14"/>
    <mergeCell ref="B15:G15"/>
    <mergeCell ref="B16:G16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基本!$A$14:$A$17</xm:f>
          </x14:formula1>
          <xm:sqref>K9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L52"/>
  <sheetViews>
    <sheetView workbookViewId="0">
      <selection activeCell="A31" sqref="A31:G31"/>
    </sheetView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16" t="s">
        <v>33</v>
      </c>
      <c r="B1" s="381">
        <v>1</v>
      </c>
      <c r="C1" s="382"/>
      <c r="D1" s="18" t="s">
        <v>42</v>
      </c>
      <c r="E1" s="17" t="s">
        <v>43</v>
      </c>
      <c r="F1" s="383"/>
      <c r="G1" s="384"/>
      <c r="H1" s="21" t="s">
        <v>59</v>
      </c>
    </row>
    <row r="2" spans="1:12" ht="24.75" customHeight="1">
      <c r="A2" s="18" t="s">
        <v>0</v>
      </c>
      <c r="B2" s="366" t="s">
        <v>114</v>
      </c>
      <c r="C2" s="366"/>
      <c r="D2" s="366"/>
      <c r="E2" s="366"/>
      <c r="F2" s="366"/>
      <c r="G2" s="366"/>
      <c r="H2" s="21" t="s">
        <v>60</v>
      </c>
    </row>
    <row r="3" spans="1:12" ht="19.5" customHeight="1">
      <c r="A3" s="19" t="s">
        <v>52</v>
      </c>
      <c r="B3" s="1"/>
      <c r="C3" s="1"/>
      <c r="D3" s="1"/>
      <c r="I3" s="21"/>
    </row>
    <row r="4" spans="1:12">
      <c r="A4" s="23" t="s">
        <v>50</v>
      </c>
      <c r="B4" s="385" t="s">
        <v>340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115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6</v>
      </c>
      <c r="C6" s="386"/>
      <c r="D6" s="387"/>
      <c r="E6" s="95" t="s">
        <v>61</v>
      </c>
      <c r="F6" s="94" t="str">
        <f>$I$6</f>
        <v>近接</v>
      </c>
      <c r="G6" s="94" t="str">
        <f>$J$6</f>
        <v>武器</v>
      </c>
      <c r="H6" s="32" t="s">
        <v>46</v>
      </c>
      <c r="I6" s="33" t="s">
        <v>76</v>
      </c>
      <c r="J6" s="33" t="s">
        <v>116</v>
      </c>
    </row>
    <row r="7" spans="1:12">
      <c r="A7" s="25" t="s">
        <v>7</v>
      </c>
      <c r="B7" s="385" t="s">
        <v>120</v>
      </c>
      <c r="C7" s="386"/>
      <c r="D7" s="387"/>
      <c r="E7" s="95" t="s">
        <v>73</v>
      </c>
      <c r="F7" s="94" t="str">
        <f>IF($I$7 = 0,"", $I$7)</f>
        <v/>
      </c>
      <c r="G7" s="94" t="str">
        <f>IF($J$7 = 0,"", $J$7)</f>
        <v/>
      </c>
      <c r="H7" s="47" t="s">
        <v>73</v>
      </c>
      <c r="I7" s="48"/>
      <c r="J7" s="48"/>
    </row>
    <row r="8" spans="1:12">
      <c r="A8" s="25" t="s">
        <v>9</v>
      </c>
      <c r="B8" s="385" t="s">
        <v>119</v>
      </c>
      <c r="C8" s="386"/>
      <c r="D8" s="386"/>
      <c r="E8" s="386"/>
      <c r="F8" s="386"/>
      <c r="G8" s="387"/>
      <c r="H8" s="50" t="s">
        <v>94</v>
      </c>
      <c r="I8" s="49" t="s">
        <v>117</v>
      </c>
      <c r="J8" s="21" t="s">
        <v>69</v>
      </c>
    </row>
    <row r="9" spans="1:12">
      <c r="A9" s="139" t="s">
        <v>337</v>
      </c>
      <c r="B9" s="404" t="s">
        <v>338</v>
      </c>
      <c r="C9" s="405"/>
      <c r="D9" s="405"/>
      <c r="E9" s="405"/>
      <c r="F9" s="405"/>
      <c r="G9" s="406"/>
      <c r="H9" s="50" t="s">
        <v>55</v>
      </c>
      <c r="I9" s="49" t="s">
        <v>18</v>
      </c>
      <c r="J9" s="51">
        <f>IF($I$9 = "筋力",基本!$C$5,IF($I$9 = "耐久力",基本!$C$6,IF($I$9 = "敏捷力",基本!$C$7,IF($I$9 = "知力",基本!$C$8,IF($I$9 = "判断力",基本!$C$9,IF($I$9 = "魅力",基本!$C$10,""))))))</f>
        <v>6</v>
      </c>
      <c r="K9" s="49" t="s">
        <v>118</v>
      </c>
    </row>
    <row r="10" spans="1:12">
      <c r="A10" s="138"/>
      <c r="B10" s="372" t="s">
        <v>394</v>
      </c>
      <c r="C10" s="373"/>
      <c r="D10" s="373"/>
      <c r="E10" s="373"/>
      <c r="F10" s="373"/>
      <c r="G10" s="374"/>
      <c r="H10" s="50" t="s">
        <v>65</v>
      </c>
      <c r="I10" s="49">
        <v>0</v>
      </c>
      <c r="J10" s="388" t="s">
        <v>57</v>
      </c>
      <c r="K10" s="389"/>
      <c r="L10" s="51">
        <f>IF($I$8=基本!$F$4,基本!$O$7,IF($I$8=基本!$F$13,基本!$O$16,IF($I$8=基本!$F$22,基本!$O$25,IF($I$8=基本!$F$31,基本!$O$34,IF($I$8=基本!$F$40,基本!$O$43,0)))))</f>
        <v>14</v>
      </c>
    </row>
    <row r="11" spans="1:12">
      <c r="A11" s="138"/>
      <c r="B11" s="372"/>
      <c r="C11" s="373"/>
      <c r="D11" s="373"/>
      <c r="E11" s="373"/>
      <c r="F11" s="373"/>
      <c r="G11" s="374"/>
      <c r="H11" s="52" t="s">
        <v>56</v>
      </c>
      <c r="I11" s="49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138"/>
      <c r="B12" s="372"/>
      <c r="C12" s="373"/>
      <c r="D12" s="373"/>
      <c r="E12" s="373"/>
      <c r="F12" s="373"/>
      <c r="G12" s="374"/>
      <c r="H12" s="50" t="s">
        <v>66</v>
      </c>
      <c r="I12" s="49">
        <v>0</v>
      </c>
      <c r="J12" s="388" t="s">
        <v>58</v>
      </c>
      <c r="K12" s="389"/>
      <c r="L12" s="51">
        <f>IF($I$8=基本!$F$4,基本!$O$9,IF($I$8=基本!$F$13,基本!$O$18,IF($I$8=基本!$F$22,基本!$O$27,IF($I$8=基本!$F$31,基本!$O$36,IF($I$8=基本!$F$40,基本!$O$45,0)))))</f>
        <v>5</v>
      </c>
    </row>
    <row r="13" spans="1:12">
      <c r="A13" s="138"/>
      <c r="B13" s="408"/>
      <c r="C13" s="373"/>
      <c r="D13" s="373"/>
      <c r="E13" s="373"/>
      <c r="F13" s="373"/>
      <c r="G13" s="374"/>
      <c r="H13" s="53" t="s">
        <v>95</v>
      </c>
      <c r="I13" s="49">
        <v>1</v>
      </c>
      <c r="J13" s="50" t="s">
        <v>48</v>
      </c>
      <c r="K13" s="49">
        <v>10</v>
      </c>
    </row>
    <row r="14" spans="1:12">
      <c r="A14" s="139" t="s">
        <v>123</v>
      </c>
      <c r="B14" s="407" t="s">
        <v>339</v>
      </c>
      <c r="C14" s="405"/>
      <c r="D14" s="405"/>
      <c r="E14" s="405"/>
      <c r="F14" s="405"/>
      <c r="G14" s="406"/>
      <c r="H14" s="50" t="s">
        <v>54</v>
      </c>
      <c r="I14" s="70">
        <v>3</v>
      </c>
      <c r="J14" s="69" t="s">
        <v>48</v>
      </c>
      <c r="K14" s="70">
        <v>6</v>
      </c>
    </row>
    <row r="15" spans="1:12">
      <c r="A15" s="140"/>
      <c r="B15" s="401"/>
      <c r="C15" s="402"/>
      <c r="D15" s="402"/>
      <c r="E15" s="402"/>
      <c r="F15" s="402"/>
      <c r="G15" s="403"/>
      <c r="H15" s="47" t="s">
        <v>67</v>
      </c>
      <c r="I15" s="48" t="s">
        <v>81</v>
      </c>
    </row>
    <row r="16" spans="1:12" ht="14.25" thickBot="1">
      <c r="A16" s="20" t="s">
        <v>51</v>
      </c>
      <c r="E16" s="3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1" ht="18.75" customHeight="1" thickBot="1">
      <c r="A17" s="391" t="str">
        <f>$B$2</f>
        <v>ヴァーチュアス･ストライク</v>
      </c>
      <c r="B17" s="392"/>
      <c r="C17" s="393"/>
      <c r="D17" s="5" t="s">
        <v>3</v>
      </c>
      <c r="E17" s="36" t="s">
        <v>2</v>
      </c>
      <c r="F17" s="157" t="s">
        <v>211</v>
      </c>
      <c r="G17" s="156" t="s">
        <v>212</v>
      </c>
    </row>
    <row r="18" spans="1:11" ht="23.25" customHeight="1">
      <c r="A18" s="394" t="s">
        <v>1</v>
      </c>
      <c r="B18" s="122" t="s">
        <v>45</v>
      </c>
      <c r="C18" s="22" t="str">
        <f>$K$9</f>
        <v>AC</v>
      </c>
      <c r="D18" s="6" t="str">
        <f>$J$9+$L$10+$I$10 &amp; "+1d20"  &amp; IF($I$7="爆発"," ★",IF($I$7="噴射"," ★",""))</f>
        <v>20+1d20</v>
      </c>
      <c r="E18" s="6" t="str">
        <f>$J$9+$L$10+2+$I$10 &amp; "+1d20"  &amp; IF($I$7="爆発"," ★",IF($I$7="噴射"," ★",""))</f>
        <v>22+1d20</v>
      </c>
      <c r="F18" s="6" t="str">
        <f>$J$9+$L$10+$I$10+1&amp;"+1d20"&amp;IF($I$7="爆発"," ★",IF($I$7="噴射"," ★",""))</f>
        <v>21+1d20</v>
      </c>
      <c r="G18" s="35" t="str">
        <f>$J$9+$L$10+$I$10+3 &amp; "+1d20" &amp;IF($I$7="爆発"," ★",IF($I$7="噴射"," ★",""))</f>
        <v>23+1d20</v>
      </c>
      <c r="I18"/>
      <c r="J18"/>
      <c r="K18"/>
    </row>
    <row r="19" spans="1:11" ht="23.25" customHeight="1">
      <c r="A19" s="395"/>
      <c r="B19" s="123" t="s">
        <v>44</v>
      </c>
      <c r="C19" s="55" t="str">
        <f>IF($I$15 = 0,"", $I$15)</f>
        <v>光輝</v>
      </c>
      <c r="D19" s="7" t="str">
        <f>$J$11+$L$12+$I$12 &amp; "+" &amp; $I$13 &amp; "d" &amp; $K$13 &amp;" ★"</f>
        <v>11+1d10 ★</v>
      </c>
      <c r="E19" s="7" t="str">
        <f>$J$11+$L$12+$I$12 &amp; "+" &amp; $I$13 &amp; "d" &amp; $K$13 &amp;" ★"</f>
        <v>11+1d10 ★</v>
      </c>
      <c r="F19" s="7" t="str">
        <f>$J$11+$L$12+$I$12 &amp; "+" &amp; $I$13 &amp; "d" &amp; $K$13 &amp;" ★"</f>
        <v>11+1d10 ★</v>
      </c>
      <c r="G19" s="76" t="str">
        <f>$J$11+$L$12+$I$12 &amp; "+" &amp; $I$13 &amp; "d" &amp; $K$13 &amp;" ★"</f>
        <v>11+1d10 ★</v>
      </c>
      <c r="I19"/>
      <c r="J19"/>
      <c r="K19"/>
    </row>
    <row r="20" spans="1:11" ht="23.25" customHeight="1" thickBot="1">
      <c r="A20" s="396"/>
      <c r="B20" s="124" t="s">
        <v>4</v>
      </c>
      <c r="C20" s="79" t="str">
        <f>IF($I$15 = 0,"", $I$15)</f>
        <v>光輝</v>
      </c>
      <c r="D20" s="77" t="str">
        <f>$J$11+$L$12+$I$12+($I$13*$K$13) &amp; IF($I$14 = 0,"","+" &amp; $I$14 &amp; "d" &amp; $K$14) &amp; " ★☆"</f>
        <v>21+3d6 ★☆</v>
      </c>
      <c r="E20" s="77" t="str">
        <f>$J$11+$L$12+$I$12+($I$13*$K$13) &amp; IF($I$14 = 0,"","+" &amp; $I$14 &amp; "d" &amp; $K$14) &amp; " ★☆"</f>
        <v>21+3d6 ★☆</v>
      </c>
      <c r="F20" s="77" t="str">
        <f>$J$11+$L$12+$I$12+($I$13*$K$13) &amp; IF($I$14 = 0,"","+" &amp; $I$14 &amp; "d" &amp; $K$14) &amp; " ★☆"</f>
        <v>21+3d6 ★☆</v>
      </c>
      <c r="G20" s="78" t="str">
        <f>$J$11+$L$12+$I$12+($I$13*$K$13) &amp; IF($I$14 = 0,"","+" &amp; $I$14 &amp; "d" &amp; $K$14) &amp; " ★☆"</f>
        <v>21+3d6 ★☆</v>
      </c>
    </row>
    <row r="21" spans="1:11" ht="23.25" customHeight="1">
      <c r="A21" s="397" t="s">
        <v>185</v>
      </c>
      <c r="B21" s="122" t="s">
        <v>45</v>
      </c>
      <c r="C21" s="22" t="str">
        <f>$K$9</f>
        <v>AC</v>
      </c>
      <c r="D21" s="6" t="str">
        <f>$J$9+$L$10+$I$10+1 &amp; "+1d20"  &amp; IF($I$7="爆発"," ★",IF($I$7="噴射"," ★",""))</f>
        <v>21+1d20</v>
      </c>
      <c r="E21" s="6" t="str">
        <f>$J$9+$L$10+2+$I$10+1 &amp; "+1d20"  &amp; IF($I$7="爆発"," ★",IF($I$7="噴射"," ★",""))</f>
        <v>23+1d20</v>
      </c>
      <c r="F21" s="6" t="str">
        <f>$J$9+$L$10+$I$10+2&amp;"+1d20"&amp;IF($I$7="爆発"," ★",IF($I$7="噴射"," ★",""))</f>
        <v>22+1d20</v>
      </c>
      <c r="G21" s="35" t="str">
        <f>$J$9+$L$10+$I$10+4 &amp; "+1d20" &amp;IF($I$7="爆発"," ★",IF($I$7="噴射"," ★",""))</f>
        <v>24+1d20</v>
      </c>
      <c r="I21"/>
      <c r="J21"/>
      <c r="K21"/>
    </row>
    <row r="22" spans="1:11" ht="23.25" customHeight="1">
      <c r="A22" s="398"/>
      <c r="B22" s="123" t="s">
        <v>5</v>
      </c>
      <c r="C22" s="55" t="str">
        <f>IF($L$16 = 0,"", $L$16)</f>
        <v>光輝</v>
      </c>
      <c r="D22" s="7" t="str">
        <f>$J$11+$L$12+$I$12 &amp; "+" &amp; $I$13 &amp; "d" &amp; $K$13  &amp; "+" &amp; $I$16 &amp; "d" &amp; $K$16 &amp;" ★"</f>
        <v>11+1d10+1d6 ★</v>
      </c>
      <c r="E22" s="7" t="str">
        <f>$J$11+$L$12+$I$12 &amp; "+" &amp; $I$13 &amp; "d" &amp; $K$13 &amp; $I$16 &amp; "d" &amp; $K$16  &amp;" ★"</f>
        <v>11+1d101d6 ★</v>
      </c>
      <c r="F22" s="7" t="str">
        <f>$J$11+$L$12+$I$12 &amp; "+" &amp; $I$13 &amp; "d" &amp; $K$13 &amp; $I$16 &amp; "d" &amp; $K$16  &amp;" ★"</f>
        <v>11+1d101d6 ★</v>
      </c>
      <c r="G22" s="76" t="str">
        <f>$J$11+$L$12+$I$12 &amp; "+" &amp; $I$13 &amp; "d" &amp; $K$13 &amp; $I$16 &amp; "d" &amp; $K$16  &amp;" ★"</f>
        <v>11+1d101d6 ★</v>
      </c>
      <c r="I22"/>
      <c r="J22"/>
      <c r="K22"/>
    </row>
    <row r="23" spans="1:11" ht="23.25" customHeight="1" thickBot="1">
      <c r="A23" s="399"/>
      <c r="B23" s="124" t="s">
        <v>4</v>
      </c>
      <c r="C23" s="79" t="str">
        <f>IF($L$16 = 0,"", $L$16)</f>
        <v>光輝</v>
      </c>
      <c r="D23" s="77" t="str">
        <f>$J$11+$L$12+$I$12+($I$13*$K$13)+($I$16*$K$16) &amp; IF($I$14 = 0,"","+" &amp; $I$14 &amp; "d" &amp; $K$14) &amp; " ★☆"</f>
        <v>27+3d6 ★☆</v>
      </c>
      <c r="E23" s="77" t="str">
        <f>$J$11+$L$12+$I$12+($I$13*$K$13)+($I$16*$K$16) &amp; IF($I$14 = 0,"","+" &amp; $I$14 &amp; "d" &amp; $K$14) &amp; " ★☆"</f>
        <v>27+3d6 ★☆</v>
      </c>
      <c r="F23" s="77" t="str">
        <f>$J$11+$L$12+$I$12+($I$13*$K$13)+($I$16*$K$16) &amp; IF($I$14 = 0,"","+" &amp; $I$14 &amp; "d" &amp; $K$14) &amp; " ★☆"</f>
        <v>27+3d6 ★☆</v>
      </c>
      <c r="G23" s="78" t="str">
        <f>$J$11+$L$12+$I$12+($I$13*$K$13)+($I$16*$K$16) &amp; IF($I$14 = 0,"","+" &amp; $I$14 &amp; "d" &amp; $K$14) &amp; " ★☆"</f>
        <v>27+3d6 ★☆</v>
      </c>
    </row>
    <row r="24" spans="1:11" ht="24" customHeight="1">
      <c r="A24" s="367" t="s">
        <v>127</v>
      </c>
      <c r="B24" s="367"/>
      <c r="C24" s="367"/>
      <c r="D24" s="367"/>
      <c r="E24" s="367"/>
      <c r="F24" s="367"/>
      <c r="G24" s="367"/>
      <c r="I24"/>
      <c r="J24"/>
      <c r="K24"/>
    </row>
    <row r="25" spans="1:11" ht="13.5" customHeight="1">
      <c r="A25" s="368" t="s">
        <v>128</v>
      </c>
      <c r="B25" s="368"/>
      <c r="C25" s="368"/>
      <c r="D25" s="368"/>
      <c r="E25" s="368"/>
      <c r="F25" s="368"/>
      <c r="G25" s="368"/>
    </row>
    <row r="26" spans="1:11" ht="13.5" customHeight="1">
      <c r="A26" s="390" t="s">
        <v>129</v>
      </c>
      <c r="B26" s="390"/>
      <c r="C26" s="390"/>
      <c r="D26" s="390"/>
      <c r="E26" s="390"/>
      <c r="F26" s="390"/>
      <c r="G26" s="390"/>
      <c r="I26"/>
      <c r="J26"/>
      <c r="K26"/>
    </row>
    <row r="27" spans="1:11" s="191" customFormat="1" ht="24" customHeight="1">
      <c r="A27" s="400" t="s">
        <v>474</v>
      </c>
      <c r="B27" s="400"/>
      <c r="C27" s="400"/>
      <c r="D27" s="400"/>
      <c r="E27" s="400"/>
      <c r="F27" s="400"/>
      <c r="G27" s="400"/>
      <c r="H27" s="192"/>
    </row>
    <row r="28" spans="1:11" s="191" customFormat="1" ht="13.5" customHeight="1">
      <c r="A28" s="368" t="s">
        <v>472</v>
      </c>
      <c r="B28" s="368"/>
      <c r="C28" s="368"/>
      <c r="D28" s="368"/>
      <c r="E28" s="368"/>
      <c r="F28" s="368"/>
      <c r="G28" s="368"/>
      <c r="H28" s="192"/>
      <c r="I28" s="192"/>
      <c r="J28" s="192"/>
      <c r="K28" s="192"/>
    </row>
    <row r="29" spans="1:11" s="191" customFormat="1" ht="13.5" customHeight="1">
      <c r="A29" s="368" t="s">
        <v>473</v>
      </c>
      <c r="B29" s="368"/>
      <c r="C29" s="368"/>
      <c r="D29" s="368"/>
      <c r="E29" s="368"/>
      <c r="F29" s="368"/>
      <c r="G29" s="368"/>
      <c r="H29" s="192"/>
      <c r="I29" s="192"/>
      <c r="J29" s="192"/>
      <c r="K29" s="192"/>
    </row>
    <row r="30" spans="1:11" s="191" customFormat="1" ht="13.5" customHeight="1">
      <c r="A30" s="368" t="s">
        <v>126</v>
      </c>
      <c r="B30" s="368"/>
      <c r="C30" s="368"/>
      <c r="D30" s="368"/>
      <c r="E30" s="368"/>
      <c r="F30" s="368"/>
      <c r="G30" s="368"/>
      <c r="H30" s="192"/>
      <c r="I30" s="192"/>
      <c r="J30" s="192"/>
      <c r="K30" s="192"/>
    </row>
    <row r="31" spans="1:11" s="191" customFormat="1" ht="13.5" customHeight="1">
      <c r="A31" s="390" t="str">
        <f>"　　"&amp;基本!$C$9&amp;"HP（【判】）回復する　⇒レイ･オン･ハンズのページ参照"</f>
        <v>　　4HP（【判】）回復する　⇒レイ･オン･ハンズのページ参照</v>
      </c>
      <c r="B31" s="390"/>
      <c r="C31" s="390"/>
      <c r="D31" s="390"/>
      <c r="E31" s="390"/>
      <c r="F31" s="390"/>
      <c r="G31" s="390"/>
      <c r="H31" s="192"/>
    </row>
    <row r="32" spans="1:11" ht="24" customHeight="1">
      <c r="A32" s="400" t="s">
        <v>124</v>
      </c>
      <c r="B32" s="400"/>
      <c r="C32" s="400"/>
      <c r="D32" s="400"/>
      <c r="E32" s="400"/>
      <c r="F32" s="400"/>
      <c r="G32" s="400"/>
    </row>
    <row r="33" spans="1:11">
      <c r="A33" s="390" t="s">
        <v>125</v>
      </c>
      <c r="B33" s="390"/>
      <c r="C33" s="390"/>
      <c r="D33" s="390"/>
      <c r="E33" s="390"/>
      <c r="F33" s="390"/>
      <c r="G33" s="390"/>
    </row>
    <row r="34" spans="1:11">
      <c r="A34" s="71"/>
      <c r="B34" s="71"/>
      <c r="C34" s="71"/>
      <c r="D34" s="71"/>
      <c r="E34" s="71"/>
      <c r="F34" s="71"/>
      <c r="G34" s="71"/>
    </row>
    <row r="35" spans="1:11">
      <c r="A35" s="375" t="s">
        <v>53</v>
      </c>
      <c r="B35" s="376"/>
      <c r="C35" s="376"/>
      <c r="D35" s="376"/>
      <c r="E35" s="376"/>
      <c r="F35" s="376"/>
      <c r="G35" s="377"/>
    </row>
    <row r="36" spans="1:11">
      <c r="A36" s="372"/>
      <c r="B36" s="373"/>
      <c r="C36" s="373"/>
      <c r="D36" s="373"/>
      <c r="E36" s="373"/>
      <c r="F36" s="373"/>
      <c r="G36" s="374"/>
    </row>
    <row r="37" spans="1:11">
      <c r="A37" s="372" t="s">
        <v>213</v>
      </c>
      <c r="B37" s="373"/>
      <c r="C37" s="373"/>
      <c r="D37" s="373"/>
      <c r="E37" s="373"/>
      <c r="F37" s="373"/>
      <c r="G37" s="374"/>
    </row>
    <row r="38" spans="1:11">
      <c r="A38" s="372" t="s">
        <v>214</v>
      </c>
      <c r="B38" s="373"/>
      <c r="C38" s="373"/>
      <c r="D38" s="373"/>
      <c r="E38" s="373"/>
      <c r="F38" s="373"/>
      <c r="G38" s="374"/>
    </row>
    <row r="39" spans="1:11">
      <c r="A39" s="372" t="s">
        <v>475</v>
      </c>
      <c r="B39" s="373"/>
      <c r="C39" s="373"/>
      <c r="D39" s="373"/>
      <c r="E39" s="373"/>
      <c r="F39" s="373"/>
      <c r="G39" s="374"/>
    </row>
    <row r="40" spans="1:11">
      <c r="A40" s="372" t="s">
        <v>304</v>
      </c>
      <c r="B40" s="373"/>
      <c r="C40" s="373"/>
      <c r="D40" s="373"/>
      <c r="E40" s="373"/>
      <c r="F40" s="373"/>
      <c r="G40" s="374"/>
    </row>
    <row r="41" spans="1:11">
      <c r="A41" s="372" t="s">
        <v>305</v>
      </c>
      <c r="B41" s="373"/>
      <c r="C41" s="373"/>
      <c r="D41" s="373"/>
      <c r="E41" s="373"/>
      <c r="F41" s="373"/>
      <c r="G41" s="374"/>
    </row>
    <row r="42" spans="1:11">
      <c r="A42" s="372"/>
      <c r="B42" s="373"/>
      <c r="C42" s="373"/>
      <c r="D42" s="373"/>
      <c r="E42" s="373"/>
      <c r="F42" s="373"/>
      <c r="G42" s="374"/>
    </row>
    <row r="43" spans="1:11" ht="17.25">
      <c r="A43" s="378" t="s">
        <v>306</v>
      </c>
      <c r="B43" s="379"/>
      <c r="C43" s="379"/>
      <c r="D43" s="379"/>
      <c r="E43" s="379"/>
      <c r="F43" s="379"/>
      <c r="G43" s="380"/>
    </row>
    <row r="44" spans="1:11">
      <c r="A44" s="372"/>
      <c r="B44" s="373"/>
      <c r="C44" s="373"/>
      <c r="D44" s="373"/>
      <c r="E44" s="373"/>
      <c r="F44" s="373"/>
      <c r="G44" s="374"/>
      <c r="H44" s="135"/>
      <c r="I44" s="135"/>
      <c r="J44" s="135"/>
      <c r="K44" s="135"/>
    </row>
    <row r="45" spans="1:11">
      <c r="A45" s="372"/>
      <c r="B45" s="373"/>
      <c r="C45" s="373"/>
      <c r="D45" s="373"/>
      <c r="E45" s="373"/>
      <c r="F45" s="373"/>
      <c r="G45" s="374"/>
      <c r="H45" s="135"/>
      <c r="I45" s="135"/>
      <c r="J45" s="135"/>
      <c r="K45" s="135"/>
    </row>
    <row r="46" spans="1:11">
      <c r="A46" s="372"/>
      <c r="B46" s="373"/>
      <c r="C46" s="373"/>
      <c r="D46" s="373"/>
      <c r="E46" s="373"/>
      <c r="F46" s="373"/>
      <c r="G46" s="374"/>
      <c r="H46" s="135"/>
      <c r="I46" s="135"/>
      <c r="J46" s="135"/>
      <c r="K46" s="135"/>
    </row>
    <row r="47" spans="1:11">
      <c r="A47" s="372"/>
      <c r="B47" s="373"/>
      <c r="C47" s="373"/>
      <c r="D47" s="373"/>
      <c r="E47" s="373"/>
      <c r="F47" s="373"/>
      <c r="G47" s="374"/>
      <c r="H47" s="135"/>
      <c r="I47" s="135"/>
      <c r="J47" s="135"/>
      <c r="K47" s="135"/>
    </row>
    <row r="48" spans="1:11">
      <c r="A48" s="372"/>
      <c r="B48" s="373"/>
      <c r="C48" s="373"/>
      <c r="D48" s="373"/>
      <c r="E48" s="373"/>
      <c r="F48" s="373"/>
      <c r="G48" s="374"/>
      <c r="H48" s="135"/>
      <c r="I48" s="135"/>
      <c r="J48" s="135"/>
      <c r="K48" s="135"/>
    </row>
    <row r="49" spans="1:11">
      <c r="A49" s="372"/>
      <c r="B49" s="373"/>
      <c r="C49" s="373"/>
      <c r="D49" s="373"/>
      <c r="E49" s="373"/>
      <c r="F49" s="373"/>
      <c r="G49" s="374"/>
      <c r="H49" s="135"/>
      <c r="I49" s="135"/>
      <c r="J49" s="135"/>
      <c r="K49" s="135"/>
    </row>
    <row r="50" spans="1:11">
      <c r="A50" s="372"/>
      <c r="B50" s="373"/>
      <c r="C50" s="373"/>
      <c r="D50" s="373"/>
      <c r="E50" s="373"/>
      <c r="F50" s="373"/>
      <c r="G50" s="374"/>
      <c r="H50" s="135"/>
      <c r="I50" s="135"/>
      <c r="J50" s="135"/>
      <c r="K50" s="135"/>
    </row>
    <row r="51" spans="1:11">
      <c r="A51" s="369"/>
      <c r="B51" s="370"/>
      <c r="C51" s="370"/>
      <c r="D51" s="370"/>
      <c r="E51" s="370"/>
      <c r="F51" s="370"/>
      <c r="G51" s="371"/>
    </row>
    <row r="52" spans="1:11" ht="21">
      <c r="A52" s="40" t="s">
        <v>33</v>
      </c>
      <c r="B52" s="41">
        <f>$B$1</f>
        <v>1</v>
      </c>
      <c r="C52" s="42" t="s">
        <v>42</v>
      </c>
      <c r="D52" s="43" t="str">
        <f>$E$1</f>
        <v>無限回</v>
      </c>
      <c r="E52" s="363" t="str">
        <f>$B$2</f>
        <v>ヴァーチュアス･ストライク</v>
      </c>
      <c r="F52" s="364"/>
      <c r="G52" s="365"/>
    </row>
  </sheetData>
  <mergeCells count="48">
    <mergeCell ref="A32:G32"/>
    <mergeCell ref="A28:G28"/>
    <mergeCell ref="A29:G29"/>
    <mergeCell ref="B9:G9"/>
    <mergeCell ref="B14:G14"/>
    <mergeCell ref="B10:G10"/>
    <mergeCell ref="B11:G11"/>
    <mergeCell ref="B12:G12"/>
    <mergeCell ref="B13:G13"/>
    <mergeCell ref="A48:G48"/>
    <mergeCell ref="A46:G46"/>
    <mergeCell ref="A44:G44"/>
    <mergeCell ref="A45:G45"/>
    <mergeCell ref="J10:K10"/>
    <mergeCell ref="J12:K12"/>
    <mergeCell ref="A33:G33"/>
    <mergeCell ref="A37:G37"/>
    <mergeCell ref="A17:C17"/>
    <mergeCell ref="A18:A20"/>
    <mergeCell ref="A21:A23"/>
    <mergeCell ref="A31:G31"/>
    <mergeCell ref="A26:G26"/>
    <mergeCell ref="A27:G27"/>
    <mergeCell ref="A30:G30"/>
    <mergeCell ref="B15:G15"/>
    <mergeCell ref="B1:C1"/>
    <mergeCell ref="F1:G1"/>
    <mergeCell ref="B5:G5"/>
    <mergeCell ref="B6:D6"/>
    <mergeCell ref="B8:G8"/>
    <mergeCell ref="B7:D7"/>
    <mergeCell ref="B4:G4"/>
    <mergeCell ref="E52:G52"/>
    <mergeCell ref="B2:G2"/>
    <mergeCell ref="A24:G24"/>
    <mergeCell ref="A25:G25"/>
    <mergeCell ref="A51:G51"/>
    <mergeCell ref="A40:G40"/>
    <mergeCell ref="A41:G41"/>
    <mergeCell ref="A35:G35"/>
    <mergeCell ref="A36:G36"/>
    <mergeCell ref="A43:G43"/>
    <mergeCell ref="A42:G42"/>
    <mergeCell ref="A38:G38"/>
    <mergeCell ref="A39:G39"/>
    <mergeCell ref="A50:G50"/>
    <mergeCell ref="A49:G49"/>
    <mergeCell ref="A47:G47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基本!$A$14:$A$17</xm:f>
          </x14:formula1>
          <xm:sqref>K9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L50"/>
  <sheetViews>
    <sheetView topLeftCell="A16" workbookViewId="0">
      <selection activeCell="A29" sqref="A29:G29"/>
    </sheetView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16" t="s">
        <v>341</v>
      </c>
      <c r="B1" s="381">
        <v>1</v>
      </c>
      <c r="C1" s="382"/>
      <c r="D1" s="18" t="s">
        <v>42</v>
      </c>
      <c r="E1" s="17" t="s">
        <v>43</v>
      </c>
      <c r="F1" s="383"/>
      <c r="G1" s="384"/>
      <c r="H1" s="21" t="s">
        <v>59</v>
      </c>
    </row>
    <row r="2" spans="1:12" ht="24.75" customHeight="1">
      <c r="A2" s="18" t="s">
        <v>0</v>
      </c>
      <c r="B2" s="366" t="s">
        <v>130</v>
      </c>
      <c r="C2" s="366"/>
      <c r="D2" s="366"/>
      <c r="E2" s="366"/>
      <c r="F2" s="366"/>
      <c r="G2" s="366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340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115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6</v>
      </c>
      <c r="C6" s="386"/>
      <c r="D6" s="387"/>
      <c r="E6" s="97" t="s">
        <v>46</v>
      </c>
      <c r="F6" s="96" t="str">
        <f>$I$6</f>
        <v>近接</v>
      </c>
      <c r="G6" s="96" t="str">
        <f>$J$6</f>
        <v>武器</v>
      </c>
      <c r="H6" s="97" t="s">
        <v>46</v>
      </c>
      <c r="I6" s="98" t="s">
        <v>76</v>
      </c>
      <c r="J6" s="98" t="s">
        <v>116</v>
      </c>
    </row>
    <row r="7" spans="1:12">
      <c r="A7" s="25" t="s">
        <v>7</v>
      </c>
      <c r="B7" s="385" t="s">
        <v>120</v>
      </c>
      <c r="C7" s="386"/>
      <c r="D7" s="387"/>
      <c r="E7" s="97" t="s">
        <v>73</v>
      </c>
      <c r="F7" s="96" t="str">
        <f>IF($I$7 = 0,"", $I$7)</f>
        <v/>
      </c>
      <c r="G7" s="96" t="str">
        <f>IF($J$7 = 0,"", $J$7)</f>
        <v/>
      </c>
      <c r="H7" s="97" t="s">
        <v>73</v>
      </c>
      <c r="I7" s="98"/>
      <c r="J7" s="98"/>
    </row>
    <row r="8" spans="1:12">
      <c r="A8" s="25" t="s">
        <v>9</v>
      </c>
      <c r="B8" s="385" t="s">
        <v>119</v>
      </c>
      <c r="C8" s="386"/>
      <c r="D8" s="386"/>
      <c r="E8" s="386"/>
      <c r="F8" s="386"/>
      <c r="G8" s="387"/>
      <c r="H8" s="97" t="s">
        <v>94</v>
      </c>
      <c r="I8" s="98" t="s">
        <v>117</v>
      </c>
      <c r="J8" s="21" t="s">
        <v>69</v>
      </c>
    </row>
    <row r="9" spans="1:12">
      <c r="A9" s="26" t="s">
        <v>10</v>
      </c>
      <c r="B9" s="385" t="s">
        <v>131</v>
      </c>
      <c r="C9" s="386"/>
      <c r="D9" s="386"/>
      <c r="E9" s="386"/>
      <c r="F9" s="386"/>
      <c r="G9" s="387"/>
      <c r="H9" s="97" t="s">
        <v>55</v>
      </c>
      <c r="I9" s="98" t="s">
        <v>18</v>
      </c>
      <c r="J9" s="96">
        <f>IF($I$9 = "筋力",基本!$C$5,IF($I$9 = "耐久力",基本!$C$6,IF($I$9 = "敏捷力",基本!$C$7,IF($I$9 = "知力",基本!$C$8,IF($I$9 = "判断力",基本!$C$9,IF($I$9 = "魅力",基本!$C$10,""))))))</f>
        <v>6</v>
      </c>
      <c r="K9" s="98" t="s">
        <v>118</v>
      </c>
    </row>
    <row r="10" spans="1:12">
      <c r="A10" s="142" t="s">
        <v>337</v>
      </c>
      <c r="B10" s="404" t="s">
        <v>342</v>
      </c>
      <c r="C10" s="405"/>
      <c r="D10" s="405"/>
      <c r="E10" s="405"/>
      <c r="F10" s="405"/>
      <c r="G10" s="406"/>
      <c r="H10" s="97" t="s">
        <v>65</v>
      </c>
      <c r="I10" s="98">
        <v>0</v>
      </c>
      <c r="J10" s="388" t="s">
        <v>57</v>
      </c>
      <c r="K10" s="389"/>
      <c r="L10" s="96">
        <f>IF($I$8=基本!$F$4,基本!$O$7,IF($I$8=基本!$F$13,基本!$O$16,IF($I$8=基本!$F$22,基本!$O$25,IF($I$8=基本!$F$31,基本!$O$34,IF($I$8=基本!$F$40,基本!$O$43,0)))))</f>
        <v>14</v>
      </c>
    </row>
    <row r="11" spans="1:12">
      <c r="A11" s="141"/>
      <c r="B11" s="372" t="s">
        <v>343</v>
      </c>
      <c r="C11" s="373"/>
      <c r="D11" s="373"/>
      <c r="E11" s="373"/>
      <c r="F11" s="373"/>
      <c r="G11" s="374"/>
      <c r="H11" s="61" t="s">
        <v>56</v>
      </c>
      <c r="I11" s="98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142" t="s">
        <v>123</v>
      </c>
      <c r="B12" s="407" t="s">
        <v>215</v>
      </c>
      <c r="C12" s="405"/>
      <c r="D12" s="405"/>
      <c r="E12" s="405"/>
      <c r="F12" s="405"/>
      <c r="G12" s="406"/>
      <c r="H12" s="97" t="s">
        <v>66</v>
      </c>
      <c r="I12" s="98">
        <v>0</v>
      </c>
      <c r="J12" s="388" t="s">
        <v>58</v>
      </c>
      <c r="K12" s="389"/>
      <c r="L12" s="96">
        <f>IF($I$8=基本!$F$4,基本!$O$9,IF($I$8=基本!$F$13,基本!$O$18,IF($I$8=基本!$F$22,基本!$O$27,IF($I$8=基本!$F$31,基本!$O$36,IF($I$8=基本!$F$40,基本!$O$45,0)))))</f>
        <v>5</v>
      </c>
    </row>
    <row r="13" spans="1:12">
      <c r="A13" s="26"/>
      <c r="B13" s="408"/>
      <c r="C13" s="373"/>
      <c r="D13" s="373"/>
      <c r="E13" s="373"/>
      <c r="F13" s="373"/>
      <c r="G13" s="374"/>
      <c r="H13" s="62" t="s">
        <v>95</v>
      </c>
      <c r="I13" s="98">
        <v>1</v>
      </c>
      <c r="J13" s="97" t="s">
        <v>48</v>
      </c>
      <c r="K13" s="98">
        <v>10</v>
      </c>
    </row>
    <row r="14" spans="1:12" ht="18.75">
      <c r="A14" s="26"/>
      <c r="B14" s="409" t="str">
        <f>"　　　　　　　　　　神の制裁は　１度だけ　" &amp; 6+$J$11 &amp;  "【光輝】ダメージ"</f>
        <v>　　　　　　　　　　神の制裁は　１度だけ　12【光輝】ダメージ</v>
      </c>
      <c r="C14" s="410"/>
      <c r="D14" s="410"/>
      <c r="E14" s="410"/>
      <c r="F14" s="410"/>
      <c r="G14" s="411"/>
      <c r="H14" s="97" t="s">
        <v>54</v>
      </c>
      <c r="I14" s="98">
        <v>3</v>
      </c>
      <c r="J14" s="97" t="s">
        <v>48</v>
      </c>
      <c r="K14" s="98">
        <v>6</v>
      </c>
    </row>
    <row r="15" spans="1:12" ht="18.75">
      <c r="A15" s="28"/>
      <c r="B15" s="414" t="s">
        <v>272</v>
      </c>
      <c r="C15" s="415"/>
      <c r="D15" s="415"/>
      <c r="E15" s="415"/>
      <c r="F15" s="412" t="str">
        <f>"　"&amp;基本!$C$9&amp;"一時的ＨＰ獲得"</f>
        <v>　4一時的ＨＰ獲得</v>
      </c>
      <c r="G15" s="413"/>
      <c r="H15" s="97" t="s">
        <v>67</v>
      </c>
      <c r="I15" s="98"/>
    </row>
    <row r="16" spans="1:12" ht="14.25" thickBot="1">
      <c r="A16" s="20" t="s">
        <v>51</v>
      </c>
      <c r="E16" s="3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1" ht="18.75" customHeight="1" thickBot="1">
      <c r="A17" s="391" t="str">
        <f>$B$2</f>
        <v>アーデント･ストライク</v>
      </c>
      <c r="B17" s="392"/>
      <c r="C17" s="393"/>
      <c r="D17" s="5" t="s">
        <v>3</v>
      </c>
      <c r="E17" s="36" t="s">
        <v>2</v>
      </c>
      <c r="F17" s="157" t="s">
        <v>211</v>
      </c>
      <c r="G17" s="156" t="s">
        <v>212</v>
      </c>
    </row>
    <row r="18" spans="1:11" ht="23.25" customHeight="1">
      <c r="A18" s="394" t="s">
        <v>1</v>
      </c>
      <c r="B18" s="122" t="s">
        <v>45</v>
      </c>
      <c r="C18" s="22" t="str">
        <f>$K$9</f>
        <v>AC</v>
      </c>
      <c r="D18" s="6" t="str">
        <f>$J$9+$L$10+$I$10 &amp; "+1d20"  &amp; IF($I$7="爆発"," ★",IF($I$7="噴射"," ★",""))</f>
        <v>20+1d20</v>
      </c>
      <c r="E18" s="6" t="str">
        <f>$J$9+$L$10+2+$I$10 &amp; "+1d20"  &amp; IF($I$7="爆発"," ★",IF($I$7="噴射"," ★",""))</f>
        <v>22+1d20</v>
      </c>
      <c r="F18" s="6" t="str">
        <f>$J$9+$L$10+$I$10+1&amp;"+1d20"&amp;IF($I$7="爆発"," ★",IF($I$7="噴射"," ★",""))</f>
        <v>21+1d20</v>
      </c>
      <c r="G18" s="35" t="str">
        <f>$J$9+$L$10+$I$10+3 &amp; "+1d20" &amp;IF($I$7="爆発"," ★",IF($I$7="噴射"," ★",""))</f>
        <v>23+1d20</v>
      </c>
      <c r="I18"/>
      <c r="J18"/>
      <c r="K18"/>
    </row>
    <row r="19" spans="1:11" ht="23.25" customHeight="1">
      <c r="A19" s="395"/>
      <c r="B19" s="123" t="s">
        <v>5</v>
      </c>
      <c r="C19" s="55" t="str">
        <f>IF($I$15 = 0,"", $I$15)</f>
        <v/>
      </c>
      <c r="D19" s="7" t="str">
        <f>$J$11+$L$12+$I$12 &amp; "+" &amp; $I$13 &amp; "d" &amp; $K$13</f>
        <v>11+1d10</v>
      </c>
      <c r="E19" s="7" t="str">
        <f>$J$11+$L$12+$I$12 &amp; "+" &amp; $I$13 &amp; "d" &amp; $K$13</f>
        <v>11+1d10</v>
      </c>
      <c r="F19" s="7" t="str">
        <f>$J$11+$L$12+$I$12 &amp; "+" &amp; $I$13 &amp; "d" &amp; $K$13</f>
        <v>11+1d10</v>
      </c>
      <c r="G19" s="76" t="str">
        <f>$J$11+$L$12+$I$12 &amp; "+" &amp; $I$13 &amp; "d" &amp; $K$13</f>
        <v>11+1d10</v>
      </c>
      <c r="I19"/>
      <c r="J19"/>
      <c r="K19"/>
    </row>
    <row r="20" spans="1:11" ht="23.25" customHeight="1" thickBot="1">
      <c r="A20" s="396"/>
      <c r="B20" s="124" t="s">
        <v>4</v>
      </c>
      <c r="C20" s="79" t="str">
        <f>IF($I$15 = 0,"", $I$15)</f>
        <v/>
      </c>
      <c r="D20" s="77" t="str">
        <f>$J$11+$L$12+$I$12+($I$13*$K$13) &amp; IF($I$14 = 0,"","+" &amp; $I$14 &amp; "d" &amp; $K$14) &amp; " ☆"</f>
        <v>21+3d6 ☆</v>
      </c>
      <c r="E20" s="77" t="str">
        <f>$J$11+$L$12+$I$12+($I$13*$K$13) &amp; IF($I$14 = 0,"","+" &amp; $I$14 &amp; "d" &amp; $K$14) &amp; " ☆"</f>
        <v>21+3d6 ☆</v>
      </c>
      <c r="F20" s="77" t="str">
        <f>$J$11+$L$12+$I$12+($I$13*$K$13) &amp; IF($I$14 = 0,"","+" &amp; $I$14 &amp; "d" &amp; $K$14) &amp; " ☆"</f>
        <v>21+3d6 ☆</v>
      </c>
      <c r="G20" s="78" t="str">
        <f>$J$11+$L$12+$I$12+($I$13*$K$13) &amp; IF($I$14 = 0,"","+" &amp; $I$14 &amp; "d" &amp; $K$14) &amp; " ☆"</f>
        <v>21+3d6 ☆</v>
      </c>
    </row>
    <row r="21" spans="1:11" ht="23.25" customHeight="1">
      <c r="A21" s="397" t="s">
        <v>185</v>
      </c>
      <c r="B21" s="122" t="s">
        <v>45</v>
      </c>
      <c r="C21" s="22" t="str">
        <f>$K$9</f>
        <v>AC</v>
      </c>
      <c r="D21" s="6" t="str">
        <f>$J$9+$L$10+$I$10+1 &amp; "+1d20"  &amp; IF($I$7="爆発"," ★",IF($I$7="噴射"," ★",""))</f>
        <v>21+1d20</v>
      </c>
      <c r="E21" s="6" t="str">
        <f>$J$9+$L$10+2+$I$10+1 &amp; "+1d20"  &amp; IF($I$7="爆発"," ★",IF($I$7="噴射"," ★",""))</f>
        <v>23+1d20</v>
      </c>
      <c r="F21" s="6" t="str">
        <f>$J$9+$L$10+$I$10+2 &amp;"+1d20"&amp;IF($I$7="爆発"," ★",IF($I$7="噴射"," ★",""))</f>
        <v>22+1d20</v>
      </c>
      <c r="G21" s="35" t="str">
        <f>$J$9+$L$10+$I$10+4 &amp; "+1d20" &amp;IF($I$7="爆発"," ★",IF($I$7="噴射"," ★",""))</f>
        <v>24+1d20</v>
      </c>
      <c r="I21"/>
      <c r="J21"/>
      <c r="K21"/>
    </row>
    <row r="22" spans="1:11" ht="23.25" customHeight="1">
      <c r="A22" s="398"/>
      <c r="B22" s="123" t="s">
        <v>5</v>
      </c>
      <c r="C22" s="55" t="str">
        <f>IF($L$16 = 0,"", $L$16)</f>
        <v>光輝</v>
      </c>
      <c r="D22" s="7" t="str">
        <f>$J$11+$L$12+$I$12 &amp; "+" &amp; $I$13 &amp; "d" &amp; $K$13  &amp; "+" &amp; $I$16 &amp; "d" &amp; $K$16</f>
        <v>11+1d10+1d6</v>
      </c>
      <c r="E22" s="7" t="str">
        <f>$J$11+$L$12+$I$12 &amp; "+" &amp; $I$13 &amp; "d" &amp; $K$13  &amp; "+" &amp; $I$16 &amp; "d" &amp; $K$16</f>
        <v>11+1d10+1d6</v>
      </c>
      <c r="F22" s="7" t="str">
        <f>$J$11+$L$12+$I$12 &amp; "+" &amp; $I$13 &amp; "d" &amp; $K$13  &amp; "+" &amp; $I$16 &amp; "d" &amp; $K$16</f>
        <v>11+1d10+1d6</v>
      </c>
      <c r="G22" s="76" t="str">
        <f>$J$11+$L$12+$I$12 &amp; "+" &amp; $I$13 &amp; "d" &amp; $K$13  &amp; "+" &amp; $I$16 &amp; "d" &amp; $K$16</f>
        <v>11+1d10+1d6</v>
      </c>
      <c r="I22"/>
      <c r="J22"/>
      <c r="K22"/>
    </row>
    <row r="23" spans="1:11" ht="23.25" customHeight="1" thickBot="1">
      <c r="A23" s="399"/>
      <c r="B23" s="124" t="s">
        <v>4</v>
      </c>
      <c r="C23" s="79" t="str">
        <f>IF($L$16 = 0,"", $L$16)</f>
        <v>光輝</v>
      </c>
      <c r="D23" s="77" t="str">
        <f>$J$11+$L$12+$I$12+($I$13*$K$13)+($I$16*$K$16) &amp; IF($I$14 = 0,"","+" &amp; $I$14 &amp; "d" &amp; $K$14) &amp; " ☆"</f>
        <v>27+3d6 ☆</v>
      </c>
      <c r="E23" s="77" t="str">
        <f>$J$11+$L$12+$I$12+($I$13*$K$13)+($I$16*$K$16) &amp; IF($I$14 = 0,"","+" &amp; $I$14 &amp; "d" &amp; $K$14) &amp; " ☆"</f>
        <v>27+3d6 ☆</v>
      </c>
      <c r="F23" s="77" t="str">
        <f>$J$11+$L$12+$I$12+($I$13*$K$13)+($I$16*$K$16) &amp; IF($I$14 = 0,"","+" &amp; $I$14 &amp; "d" &amp; $K$14) &amp; " ☆"</f>
        <v>27+3d6 ☆</v>
      </c>
      <c r="G23" s="78" t="str">
        <f>$J$11+$L$12+$I$12+($I$13*$K$13)+($I$16*$K$16) &amp; IF($I$14 = 0,"","+" &amp; $I$14 &amp; "d" &amp; $K$14) &amp; " ☆"</f>
        <v>27+3d6 ☆</v>
      </c>
    </row>
    <row r="24" spans="1:11" s="191" customFormat="1" ht="24" customHeight="1">
      <c r="A24" s="400" t="s">
        <v>474</v>
      </c>
      <c r="B24" s="400"/>
      <c r="C24" s="400"/>
      <c r="D24" s="400"/>
      <c r="E24" s="400"/>
      <c r="F24" s="400"/>
      <c r="G24" s="400"/>
      <c r="H24" s="192"/>
    </row>
    <row r="25" spans="1:11" s="191" customFormat="1" ht="13.5" customHeight="1">
      <c r="A25" s="368" t="s">
        <v>472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1" s="191" customFormat="1" ht="13.5" customHeight="1">
      <c r="A26" s="368" t="s">
        <v>473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1" s="191" customFormat="1" ht="13.5" customHeight="1">
      <c r="A27" s="368" t="s">
        <v>126</v>
      </c>
      <c r="B27" s="368"/>
      <c r="C27" s="368"/>
      <c r="D27" s="368"/>
      <c r="E27" s="368"/>
      <c r="F27" s="368"/>
      <c r="G27" s="368"/>
      <c r="H27" s="192"/>
      <c r="I27" s="192"/>
      <c r="J27" s="192"/>
      <c r="K27" s="192"/>
    </row>
    <row r="28" spans="1:11" s="191" customFormat="1" ht="13.5" customHeight="1">
      <c r="A28" s="390" t="str">
        <f>"　　"&amp;基本!$C$9&amp;"HP（【判】）回復する　⇒レイ･オン･ハンズのページ参照"</f>
        <v>　　4HP（【判】）回復する　⇒レイ･オン･ハンズのページ参照</v>
      </c>
      <c r="B28" s="390"/>
      <c r="C28" s="390"/>
      <c r="D28" s="390"/>
      <c r="E28" s="390"/>
      <c r="F28" s="390"/>
      <c r="G28" s="390"/>
      <c r="H28" s="192"/>
    </row>
    <row r="29" spans="1:11" ht="24" customHeight="1">
      <c r="A29" s="400" t="s">
        <v>124</v>
      </c>
      <c r="B29" s="400"/>
      <c r="C29" s="400"/>
      <c r="D29" s="400"/>
      <c r="E29" s="400"/>
      <c r="F29" s="400"/>
      <c r="G29" s="400"/>
    </row>
    <row r="30" spans="1:11">
      <c r="A30" s="390" t="s">
        <v>125</v>
      </c>
      <c r="B30" s="390"/>
      <c r="C30" s="390"/>
      <c r="D30" s="390"/>
      <c r="E30" s="390"/>
      <c r="F30" s="390"/>
      <c r="G30" s="390"/>
    </row>
    <row r="31" spans="1:11" s="191" customFormat="1" ht="24" customHeight="1">
      <c r="A31" s="400" t="s">
        <v>555</v>
      </c>
      <c r="B31" s="400"/>
      <c r="C31" s="400"/>
      <c r="D31" s="400"/>
      <c r="E31" s="400"/>
      <c r="F31" s="400"/>
      <c r="G31" s="400"/>
      <c r="H31" s="192"/>
      <c r="I31" s="192"/>
      <c r="J31" s="192"/>
      <c r="K31" s="192"/>
    </row>
    <row r="32" spans="1:11" s="191" customFormat="1">
      <c r="A32" s="390" t="s">
        <v>556</v>
      </c>
      <c r="B32" s="390"/>
      <c r="C32" s="390"/>
      <c r="D32" s="390"/>
      <c r="E32" s="390"/>
      <c r="F32" s="390"/>
      <c r="G32" s="390"/>
      <c r="H32" s="192"/>
      <c r="I32" s="192"/>
      <c r="J32" s="192"/>
      <c r="K32" s="192"/>
    </row>
    <row r="33" spans="1:12" s="191" customFormat="1">
      <c r="A33" s="390" t="s">
        <v>557</v>
      </c>
      <c r="B33" s="390"/>
      <c r="C33" s="390"/>
      <c r="D33" s="390"/>
      <c r="E33" s="390"/>
      <c r="F33" s="390"/>
      <c r="G33" s="390"/>
      <c r="H33" s="192"/>
      <c r="I33" s="192"/>
      <c r="J33" s="192"/>
      <c r="K33" s="192"/>
    </row>
    <row r="34" spans="1:12" s="191" customFormat="1">
      <c r="A34" s="390" t="s">
        <v>558</v>
      </c>
      <c r="B34" s="390"/>
      <c r="C34" s="390"/>
      <c r="D34" s="390"/>
      <c r="E34" s="390"/>
      <c r="F34" s="390"/>
      <c r="G34" s="390"/>
      <c r="H34" s="192"/>
      <c r="I34" s="192"/>
      <c r="J34" s="192"/>
      <c r="K34" s="192"/>
    </row>
    <row r="35" spans="1:12">
      <c r="A35" s="100"/>
      <c r="B35" s="100"/>
      <c r="C35" s="100"/>
      <c r="D35" s="100"/>
      <c r="E35" s="100"/>
      <c r="F35" s="100"/>
      <c r="G35" s="100"/>
    </row>
    <row r="36" spans="1:12">
      <c r="A36" s="375" t="s">
        <v>53</v>
      </c>
      <c r="B36" s="376"/>
      <c r="C36" s="376"/>
      <c r="D36" s="376"/>
      <c r="E36" s="376"/>
      <c r="F36" s="376"/>
      <c r="G36" s="377"/>
    </row>
    <row r="37" spans="1:12">
      <c r="A37" s="372"/>
      <c r="B37" s="373"/>
      <c r="C37" s="373"/>
      <c r="D37" s="373"/>
      <c r="E37" s="373"/>
      <c r="F37" s="373"/>
      <c r="G37" s="374"/>
    </row>
    <row r="38" spans="1:12" ht="17.25">
      <c r="A38" s="416" t="s">
        <v>476</v>
      </c>
      <c r="B38" s="417"/>
      <c r="C38" s="417"/>
      <c r="D38" s="417"/>
      <c r="E38" s="417"/>
      <c r="F38" s="417"/>
      <c r="G38" s="418"/>
    </row>
    <row r="39" spans="1:12" s="1" customFormat="1">
      <c r="A39" s="372"/>
      <c r="B39" s="373"/>
      <c r="C39" s="373"/>
      <c r="D39" s="373"/>
      <c r="E39" s="373"/>
      <c r="F39" s="373"/>
      <c r="G39" s="374"/>
      <c r="L39"/>
    </row>
    <row r="40" spans="1:12" s="1" customFormat="1">
      <c r="A40" s="372" t="s">
        <v>261</v>
      </c>
      <c r="B40" s="373"/>
      <c r="C40" s="373"/>
      <c r="D40" s="373"/>
      <c r="E40" s="373"/>
      <c r="F40" s="373"/>
      <c r="G40" s="374"/>
      <c r="L40"/>
    </row>
    <row r="41" spans="1:12" s="1" customFormat="1">
      <c r="A41" s="372"/>
      <c r="B41" s="373"/>
      <c r="C41" s="373"/>
      <c r="D41" s="373"/>
      <c r="E41" s="373"/>
      <c r="F41" s="373"/>
      <c r="G41" s="374"/>
      <c r="L41"/>
    </row>
    <row r="42" spans="1:12" s="1" customFormat="1">
      <c r="A42" s="372" t="s">
        <v>482</v>
      </c>
      <c r="B42" s="373"/>
      <c r="C42" s="373"/>
      <c r="D42" s="373"/>
      <c r="E42" s="373"/>
      <c r="F42" s="373"/>
      <c r="G42" s="374"/>
      <c r="L42"/>
    </row>
    <row r="43" spans="1:12" s="1" customFormat="1">
      <c r="A43" s="372" t="s">
        <v>477</v>
      </c>
      <c r="B43" s="373"/>
      <c r="C43" s="373"/>
      <c r="D43" s="373"/>
      <c r="E43" s="373"/>
      <c r="F43" s="373"/>
      <c r="G43" s="374"/>
      <c r="L43"/>
    </row>
    <row r="44" spans="1:12" s="1" customFormat="1">
      <c r="A44" s="372" t="s">
        <v>307</v>
      </c>
      <c r="B44" s="373"/>
      <c r="C44" s="373"/>
      <c r="D44" s="373"/>
      <c r="E44" s="373"/>
      <c r="F44" s="373"/>
      <c r="G44" s="374"/>
      <c r="L44"/>
    </row>
    <row r="45" spans="1:12" s="135" customFormat="1">
      <c r="A45" s="372" t="s">
        <v>478</v>
      </c>
      <c r="B45" s="373"/>
      <c r="C45" s="373"/>
      <c r="D45" s="373"/>
      <c r="E45" s="373"/>
      <c r="F45" s="373"/>
      <c r="G45" s="374"/>
      <c r="L45"/>
    </row>
    <row r="46" spans="1:12" s="135" customFormat="1">
      <c r="A46" s="372" t="s">
        <v>479</v>
      </c>
      <c r="B46" s="373"/>
      <c r="C46" s="373"/>
      <c r="D46" s="373"/>
      <c r="E46" s="373"/>
      <c r="F46" s="373"/>
      <c r="G46" s="374"/>
      <c r="L46"/>
    </row>
    <row r="47" spans="1:12" s="135" customFormat="1">
      <c r="A47" s="372" t="s">
        <v>480</v>
      </c>
      <c r="B47" s="373"/>
      <c r="C47" s="373"/>
      <c r="D47" s="373"/>
      <c r="E47" s="373"/>
      <c r="F47" s="373"/>
      <c r="G47" s="374"/>
      <c r="L47"/>
    </row>
    <row r="48" spans="1:12" s="135" customFormat="1">
      <c r="A48" s="372" t="s">
        <v>481</v>
      </c>
      <c r="B48" s="373"/>
      <c r="C48" s="373"/>
      <c r="D48" s="373"/>
      <c r="E48" s="373"/>
      <c r="F48" s="373"/>
      <c r="G48" s="374"/>
      <c r="L48"/>
    </row>
    <row r="49" spans="1:12" s="1" customFormat="1">
      <c r="A49" s="369"/>
      <c r="B49" s="370"/>
      <c r="C49" s="370"/>
      <c r="D49" s="370"/>
      <c r="E49" s="370"/>
      <c r="F49" s="370"/>
      <c r="G49" s="371"/>
      <c r="L49"/>
    </row>
    <row r="50" spans="1:12" s="1" customFormat="1" ht="21">
      <c r="A50" s="40" t="s">
        <v>33</v>
      </c>
      <c r="B50" s="99">
        <f>$B$1</f>
        <v>1</v>
      </c>
      <c r="C50" s="42" t="s">
        <v>42</v>
      </c>
      <c r="D50" s="43" t="str">
        <f>$E$1</f>
        <v>無限回</v>
      </c>
      <c r="E50" s="363" t="str">
        <f>$B$2</f>
        <v>アーデント･ストライク</v>
      </c>
      <c r="F50" s="364"/>
      <c r="G50" s="365"/>
      <c r="L50"/>
    </row>
  </sheetData>
  <mergeCells count="47">
    <mergeCell ref="A38:G38"/>
    <mergeCell ref="A27:G27"/>
    <mergeCell ref="B11:G11"/>
    <mergeCell ref="B6:D6"/>
    <mergeCell ref="B7:D7"/>
    <mergeCell ref="B8:G8"/>
    <mergeCell ref="B9:G9"/>
    <mergeCell ref="A30:G30"/>
    <mergeCell ref="A36:G36"/>
    <mergeCell ref="A37:G37"/>
    <mergeCell ref="A31:G31"/>
    <mergeCell ref="A34:G34"/>
    <mergeCell ref="A33:G33"/>
    <mergeCell ref="A32:G32"/>
    <mergeCell ref="B1:C1"/>
    <mergeCell ref="F1:G1"/>
    <mergeCell ref="B2:G2"/>
    <mergeCell ref="B5:G5"/>
    <mergeCell ref="J10:K10"/>
    <mergeCell ref="B4:G4"/>
    <mergeCell ref="B10:G10"/>
    <mergeCell ref="J12:K12"/>
    <mergeCell ref="B13:G13"/>
    <mergeCell ref="B14:G14"/>
    <mergeCell ref="B12:G12"/>
    <mergeCell ref="A29:G29"/>
    <mergeCell ref="A21:A23"/>
    <mergeCell ref="F15:G15"/>
    <mergeCell ref="B15:E15"/>
    <mergeCell ref="A17:C17"/>
    <mergeCell ref="A18:A20"/>
    <mergeCell ref="A24:G24"/>
    <mergeCell ref="A25:G25"/>
    <mergeCell ref="A26:G26"/>
    <mergeCell ref="A28:G28"/>
    <mergeCell ref="A49:G49"/>
    <mergeCell ref="E50:G50"/>
    <mergeCell ref="A39:G39"/>
    <mergeCell ref="A40:G40"/>
    <mergeCell ref="A41:G41"/>
    <mergeCell ref="A42:G42"/>
    <mergeCell ref="A43:G43"/>
    <mergeCell ref="A44:G44"/>
    <mergeCell ref="A47:G47"/>
    <mergeCell ref="A48:G48"/>
    <mergeCell ref="A45:G45"/>
    <mergeCell ref="A46:G46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基本!$A$14:$A$17</xm:f>
          </x14:formula1>
          <xm:sqref>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1D02"/>
  </sheetPr>
  <dimension ref="A1:L53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91" t="s">
        <v>33</v>
      </c>
      <c r="B1" s="425">
        <v>1</v>
      </c>
      <c r="C1" s="426"/>
      <c r="D1" s="92" t="s">
        <v>42</v>
      </c>
      <c r="E1" s="93" t="s">
        <v>62</v>
      </c>
      <c r="F1" s="427"/>
      <c r="G1" s="428"/>
      <c r="H1" s="21" t="s">
        <v>59</v>
      </c>
    </row>
    <row r="2" spans="1:12" ht="24.75" customHeight="1">
      <c r="A2" s="92" t="s">
        <v>0</v>
      </c>
      <c r="B2" s="429" t="s">
        <v>132</v>
      </c>
      <c r="C2" s="429"/>
      <c r="D2" s="429"/>
      <c r="E2" s="429"/>
      <c r="F2" s="429"/>
      <c r="G2" s="429"/>
      <c r="H2" s="21" t="s">
        <v>60</v>
      </c>
    </row>
    <row r="3" spans="1:12" ht="19.5" customHeight="1">
      <c r="A3" s="54" t="s">
        <v>52</v>
      </c>
      <c r="B3" s="1"/>
      <c r="C3" s="1"/>
      <c r="D3" s="1"/>
      <c r="I3" s="21"/>
    </row>
    <row r="4" spans="1:12">
      <c r="A4" s="23" t="s">
        <v>50</v>
      </c>
      <c r="B4" s="385" t="s">
        <v>344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133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6</v>
      </c>
      <c r="C6" s="386"/>
      <c r="D6" s="387"/>
      <c r="E6" s="50" t="s">
        <v>46</v>
      </c>
      <c r="F6" s="51" t="str">
        <f>$I$6</f>
        <v>遠隔</v>
      </c>
      <c r="G6" s="51">
        <f>$J$6</f>
        <v>5</v>
      </c>
      <c r="H6" s="50" t="s">
        <v>46</v>
      </c>
      <c r="I6" s="49" t="s">
        <v>47</v>
      </c>
      <c r="J6" s="49">
        <v>5</v>
      </c>
    </row>
    <row r="7" spans="1:12">
      <c r="A7" s="25" t="s">
        <v>7</v>
      </c>
      <c r="B7" s="385" t="s">
        <v>93</v>
      </c>
      <c r="C7" s="386"/>
      <c r="D7" s="387"/>
      <c r="E7" s="50" t="s">
        <v>73</v>
      </c>
      <c r="F7" s="51" t="str">
        <f>IF($I$7 = 0,"", $I$7)</f>
        <v/>
      </c>
      <c r="G7" s="51" t="str">
        <f>IF($J$7 = 0,"", $J$7)</f>
        <v/>
      </c>
      <c r="H7" s="50" t="s">
        <v>73</v>
      </c>
      <c r="I7" s="49"/>
      <c r="J7" s="49">
        <v>0</v>
      </c>
    </row>
    <row r="8" spans="1:12">
      <c r="A8" s="25" t="s">
        <v>9</v>
      </c>
      <c r="B8" s="385" t="s">
        <v>136</v>
      </c>
      <c r="C8" s="386"/>
      <c r="D8" s="386"/>
      <c r="E8" s="386"/>
      <c r="F8" s="386"/>
      <c r="G8" s="387"/>
      <c r="H8" s="50" t="s">
        <v>94</v>
      </c>
      <c r="I8" s="49" t="s">
        <v>134</v>
      </c>
      <c r="J8" s="21" t="s">
        <v>69</v>
      </c>
    </row>
    <row r="9" spans="1:12">
      <c r="A9" s="27" t="s">
        <v>10</v>
      </c>
      <c r="B9" s="404" t="s">
        <v>137</v>
      </c>
      <c r="C9" s="405"/>
      <c r="D9" s="405"/>
      <c r="E9" s="405"/>
      <c r="F9" s="405"/>
      <c r="G9" s="406"/>
      <c r="H9" s="50" t="s">
        <v>55</v>
      </c>
      <c r="I9" s="49" t="s">
        <v>18</v>
      </c>
      <c r="J9" s="51">
        <f>IF($I$9 = "筋力",基本!$C$5,IF($I$9 = "耐久力",基本!$C$6,IF($I$9 = "敏捷力",基本!$C$7,IF($I$9 = "知力",基本!$C$8,IF($I$9 = "判断力",基本!$C$9,IF($I$9 = "魅力",基本!$C$10,""))))))</f>
        <v>6</v>
      </c>
      <c r="K9" s="49" t="s">
        <v>21</v>
      </c>
    </row>
    <row r="10" spans="1:12">
      <c r="A10" s="26"/>
      <c r="B10" s="372" t="s">
        <v>104</v>
      </c>
      <c r="C10" s="373"/>
      <c r="D10" s="373"/>
      <c r="E10" s="373"/>
      <c r="F10" s="373"/>
      <c r="G10" s="374"/>
      <c r="H10" s="50" t="s">
        <v>65</v>
      </c>
      <c r="I10" s="49">
        <v>0</v>
      </c>
      <c r="J10" s="388" t="s">
        <v>57</v>
      </c>
      <c r="K10" s="389"/>
      <c r="L10" s="51">
        <f>IF($I$8=基本!$F$4,基本!$O$7,IF($I$8=基本!$F$13,基本!$O$16,IF($I$8=基本!$F$22,基本!$O$25,IF($I$8=基本!$F$31,基本!$O$34,IF($I$8=基本!$F$40,基本!$O$43,0)))))</f>
        <v>10</v>
      </c>
    </row>
    <row r="11" spans="1:12">
      <c r="A11" s="26"/>
      <c r="B11" s="372"/>
      <c r="C11" s="373"/>
      <c r="D11" s="373"/>
      <c r="E11" s="373"/>
      <c r="F11" s="373"/>
      <c r="G11" s="374"/>
      <c r="H11" s="52" t="s">
        <v>56</v>
      </c>
      <c r="I11" s="49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6"/>
      <c r="B12" s="372"/>
      <c r="C12" s="373"/>
      <c r="D12" s="373"/>
      <c r="E12" s="373"/>
      <c r="F12" s="373"/>
      <c r="G12" s="374"/>
      <c r="H12" s="50" t="s">
        <v>66</v>
      </c>
      <c r="I12" s="49">
        <v>0</v>
      </c>
      <c r="J12" s="388" t="s">
        <v>58</v>
      </c>
      <c r="K12" s="389"/>
      <c r="L12" s="51">
        <f>IF($I$8=基本!$F$4,基本!$O$9,IF($I$8=基本!$F$13,基本!$O$18,IF($I$8=基本!$F$22,基本!$O$27,IF($I$8=基本!$F$31,基本!$O$36,IF($I$8=基本!$F$40,基本!$O$45,0)))))</f>
        <v>3</v>
      </c>
    </row>
    <row r="13" spans="1:12">
      <c r="A13" s="26"/>
      <c r="B13" s="408"/>
      <c r="C13" s="373"/>
      <c r="D13" s="373"/>
      <c r="E13" s="373"/>
      <c r="F13" s="373"/>
      <c r="G13" s="374"/>
      <c r="H13" s="53" t="s">
        <v>95</v>
      </c>
      <c r="I13" s="49">
        <v>2</v>
      </c>
      <c r="J13" s="50" t="s">
        <v>48</v>
      </c>
      <c r="K13" s="49">
        <v>8</v>
      </c>
    </row>
    <row r="14" spans="1:12">
      <c r="A14" s="26"/>
      <c r="B14" s="372"/>
      <c r="C14" s="373"/>
      <c r="D14" s="373"/>
      <c r="E14" s="373"/>
      <c r="F14" s="373"/>
      <c r="G14" s="374"/>
      <c r="H14" s="50" t="s">
        <v>54</v>
      </c>
      <c r="I14" s="70">
        <v>3</v>
      </c>
      <c r="J14" s="50" t="s">
        <v>48</v>
      </c>
      <c r="K14" s="70">
        <v>6</v>
      </c>
    </row>
    <row r="15" spans="1:12">
      <c r="A15" s="28"/>
      <c r="B15" s="401"/>
      <c r="C15" s="402"/>
      <c r="D15" s="402"/>
      <c r="E15" s="402"/>
      <c r="F15" s="402"/>
      <c r="G15" s="403"/>
      <c r="H15" s="50" t="s">
        <v>67</v>
      </c>
      <c r="I15" s="49" t="s">
        <v>81</v>
      </c>
    </row>
    <row r="16" spans="1:12" ht="14.25" thickBot="1">
      <c r="A16" s="20" t="s">
        <v>51</v>
      </c>
      <c r="E16" s="3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1" ht="18.75" customHeight="1" thickBot="1">
      <c r="A17" s="422" t="str">
        <f>$B$2</f>
        <v>ダズリング･フレア</v>
      </c>
      <c r="B17" s="423"/>
      <c r="C17" s="424"/>
      <c r="D17" s="112" t="s">
        <v>3</v>
      </c>
      <c r="E17" s="129" t="s">
        <v>2</v>
      </c>
      <c r="F17"/>
      <c r="G17"/>
    </row>
    <row r="18" spans="1:11" ht="23.25" customHeight="1">
      <c r="A18" s="394" t="s">
        <v>1</v>
      </c>
      <c r="B18" s="122" t="s">
        <v>45</v>
      </c>
      <c r="C18" s="22" t="str">
        <f>$K$9</f>
        <v>反応</v>
      </c>
      <c r="D18" s="130" t="str">
        <f>$J$9+$L$10+$I$10 &amp; "+1d20"</f>
        <v>16+1d20</v>
      </c>
      <c r="E18" s="35" t="str">
        <f>$J$9+$L$10+2+$I$10 &amp; "+1d20"</f>
        <v>18+1d20</v>
      </c>
      <c r="F18"/>
      <c r="G18"/>
      <c r="J18"/>
      <c r="K18"/>
    </row>
    <row r="19" spans="1:11" ht="23.25" customHeight="1">
      <c r="A19" s="395"/>
      <c r="B19" s="125" t="s">
        <v>96</v>
      </c>
      <c r="C19" s="55" t="str">
        <f>IF($I$15 = 0,"", $I$15)</f>
        <v>光輝</v>
      </c>
      <c r="D19" s="102" t="str">
        <f>$J$11+$L$12+$I$12 &amp; "+" &amp; $I$13 &amp; "d" &amp; $K$13</f>
        <v>9+2d8</v>
      </c>
      <c r="E19" s="76" t="str">
        <f>$J$11+$L$12+$I$12 &amp; "+" &amp; $I$13 &amp; "d" &amp; $K$13</f>
        <v>9+2d8</v>
      </c>
      <c r="F19"/>
      <c r="G19"/>
      <c r="H19"/>
      <c r="I19"/>
      <c r="J19"/>
      <c r="K19"/>
    </row>
    <row r="20" spans="1:11" ht="23.25" customHeight="1" thickBot="1">
      <c r="A20" s="396"/>
      <c r="B20" s="124" t="s">
        <v>4</v>
      </c>
      <c r="C20" s="79" t="str">
        <f>IF($I$15 = 0,"", $I$15)</f>
        <v>光輝</v>
      </c>
      <c r="D20" s="84" t="str">
        <f>$J$11+$L$12+$I$12+($I$13*$K$13) &amp; IF($I$14 = 0,"","+" &amp; $I$14 &amp; "d" &amp; $K$14) &amp; " ☆"</f>
        <v>25+3d6 ☆</v>
      </c>
      <c r="E20" s="78" t="str">
        <f>$J$11+$L$12+$I$12+($I$13*$K$13) &amp; IF($I$14 = 0,"","+" &amp; $I$14 &amp; "d" &amp; $K$14) &amp; " ☆"</f>
        <v>25+3d6 ☆</v>
      </c>
      <c r="F20"/>
      <c r="G20"/>
      <c r="I20"/>
      <c r="J20"/>
      <c r="K20"/>
    </row>
    <row r="21" spans="1:11" ht="23.25" customHeight="1">
      <c r="A21" s="397" t="s">
        <v>185</v>
      </c>
      <c r="B21" s="122" t="s">
        <v>45</v>
      </c>
      <c r="C21" s="22" t="str">
        <f>$K$9</f>
        <v>反応</v>
      </c>
      <c r="D21" s="130" t="str">
        <f>$J$9+$L$10+$I$10+1 &amp; "+1d20"  &amp; IF($I$7="爆発"," ★",IF($I$7="噴射"," ★",""))</f>
        <v>17+1d20</v>
      </c>
      <c r="E21" s="35" t="str">
        <f>$J$9+$L$10+2+$I$10+1 &amp; "+1d20"  &amp; IF($I$7="爆発"," ★",IF($I$7="噴射"," ★",""))</f>
        <v>19+1d20</v>
      </c>
      <c r="F21"/>
      <c r="G21"/>
      <c r="H21" s="135"/>
      <c r="I21"/>
      <c r="J21"/>
      <c r="K21"/>
    </row>
    <row r="22" spans="1:11" ht="23.25" customHeight="1">
      <c r="A22" s="398"/>
      <c r="B22" s="123" t="s">
        <v>5</v>
      </c>
      <c r="C22" s="55" t="str">
        <f>IF($L$16 = 0,"", $L$16)</f>
        <v>光輝</v>
      </c>
      <c r="D22" s="102" t="str">
        <f>$J$11+$L$12+$I$12 &amp; "+" &amp; $I$13 &amp; "d" &amp; $K$13  &amp; "+" &amp; $I$16 &amp; "d" &amp; $K$16</f>
        <v>9+2d8+1d6</v>
      </c>
      <c r="E22" s="76" t="str">
        <f>$J$11+$L$12+$I$12 &amp; "+" &amp; $I$13 &amp; "d" &amp; $K$13  &amp; "+" &amp; $I$16 &amp; "d" &amp; $K$16</f>
        <v>9+2d8+1d6</v>
      </c>
      <c r="F22"/>
      <c r="G22"/>
      <c r="H22" s="135"/>
      <c r="I22"/>
      <c r="J22"/>
      <c r="K22"/>
    </row>
    <row r="23" spans="1:11" ht="23.25" customHeight="1" thickBot="1">
      <c r="A23" s="399"/>
      <c r="B23" s="124" t="s">
        <v>4</v>
      </c>
      <c r="C23" s="79" t="str">
        <f>IF($L$16 = 0,"", $L$16)</f>
        <v>光輝</v>
      </c>
      <c r="D23" s="84" t="str">
        <f>$J$11+$L$12+$I$12+($I$13*$K$13)+($I$16*$K$16) &amp; IF($I$14 = 0,"","+" &amp; $I$14 &amp; "d" &amp; $K$14) &amp; " ☆"</f>
        <v>31+3d6 ☆</v>
      </c>
      <c r="E23" s="78" t="str">
        <f>$J$11+$L$12+$I$12+($I$13*$K$13)+($I$16*$K$16) &amp; IF($I$14 = 0,"","+" &amp; $I$14 &amp; "d" &amp; $K$14) &amp; " ☆"</f>
        <v>31+3d6 ☆</v>
      </c>
      <c r="F23"/>
      <c r="G23"/>
      <c r="H23" s="135"/>
      <c r="I23" s="135"/>
      <c r="J23" s="135"/>
      <c r="K23" s="135"/>
    </row>
    <row r="24" spans="1:11" s="191" customFormat="1" ht="24" customHeight="1">
      <c r="A24" s="400" t="s">
        <v>474</v>
      </c>
      <c r="B24" s="400"/>
      <c r="C24" s="400"/>
      <c r="D24" s="400"/>
      <c r="E24" s="400"/>
      <c r="F24" s="400"/>
      <c r="G24" s="400"/>
      <c r="H24" s="192"/>
    </row>
    <row r="25" spans="1:11" s="191" customFormat="1" ht="13.5" customHeight="1">
      <c r="A25" s="368" t="s">
        <v>472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1" s="191" customFormat="1" ht="13.5" customHeight="1">
      <c r="A26" s="368" t="s">
        <v>473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1" s="191" customFormat="1" ht="13.5" customHeight="1">
      <c r="A27" s="368" t="s">
        <v>126</v>
      </c>
      <c r="B27" s="368"/>
      <c r="C27" s="368"/>
      <c r="D27" s="368"/>
      <c r="E27" s="368"/>
      <c r="F27" s="368"/>
      <c r="G27" s="368"/>
      <c r="H27" s="192"/>
      <c r="I27" s="192"/>
      <c r="J27" s="192"/>
      <c r="K27" s="192"/>
    </row>
    <row r="28" spans="1:11" s="191" customFormat="1" ht="13.5" customHeight="1">
      <c r="A28" s="390" t="str">
        <f>"　　"&amp;基本!$C$9&amp;"HP（【判】）回復する　⇒レイ･オン･ハンズのページ参照"</f>
        <v>　　4HP（【判】）回復する　⇒レイ･オン･ハンズのページ参照</v>
      </c>
      <c r="B28" s="390"/>
      <c r="C28" s="390"/>
      <c r="D28" s="390"/>
      <c r="E28" s="390"/>
      <c r="F28" s="390"/>
      <c r="G28" s="390"/>
      <c r="H28" s="192"/>
    </row>
    <row r="29" spans="1:11" s="191" customFormat="1" ht="24" customHeight="1">
      <c r="A29" s="400" t="s">
        <v>124</v>
      </c>
      <c r="B29" s="400"/>
      <c r="C29" s="400"/>
      <c r="D29" s="400"/>
      <c r="E29" s="400"/>
      <c r="F29" s="400"/>
      <c r="G29" s="400"/>
      <c r="H29" s="192"/>
      <c r="I29" s="192"/>
      <c r="J29" s="192"/>
      <c r="K29" s="192"/>
    </row>
    <row r="30" spans="1:11" s="191" customFormat="1">
      <c r="A30" s="390" t="s">
        <v>125</v>
      </c>
      <c r="B30" s="390"/>
      <c r="C30" s="390"/>
      <c r="D30" s="390"/>
      <c r="E30" s="390"/>
      <c r="F30" s="390"/>
      <c r="G30" s="390"/>
      <c r="H30" s="192"/>
      <c r="I30" s="192"/>
      <c r="J30" s="192"/>
      <c r="K30" s="192"/>
    </row>
    <row r="31" spans="1:11">
      <c r="A31" s="370"/>
      <c r="B31" s="370"/>
      <c r="C31" s="370"/>
      <c r="D31" s="370"/>
      <c r="E31" s="370"/>
      <c r="F31" s="370"/>
      <c r="G31" s="370"/>
    </row>
    <row r="32" spans="1:11">
      <c r="A32" s="375" t="s">
        <v>53</v>
      </c>
      <c r="B32" s="376"/>
      <c r="C32" s="376"/>
      <c r="D32" s="376"/>
      <c r="E32" s="376"/>
      <c r="F32" s="376"/>
      <c r="G32" s="377"/>
    </row>
    <row r="33" spans="1:12">
      <c r="A33" s="372"/>
      <c r="B33" s="373"/>
      <c r="C33" s="373"/>
      <c r="D33" s="373"/>
      <c r="E33" s="373"/>
      <c r="F33" s="373"/>
      <c r="G33" s="374"/>
    </row>
    <row r="34" spans="1:12">
      <c r="A34" s="372" t="s">
        <v>495</v>
      </c>
      <c r="B34" s="373"/>
      <c r="C34" s="373"/>
      <c r="D34" s="373"/>
      <c r="E34" s="373"/>
      <c r="F34" s="373"/>
      <c r="G34" s="374"/>
    </row>
    <row r="35" spans="1:12" s="1" customFormat="1">
      <c r="A35" s="372" t="s">
        <v>216</v>
      </c>
      <c r="B35" s="373"/>
      <c r="C35" s="373"/>
      <c r="D35" s="373"/>
      <c r="E35" s="373"/>
      <c r="F35" s="373"/>
      <c r="G35" s="374"/>
      <c r="L35"/>
    </row>
    <row r="36" spans="1:12" s="1" customFormat="1">
      <c r="A36" s="372" t="s">
        <v>318</v>
      </c>
      <c r="B36" s="373"/>
      <c r="C36" s="373"/>
      <c r="D36" s="373"/>
      <c r="E36" s="373"/>
      <c r="F36" s="373"/>
      <c r="G36" s="374"/>
      <c r="L36"/>
    </row>
    <row r="37" spans="1:12" s="1" customFormat="1">
      <c r="A37" s="372"/>
      <c r="B37" s="373"/>
      <c r="C37" s="373"/>
      <c r="D37" s="373"/>
      <c r="E37" s="373"/>
      <c r="F37" s="373"/>
      <c r="G37" s="374"/>
      <c r="L37"/>
    </row>
    <row r="38" spans="1:12" s="1" customFormat="1">
      <c r="A38" s="372" t="s">
        <v>217</v>
      </c>
      <c r="B38" s="373"/>
      <c r="C38" s="373"/>
      <c r="D38" s="373"/>
      <c r="E38" s="373"/>
      <c r="F38" s="373"/>
      <c r="G38" s="374"/>
      <c r="L38"/>
    </row>
    <row r="39" spans="1:12" s="1" customFormat="1">
      <c r="A39" s="372" t="s">
        <v>319</v>
      </c>
      <c r="B39" s="373"/>
      <c r="C39" s="373"/>
      <c r="D39" s="373"/>
      <c r="E39" s="373"/>
      <c r="F39" s="373"/>
      <c r="G39" s="374"/>
      <c r="L39"/>
    </row>
    <row r="40" spans="1:12" s="1" customFormat="1">
      <c r="A40" s="372"/>
      <c r="B40" s="373"/>
      <c r="C40" s="373"/>
      <c r="D40" s="373"/>
      <c r="E40" s="373"/>
      <c r="F40" s="373"/>
      <c r="G40" s="374"/>
      <c r="L40"/>
    </row>
    <row r="41" spans="1:12" s="1" customFormat="1">
      <c r="A41" s="372"/>
      <c r="B41" s="373"/>
      <c r="C41" s="373"/>
      <c r="D41" s="373"/>
      <c r="E41" s="373"/>
      <c r="F41" s="373"/>
      <c r="G41" s="374"/>
      <c r="L41"/>
    </row>
    <row r="42" spans="1:12" s="1" customFormat="1" ht="17.25">
      <c r="A42" s="416" t="s">
        <v>320</v>
      </c>
      <c r="B42" s="430"/>
      <c r="C42" s="430"/>
      <c r="D42" s="430"/>
      <c r="E42" s="430"/>
      <c r="F42" s="430"/>
      <c r="G42" s="431"/>
      <c r="L42"/>
    </row>
    <row r="43" spans="1:12" s="1" customFormat="1">
      <c r="A43" s="372"/>
      <c r="B43" s="373"/>
      <c r="C43" s="373"/>
      <c r="D43" s="373"/>
      <c r="E43" s="373"/>
      <c r="F43" s="373"/>
      <c r="G43" s="374"/>
      <c r="L43"/>
    </row>
    <row r="44" spans="1:12" s="144" customFormat="1">
      <c r="A44" s="372"/>
      <c r="B44" s="373"/>
      <c r="C44" s="373"/>
      <c r="D44" s="373"/>
      <c r="E44" s="373"/>
      <c r="F44" s="373"/>
      <c r="G44" s="374"/>
      <c r="L44" s="143"/>
    </row>
    <row r="45" spans="1:12" s="144" customFormat="1">
      <c r="A45" s="372"/>
      <c r="B45" s="373"/>
      <c r="C45" s="373"/>
      <c r="D45" s="373"/>
      <c r="E45" s="373"/>
      <c r="F45" s="373"/>
      <c r="G45" s="374"/>
      <c r="L45" s="143"/>
    </row>
    <row r="46" spans="1:12" s="144" customFormat="1">
      <c r="A46" s="372"/>
      <c r="B46" s="373"/>
      <c r="C46" s="373"/>
      <c r="D46" s="373"/>
      <c r="E46" s="373"/>
      <c r="F46" s="373"/>
      <c r="G46" s="374"/>
      <c r="L46" s="143"/>
    </row>
    <row r="47" spans="1:12" s="1" customFormat="1">
      <c r="A47" s="372"/>
      <c r="B47" s="373"/>
      <c r="C47" s="373"/>
      <c r="D47" s="373"/>
      <c r="E47" s="373"/>
      <c r="F47" s="373"/>
      <c r="G47" s="374"/>
      <c r="L47"/>
    </row>
    <row r="48" spans="1:12" s="1" customFormat="1">
      <c r="A48" s="372"/>
      <c r="B48" s="373"/>
      <c r="C48" s="373"/>
      <c r="D48" s="373"/>
      <c r="E48" s="373"/>
      <c r="F48" s="373"/>
      <c r="G48" s="374"/>
      <c r="L48"/>
    </row>
    <row r="49" spans="1:12" s="1" customFormat="1">
      <c r="A49" s="372"/>
      <c r="B49" s="373"/>
      <c r="C49" s="373"/>
      <c r="D49" s="373"/>
      <c r="E49" s="373"/>
      <c r="F49" s="373"/>
      <c r="G49" s="374"/>
      <c r="L49"/>
    </row>
    <row r="50" spans="1:12" s="1" customFormat="1">
      <c r="A50" s="372"/>
      <c r="B50" s="373"/>
      <c r="C50" s="373"/>
      <c r="D50" s="373"/>
      <c r="E50" s="373"/>
      <c r="F50" s="373"/>
      <c r="G50" s="374"/>
      <c r="L50"/>
    </row>
    <row r="51" spans="1:12" s="1" customFormat="1">
      <c r="A51" s="372"/>
      <c r="B51" s="373"/>
      <c r="C51" s="373"/>
      <c r="D51" s="373"/>
      <c r="E51" s="373"/>
      <c r="F51" s="373"/>
      <c r="G51" s="374"/>
      <c r="L51"/>
    </row>
    <row r="52" spans="1:12" s="1" customFormat="1">
      <c r="A52" s="369"/>
      <c r="B52" s="370"/>
      <c r="C52" s="370"/>
      <c r="D52" s="370"/>
      <c r="E52" s="370"/>
      <c r="F52" s="370"/>
      <c r="G52" s="371"/>
      <c r="L52"/>
    </row>
    <row r="53" spans="1:12" s="1" customFormat="1" ht="21">
      <c r="A53" s="87" t="s">
        <v>33</v>
      </c>
      <c r="B53" s="88">
        <f>$B$1</f>
        <v>1</v>
      </c>
      <c r="C53" s="89" t="s">
        <v>42</v>
      </c>
      <c r="D53" s="90" t="str">
        <f>$E$1</f>
        <v>遭遇毎</v>
      </c>
      <c r="E53" s="419" t="str">
        <f>$B$2</f>
        <v>ダズリング･フレア</v>
      </c>
      <c r="F53" s="420"/>
      <c r="G53" s="421"/>
      <c r="L53"/>
    </row>
  </sheetData>
  <mergeCells count="50">
    <mergeCell ref="A46:G46"/>
    <mergeCell ref="A45:G45"/>
    <mergeCell ref="A44:G44"/>
    <mergeCell ref="J10:K10"/>
    <mergeCell ref="B11:G11"/>
    <mergeCell ref="A21:A23"/>
    <mergeCell ref="A38:G38"/>
    <mergeCell ref="A39:G39"/>
    <mergeCell ref="A40:G40"/>
    <mergeCell ref="A41:G41"/>
    <mergeCell ref="A42:G42"/>
    <mergeCell ref="A31:G31"/>
    <mergeCell ref="B12:G12"/>
    <mergeCell ref="J12:K12"/>
    <mergeCell ref="B13:G13"/>
    <mergeCell ref="B14:G14"/>
    <mergeCell ref="B1:C1"/>
    <mergeCell ref="F1:G1"/>
    <mergeCell ref="B2:G2"/>
    <mergeCell ref="B5:G5"/>
    <mergeCell ref="B4:G4"/>
    <mergeCell ref="B6:D6"/>
    <mergeCell ref="B7:D7"/>
    <mergeCell ref="B8:G8"/>
    <mergeCell ref="B9:G9"/>
    <mergeCell ref="B10:G10"/>
    <mergeCell ref="B15:G15"/>
    <mergeCell ref="A17:C17"/>
    <mergeCell ref="A24:G24"/>
    <mergeCell ref="A25:G25"/>
    <mergeCell ref="A26:G26"/>
    <mergeCell ref="A18:A20"/>
    <mergeCell ref="A27:G27"/>
    <mergeCell ref="A28:G28"/>
    <mergeCell ref="A29:G29"/>
    <mergeCell ref="A30:G30"/>
    <mergeCell ref="A32:G32"/>
    <mergeCell ref="A52:G52"/>
    <mergeCell ref="E53:G53"/>
    <mergeCell ref="A47:G47"/>
    <mergeCell ref="A48:G48"/>
    <mergeCell ref="A49:G49"/>
    <mergeCell ref="A50:G50"/>
    <mergeCell ref="A51:G51"/>
    <mergeCell ref="A43:G43"/>
    <mergeCell ref="A36:G36"/>
    <mergeCell ref="A33:G33"/>
    <mergeCell ref="A34:G34"/>
    <mergeCell ref="A35:G35"/>
    <mergeCell ref="A37:G37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基本!$A$14:$A$17</xm:f>
          </x14:formula1>
          <xm:sqref>K9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1D02"/>
  </sheetPr>
  <dimension ref="A1:L52"/>
  <sheetViews>
    <sheetView zoomScaleNormal="100"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91" t="s">
        <v>371</v>
      </c>
      <c r="B1" s="425">
        <v>7</v>
      </c>
      <c r="C1" s="426"/>
      <c r="D1" s="92" t="s">
        <v>42</v>
      </c>
      <c r="E1" s="93" t="s">
        <v>62</v>
      </c>
      <c r="F1" s="427"/>
      <c r="G1" s="428"/>
      <c r="H1" s="21" t="s">
        <v>59</v>
      </c>
    </row>
    <row r="2" spans="1:12" ht="24.75" customHeight="1">
      <c r="A2" s="92" t="s">
        <v>0</v>
      </c>
      <c r="B2" s="429" t="s">
        <v>138</v>
      </c>
      <c r="C2" s="429"/>
      <c r="D2" s="429"/>
      <c r="E2" s="429"/>
      <c r="F2" s="429"/>
      <c r="G2" s="429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140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139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6</v>
      </c>
      <c r="C6" s="386"/>
      <c r="D6" s="387"/>
      <c r="E6" s="97" t="s">
        <v>46</v>
      </c>
      <c r="F6" s="96" t="str">
        <f>$I$6</f>
        <v>近接</v>
      </c>
      <c r="G6" s="96" t="str">
        <f>$J$6</f>
        <v>武器</v>
      </c>
      <c r="H6" s="97" t="s">
        <v>46</v>
      </c>
      <c r="I6" s="98" t="s">
        <v>76</v>
      </c>
      <c r="J6" s="98" t="s">
        <v>116</v>
      </c>
    </row>
    <row r="7" spans="1:12">
      <c r="A7" s="25" t="s">
        <v>146</v>
      </c>
      <c r="B7" s="385" t="s">
        <v>142</v>
      </c>
      <c r="C7" s="386"/>
      <c r="D7" s="387"/>
      <c r="E7" s="97" t="s">
        <v>73</v>
      </c>
      <c r="F7" s="96" t="str">
        <f>IF($I$7 = 0,"", $I$7)</f>
        <v/>
      </c>
      <c r="G7" s="96" t="str">
        <f>IF($J$7 = 0,"", $J$7)</f>
        <v/>
      </c>
      <c r="H7" s="97" t="s">
        <v>73</v>
      </c>
      <c r="I7" s="98"/>
      <c r="J7" s="98">
        <v>0</v>
      </c>
    </row>
    <row r="8" spans="1:12">
      <c r="A8" s="25" t="s">
        <v>141</v>
      </c>
      <c r="B8" s="385" t="s">
        <v>245</v>
      </c>
      <c r="C8" s="386"/>
      <c r="D8" s="386"/>
      <c r="E8" s="386"/>
      <c r="F8" s="386"/>
      <c r="G8" s="387"/>
      <c r="H8" s="97" t="s">
        <v>94</v>
      </c>
      <c r="I8" s="98" t="s">
        <v>117</v>
      </c>
      <c r="J8" s="21" t="s">
        <v>69</v>
      </c>
    </row>
    <row r="9" spans="1:12">
      <c r="A9" s="25" t="s">
        <v>10</v>
      </c>
      <c r="B9" s="385" t="s">
        <v>349</v>
      </c>
      <c r="C9" s="386"/>
      <c r="D9" s="386"/>
      <c r="E9" s="386"/>
      <c r="F9" s="386"/>
      <c r="G9" s="387"/>
      <c r="H9" s="97" t="s">
        <v>55</v>
      </c>
      <c r="I9" s="98" t="s">
        <v>18</v>
      </c>
      <c r="J9" s="96">
        <f>IF($I$9 = "筋力",基本!$C$5,IF($I$9 = "耐久力",基本!$C$6,IF($I$9 = "敏捷力",基本!$C$7,IF($I$9 = "知力",基本!$C$8,IF($I$9 = "判断力",基本!$C$9,IF($I$9 = "魅力",基本!$C$10,""))))))</f>
        <v>6</v>
      </c>
      <c r="K9" s="127" t="s">
        <v>247</v>
      </c>
    </row>
    <row r="10" spans="1:12">
      <c r="A10" s="25" t="s">
        <v>147</v>
      </c>
      <c r="B10" s="385" t="s">
        <v>148</v>
      </c>
      <c r="C10" s="386"/>
      <c r="D10" s="386"/>
      <c r="E10" s="386"/>
      <c r="F10" s="386"/>
      <c r="G10" s="387"/>
      <c r="H10" s="97" t="s">
        <v>65</v>
      </c>
      <c r="I10" s="98">
        <v>0</v>
      </c>
      <c r="J10" s="388" t="s">
        <v>57</v>
      </c>
      <c r="K10" s="389"/>
      <c r="L10" s="96">
        <f>IF($I$8=基本!$F$4,基本!$O$7,IF($I$8=基本!$F$13,基本!$O$16,IF($I$8=基本!$F$22,基本!$O$25,IF($I$8=基本!$F$31,基本!$O$34,IF($I$8=基本!$F$40,基本!$O$43,0)))))</f>
        <v>14</v>
      </c>
    </row>
    <row r="11" spans="1:12">
      <c r="A11" s="27" t="s">
        <v>220</v>
      </c>
      <c r="B11" s="404" t="s">
        <v>246</v>
      </c>
      <c r="C11" s="405"/>
      <c r="D11" s="405"/>
      <c r="E11" s="405"/>
      <c r="F11" s="405"/>
      <c r="G11" s="406"/>
      <c r="H11" s="61" t="s">
        <v>56</v>
      </c>
      <c r="I11" s="98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6"/>
      <c r="B12" s="435" t="s">
        <v>221</v>
      </c>
      <c r="C12" s="436"/>
      <c r="D12" s="436"/>
      <c r="E12" s="436"/>
      <c r="F12" s="436"/>
      <c r="G12" s="437"/>
      <c r="H12" s="97" t="s">
        <v>66</v>
      </c>
      <c r="I12" s="98">
        <v>0</v>
      </c>
      <c r="J12" s="388" t="s">
        <v>58</v>
      </c>
      <c r="K12" s="389"/>
      <c r="L12" s="96">
        <f>IF($I$8=基本!$F$4,基本!$O$9,IF($I$8=基本!$F$13,基本!$O$18,IF($I$8=基本!$F$22,基本!$O$27,IF($I$8=基本!$F$31,基本!$O$36,IF($I$8=基本!$F$40,基本!$O$45,0)))))</f>
        <v>5</v>
      </c>
    </row>
    <row r="13" spans="1:12">
      <c r="A13" s="26"/>
      <c r="B13" s="408"/>
      <c r="C13" s="373"/>
      <c r="D13" s="373"/>
      <c r="E13" s="373"/>
      <c r="F13" s="373"/>
      <c r="G13" s="374"/>
      <c r="H13" s="62" t="s">
        <v>95</v>
      </c>
      <c r="I13" s="98">
        <v>2</v>
      </c>
      <c r="J13" s="97" t="s">
        <v>48</v>
      </c>
      <c r="K13" s="98">
        <v>10</v>
      </c>
    </row>
    <row r="14" spans="1:12" ht="21">
      <c r="A14" s="26"/>
      <c r="B14" s="432" t="str">
        <f>"　　　　　　　　　　　　　" &amp; 基本!$C$9 &amp; " マス以内の味方と入替"</f>
        <v>　　　　　　　　　　　　　4 マス以内の味方と入替</v>
      </c>
      <c r="C14" s="433"/>
      <c r="D14" s="433"/>
      <c r="E14" s="433"/>
      <c r="F14" s="433"/>
      <c r="G14" s="434"/>
      <c r="H14" s="97" t="s">
        <v>54</v>
      </c>
      <c r="I14" s="98">
        <v>3</v>
      </c>
      <c r="J14" s="97" t="s">
        <v>48</v>
      </c>
      <c r="K14" s="98">
        <v>6</v>
      </c>
    </row>
    <row r="15" spans="1:12">
      <c r="A15" s="28"/>
      <c r="B15" s="401"/>
      <c r="C15" s="402"/>
      <c r="D15" s="402"/>
      <c r="E15" s="402"/>
      <c r="F15" s="402"/>
      <c r="G15" s="403"/>
      <c r="H15" s="97" t="s">
        <v>67</v>
      </c>
      <c r="I15" s="98"/>
    </row>
    <row r="16" spans="1:12" ht="14.25" thickBot="1">
      <c r="A16" s="20" t="s">
        <v>51</v>
      </c>
      <c r="E16" s="3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1" ht="18.75" customHeight="1" thickBot="1">
      <c r="A17" s="422" t="str">
        <f>$B$2</f>
        <v>ビナイン･トランスポジション</v>
      </c>
      <c r="B17" s="423"/>
      <c r="C17" s="424"/>
      <c r="D17" s="184" t="s">
        <v>3</v>
      </c>
      <c r="E17" s="189" t="s">
        <v>2</v>
      </c>
      <c r="I17"/>
      <c r="J17"/>
      <c r="K17"/>
    </row>
    <row r="18" spans="1:11" ht="23.25" customHeight="1">
      <c r="A18" s="394" t="s">
        <v>1</v>
      </c>
      <c r="B18" s="185" t="s">
        <v>45</v>
      </c>
      <c r="C18" s="177" t="str">
        <f>$K$9</f>
        <v>ＡＣ</v>
      </c>
      <c r="D18" s="190" t="str">
        <f>$J$9+$L$10+$I$10 &amp; "+1d20"</f>
        <v>20+1d20</v>
      </c>
      <c r="E18" s="168" t="str">
        <f>$J$9+$L$10+2+$I$10 &amp; "+1d20"</f>
        <v>22+1d20</v>
      </c>
      <c r="G18"/>
      <c r="H18"/>
      <c r="I18"/>
      <c r="J18"/>
      <c r="K18"/>
    </row>
    <row r="19" spans="1:11" ht="23.25" customHeight="1">
      <c r="A19" s="395"/>
      <c r="B19" s="188" t="s">
        <v>5</v>
      </c>
      <c r="C19" s="178" t="str">
        <f>IF($I$15 = 0,"", $I$15)</f>
        <v/>
      </c>
      <c r="D19" s="182" t="str">
        <f>$J$11+$L$12+$I$12 &amp; "+" &amp; $I$13 &amp; "d" &amp; $K$13</f>
        <v>11+2d10</v>
      </c>
      <c r="E19" s="183" t="str">
        <f>$J$11+$L$12+$I$12 &amp; "+" &amp; $I$13 &amp; "d" &amp; $K$13</f>
        <v>11+2d10</v>
      </c>
      <c r="F19"/>
      <c r="G19"/>
      <c r="H19"/>
      <c r="I19"/>
      <c r="J19"/>
      <c r="K19"/>
    </row>
    <row r="20" spans="1:11" ht="23.25" customHeight="1" thickBot="1">
      <c r="A20" s="396"/>
      <c r="B20" s="187" t="s">
        <v>4</v>
      </c>
      <c r="C20" s="179" t="str">
        <f>IF($I$15 = 0,"", $I$15)</f>
        <v/>
      </c>
      <c r="D20" s="180" t="str">
        <f>$J$11+$L$12+$I$12+($I$13*$K$13) &amp; IF($I$14 = 0,"","+" &amp; $I$14 &amp; "d" &amp; $K$14) &amp; " ☆"</f>
        <v>31+3d6 ☆</v>
      </c>
      <c r="E20" s="181" t="str">
        <f>$J$11+$L$12+$I$12+($I$13*$K$13) &amp; IF($I$14 = 0,"","+" &amp; $I$14 &amp; "d" &amp; $K$14) &amp; " ☆"</f>
        <v>31+3d6 ☆</v>
      </c>
      <c r="F20"/>
      <c r="G20"/>
      <c r="H20"/>
      <c r="I20"/>
      <c r="J20"/>
      <c r="K20"/>
    </row>
    <row r="21" spans="1:11" ht="23.25" customHeight="1">
      <c r="A21" s="397" t="s">
        <v>185</v>
      </c>
      <c r="B21" s="185" t="s">
        <v>45</v>
      </c>
      <c r="C21" s="177" t="str">
        <f>$K$9</f>
        <v>ＡＣ</v>
      </c>
      <c r="D21" s="190" t="str">
        <f>$J$9+$L$10+$I$10+1 &amp; "+1d20"  &amp; IF($I$7="爆発"," ★",IF($I$7="噴射"," ★",""))</f>
        <v>21+1d20</v>
      </c>
      <c r="E21" s="168" t="str">
        <f>$J$9+$L$10+2+$I$10+1 &amp; "+1d20"  &amp; IF($I$7="爆発"," ★",IF($I$7="噴射"," ★",""))</f>
        <v>23+1d20</v>
      </c>
      <c r="F21"/>
      <c r="G21"/>
      <c r="H21"/>
      <c r="I21"/>
      <c r="J21"/>
      <c r="K21"/>
    </row>
    <row r="22" spans="1:11" ht="23.25" customHeight="1">
      <c r="A22" s="398"/>
      <c r="B22" s="186" t="s">
        <v>5</v>
      </c>
      <c r="C22" s="178" t="str">
        <f>IF($L$16 = 0,"", $L$16)</f>
        <v>光輝</v>
      </c>
      <c r="D22" s="182" t="str">
        <f>$J$11+$L$12+$I$12 &amp; "+" &amp; $I$13 &amp; "d" &amp; $K$13  &amp; "+" &amp; $I$16 &amp; "d" &amp; $K$16</f>
        <v>11+2d10+1d6</v>
      </c>
      <c r="E22" s="183" t="str">
        <f>$J$11+$L$12+$I$12 &amp; "+" &amp; $I$13 &amp; "d" &amp; $K$13  &amp; "+" &amp; $I$16 &amp; "d" &amp; $K$16</f>
        <v>11+2d10+1d6</v>
      </c>
      <c r="F22"/>
      <c r="G22"/>
      <c r="H22"/>
      <c r="I22"/>
      <c r="J22"/>
      <c r="K22"/>
    </row>
    <row r="23" spans="1:11" ht="23.25" customHeight="1" thickBot="1">
      <c r="A23" s="399"/>
      <c r="B23" s="187" t="s">
        <v>4</v>
      </c>
      <c r="C23" s="179" t="str">
        <f>IF($L$16 = 0,"", $L$16)</f>
        <v>光輝</v>
      </c>
      <c r="D23" s="180" t="str">
        <f>$J$11+$L$12+$I$12+($I$13*$K$13)+($I$16*$K$16) &amp; IF($I$14 = 0,"","+" &amp; $I$14 &amp; "d" &amp; $K$14) &amp; " ☆"</f>
        <v>37+3d6 ☆</v>
      </c>
      <c r="E23" s="181" t="str">
        <f>$J$11+$L$12+$I$12+($I$13*$K$13)+($I$16*$K$16) &amp; IF($I$14 = 0,"","+" &amp; $I$14 &amp; "d" &amp; $K$14) &amp; " ☆"</f>
        <v>37+3d6 ☆</v>
      </c>
      <c r="I23"/>
      <c r="J23"/>
      <c r="K23"/>
    </row>
    <row r="24" spans="1:11" s="191" customFormat="1" ht="24" customHeight="1">
      <c r="A24" s="400" t="s">
        <v>474</v>
      </c>
      <c r="B24" s="400"/>
      <c r="C24" s="400"/>
      <c r="D24" s="400"/>
      <c r="E24" s="400"/>
      <c r="F24" s="400"/>
      <c r="G24" s="400"/>
      <c r="H24" s="192"/>
    </row>
    <row r="25" spans="1:11" s="191" customFormat="1" ht="13.5" customHeight="1">
      <c r="A25" s="368" t="s">
        <v>472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1" s="191" customFormat="1" ht="13.5" customHeight="1">
      <c r="A26" s="368" t="s">
        <v>473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1" s="191" customFormat="1" ht="13.5" customHeight="1">
      <c r="A27" s="368" t="s">
        <v>126</v>
      </c>
      <c r="B27" s="368"/>
      <c r="C27" s="368"/>
      <c r="D27" s="368"/>
      <c r="E27" s="368"/>
      <c r="F27" s="368"/>
      <c r="G27" s="368"/>
      <c r="H27" s="192"/>
      <c r="I27" s="192"/>
      <c r="J27" s="192"/>
      <c r="K27" s="192"/>
    </row>
    <row r="28" spans="1:11" s="191" customFormat="1" ht="13.5" customHeight="1">
      <c r="A28" s="390" t="str">
        <f>"　　"&amp;基本!$C$9&amp;"HP（【判】）回復する　⇒レイ･オン･ハンズのページ参照"</f>
        <v>　　4HP（【判】）回復する　⇒レイ･オン･ハンズのページ参照</v>
      </c>
      <c r="B28" s="390"/>
      <c r="C28" s="390"/>
      <c r="D28" s="390"/>
      <c r="E28" s="390"/>
      <c r="F28" s="390"/>
      <c r="G28" s="390"/>
      <c r="H28" s="192"/>
    </row>
    <row r="29" spans="1:11" ht="24" customHeight="1">
      <c r="A29" s="400" t="s">
        <v>124</v>
      </c>
      <c r="B29" s="400"/>
      <c r="C29" s="400"/>
      <c r="D29" s="400"/>
      <c r="E29" s="400"/>
      <c r="F29" s="400"/>
      <c r="G29" s="400"/>
    </row>
    <row r="30" spans="1:11">
      <c r="A30" s="390" t="s">
        <v>125</v>
      </c>
      <c r="B30" s="390"/>
      <c r="C30" s="390"/>
      <c r="D30" s="390"/>
      <c r="E30" s="390"/>
      <c r="F30" s="390"/>
      <c r="G30" s="390"/>
    </row>
    <row r="31" spans="1:11">
      <c r="A31" s="71"/>
      <c r="B31" s="71"/>
      <c r="C31" s="71"/>
      <c r="D31" s="71"/>
      <c r="E31" s="71"/>
      <c r="F31" s="71"/>
      <c r="G31" s="71"/>
    </row>
    <row r="32" spans="1:11">
      <c r="A32" s="375" t="s">
        <v>53</v>
      </c>
      <c r="B32" s="376"/>
      <c r="C32" s="376"/>
      <c r="D32" s="376"/>
      <c r="E32" s="376"/>
      <c r="F32" s="376"/>
      <c r="G32" s="377"/>
    </row>
    <row r="33" spans="1:12" s="1" customFormat="1">
      <c r="A33" s="372"/>
      <c r="B33" s="373"/>
      <c r="C33" s="373"/>
      <c r="D33" s="373"/>
      <c r="E33" s="373"/>
      <c r="F33" s="373"/>
      <c r="G33" s="374"/>
      <c r="L33"/>
    </row>
    <row r="34" spans="1:12" s="1" customFormat="1" ht="17.25">
      <c r="A34" s="438" t="s">
        <v>483</v>
      </c>
      <c r="B34" s="439"/>
      <c r="C34" s="439"/>
      <c r="D34" s="439"/>
      <c r="E34" s="439"/>
      <c r="F34" s="439"/>
      <c r="G34" s="440"/>
      <c r="L34"/>
    </row>
    <row r="35" spans="1:12" s="1" customFormat="1">
      <c r="A35" s="372"/>
      <c r="B35" s="373"/>
      <c r="C35" s="373"/>
      <c r="D35" s="373"/>
      <c r="E35" s="373"/>
      <c r="F35" s="373"/>
      <c r="G35" s="374"/>
      <c r="L35"/>
    </row>
    <row r="36" spans="1:12" s="1" customFormat="1">
      <c r="A36" s="372" t="s">
        <v>218</v>
      </c>
      <c r="B36" s="373"/>
      <c r="C36" s="373"/>
      <c r="D36" s="373"/>
      <c r="E36" s="373"/>
      <c r="F36" s="373"/>
      <c r="G36" s="374"/>
      <c r="L36"/>
    </row>
    <row r="37" spans="1:12" s="1" customFormat="1">
      <c r="A37" s="372" t="s">
        <v>219</v>
      </c>
      <c r="B37" s="373"/>
      <c r="C37" s="373"/>
      <c r="D37" s="373"/>
      <c r="E37" s="373"/>
      <c r="F37" s="373"/>
      <c r="G37" s="374"/>
      <c r="L37"/>
    </row>
    <row r="38" spans="1:12" s="1" customFormat="1">
      <c r="A38" s="372" t="s">
        <v>485</v>
      </c>
      <c r="B38" s="373"/>
      <c r="C38" s="373"/>
      <c r="D38" s="373"/>
      <c r="E38" s="373"/>
      <c r="F38" s="373"/>
      <c r="G38" s="374"/>
      <c r="L38"/>
    </row>
    <row r="39" spans="1:12" s="1" customFormat="1">
      <c r="A39" s="372"/>
      <c r="B39" s="373"/>
      <c r="C39" s="373"/>
      <c r="D39" s="373"/>
      <c r="E39" s="373"/>
      <c r="F39" s="373"/>
      <c r="G39" s="374"/>
      <c r="L39"/>
    </row>
    <row r="40" spans="1:12" s="1" customFormat="1">
      <c r="A40" s="372" t="s">
        <v>484</v>
      </c>
      <c r="B40" s="373"/>
      <c r="C40" s="373"/>
      <c r="D40" s="373"/>
      <c r="E40" s="373"/>
      <c r="F40" s="373"/>
      <c r="G40" s="374"/>
      <c r="L40"/>
    </row>
    <row r="41" spans="1:12" s="1" customFormat="1">
      <c r="A41" s="372"/>
      <c r="B41" s="373"/>
      <c r="C41" s="373"/>
      <c r="D41" s="373"/>
      <c r="E41" s="373"/>
      <c r="F41" s="373"/>
      <c r="G41" s="374"/>
      <c r="L41"/>
    </row>
    <row r="42" spans="1:12" s="1" customFormat="1">
      <c r="A42" s="372" t="s">
        <v>372</v>
      </c>
      <c r="B42" s="373"/>
      <c r="C42" s="373"/>
      <c r="D42" s="373"/>
      <c r="E42" s="373"/>
      <c r="F42" s="373"/>
      <c r="G42" s="374"/>
      <c r="L42"/>
    </row>
    <row r="43" spans="1:12" s="144" customFormat="1">
      <c r="A43" s="372"/>
      <c r="B43" s="373"/>
      <c r="C43" s="373"/>
      <c r="D43" s="373"/>
      <c r="E43" s="373"/>
      <c r="F43" s="373"/>
      <c r="G43" s="374"/>
      <c r="L43" s="143"/>
    </row>
    <row r="44" spans="1:12" s="144" customFormat="1">
      <c r="A44" s="372"/>
      <c r="B44" s="373"/>
      <c r="C44" s="373"/>
      <c r="D44" s="373"/>
      <c r="E44" s="373"/>
      <c r="F44" s="373"/>
      <c r="G44" s="374"/>
      <c r="L44" s="143"/>
    </row>
    <row r="45" spans="1:12" s="144" customFormat="1">
      <c r="A45" s="372"/>
      <c r="B45" s="373"/>
      <c r="C45" s="373"/>
      <c r="D45" s="373"/>
      <c r="E45" s="373"/>
      <c r="F45" s="373"/>
      <c r="G45" s="374"/>
      <c r="L45" s="143"/>
    </row>
    <row r="46" spans="1:12" s="144" customFormat="1">
      <c r="A46" s="372"/>
      <c r="B46" s="373"/>
      <c r="C46" s="373"/>
      <c r="D46" s="373"/>
      <c r="E46" s="373"/>
      <c r="F46" s="373"/>
      <c r="G46" s="374"/>
      <c r="L46" s="143"/>
    </row>
    <row r="47" spans="1:12" s="144" customFormat="1">
      <c r="A47" s="372"/>
      <c r="B47" s="373"/>
      <c r="C47" s="373"/>
      <c r="D47" s="373"/>
      <c r="E47" s="373"/>
      <c r="F47" s="373"/>
      <c r="G47" s="374"/>
      <c r="L47" s="143"/>
    </row>
    <row r="48" spans="1:12" s="144" customFormat="1">
      <c r="A48" s="372"/>
      <c r="B48" s="373"/>
      <c r="C48" s="373"/>
      <c r="D48" s="373"/>
      <c r="E48" s="373"/>
      <c r="F48" s="373"/>
      <c r="G48" s="374"/>
      <c r="L48" s="143"/>
    </row>
    <row r="49" spans="1:12" s="1" customFormat="1">
      <c r="A49" s="372"/>
      <c r="B49" s="373"/>
      <c r="C49" s="373"/>
      <c r="D49" s="373"/>
      <c r="E49" s="373"/>
      <c r="F49" s="373"/>
      <c r="G49" s="374"/>
      <c r="L49"/>
    </row>
    <row r="50" spans="1:12" s="1" customFormat="1">
      <c r="A50" s="372"/>
      <c r="B50" s="373"/>
      <c r="C50" s="373"/>
      <c r="D50" s="373"/>
      <c r="E50" s="373"/>
      <c r="F50" s="373"/>
      <c r="G50" s="374"/>
      <c r="L50"/>
    </row>
    <row r="51" spans="1:12">
      <c r="A51" s="369"/>
      <c r="B51" s="370"/>
      <c r="C51" s="370"/>
      <c r="D51" s="370"/>
      <c r="E51" s="370"/>
      <c r="F51" s="370"/>
      <c r="G51" s="371"/>
    </row>
    <row r="52" spans="1:12" ht="21">
      <c r="A52" s="87" t="s">
        <v>33</v>
      </c>
      <c r="B52" s="88">
        <f>$B$1</f>
        <v>7</v>
      </c>
      <c r="C52" s="89" t="s">
        <v>42</v>
      </c>
      <c r="D52" s="90" t="str">
        <f>$E$1</f>
        <v>遭遇毎</v>
      </c>
      <c r="E52" s="419" t="str">
        <f>$B$2</f>
        <v>ビナイン･トランスポジション</v>
      </c>
      <c r="F52" s="420"/>
      <c r="G52" s="421"/>
    </row>
  </sheetData>
  <mergeCells count="48">
    <mergeCell ref="A43:G43"/>
    <mergeCell ref="A48:G48"/>
    <mergeCell ref="A45:G45"/>
    <mergeCell ref="A46:G46"/>
    <mergeCell ref="A44:G44"/>
    <mergeCell ref="E52:G52"/>
    <mergeCell ref="A51:G51"/>
    <mergeCell ref="A32:G32"/>
    <mergeCell ref="A33:G33"/>
    <mergeCell ref="A34:G34"/>
    <mergeCell ref="A35:G35"/>
    <mergeCell ref="A36:G36"/>
    <mergeCell ref="A37:G37"/>
    <mergeCell ref="A38:G38"/>
    <mergeCell ref="A49:G49"/>
    <mergeCell ref="A50:G50"/>
    <mergeCell ref="A41:G41"/>
    <mergeCell ref="A39:G39"/>
    <mergeCell ref="A40:G40"/>
    <mergeCell ref="A47:G47"/>
    <mergeCell ref="A42:G42"/>
    <mergeCell ref="B6:D6"/>
    <mergeCell ref="B7:D7"/>
    <mergeCell ref="B8:G8"/>
    <mergeCell ref="B9:G9"/>
    <mergeCell ref="B10:G10"/>
    <mergeCell ref="B1:C1"/>
    <mergeCell ref="F1:G1"/>
    <mergeCell ref="B2:G2"/>
    <mergeCell ref="B4:G4"/>
    <mergeCell ref="B5:G5"/>
    <mergeCell ref="J10:K10"/>
    <mergeCell ref="B11:G11"/>
    <mergeCell ref="B12:G12"/>
    <mergeCell ref="J12:K12"/>
    <mergeCell ref="B13:G13"/>
    <mergeCell ref="B14:G14"/>
    <mergeCell ref="B15:G15"/>
    <mergeCell ref="A17:C17"/>
    <mergeCell ref="A18:A20"/>
    <mergeCell ref="A29:G29"/>
    <mergeCell ref="A30:G30"/>
    <mergeCell ref="A21:A23"/>
    <mergeCell ref="A24:G24"/>
    <mergeCell ref="A25:G25"/>
    <mergeCell ref="A26:G26"/>
    <mergeCell ref="A27:G27"/>
    <mergeCell ref="A28:G28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基本!$D$25:$D$29</xm:f>
          </x14:formula1>
          <xm:sqref>I8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基本!$A$14:$A$17</xm:f>
          </x14:formula1>
          <xm:sqref>K9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1D02"/>
  </sheetPr>
  <dimension ref="A1:L53"/>
  <sheetViews>
    <sheetView zoomScaleNormal="100"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91" t="s">
        <v>33</v>
      </c>
      <c r="B1" s="425">
        <v>11</v>
      </c>
      <c r="C1" s="426"/>
      <c r="D1" s="92" t="s">
        <v>42</v>
      </c>
      <c r="E1" s="93" t="s">
        <v>62</v>
      </c>
      <c r="F1" s="427"/>
      <c r="G1" s="428"/>
      <c r="H1" s="21" t="s">
        <v>59</v>
      </c>
    </row>
    <row r="2" spans="1:12" ht="24.75" customHeight="1">
      <c r="A2" s="92" t="s">
        <v>0</v>
      </c>
      <c r="B2" s="429" t="s">
        <v>143</v>
      </c>
      <c r="C2" s="429"/>
      <c r="D2" s="429"/>
      <c r="E2" s="429"/>
      <c r="F2" s="429"/>
      <c r="G2" s="429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144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145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6</v>
      </c>
      <c r="C6" s="386"/>
      <c r="D6" s="387"/>
      <c r="E6" s="97" t="s">
        <v>46</v>
      </c>
      <c r="F6" s="96" t="str">
        <f>$I$6</f>
        <v>近接</v>
      </c>
      <c r="G6" s="96" t="str">
        <f>$J$6</f>
        <v>武器</v>
      </c>
      <c r="H6" s="97" t="s">
        <v>46</v>
      </c>
      <c r="I6" s="98" t="s">
        <v>76</v>
      </c>
      <c r="J6" s="98" t="s">
        <v>116</v>
      </c>
    </row>
    <row r="7" spans="1:12">
      <c r="A7" s="25" t="s">
        <v>7</v>
      </c>
      <c r="B7" s="385" t="s">
        <v>222</v>
      </c>
      <c r="C7" s="386"/>
      <c r="D7" s="387"/>
      <c r="E7" s="97" t="s">
        <v>73</v>
      </c>
      <c r="F7" s="96" t="str">
        <f>IF($I$7 = 0,"", $I$7)</f>
        <v/>
      </c>
      <c r="G7" s="96" t="str">
        <f>IF($J$7 = 0,"", $J$7)</f>
        <v/>
      </c>
      <c r="H7" s="97" t="s">
        <v>73</v>
      </c>
      <c r="I7" s="98"/>
      <c r="J7" s="98">
        <v>0</v>
      </c>
    </row>
    <row r="8" spans="1:12">
      <c r="A8" s="25" t="s">
        <v>9</v>
      </c>
      <c r="B8" s="385" t="s">
        <v>119</v>
      </c>
      <c r="C8" s="386"/>
      <c r="D8" s="386"/>
      <c r="E8" s="386"/>
      <c r="F8" s="386"/>
      <c r="G8" s="387"/>
      <c r="H8" s="97" t="s">
        <v>94</v>
      </c>
      <c r="I8" s="98" t="s">
        <v>117</v>
      </c>
      <c r="J8" s="21" t="s">
        <v>69</v>
      </c>
    </row>
    <row r="9" spans="1:12">
      <c r="A9" s="27" t="s">
        <v>10</v>
      </c>
      <c r="B9" s="404" t="s">
        <v>349</v>
      </c>
      <c r="C9" s="405"/>
      <c r="D9" s="405"/>
      <c r="E9" s="405"/>
      <c r="F9" s="405"/>
      <c r="G9" s="406"/>
      <c r="H9" s="97" t="s">
        <v>55</v>
      </c>
      <c r="I9" s="98" t="s">
        <v>18</v>
      </c>
      <c r="J9" s="96">
        <f>IF($I$9 = "筋力",基本!$C$5,IF($I$9 = "耐久力",基本!$C$6,IF($I$9 = "敏捷力",基本!$C$7,IF($I$9 = "知力",基本!$C$8,IF($I$9 = "判断力",基本!$C$9,IF($I$9 = "魅力",基本!$C$10,""))))))</f>
        <v>6</v>
      </c>
      <c r="K9" s="98" t="s">
        <v>118</v>
      </c>
    </row>
    <row r="10" spans="1:12">
      <c r="A10" s="26"/>
      <c r="B10" s="372" t="s">
        <v>223</v>
      </c>
      <c r="C10" s="373"/>
      <c r="D10" s="373"/>
      <c r="E10" s="373"/>
      <c r="F10" s="373"/>
      <c r="G10" s="374"/>
      <c r="H10" s="97" t="s">
        <v>65</v>
      </c>
      <c r="I10" s="98">
        <v>0</v>
      </c>
      <c r="J10" s="388" t="s">
        <v>57</v>
      </c>
      <c r="K10" s="389"/>
      <c r="L10" s="96">
        <f>IF($I$8=基本!$F$4,基本!$O$7,IF($I$8=基本!$F$13,基本!$O$16,IF($I$8=基本!$F$22,基本!$O$25,IF($I$8=基本!$F$31,基本!$O$34,IF($I$8=基本!$F$40,基本!$O$43,0)))))</f>
        <v>14</v>
      </c>
    </row>
    <row r="11" spans="1:12">
      <c r="A11" s="26"/>
      <c r="B11" s="372"/>
      <c r="C11" s="373"/>
      <c r="D11" s="373"/>
      <c r="E11" s="373"/>
      <c r="F11" s="373"/>
      <c r="G11" s="374"/>
      <c r="H11" s="61" t="s">
        <v>56</v>
      </c>
      <c r="I11" s="98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6"/>
      <c r="B12" s="372"/>
      <c r="C12" s="373"/>
      <c r="D12" s="373"/>
      <c r="E12" s="373"/>
      <c r="F12" s="373"/>
      <c r="G12" s="374"/>
      <c r="H12" s="97" t="s">
        <v>66</v>
      </c>
      <c r="I12" s="98">
        <v>0</v>
      </c>
      <c r="J12" s="388" t="s">
        <v>58</v>
      </c>
      <c r="K12" s="389"/>
      <c r="L12" s="96">
        <f>IF($I$8=基本!$F$4,基本!$O$9,IF($I$8=基本!$F$13,基本!$O$18,IF($I$8=基本!$F$22,基本!$O$27,IF($I$8=基本!$F$31,基本!$O$36,IF($I$8=基本!$F$40,基本!$O$45,0)))))</f>
        <v>5</v>
      </c>
    </row>
    <row r="13" spans="1:12">
      <c r="A13" s="26"/>
      <c r="B13" s="408"/>
      <c r="C13" s="373"/>
      <c r="D13" s="373"/>
      <c r="E13" s="373"/>
      <c r="F13" s="373"/>
      <c r="G13" s="374"/>
      <c r="H13" s="62" t="s">
        <v>95</v>
      </c>
      <c r="I13" s="98">
        <v>2</v>
      </c>
      <c r="J13" s="97" t="s">
        <v>48</v>
      </c>
      <c r="K13" s="98">
        <v>10</v>
      </c>
    </row>
    <row r="14" spans="1:12">
      <c r="A14" s="26"/>
      <c r="B14" s="372"/>
      <c r="C14" s="373"/>
      <c r="D14" s="373"/>
      <c r="E14" s="373"/>
      <c r="F14" s="373"/>
      <c r="G14" s="374"/>
      <c r="H14" s="97" t="s">
        <v>54</v>
      </c>
      <c r="I14" s="98">
        <v>3</v>
      </c>
      <c r="J14" s="97" t="s">
        <v>48</v>
      </c>
      <c r="K14" s="98">
        <v>6</v>
      </c>
    </row>
    <row r="15" spans="1:12">
      <c r="A15" s="28"/>
      <c r="B15" s="401"/>
      <c r="C15" s="402"/>
      <c r="D15" s="402"/>
      <c r="E15" s="402"/>
      <c r="F15" s="402"/>
      <c r="G15" s="403"/>
      <c r="H15" s="97" t="s">
        <v>67</v>
      </c>
      <c r="I15" s="98"/>
    </row>
    <row r="16" spans="1:12" ht="14.25" thickBot="1">
      <c r="A16" s="20" t="s">
        <v>51</v>
      </c>
      <c r="E16" s="3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1" ht="18.75" customHeight="1" thickBot="1">
      <c r="A17" s="422" t="str">
        <f>$B$2</f>
        <v>ウォーディング･ブロウ</v>
      </c>
      <c r="B17" s="423"/>
      <c r="C17" s="424"/>
      <c r="D17" s="184" t="s">
        <v>3</v>
      </c>
      <c r="E17" s="189" t="s">
        <v>2</v>
      </c>
      <c r="J17"/>
      <c r="K17"/>
    </row>
    <row r="18" spans="1:11" ht="23.25" customHeight="1">
      <c r="A18" s="394" t="s">
        <v>1</v>
      </c>
      <c r="B18" s="185" t="s">
        <v>45</v>
      </c>
      <c r="C18" s="177" t="str">
        <f>$K$9</f>
        <v>AC</v>
      </c>
      <c r="D18" s="190" t="str">
        <f>$J$9+$L$10+$I$10 &amp; "+1d20"</f>
        <v>20+1d20</v>
      </c>
      <c r="E18" s="168" t="str">
        <f>$J$9+$L$10+2+$I$10 &amp; "+1d20"</f>
        <v>22+1d20</v>
      </c>
      <c r="J18"/>
      <c r="K18"/>
    </row>
    <row r="19" spans="1:11" ht="23.25" customHeight="1">
      <c r="A19" s="395"/>
      <c r="B19" s="188" t="s">
        <v>5</v>
      </c>
      <c r="C19" s="178" t="str">
        <f>IF($I$15 = 0,"", $I$15)</f>
        <v/>
      </c>
      <c r="D19" s="182" t="str">
        <f>$J$11+$L$12+$I$12 &amp; "+" &amp; $I$13 &amp; "d" &amp; $K$13</f>
        <v>11+2d10</v>
      </c>
      <c r="E19" s="183" t="str">
        <f>$J$11+$L$12+$I$12 &amp; "+" &amp; $I$13 &amp; "d" &amp; $K$13</f>
        <v>11+2d10</v>
      </c>
      <c r="G19"/>
      <c r="H19"/>
      <c r="I19"/>
      <c r="J19"/>
      <c r="K19"/>
    </row>
    <row r="20" spans="1:11" ht="23.25" customHeight="1" thickBot="1">
      <c r="A20" s="396"/>
      <c r="B20" s="187" t="s">
        <v>4</v>
      </c>
      <c r="C20" s="179" t="str">
        <f>IF($I$15 = 0,"", $I$15)</f>
        <v/>
      </c>
      <c r="D20" s="180" t="str">
        <f>$J$11+$L$12+$I$12+($I$13*$K$13) &amp; IF($I$14 = 0,"","+" &amp; $I$14 &amp; "d" &amp; $K$14) &amp; " ☆"</f>
        <v>31+3d6 ☆</v>
      </c>
      <c r="E20" s="181" t="str">
        <f>$J$11+$L$12+$I$12+($I$13*$K$13) &amp; IF($I$14 = 0,"","+" &amp; $I$14 &amp; "d" &amp; $K$14) &amp; " ☆"</f>
        <v>31+3d6 ☆</v>
      </c>
      <c r="G20"/>
      <c r="H20"/>
      <c r="I20"/>
      <c r="J20"/>
      <c r="K20"/>
    </row>
    <row r="21" spans="1:11" ht="23.25" customHeight="1">
      <c r="A21" s="397" t="s">
        <v>185</v>
      </c>
      <c r="B21" s="185" t="s">
        <v>45</v>
      </c>
      <c r="C21" s="177" t="str">
        <f>$K$9</f>
        <v>AC</v>
      </c>
      <c r="D21" s="190" t="str">
        <f>$J$9+$L$10+$I$10+1 &amp; "+1d20"  &amp; IF($I$7="爆発"," ★",IF($I$7="噴射"," ★",""))</f>
        <v>21+1d20</v>
      </c>
      <c r="E21" s="168" t="str">
        <f>$J$9+$L$10+2+$I$10+1 &amp; "+1d20"  &amp; IF($I$7="爆発"," ★",IF($I$7="噴射"," ★",""))</f>
        <v>23+1d20</v>
      </c>
      <c r="G21"/>
      <c r="H21"/>
      <c r="I21"/>
      <c r="J21"/>
      <c r="K21"/>
    </row>
    <row r="22" spans="1:11" ht="23.25" customHeight="1">
      <c r="A22" s="398"/>
      <c r="B22" s="186" t="s">
        <v>5</v>
      </c>
      <c r="C22" s="178" t="str">
        <f>IF($L$16 = 0,"", $L$16)</f>
        <v>光輝</v>
      </c>
      <c r="D22" s="182" t="str">
        <f>$J$11+$L$12+$I$12 &amp; "+" &amp; $I$13 &amp; "d" &amp; $K$13  &amp; "+" &amp; $I$16 &amp; "d" &amp; $K$16</f>
        <v>11+2d10+1d6</v>
      </c>
      <c r="E22" s="183" t="str">
        <f>$J$11+$L$12+$I$12 &amp; "+" &amp; $I$13 &amp; "d" &amp; $K$13  &amp; "+" &amp; $I$16 &amp; "d" &amp; $K$16</f>
        <v>11+2d10+1d6</v>
      </c>
      <c r="G22"/>
      <c r="H22"/>
      <c r="I22"/>
      <c r="J22"/>
      <c r="K22"/>
    </row>
    <row r="23" spans="1:11" ht="23.25" customHeight="1" thickBot="1">
      <c r="A23" s="399"/>
      <c r="B23" s="187" t="s">
        <v>4</v>
      </c>
      <c r="C23" s="179" t="str">
        <f>IF($L$16 = 0,"", $L$16)</f>
        <v>光輝</v>
      </c>
      <c r="D23" s="180" t="str">
        <f>$J$11+$L$12+$I$12+($I$13*$K$13)+($I$16*$K$16) &amp; IF($I$14 = 0,"","+" &amp; $I$14 &amp; "d" &amp; $K$14) &amp; " ☆"</f>
        <v>37+3d6 ☆</v>
      </c>
      <c r="E23" s="181" t="str">
        <f>$J$11+$L$12+$I$12+($I$13*$K$13)+($I$16*$K$16) &amp; IF($I$14 = 0,"","+" &amp; $I$14 &amp; "d" &amp; $K$14) &amp; " ☆"</f>
        <v>37+3d6 ☆</v>
      </c>
      <c r="J23"/>
      <c r="K23"/>
    </row>
    <row r="24" spans="1:11" s="191" customFormat="1" ht="24" customHeight="1">
      <c r="A24" s="400" t="s">
        <v>474</v>
      </c>
      <c r="B24" s="400"/>
      <c r="C24" s="400"/>
      <c r="D24" s="400"/>
      <c r="E24" s="400"/>
      <c r="F24" s="400"/>
      <c r="G24" s="400"/>
      <c r="H24" s="192"/>
    </row>
    <row r="25" spans="1:11" s="191" customFormat="1" ht="13.5" customHeight="1">
      <c r="A25" s="368" t="s">
        <v>472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1" s="191" customFormat="1" ht="13.5" customHeight="1">
      <c r="A26" s="368" t="s">
        <v>473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1" s="191" customFormat="1" ht="13.5" customHeight="1">
      <c r="A27" s="368" t="s">
        <v>126</v>
      </c>
      <c r="B27" s="368"/>
      <c r="C27" s="368"/>
      <c r="D27" s="368"/>
      <c r="E27" s="368"/>
      <c r="F27" s="368"/>
      <c r="G27" s="368"/>
      <c r="H27" s="192"/>
      <c r="I27" s="192"/>
      <c r="J27" s="192"/>
      <c r="K27" s="192"/>
    </row>
    <row r="28" spans="1:11" s="191" customFormat="1" ht="13.5" customHeight="1">
      <c r="A28" s="390" t="str">
        <f>"　　"&amp;基本!$C$9&amp;"HP（【判】）回復する　⇒レイ･オン･ハンズのページ参照"</f>
        <v>　　4HP（【判】）回復する　⇒レイ･オン･ハンズのページ参照</v>
      </c>
      <c r="B28" s="390"/>
      <c r="C28" s="390"/>
      <c r="D28" s="390"/>
      <c r="E28" s="390"/>
      <c r="F28" s="390"/>
      <c r="G28" s="390"/>
      <c r="H28" s="192"/>
    </row>
    <row r="29" spans="1:11" ht="24" customHeight="1">
      <c r="A29" s="400" t="s">
        <v>124</v>
      </c>
      <c r="B29" s="400"/>
      <c r="C29" s="400"/>
      <c r="D29" s="400"/>
      <c r="E29" s="400"/>
      <c r="F29" s="400"/>
      <c r="G29" s="400"/>
    </row>
    <row r="30" spans="1:11">
      <c r="A30" s="390" t="s">
        <v>125</v>
      </c>
      <c r="B30" s="390"/>
      <c r="C30" s="390"/>
      <c r="D30" s="390"/>
      <c r="E30" s="390"/>
      <c r="F30" s="390"/>
      <c r="G30" s="390"/>
    </row>
    <row r="31" spans="1:11">
      <c r="A31" s="100"/>
      <c r="B31" s="100"/>
      <c r="C31" s="100"/>
      <c r="D31" s="100"/>
      <c r="E31" s="100"/>
      <c r="F31" s="100"/>
      <c r="G31" s="100"/>
    </row>
    <row r="32" spans="1:11">
      <c r="A32" s="375" t="s">
        <v>53</v>
      </c>
      <c r="B32" s="376"/>
      <c r="C32" s="376"/>
      <c r="D32" s="376"/>
      <c r="E32" s="376"/>
      <c r="F32" s="376"/>
      <c r="G32" s="377"/>
    </row>
    <row r="33" spans="1:12" s="1" customFormat="1">
      <c r="A33" s="372"/>
      <c r="B33" s="373"/>
      <c r="C33" s="373"/>
      <c r="D33" s="373"/>
      <c r="E33" s="373"/>
      <c r="F33" s="373"/>
      <c r="G33" s="374"/>
      <c r="L33"/>
    </row>
    <row r="34" spans="1:12" s="1" customFormat="1" ht="17.25">
      <c r="A34" s="438" t="s">
        <v>486</v>
      </c>
      <c r="B34" s="444"/>
      <c r="C34" s="444"/>
      <c r="D34" s="444"/>
      <c r="E34" s="444"/>
      <c r="F34" s="444"/>
      <c r="G34" s="445"/>
      <c r="L34"/>
    </row>
    <row r="35" spans="1:12" s="1" customFormat="1">
      <c r="A35" s="372"/>
      <c r="B35" s="373"/>
      <c r="C35" s="373"/>
      <c r="D35" s="373"/>
      <c r="E35" s="373"/>
      <c r="F35" s="373"/>
      <c r="G35" s="374"/>
      <c r="L35"/>
    </row>
    <row r="36" spans="1:12" s="144" customFormat="1">
      <c r="A36" s="372" t="s">
        <v>273</v>
      </c>
      <c r="B36" s="373"/>
      <c r="C36" s="373"/>
      <c r="D36" s="373"/>
      <c r="E36" s="373"/>
      <c r="F36" s="373"/>
      <c r="G36" s="374"/>
      <c r="L36" s="143"/>
    </row>
    <row r="37" spans="1:12" s="144" customFormat="1">
      <c r="A37" s="372" t="s">
        <v>274</v>
      </c>
      <c r="B37" s="373"/>
      <c r="C37" s="373"/>
      <c r="D37" s="373"/>
      <c r="E37" s="373"/>
      <c r="F37" s="373"/>
      <c r="G37" s="374"/>
      <c r="L37" s="143"/>
    </row>
    <row r="38" spans="1:12" s="144" customFormat="1">
      <c r="A38" s="372"/>
      <c r="B38" s="373"/>
      <c r="C38" s="373"/>
      <c r="D38" s="373"/>
      <c r="E38" s="373"/>
      <c r="F38" s="373"/>
      <c r="G38" s="374"/>
      <c r="L38" s="143"/>
    </row>
    <row r="39" spans="1:12" s="144" customFormat="1">
      <c r="A39" s="372" t="s">
        <v>487</v>
      </c>
      <c r="B39" s="373"/>
      <c r="C39" s="373"/>
      <c r="D39" s="373"/>
      <c r="E39" s="373"/>
      <c r="F39" s="373"/>
      <c r="G39" s="374"/>
      <c r="L39" s="143"/>
    </row>
    <row r="40" spans="1:12" s="144" customFormat="1">
      <c r="A40" s="372"/>
      <c r="B40" s="373"/>
      <c r="C40" s="373"/>
      <c r="D40" s="373"/>
      <c r="E40" s="373"/>
      <c r="F40" s="373"/>
      <c r="G40" s="374"/>
      <c r="L40" s="143"/>
    </row>
    <row r="41" spans="1:12" s="144" customFormat="1" ht="14.25">
      <c r="A41" s="441" t="s">
        <v>490</v>
      </c>
      <c r="B41" s="442"/>
      <c r="C41" s="442"/>
      <c r="D41" s="442"/>
      <c r="E41" s="442"/>
      <c r="F41" s="442"/>
      <c r="G41" s="443"/>
      <c r="L41" s="143"/>
    </row>
    <row r="42" spans="1:12" s="144" customFormat="1">
      <c r="A42" s="372"/>
      <c r="B42" s="373"/>
      <c r="C42" s="373"/>
      <c r="D42" s="373"/>
      <c r="E42" s="373"/>
      <c r="F42" s="373"/>
      <c r="G42" s="374"/>
      <c r="L42" s="143"/>
    </row>
    <row r="43" spans="1:12" s="144" customFormat="1">
      <c r="A43" s="372"/>
      <c r="B43" s="373"/>
      <c r="C43" s="373"/>
      <c r="D43" s="373"/>
      <c r="E43" s="373"/>
      <c r="F43" s="373"/>
      <c r="G43" s="374"/>
      <c r="L43" s="143"/>
    </row>
    <row r="44" spans="1:12" s="144" customFormat="1">
      <c r="A44" s="372"/>
      <c r="B44" s="373"/>
      <c r="C44" s="373"/>
      <c r="D44" s="373"/>
      <c r="E44" s="373"/>
      <c r="F44" s="373"/>
      <c r="G44" s="374"/>
      <c r="L44" s="143"/>
    </row>
    <row r="45" spans="1:12" s="144" customFormat="1">
      <c r="A45" s="372"/>
      <c r="B45" s="373"/>
      <c r="C45" s="373"/>
      <c r="D45" s="373"/>
      <c r="E45" s="373"/>
      <c r="F45" s="373"/>
      <c r="G45" s="374"/>
      <c r="L45" s="143"/>
    </row>
    <row r="46" spans="1:12" s="144" customFormat="1">
      <c r="A46" s="372"/>
      <c r="B46" s="373"/>
      <c r="C46" s="373"/>
      <c r="D46" s="373"/>
      <c r="E46" s="373"/>
      <c r="F46" s="373"/>
      <c r="G46" s="374"/>
      <c r="L46" s="143"/>
    </row>
    <row r="47" spans="1:12" s="144" customFormat="1">
      <c r="A47" s="372"/>
      <c r="B47" s="373"/>
      <c r="C47" s="373"/>
      <c r="D47" s="373"/>
      <c r="E47" s="373"/>
      <c r="F47" s="373"/>
      <c r="G47" s="374"/>
      <c r="L47" s="143"/>
    </row>
    <row r="48" spans="1:12" s="144" customFormat="1">
      <c r="A48" s="372"/>
      <c r="B48" s="373"/>
      <c r="C48" s="373"/>
      <c r="D48" s="373"/>
      <c r="E48" s="373"/>
      <c r="F48" s="373"/>
      <c r="G48" s="374"/>
      <c r="L48" s="143"/>
    </row>
    <row r="49" spans="1:12" s="144" customFormat="1">
      <c r="A49" s="372"/>
      <c r="B49" s="373"/>
      <c r="C49" s="373"/>
      <c r="D49" s="373"/>
      <c r="E49" s="373"/>
      <c r="F49" s="373"/>
      <c r="G49" s="374"/>
      <c r="L49" s="143"/>
    </row>
    <row r="50" spans="1:12" s="1" customFormat="1">
      <c r="A50" s="372"/>
      <c r="B50" s="373"/>
      <c r="C50" s="373"/>
      <c r="D50" s="373"/>
      <c r="E50" s="373"/>
      <c r="F50" s="373"/>
      <c r="G50" s="374"/>
      <c r="L50"/>
    </row>
    <row r="51" spans="1:12" s="1" customFormat="1">
      <c r="A51" s="372"/>
      <c r="B51" s="373"/>
      <c r="C51" s="373"/>
      <c r="D51" s="373"/>
      <c r="E51" s="373"/>
      <c r="F51" s="373"/>
      <c r="G51" s="374"/>
      <c r="L51"/>
    </row>
    <row r="52" spans="1:12" s="1" customFormat="1">
      <c r="A52" s="369"/>
      <c r="B52" s="370"/>
      <c r="C52" s="370"/>
      <c r="D52" s="370"/>
      <c r="E52" s="370"/>
      <c r="F52" s="370"/>
      <c r="G52" s="371"/>
      <c r="L52"/>
    </row>
    <row r="53" spans="1:12" s="1" customFormat="1" ht="21">
      <c r="A53" s="87" t="s">
        <v>33</v>
      </c>
      <c r="B53" s="101">
        <f>$B$1</f>
        <v>11</v>
      </c>
      <c r="C53" s="89" t="s">
        <v>42</v>
      </c>
      <c r="D53" s="90" t="str">
        <f>$E$1</f>
        <v>遭遇毎</v>
      </c>
      <c r="E53" s="419" t="str">
        <f>$B$2</f>
        <v>ウォーディング･ブロウ</v>
      </c>
      <c r="F53" s="420"/>
      <c r="G53" s="421"/>
      <c r="L53"/>
    </row>
  </sheetData>
  <mergeCells count="49">
    <mergeCell ref="A48:G48"/>
    <mergeCell ref="A49:G49"/>
    <mergeCell ref="A44:G44"/>
    <mergeCell ref="A45:G45"/>
    <mergeCell ref="A46:G46"/>
    <mergeCell ref="A47:G47"/>
    <mergeCell ref="J10:K10"/>
    <mergeCell ref="B11:G11"/>
    <mergeCell ref="B1:C1"/>
    <mergeCell ref="F1:G1"/>
    <mergeCell ref="B2:G2"/>
    <mergeCell ref="B4:G4"/>
    <mergeCell ref="B5:G5"/>
    <mergeCell ref="B6:D6"/>
    <mergeCell ref="A17:C17"/>
    <mergeCell ref="B7:D7"/>
    <mergeCell ref="B8:G8"/>
    <mergeCell ref="B9:G9"/>
    <mergeCell ref="B10:G10"/>
    <mergeCell ref="B12:G12"/>
    <mergeCell ref="E53:G53"/>
    <mergeCell ref="J12:K12"/>
    <mergeCell ref="B13:G13"/>
    <mergeCell ref="B14:G14"/>
    <mergeCell ref="B15:G15"/>
    <mergeCell ref="A30:G30"/>
    <mergeCell ref="A32:G32"/>
    <mergeCell ref="A33:G33"/>
    <mergeCell ref="A34:G34"/>
    <mergeCell ref="A35:G35"/>
    <mergeCell ref="A50:G50"/>
    <mergeCell ref="A51:G51"/>
    <mergeCell ref="A52:G52"/>
    <mergeCell ref="A36:G36"/>
    <mergeCell ref="A37:G37"/>
    <mergeCell ref="A38:G38"/>
    <mergeCell ref="A18:A20"/>
    <mergeCell ref="A29:G29"/>
    <mergeCell ref="A21:A23"/>
    <mergeCell ref="A24:G24"/>
    <mergeCell ref="A25:G25"/>
    <mergeCell ref="A26:G26"/>
    <mergeCell ref="A27:G27"/>
    <mergeCell ref="A28:G28"/>
    <mergeCell ref="A39:G39"/>
    <mergeCell ref="A40:G40"/>
    <mergeCell ref="A41:G41"/>
    <mergeCell ref="A42:G42"/>
    <mergeCell ref="A43:G43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基本!$A$14:$A$17</xm:f>
          </x14:formula1>
          <xm:sqref>K9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1D02"/>
  </sheetPr>
  <dimension ref="A1:L53"/>
  <sheetViews>
    <sheetView zoomScaleNormal="100"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91" t="s">
        <v>33</v>
      </c>
      <c r="B1" s="425">
        <v>13</v>
      </c>
      <c r="C1" s="426"/>
      <c r="D1" s="92" t="s">
        <v>42</v>
      </c>
      <c r="E1" s="93" t="s">
        <v>62</v>
      </c>
      <c r="F1" s="427"/>
      <c r="G1" s="428"/>
      <c r="H1" s="21" t="s">
        <v>59</v>
      </c>
    </row>
    <row r="2" spans="1:12" ht="24.75" customHeight="1">
      <c r="A2" s="92" t="s">
        <v>0</v>
      </c>
      <c r="B2" s="429" t="s">
        <v>149</v>
      </c>
      <c r="C2" s="429"/>
      <c r="D2" s="429"/>
      <c r="E2" s="429"/>
      <c r="F2" s="429"/>
      <c r="G2" s="429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345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145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6</v>
      </c>
      <c r="C6" s="386"/>
      <c r="D6" s="387"/>
      <c r="E6" s="97" t="s">
        <v>46</v>
      </c>
      <c r="F6" s="96" t="str">
        <f>$I$6</f>
        <v>近接</v>
      </c>
      <c r="G6" s="96" t="str">
        <f>$J$6</f>
        <v>武器</v>
      </c>
      <c r="H6" s="97" t="s">
        <v>46</v>
      </c>
      <c r="I6" s="98" t="s">
        <v>76</v>
      </c>
      <c r="J6" s="98" t="s">
        <v>116</v>
      </c>
    </row>
    <row r="7" spans="1:12">
      <c r="A7" s="25" t="s">
        <v>7</v>
      </c>
      <c r="B7" s="385" t="s">
        <v>120</v>
      </c>
      <c r="C7" s="386"/>
      <c r="D7" s="387"/>
      <c r="E7" s="97" t="s">
        <v>73</v>
      </c>
      <c r="F7" s="96" t="str">
        <f>IF($I$7 = 0,"", $I$7)</f>
        <v/>
      </c>
      <c r="G7" s="96" t="str">
        <f>IF($J$7 = 0,"", $J$7)</f>
        <v/>
      </c>
      <c r="H7" s="97" t="s">
        <v>73</v>
      </c>
      <c r="I7" s="98"/>
      <c r="J7" s="98">
        <v>0</v>
      </c>
    </row>
    <row r="8" spans="1:12">
      <c r="A8" s="25" t="s">
        <v>9</v>
      </c>
      <c r="B8" s="385" t="s">
        <v>225</v>
      </c>
      <c r="C8" s="386"/>
      <c r="D8" s="386"/>
      <c r="E8" s="386"/>
      <c r="F8" s="386"/>
      <c r="G8" s="387"/>
      <c r="H8" s="97" t="s">
        <v>94</v>
      </c>
      <c r="I8" s="98" t="s">
        <v>117</v>
      </c>
      <c r="J8" s="21" t="s">
        <v>69</v>
      </c>
    </row>
    <row r="9" spans="1:12">
      <c r="A9" s="27" t="s">
        <v>10</v>
      </c>
      <c r="B9" s="404" t="s">
        <v>346</v>
      </c>
      <c r="C9" s="405"/>
      <c r="D9" s="405"/>
      <c r="E9" s="405"/>
      <c r="F9" s="405"/>
      <c r="G9" s="406"/>
      <c r="H9" s="97" t="s">
        <v>55</v>
      </c>
      <c r="I9" s="98" t="s">
        <v>18</v>
      </c>
      <c r="J9" s="96">
        <f>IF($I$9 = "筋力",基本!$C$5,IF($I$9 = "耐久力",基本!$C$6,IF($I$9 = "敏捷力",基本!$C$7,IF($I$9 = "知力",基本!$C$8,IF($I$9 = "判断力",基本!$C$9,IF($I$9 = "魅力",基本!$C$10,""))))))</f>
        <v>6</v>
      </c>
      <c r="K9" s="98" t="s">
        <v>22</v>
      </c>
    </row>
    <row r="10" spans="1:12">
      <c r="A10" s="26"/>
      <c r="B10" s="372" t="s">
        <v>244</v>
      </c>
      <c r="C10" s="373"/>
      <c r="D10" s="373"/>
      <c r="E10" s="373"/>
      <c r="F10" s="373"/>
      <c r="G10" s="374"/>
      <c r="H10" s="97" t="s">
        <v>65</v>
      </c>
      <c r="I10" s="98">
        <v>0</v>
      </c>
      <c r="J10" s="388" t="s">
        <v>57</v>
      </c>
      <c r="K10" s="389"/>
      <c r="L10" s="96">
        <f>IF($I$8=基本!$F$4,基本!$O$7,IF($I$8=基本!$F$13,基本!$O$16,IF($I$8=基本!$F$22,基本!$O$25,IF($I$8=基本!$F$31,基本!$O$34,IF($I$8=基本!$F$40,基本!$O$43,0)))))</f>
        <v>14</v>
      </c>
    </row>
    <row r="11" spans="1:12">
      <c r="A11" s="26"/>
      <c r="B11" s="408" t="s">
        <v>488</v>
      </c>
      <c r="C11" s="373"/>
      <c r="D11" s="373"/>
      <c r="E11" s="373"/>
      <c r="F11" s="373"/>
      <c r="G11" s="374"/>
      <c r="H11" s="61" t="s">
        <v>56</v>
      </c>
      <c r="I11" s="98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6"/>
      <c r="B12" s="372"/>
      <c r="C12" s="373"/>
      <c r="D12" s="373"/>
      <c r="E12" s="373"/>
      <c r="F12" s="373"/>
      <c r="G12" s="374"/>
      <c r="H12" s="97" t="s">
        <v>66</v>
      </c>
      <c r="I12" s="98">
        <v>0</v>
      </c>
      <c r="J12" s="388" t="s">
        <v>58</v>
      </c>
      <c r="K12" s="389"/>
      <c r="L12" s="96">
        <f>IF($I$8=基本!$F$4,基本!$O$9,IF($I$8=基本!$F$13,基本!$O$18,IF($I$8=基本!$F$22,基本!$O$27,IF($I$8=基本!$F$31,基本!$O$36,IF($I$8=基本!$F$40,基本!$O$45,0)))))</f>
        <v>5</v>
      </c>
    </row>
    <row r="13" spans="1:12">
      <c r="A13" s="26"/>
      <c r="B13" s="408"/>
      <c r="C13" s="373"/>
      <c r="D13" s="373"/>
      <c r="E13" s="373"/>
      <c r="F13" s="373"/>
      <c r="G13" s="374"/>
      <c r="H13" s="62" t="s">
        <v>95</v>
      </c>
      <c r="I13" s="98">
        <v>3</v>
      </c>
      <c r="J13" s="97" t="s">
        <v>48</v>
      </c>
      <c r="K13" s="98">
        <v>10</v>
      </c>
    </row>
    <row r="14" spans="1:12">
      <c r="A14" s="26"/>
      <c r="B14" s="372"/>
      <c r="C14" s="373"/>
      <c r="D14" s="373"/>
      <c r="E14" s="373"/>
      <c r="F14" s="373"/>
      <c r="G14" s="374"/>
      <c r="H14" s="97" t="s">
        <v>54</v>
      </c>
      <c r="I14" s="98">
        <v>3</v>
      </c>
      <c r="J14" s="97" t="s">
        <v>48</v>
      </c>
      <c r="K14" s="98">
        <v>6</v>
      </c>
    </row>
    <row r="15" spans="1:12">
      <c r="A15" s="28"/>
      <c r="B15" s="401"/>
      <c r="C15" s="402"/>
      <c r="D15" s="402"/>
      <c r="E15" s="402"/>
      <c r="F15" s="402"/>
      <c r="G15" s="403"/>
      <c r="H15" s="97" t="s">
        <v>67</v>
      </c>
      <c r="I15" s="98"/>
    </row>
    <row r="16" spans="1:12" ht="14.25" thickBot="1">
      <c r="A16" s="20" t="s">
        <v>51</v>
      </c>
      <c r="E16" s="3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1" ht="18.75" customHeight="1" thickBot="1">
      <c r="A17" s="422" t="str">
        <f>$B$2</f>
        <v>コンペル･オビーディエンス</v>
      </c>
      <c r="B17" s="423"/>
      <c r="C17" s="424"/>
      <c r="D17" s="184" t="s">
        <v>3</v>
      </c>
      <c r="E17" s="189" t="s">
        <v>2</v>
      </c>
      <c r="J17"/>
      <c r="K17"/>
    </row>
    <row r="18" spans="1:11" ht="23.25" customHeight="1">
      <c r="A18" s="394" t="s">
        <v>1</v>
      </c>
      <c r="B18" s="185" t="s">
        <v>45</v>
      </c>
      <c r="C18" s="177" t="str">
        <f>$K$9</f>
        <v>意志</v>
      </c>
      <c r="D18" s="190" t="str">
        <f>$J$9+$L$10+$I$10 &amp; "+1d20"</f>
        <v>20+1d20</v>
      </c>
      <c r="E18" s="168" t="str">
        <f>$J$9+$L$10+2+$I$10 &amp; "+1d20"</f>
        <v>22+1d20</v>
      </c>
      <c r="J18"/>
      <c r="K18"/>
    </row>
    <row r="19" spans="1:11" ht="23.25" customHeight="1">
      <c r="A19" s="395"/>
      <c r="B19" s="188" t="s">
        <v>5</v>
      </c>
      <c r="C19" s="178" t="str">
        <f>IF($I$15 = 0,"", $I$15)</f>
        <v/>
      </c>
      <c r="D19" s="182" t="str">
        <f>$J$11+$L$12+$I$12 &amp; "+" &amp; $I$13 &amp; "d" &amp; $K$13</f>
        <v>11+3d10</v>
      </c>
      <c r="E19" s="183" t="str">
        <f>$J$11+$L$12+$I$12 &amp; "+" &amp; $I$13 &amp; "d" &amp; $K$13</f>
        <v>11+3d10</v>
      </c>
      <c r="G19"/>
      <c r="H19"/>
      <c r="I19"/>
      <c r="J19"/>
      <c r="K19"/>
    </row>
    <row r="20" spans="1:11" ht="23.25" customHeight="1" thickBot="1">
      <c r="A20" s="396"/>
      <c r="B20" s="187" t="s">
        <v>4</v>
      </c>
      <c r="C20" s="179" t="str">
        <f>IF($I$15 = 0,"", $I$15)</f>
        <v/>
      </c>
      <c r="D20" s="180" t="str">
        <f>$J$11+$L$12+$I$12+($I$13*$K$13) &amp; IF($I$14 = 0,"","+" &amp; $I$14 &amp; "d" &amp; $K$14) &amp; " ☆"</f>
        <v>41+3d6 ☆</v>
      </c>
      <c r="E20" s="181" t="str">
        <f>$J$11+$L$12+$I$12+($I$13*$K$13) &amp; IF($I$14 = 0,"","+" &amp; $I$14 &amp; "d" &amp; $K$14) &amp; " ☆"</f>
        <v>41+3d6 ☆</v>
      </c>
      <c r="G20"/>
      <c r="H20"/>
      <c r="I20"/>
      <c r="J20"/>
      <c r="K20"/>
    </row>
    <row r="21" spans="1:11" ht="23.25" customHeight="1">
      <c r="A21" s="397" t="s">
        <v>185</v>
      </c>
      <c r="B21" s="185" t="s">
        <v>45</v>
      </c>
      <c r="C21" s="177" t="str">
        <f>$K$9</f>
        <v>意志</v>
      </c>
      <c r="D21" s="190" t="str">
        <f>$J$9+$L$10+$I$10+1 &amp; "+1d20"  &amp; IF($I$7="爆発"," ★",IF($I$7="噴射"," ★",""))</f>
        <v>21+1d20</v>
      </c>
      <c r="E21" s="168" t="str">
        <f>$J$9+$L$10+2+$I$10+1 &amp; "+1d20"  &amp; IF($I$7="爆発"," ★",IF($I$7="噴射"," ★",""))</f>
        <v>23+1d20</v>
      </c>
      <c r="G21"/>
      <c r="H21"/>
      <c r="I21"/>
      <c r="J21"/>
      <c r="K21"/>
    </row>
    <row r="22" spans="1:11" ht="23.25" customHeight="1">
      <c r="A22" s="398"/>
      <c r="B22" s="186" t="s">
        <v>5</v>
      </c>
      <c r="C22" s="178" t="str">
        <f>IF($L$16 = 0,"", $L$16)</f>
        <v>光輝</v>
      </c>
      <c r="D22" s="182" t="str">
        <f>$J$11+$L$12+$I$12 &amp; "+" &amp; $I$13 &amp; "d" &amp; $K$13  &amp; "+" &amp; $I$16 &amp; "d" &amp; $K$16</f>
        <v>11+3d10+1d6</v>
      </c>
      <c r="E22" s="183" t="str">
        <f>$J$11+$L$12+$I$12 &amp; "+" &amp; $I$13 &amp; "d" &amp; $K$13  &amp; "+" &amp; $I$16 &amp; "d" &amp; $K$16</f>
        <v>11+3d10+1d6</v>
      </c>
      <c r="G22"/>
      <c r="H22"/>
      <c r="I22"/>
      <c r="J22"/>
      <c r="K22"/>
    </row>
    <row r="23" spans="1:11" ht="23.25" customHeight="1" thickBot="1">
      <c r="A23" s="399"/>
      <c r="B23" s="187" t="s">
        <v>4</v>
      </c>
      <c r="C23" s="179" t="str">
        <f>IF($L$16 = 0,"", $L$16)</f>
        <v>光輝</v>
      </c>
      <c r="D23" s="180" t="str">
        <f>$J$11+$L$12+$I$12+($I$13*$K$13)+($I$16*$K$16) &amp; IF($I$14 = 0,"","+" &amp; $I$14 &amp; "d" &amp; $K$14) &amp; " ☆"</f>
        <v>47+3d6 ☆</v>
      </c>
      <c r="E23" s="181" t="str">
        <f>$J$11+$L$12+$I$12+($I$13*$K$13)+($I$16*$K$16) &amp; IF($I$14 = 0,"","+" &amp; $I$14 &amp; "d" &amp; $K$14) &amp; " ☆"</f>
        <v>47+3d6 ☆</v>
      </c>
      <c r="J23"/>
      <c r="K23"/>
    </row>
    <row r="24" spans="1:11" s="191" customFormat="1" ht="24" customHeight="1">
      <c r="A24" s="400" t="s">
        <v>474</v>
      </c>
      <c r="B24" s="400"/>
      <c r="C24" s="400"/>
      <c r="D24" s="400"/>
      <c r="E24" s="400"/>
      <c r="F24" s="400"/>
      <c r="G24" s="400"/>
      <c r="H24" s="192"/>
    </row>
    <row r="25" spans="1:11" s="191" customFormat="1" ht="13.5" customHeight="1">
      <c r="A25" s="368" t="s">
        <v>472</v>
      </c>
      <c r="B25" s="368"/>
      <c r="C25" s="368"/>
      <c r="D25" s="368"/>
      <c r="E25" s="368"/>
      <c r="F25" s="368"/>
      <c r="G25" s="368"/>
      <c r="H25" s="192"/>
      <c r="I25" s="192"/>
      <c r="J25" s="192"/>
      <c r="K25" s="192"/>
    </row>
    <row r="26" spans="1:11" s="191" customFormat="1" ht="13.5" customHeight="1">
      <c r="A26" s="368" t="s">
        <v>473</v>
      </c>
      <c r="B26" s="368"/>
      <c r="C26" s="368"/>
      <c r="D26" s="368"/>
      <c r="E26" s="368"/>
      <c r="F26" s="368"/>
      <c r="G26" s="368"/>
      <c r="H26" s="192"/>
      <c r="I26" s="192"/>
      <c r="J26" s="192"/>
      <c r="K26" s="192"/>
    </row>
    <row r="27" spans="1:11" s="191" customFormat="1" ht="13.5" customHeight="1">
      <c r="A27" s="368" t="s">
        <v>126</v>
      </c>
      <c r="B27" s="368"/>
      <c r="C27" s="368"/>
      <c r="D27" s="368"/>
      <c r="E27" s="368"/>
      <c r="F27" s="368"/>
      <c r="G27" s="368"/>
      <c r="H27" s="192"/>
      <c r="I27" s="192"/>
      <c r="J27" s="192"/>
      <c r="K27" s="192"/>
    </row>
    <row r="28" spans="1:11" s="191" customFormat="1" ht="13.5" customHeight="1">
      <c r="A28" s="390" t="str">
        <f>"　　"&amp;基本!$C$9&amp;"HP（【判】）回復する　⇒レイ･オン･ハンズのページ参照"</f>
        <v>　　4HP（【判】）回復する　⇒レイ･オン･ハンズのページ参照</v>
      </c>
      <c r="B28" s="390"/>
      <c r="C28" s="390"/>
      <c r="D28" s="390"/>
      <c r="E28" s="390"/>
      <c r="F28" s="390"/>
      <c r="G28" s="390"/>
      <c r="H28" s="192"/>
    </row>
    <row r="29" spans="1:11" ht="24" customHeight="1">
      <c r="A29" s="400" t="s">
        <v>124</v>
      </c>
      <c r="B29" s="400"/>
      <c r="C29" s="400"/>
      <c r="D29" s="400"/>
      <c r="E29" s="400"/>
      <c r="F29" s="400"/>
      <c r="G29" s="400"/>
    </row>
    <row r="30" spans="1:11">
      <c r="A30" s="390" t="s">
        <v>224</v>
      </c>
      <c r="B30" s="390"/>
      <c r="C30" s="390"/>
      <c r="D30" s="390"/>
      <c r="E30" s="390"/>
      <c r="F30" s="390"/>
      <c r="G30" s="390"/>
    </row>
    <row r="31" spans="1:11">
      <c r="A31" s="100"/>
      <c r="B31" s="100"/>
      <c r="C31" s="100"/>
      <c r="D31" s="100"/>
      <c r="E31" s="100"/>
      <c r="F31" s="100"/>
      <c r="G31" s="100"/>
    </row>
    <row r="32" spans="1:11">
      <c r="A32" s="375" t="s">
        <v>53</v>
      </c>
      <c r="B32" s="376"/>
      <c r="C32" s="376"/>
      <c r="D32" s="376"/>
      <c r="E32" s="376"/>
      <c r="F32" s="376"/>
      <c r="G32" s="377"/>
    </row>
    <row r="33" spans="1:12" s="1" customFormat="1">
      <c r="A33" s="372"/>
      <c r="B33" s="373"/>
      <c r="C33" s="373"/>
      <c r="D33" s="373"/>
      <c r="E33" s="373"/>
      <c r="F33" s="373"/>
      <c r="G33" s="374"/>
      <c r="L33"/>
    </row>
    <row r="34" spans="1:12" s="192" customFormat="1" ht="17.25">
      <c r="A34" s="446" t="s">
        <v>494</v>
      </c>
      <c r="B34" s="447"/>
      <c r="C34" s="447"/>
      <c r="D34" s="447"/>
      <c r="E34" s="447"/>
      <c r="F34" s="447"/>
      <c r="G34" s="448"/>
      <c r="L34" s="191"/>
    </row>
    <row r="35" spans="1:12" s="192" customFormat="1">
      <c r="A35" s="372"/>
      <c r="B35" s="373"/>
      <c r="C35" s="373"/>
      <c r="D35" s="373"/>
      <c r="E35" s="373"/>
      <c r="F35" s="373"/>
      <c r="G35" s="374"/>
      <c r="L35" s="191"/>
    </row>
    <row r="36" spans="1:12" s="1" customFormat="1">
      <c r="A36" s="372" t="s">
        <v>491</v>
      </c>
      <c r="B36" s="373"/>
      <c r="C36" s="373"/>
      <c r="D36" s="373"/>
      <c r="E36" s="373"/>
      <c r="F36" s="373"/>
      <c r="G36" s="374"/>
      <c r="L36"/>
    </row>
    <row r="37" spans="1:12" s="1" customFormat="1">
      <c r="A37" s="372" t="s">
        <v>492</v>
      </c>
      <c r="B37" s="373"/>
      <c r="C37" s="373"/>
      <c r="D37" s="373"/>
      <c r="E37" s="373"/>
      <c r="F37" s="373"/>
      <c r="G37" s="374"/>
      <c r="L37"/>
    </row>
    <row r="38" spans="1:12" s="1" customFormat="1">
      <c r="A38" s="372" t="s">
        <v>373</v>
      </c>
      <c r="B38" s="373"/>
      <c r="C38" s="373"/>
      <c r="D38" s="373"/>
      <c r="E38" s="373"/>
      <c r="F38" s="373"/>
      <c r="G38" s="374"/>
      <c r="L38"/>
    </row>
    <row r="39" spans="1:12" s="1" customFormat="1">
      <c r="A39" s="372" t="s">
        <v>374</v>
      </c>
      <c r="B39" s="373"/>
      <c r="C39" s="373"/>
      <c r="D39" s="373"/>
      <c r="E39" s="373"/>
      <c r="F39" s="373"/>
      <c r="G39" s="374"/>
      <c r="L39"/>
    </row>
    <row r="40" spans="1:12" s="144" customFormat="1">
      <c r="A40" s="372" t="s">
        <v>493</v>
      </c>
      <c r="B40" s="373"/>
      <c r="C40" s="373"/>
      <c r="D40" s="373"/>
      <c r="E40" s="373"/>
      <c r="F40" s="373"/>
      <c r="G40" s="374"/>
      <c r="L40" s="143"/>
    </row>
    <row r="41" spans="1:12" s="144" customFormat="1">
      <c r="A41" s="372" t="s">
        <v>501</v>
      </c>
      <c r="B41" s="373"/>
      <c r="C41" s="373"/>
      <c r="D41" s="373"/>
      <c r="E41" s="373"/>
      <c r="F41" s="373"/>
      <c r="G41" s="374"/>
      <c r="L41" s="143"/>
    </row>
    <row r="42" spans="1:12" s="144" customFormat="1">
      <c r="A42" s="372"/>
      <c r="B42" s="373"/>
      <c r="C42" s="373"/>
      <c r="D42" s="373"/>
      <c r="E42" s="373"/>
      <c r="F42" s="373"/>
      <c r="G42" s="374"/>
      <c r="L42" s="143"/>
    </row>
    <row r="43" spans="1:12" s="144" customFormat="1">
      <c r="A43" s="372"/>
      <c r="B43" s="373"/>
      <c r="C43" s="373"/>
      <c r="D43" s="373"/>
      <c r="E43" s="373"/>
      <c r="F43" s="373"/>
      <c r="G43" s="374"/>
      <c r="L43" s="143"/>
    </row>
    <row r="44" spans="1:12" s="144" customFormat="1">
      <c r="A44" s="372"/>
      <c r="B44" s="373"/>
      <c r="C44" s="373"/>
      <c r="D44" s="373"/>
      <c r="E44" s="373"/>
      <c r="F44" s="373"/>
      <c r="G44" s="374"/>
      <c r="L44" s="143"/>
    </row>
    <row r="45" spans="1:12" s="144" customFormat="1">
      <c r="A45" s="372"/>
      <c r="B45" s="373"/>
      <c r="C45" s="373"/>
      <c r="D45" s="373"/>
      <c r="E45" s="373"/>
      <c r="F45" s="373"/>
      <c r="G45" s="374"/>
      <c r="L45" s="143"/>
    </row>
    <row r="46" spans="1:12" s="144" customFormat="1">
      <c r="A46" s="372"/>
      <c r="B46" s="373"/>
      <c r="C46" s="373"/>
      <c r="D46" s="373"/>
      <c r="E46" s="373"/>
      <c r="F46" s="373"/>
      <c r="G46" s="374"/>
      <c r="L46" s="143"/>
    </row>
    <row r="47" spans="1:12" s="144" customFormat="1">
      <c r="A47" s="372"/>
      <c r="B47" s="373"/>
      <c r="C47" s="373"/>
      <c r="D47" s="373"/>
      <c r="E47" s="373"/>
      <c r="F47" s="373"/>
      <c r="G47" s="374"/>
      <c r="L47" s="143"/>
    </row>
    <row r="48" spans="1:12" s="144" customFormat="1">
      <c r="A48" s="372"/>
      <c r="B48" s="373"/>
      <c r="C48" s="373"/>
      <c r="D48" s="373"/>
      <c r="E48" s="373"/>
      <c r="F48" s="373"/>
      <c r="G48" s="374"/>
      <c r="L48" s="143"/>
    </row>
    <row r="49" spans="1:12" s="1" customFormat="1">
      <c r="A49" s="372"/>
      <c r="B49" s="373"/>
      <c r="C49" s="373"/>
      <c r="D49" s="373"/>
      <c r="E49" s="373"/>
      <c r="F49" s="373"/>
      <c r="G49" s="374"/>
      <c r="L49"/>
    </row>
    <row r="50" spans="1:12" s="1" customFormat="1">
      <c r="A50" s="372"/>
      <c r="B50" s="373"/>
      <c r="C50" s="373"/>
      <c r="D50" s="373"/>
      <c r="E50" s="373"/>
      <c r="F50" s="373"/>
      <c r="G50" s="374"/>
      <c r="L50"/>
    </row>
    <row r="51" spans="1:12" s="1" customFormat="1">
      <c r="A51" s="372"/>
      <c r="B51" s="373"/>
      <c r="C51" s="373"/>
      <c r="D51" s="373"/>
      <c r="E51" s="373"/>
      <c r="F51" s="373"/>
      <c r="G51" s="374"/>
      <c r="L51"/>
    </row>
    <row r="52" spans="1:12" s="1" customFormat="1">
      <c r="A52" s="369"/>
      <c r="B52" s="370"/>
      <c r="C52" s="370"/>
      <c r="D52" s="370"/>
      <c r="E52" s="370"/>
      <c r="F52" s="370"/>
      <c r="G52" s="371"/>
      <c r="L52"/>
    </row>
    <row r="53" spans="1:12" s="1" customFormat="1" ht="21">
      <c r="A53" s="87" t="s">
        <v>33</v>
      </c>
      <c r="B53" s="101">
        <f>$B$1</f>
        <v>13</v>
      </c>
      <c r="C53" s="89" t="s">
        <v>42</v>
      </c>
      <c r="D53" s="90" t="str">
        <f>$E$1</f>
        <v>遭遇毎</v>
      </c>
      <c r="E53" s="419" t="str">
        <f>$B$2</f>
        <v>コンペル･オビーディエンス</v>
      </c>
      <c r="F53" s="420"/>
      <c r="G53" s="421"/>
      <c r="L53"/>
    </row>
  </sheetData>
  <mergeCells count="49">
    <mergeCell ref="A38:G38"/>
    <mergeCell ref="A39:G39"/>
    <mergeCell ref="A40:G40"/>
    <mergeCell ref="J10:K10"/>
    <mergeCell ref="B11:G11"/>
    <mergeCell ref="A17:C17"/>
    <mergeCell ref="B1:C1"/>
    <mergeCell ref="F1:G1"/>
    <mergeCell ref="B2:G2"/>
    <mergeCell ref="B5:G5"/>
    <mergeCell ref="B6:D6"/>
    <mergeCell ref="B4:G4"/>
    <mergeCell ref="B7:D7"/>
    <mergeCell ref="B8:G8"/>
    <mergeCell ref="B9:G9"/>
    <mergeCell ref="B10:G10"/>
    <mergeCell ref="B12:G12"/>
    <mergeCell ref="E53:G53"/>
    <mergeCell ref="J12:K12"/>
    <mergeCell ref="B13:G13"/>
    <mergeCell ref="B14:G14"/>
    <mergeCell ref="B15:G15"/>
    <mergeCell ref="A30:G30"/>
    <mergeCell ref="A32:G32"/>
    <mergeCell ref="A33:G33"/>
    <mergeCell ref="A49:G49"/>
    <mergeCell ref="A50:G50"/>
    <mergeCell ref="A51:G51"/>
    <mergeCell ref="A52:G52"/>
    <mergeCell ref="A48:G48"/>
    <mergeCell ref="A45:G45"/>
    <mergeCell ref="A46:G46"/>
    <mergeCell ref="A47:G47"/>
    <mergeCell ref="A42:G42"/>
    <mergeCell ref="A43:G43"/>
    <mergeCell ref="A44:G44"/>
    <mergeCell ref="A18:A20"/>
    <mergeCell ref="A29:G29"/>
    <mergeCell ref="A21:A23"/>
    <mergeCell ref="A24:G24"/>
    <mergeCell ref="A25:G25"/>
    <mergeCell ref="A26:G26"/>
    <mergeCell ref="A27:G27"/>
    <mergeCell ref="A28:G28"/>
    <mergeCell ref="A34:G34"/>
    <mergeCell ref="A35:G35"/>
    <mergeCell ref="A36:G36"/>
    <mergeCell ref="A37:G37"/>
    <mergeCell ref="A41:G41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基本!$D$25:$D$29</xm:f>
          </x14:formula1>
          <xm:sqref>I8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基本!$A$14:$A$17</xm:f>
          </x14:formula1>
          <xm:sqref>K9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L51"/>
  <sheetViews>
    <sheetView workbookViewId="0"/>
  </sheetViews>
  <sheetFormatPr defaultRowHeight="13.5"/>
  <cols>
    <col min="1" max="1" width="7.875" customWidth="1"/>
    <col min="2" max="2" width="8.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7.375" style="1" customWidth="1"/>
    <col min="9" max="9" width="14.625" style="1" customWidth="1"/>
    <col min="10" max="10" width="8.375" style="1" customWidth="1"/>
    <col min="11" max="11" width="7.5" style="1" customWidth="1"/>
    <col min="12" max="12" width="7.875" customWidth="1"/>
    <col min="13" max="13" width="9.25" customWidth="1"/>
    <col min="14" max="14" width="12.375" customWidth="1"/>
  </cols>
  <sheetData>
    <row r="1" spans="1:12" ht="21">
      <c r="A1" s="29" t="s">
        <v>33</v>
      </c>
      <c r="B1" s="451">
        <v>1</v>
      </c>
      <c r="C1" s="452"/>
      <c r="D1" s="30" t="s">
        <v>42</v>
      </c>
      <c r="E1" s="31" t="s">
        <v>63</v>
      </c>
      <c r="F1" s="453"/>
      <c r="G1" s="454"/>
      <c r="H1" s="21" t="s">
        <v>59</v>
      </c>
    </row>
    <row r="2" spans="1:12" ht="24.75" customHeight="1">
      <c r="A2" s="30" t="s">
        <v>0</v>
      </c>
      <c r="B2" s="455" t="s">
        <v>150</v>
      </c>
      <c r="C2" s="455"/>
      <c r="D2" s="455"/>
      <c r="E2" s="455"/>
      <c r="F2" s="455"/>
      <c r="G2" s="455"/>
      <c r="H2" s="21" t="s">
        <v>60</v>
      </c>
    </row>
    <row r="3" spans="1:12" ht="19.5" customHeight="1">
      <c r="A3" s="63" t="s">
        <v>52</v>
      </c>
      <c r="B3" s="1"/>
      <c r="C3" s="1"/>
      <c r="D3" s="1"/>
      <c r="I3" s="21"/>
    </row>
    <row r="4" spans="1:12">
      <c r="A4" s="23" t="s">
        <v>50</v>
      </c>
      <c r="B4" s="385" t="s">
        <v>156</v>
      </c>
      <c r="C4" s="386"/>
      <c r="D4" s="386"/>
      <c r="E4" s="386"/>
      <c r="F4" s="386"/>
      <c r="G4" s="387"/>
    </row>
    <row r="5" spans="1:12">
      <c r="A5" s="24" t="s">
        <v>41</v>
      </c>
      <c r="B5" s="385" t="s">
        <v>151</v>
      </c>
      <c r="C5" s="386"/>
      <c r="D5" s="386"/>
      <c r="E5" s="386"/>
      <c r="F5" s="386"/>
      <c r="G5" s="387"/>
    </row>
    <row r="6" spans="1:12">
      <c r="A6" s="24" t="s">
        <v>8</v>
      </c>
      <c r="B6" s="385" t="s">
        <v>6</v>
      </c>
      <c r="C6" s="386"/>
      <c r="D6" s="387"/>
      <c r="E6" s="59" t="s">
        <v>46</v>
      </c>
      <c r="F6" s="58" t="str">
        <f>$I$6</f>
        <v>遠隔</v>
      </c>
      <c r="G6" s="58">
        <f>$J$6</f>
        <v>5</v>
      </c>
      <c r="H6" s="59" t="s">
        <v>46</v>
      </c>
      <c r="I6" s="60" t="s">
        <v>47</v>
      </c>
      <c r="J6" s="60">
        <v>5</v>
      </c>
    </row>
    <row r="7" spans="1:12">
      <c r="A7" s="66" t="s">
        <v>97</v>
      </c>
      <c r="B7" s="385" t="s">
        <v>120</v>
      </c>
      <c r="C7" s="386"/>
      <c r="D7" s="387"/>
      <c r="E7" s="59" t="s">
        <v>73</v>
      </c>
      <c r="F7" s="58" t="str">
        <f>IF($I$7 = 0,"", $I$7)</f>
        <v/>
      </c>
      <c r="G7" s="58" t="str">
        <f>IF($J$7 = 0,"", $J$7)</f>
        <v/>
      </c>
      <c r="H7" s="59" t="s">
        <v>73</v>
      </c>
      <c r="I7" s="60"/>
      <c r="J7" s="60">
        <v>0</v>
      </c>
    </row>
    <row r="8" spans="1:12">
      <c r="A8" s="66" t="s">
        <v>98</v>
      </c>
      <c r="B8" s="385" t="s">
        <v>136</v>
      </c>
      <c r="C8" s="386"/>
      <c r="D8" s="386"/>
      <c r="E8" s="386"/>
      <c r="F8" s="386"/>
      <c r="G8" s="387"/>
      <c r="H8" s="59" t="s">
        <v>94</v>
      </c>
      <c r="I8" s="60" t="s">
        <v>134</v>
      </c>
      <c r="J8" s="21" t="s">
        <v>69</v>
      </c>
    </row>
    <row r="9" spans="1:12">
      <c r="A9" s="27" t="s">
        <v>10</v>
      </c>
      <c r="B9" s="404" t="s">
        <v>152</v>
      </c>
      <c r="C9" s="405"/>
      <c r="D9" s="405"/>
      <c r="E9" s="405"/>
      <c r="F9" s="405"/>
      <c r="G9" s="406"/>
      <c r="H9" s="59" t="s">
        <v>55</v>
      </c>
      <c r="I9" s="60" t="s">
        <v>18</v>
      </c>
      <c r="J9" s="58">
        <f>IF($I$9 = "筋力",基本!$C$5,IF($I$9 = "耐久力",基本!$C$6,IF($I$9 = "敏捷力",基本!$C$7,IF($I$9 = "知力",基本!$C$8,IF($I$9 = "判断力",基本!$C$9,IF($I$9 = "魅力",基本!$C$10,""))))))</f>
        <v>6</v>
      </c>
      <c r="K9" s="60" t="s">
        <v>21</v>
      </c>
    </row>
    <row r="10" spans="1:12">
      <c r="A10" s="26"/>
      <c r="B10" s="372" t="s">
        <v>153</v>
      </c>
      <c r="C10" s="373"/>
      <c r="D10" s="373"/>
      <c r="E10" s="373"/>
      <c r="F10" s="373"/>
      <c r="G10" s="374"/>
      <c r="H10" s="59" t="s">
        <v>65</v>
      </c>
      <c r="I10" s="60">
        <v>0</v>
      </c>
      <c r="J10" s="388" t="s">
        <v>57</v>
      </c>
      <c r="K10" s="389"/>
      <c r="L10" s="58">
        <f>IF($I$8=基本!$F$4,基本!$O$7,IF($I$8=基本!$F$13,基本!$O$16,IF($I$8=基本!$F$22,基本!$O$25,IF($I$8=基本!$F$31,基本!$O$34,IF($I$8=基本!$F$40,基本!$O$43,0)))))</f>
        <v>10</v>
      </c>
    </row>
    <row r="11" spans="1:12">
      <c r="A11" s="26"/>
      <c r="B11" s="372" t="s">
        <v>154</v>
      </c>
      <c r="C11" s="373"/>
      <c r="D11" s="373"/>
      <c r="E11" s="373"/>
      <c r="F11" s="373"/>
      <c r="G11" s="374"/>
      <c r="H11" s="61" t="s">
        <v>56</v>
      </c>
      <c r="I11" s="60" t="s">
        <v>18</v>
      </c>
      <c r="J11" s="57">
        <f>IF($I$9 = "筋力",基本!$C$5,IF($I$11 = "耐久力",基本!$C$6,IF($I$11 = "敏捷力",基本!$C$7,IF($I$11 = "知力",基本!$C$8,IF($I$11 = "判断力",基本!$C$9,IF($I$11 = "魅力",基本!$C$10,""))))))</f>
        <v>6</v>
      </c>
      <c r="L11" s="1"/>
    </row>
    <row r="12" spans="1:12">
      <c r="A12" s="28"/>
      <c r="B12" s="369"/>
      <c r="C12" s="370"/>
      <c r="D12" s="370"/>
      <c r="E12" s="370"/>
      <c r="F12" s="370"/>
      <c r="G12" s="371"/>
      <c r="H12" s="59" t="s">
        <v>66</v>
      </c>
      <c r="I12" s="60">
        <v>0</v>
      </c>
      <c r="J12" s="388" t="s">
        <v>58</v>
      </c>
      <c r="K12" s="389"/>
      <c r="L12" s="58">
        <f>IF($I$8=基本!$F$4,基本!$O$9,IF($I$8=基本!$F$13,基本!$O$18,IF($I$8=基本!$F$22,基本!$O$27,IF($I$8=基本!$F$31,基本!$O$36,IF($I$8=基本!$F$40,基本!$O$45,0)))))</f>
        <v>3</v>
      </c>
    </row>
    <row r="13" spans="1:12">
      <c r="A13" s="27" t="s">
        <v>64</v>
      </c>
      <c r="B13" s="407" t="s">
        <v>155</v>
      </c>
      <c r="C13" s="405"/>
      <c r="D13" s="405"/>
      <c r="E13" s="405"/>
      <c r="F13" s="405"/>
      <c r="G13" s="406"/>
      <c r="H13" s="62" t="s">
        <v>95</v>
      </c>
      <c r="I13" s="60">
        <v>3</v>
      </c>
      <c r="J13" s="59" t="s">
        <v>48</v>
      </c>
      <c r="K13" s="60">
        <v>8</v>
      </c>
    </row>
    <row r="14" spans="1:12">
      <c r="A14" s="118"/>
      <c r="B14" s="372" t="s">
        <v>153</v>
      </c>
      <c r="C14" s="373"/>
      <c r="D14" s="373"/>
      <c r="E14" s="373"/>
      <c r="F14" s="373"/>
      <c r="G14" s="374"/>
      <c r="H14" s="59" t="s">
        <v>54</v>
      </c>
      <c r="I14" s="70">
        <v>3</v>
      </c>
      <c r="J14" s="59" t="s">
        <v>101</v>
      </c>
      <c r="K14" s="70">
        <v>6</v>
      </c>
    </row>
    <row r="15" spans="1:12">
      <c r="A15" s="118"/>
      <c r="B15" s="372"/>
      <c r="C15" s="373"/>
      <c r="D15" s="373"/>
      <c r="E15" s="373"/>
      <c r="F15" s="373"/>
      <c r="G15" s="374"/>
      <c r="H15" s="59" t="s">
        <v>67</v>
      </c>
      <c r="I15" s="60" t="s">
        <v>81</v>
      </c>
    </row>
    <row r="16" spans="1:12" ht="17.25">
      <c r="A16" s="26"/>
      <c r="B16" s="136"/>
      <c r="C16" s="137"/>
      <c r="D16" s="137"/>
      <c r="E16" s="137"/>
      <c r="F16" s="449" t="s">
        <v>489</v>
      </c>
      <c r="G16" s="450"/>
      <c r="H16" s="114" t="s">
        <v>185</v>
      </c>
      <c r="I16" s="115">
        <v>1</v>
      </c>
      <c r="J16" s="114" t="s">
        <v>48</v>
      </c>
      <c r="K16" s="115">
        <v>6</v>
      </c>
      <c r="L16" s="115" t="s">
        <v>81</v>
      </c>
    </row>
    <row r="17" spans="1:11">
      <c r="A17" s="28"/>
      <c r="B17" s="369"/>
      <c r="C17" s="370"/>
      <c r="D17" s="370"/>
      <c r="E17" s="370"/>
      <c r="F17" s="370"/>
      <c r="G17" s="371"/>
    </row>
    <row r="18" spans="1:11" ht="14.25" thickBot="1">
      <c r="A18" s="20" t="s">
        <v>51</v>
      </c>
      <c r="E18" s="3"/>
    </row>
    <row r="19" spans="1:11" ht="18.75" customHeight="1" thickBot="1">
      <c r="A19" s="462" t="str">
        <f>$B$2</f>
        <v>レイディアント･デリリウム</v>
      </c>
      <c r="B19" s="463"/>
      <c r="C19" s="463"/>
      <c r="D19" s="112" t="s">
        <v>3</v>
      </c>
      <c r="E19" s="128" t="s">
        <v>2</v>
      </c>
      <c r="F19"/>
      <c r="G19"/>
    </row>
    <row r="20" spans="1:11" ht="23.25" customHeight="1">
      <c r="A20" s="394" t="s">
        <v>1</v>
      </c>
      <c r="B20" s="154" t="s">
        <v>45</v>
      </c>
      <c r="C20" s="80" t="str">
        <f>$K$9</f>
        <v>反応</v>
      </c>
      <c r="D20" s="82" t="str">
        <f>$J$9+$L$10+$I$10 &amp; "+1d20" &amp; IF($I$7="爆発"," ★",IF($I$7="噴射"," ★",""))</f>
        <v>16+1d20</v>
      </c>
      <c r="E20" s="83" t="str">
        <f>$J$9+$L$10+2+$I$10 &amp; "+1d20" &amp; IF($I$7="爆発"," ★",IF($I$7="噴射"," ★",""))</f>
        <v>18+1d20</v>
      </c>
      <c r="F20"/>
      <c r="G20"/>
    </row>
    <row r="21" spans="1:11" ht="23.25" customHeight="1">
      <c r="A21" s="459"/>
      <c r="B21" s="460" t="s">
        <v>5</v>
      </c>
      <c r="C21" s="81" t="s">
        <v>64</v>
      </c>
      <c r="D21" s="102" t="str">
        <f>"( "&amp;$J$11+$L$12+$I$12 &amp; "+" &amp; $I$13 &amp; "d" &amp; $K$13 &amp; " ) / 2"</f>
        <v>( 9+3d8 ) / 2</v>
      </c>
      <c r="E21" s="103" t="str">
        <f>"( "&amp;$J$11+$L$12+$I$12 &amp; "+" &amp; $I$13 &amp; "d" &amp; $K$13 &amp; " ) / 2"</f>
        <v>( 9+3d8 ) / 2</v>
      </c>
      <c r="F21"/>
      <c r="G21"/>
      <c r="I21"/>
      <c r="J21"/>
      <c r="K21"/>
    </row>
    <row r="22" spans="1:11" ht="23.25" customHeight="1">
      <c r="A22" s="395"/>
      <c r="B22" s="461"/>
      <c r="C22" s="104" t="str">
        <f>IF($I$15 = 0,"", $I$15)</f>
        <v>光輝</v>
      </c>
      <c r="D22" s="105" t="str">
        <f>$J$11+$L$12+$I$12 &amp; "+" &amp; $I$13 &amp; "d" &amp; $K$13</f>
        <v>9+3d8</v>
      </c>
      <c r="E22" s="106" t="str">
        <f>$J$11+$L$12+$I$12 &amp; "+" &amp; $I$13 &amp; "d" &amp; $K$13</f>
        <v>9+3d8</v>
      </c>
      <c r="F22"/>
      <c r="G22"/>
      <c r="I22"/>
      <c r="J22"/>
      <c r="K22"/>
    </row>
    <row r="23" spans="1:11" ht="23.25" customHeight="1" thickBot="1">
      <c r="A23" s="396"/>
      <c r="B23" s="155" t="s">
        <v>4</v>
      </c>
      <c r="C23" s="86" t="str">
        <f>IF($I$15 = 0,"", $I$15)</f>
        <v>光輝</v>
      </c>
      <c r="D23" s="84" t="str">
        <f>$J$11+$L$12+$I$12+($I$13*$K$13) &amp; IF($I$14 = 0,"","+" &amp; $I$14 &amp; "d" &amp; $K$14) &amp; IF($I$7="爆発"," ★",IF($I$7="噴射"," ★","")) &amp; " ☆"</f>
        <v>33+3d6 ☆</v>
      </c>
      <c r="E23" s="85" t="str">
        <f>$J$11+$L$12+$I$12+($I$13*$K$13) &amp; IF($I$14 = 0,"","+" &amp; $I$14 &amp; "d" &amp; $K$14) &amp; IF($I$7="爆発"," ★",IF($I$7="噴射"," ★","")) &amp; " ☆"</f>
        <v>33+3d6 ☆</v>
      </c>
      <c r="F23"/>
      <c r="G23"/>
      <c r="I23"/>
      <c r="J23"/>
      <c r="K23"/>
    </row>
    <row r="24" spans="1:11" ht="23.25" customHeight="1">
      <c r="A24" s="397" t="s">
        <v>185</v>
      </c>
      <c r="B24" s="122" t="s">
        <v>45</v>
      </c>
      <c r="C24" s="22" t="str">
        <f>$K$9</f>
        <v>反応</v>
      </c>
      <c r="D24" s="130" t="str">
        <f>$J$9+$L$10+$I$10+1 &amp; "+1d20"  &amp; IF($I$7="爆発"," ★",IF($I$7="噴射"," ★",""))</f>
        <v>17+1d20</v>
      </c>
      <c r="E24" s="35" t="str">
        <f>$J$9+$L$10+2+$I$10+1 &amp; "+1d20"  &amp; IF($I$7="爆発"," ★",IF($I$7="噴射"," ★",""))</f>
        <v>19+1d20</v>
      </c>
      <c r="F24"/>
      <c r="G24"/>
      <c r="H24" s="135"/>
      <c r="I24"/>
      <c r="J24"/>
      <c r="K24"/>
    </row>
    <row r="25" spans="1:11" s="143" customFormat="1" ht="23.25" customHeight="1">
      <c r="A25" s="464"/>
      <c r="B25" s="460" t="s">
        <v>5</v>
      </c>
      <c r="C25" s="150" t="s">
        <v>64</v>
      </c>
      <c r="D25" s="152" t="str">
        <f>"( "&amp;$J$11+$L$12+$I$12 &amp; "+" &amp; $I$13 &amp; "d" &amp; $K$13  &amp; "+" &amp; $I$16 &amp; "d" &amp; $K$16 &amp; " ) / 2"</f>
        <v>( 9+3d8+1d6 ) / 2</v>
      </c>
      <c r="E25" s="147" t="str">
        <f>"( "&amp;$J$11+$L$12+$I$12 &amp; "+" &amp; $I$13 &amp; "d" &amp; $K$13  &amp; "+" &amp; $I$16 &amp; "d" &amp; $K$16 &amp; " ) / 2"</f>
        <v>( 9+3d8+1d6 ) / 2</v>
      </c>
      <c r="H25" s="144"/>
    </row>
    <row r="26" spans="1:11" ht="23.25" customHeight="1">
      <c r="A26" s="398"/>
      <c r="B26" s="461"/>
      <c r="C26" s="158" t="str">
        <f>IF($L$16 = 0,"", $L$16)</f>
        <v>光輝</v>
      </c>
      <c r="D26" s="153" t="str">
        <f>$J$11+$L$12+$I$12 &amp; "+" &amp; $I$13 &amp; "d" &amp; $K$13  &amp; "+" &amp; $I$16 &amp; "d" &amp; $K$16</f>
        <v>9+3d8+1d6</v>
      </c>
      <c r="E26" s="159" t="str">
        <f>$J$11+$L$12+$I$12 &amp; "+" &amp; $I$13 &amp; "d" &amp; $K$13  &amp; "+" &amp; $I$16 &amp; "d" &amp; $K$16</f>
        <v>9+3d8+1d6</v>
      </c>
      <c r="F26"/>
      <c r="G26"/>
      <c r="H26" s="135"/>
      <c r="I26"/>
      <c r="J26"/>
      <c r="K26"/>
    </row>
    <row r="27" spans="1:11" ht="23.25" customHeight="1" thickBot="1">
      <c r="A27" s="399"/>
      <c r="B27" s="124" t="s">
        <v>4</v>
      </c>
      <c r="C27" s="79" t="str">
        <f>IF($L$16 = 0,"", $L$16)</f>
        <v>光輝</v>
      </c>
      <c r="D27" s="84" t="str">
        <f>$J$11+$L$12+$I$12+($I$13*$K$13)+($I$16*$K$16) &amp; IF($I$14 = 0,"","+" &amp; $I$14 &amp; "d" &amp; $K$14) &amp; " ☆"</f>
        <v>39+3d6 ☆</v>
      </c>
      <c r="E27" s="78" t="str">
        <f>$J$11+$L$12+$I$12+($I$13*$K$13)+($I$16*$K$16) &amp; IF($I$14 = 0,"","+" &amp; $I$14 &amp; "d" &amp; $K$14) &amp; " ☆"</f>
        <v>39+3d6 ☆</v>
      </c>
      <c r="F27"/>
      <c r="G27"/>
      <c r="H27" s="135"/>
      <c r="I27" s="135"/>
      <c r="J27" s="135"/>
      <c r="K27" s="135"/>
    </row>
    <row r="28" spans="1:11" s="191" customFormat="1" ht="24" customHeight="1">
      <c r="A28" s="400" t="s">
        <v>474</v>
      </c>
      <c r="B28" s="400"/>
      <c r="C28" s="400"/>
      <c r="D28" s="400"/>
      <c r="E28" s="400"/>
      <c r="F28" s="400"/>
      <c r="G28" s="400"/>
      <c r="H28" s="192"/>
    </row>
    <row r="29" spans="1:11" s="191" customFormat="1" ht="13.5" customHeight="1">
      <c r="A29" s="368" t="s">
        <v>472</v>
      </c>
      <c r="B29" s="368"/>
      <c r="C29" s="368"/>
      <c r="D29" s="368"/>
      <c r="E29" s="368"/>
      <c r="F29" s="368"/>
      <c r="G29" s="368"/>
      <c r="H29" s="192"/>
      <c r="I29" s="192"/>
      <c r="J29" s="192"/>
      <c r="K29" s="192"/>
    </row>
    <row r="30" spans="1:11" s="191" customFormat="1" ht="13.5" customHeight="1">
      <c r="A30" s="368" t="s">
        <v>473</v>
      </c>
      <c r="B30" s="368"/>
      <c r="C30" s="368"/>
      <c r="D30" s="368"/>
      <c r="E30" s="368"/>
      <c r="F30" s="368"/>
      <c r="G30" s="368"/>
      <c r="H30" s="192"/>
      <c r="I30" s="192"/>
      <c r="J30" s="192"/>
      <c r="K30" s="192"/>
    </row>
    <row r="31" spans="1:11" s="191" customFormat="1" ht="13.5" customHeight="1">
      <c r="A31" s="368" t="s">
        <v>126</v>
      </c>
      <c r="B31" s="368"/>
      <c r="C31" s="368"/>
      <c r="D31" s="368"/>
      <c r="E31" s="368"/>
      <c r="F31" s="368"/>
      <c r="G31" s="368"/>
      <c r="H31" s="192"/>
      <c r="I31" s="192"/>
      <c r="J31" s="192"/>
      <c r="K31" s="192"/>
    </row>
    <row r="32" spans="1:11" s="191" customFormat="1" ht="13.5" customHeight="1">
      <c r="A32" s="390" t="str">
        <f>"　　"&amp;基本!$C$9&amp;"HP（【判】）回復する　⇒レイ･オン･ハンズのページ参照"</f>
        <v>　　4HP（【判】）回復する　⇒レイ･オン･ハンズのページ参照</v>
      </c>
      <c r="B32" s="390"/>
      <c r="C32" s="390"/>
      <c r="D32" s="390"/>
      <c r="E32" s="390"/>
      <c r="F32" s="390"/>
      <c r="G32" s="390"/>
      <c r="H32" s="192"/>
    </row>
    <row r="33" spans="1:12" ht="24" customHeight="1">
      <c r="A33" s="400" t="s">
        <v>124</v>
      </c>
      <c r="B33" s="400"/>
      <c r="C33" s="400"/>
      <c r="D33" s="400"/>
      <c r="E33" s="400"/>
      <c r="F33" s="400"/>
      <c r="G33" s="400"/>
    </row>
    <row r="34" spans="1:12">
      <c r="A34" s="390" t="s">
        <v>125</v>
      </c>
      <c r="B34" s="390"/>
      <c r="C34" s="390"/>
      <c r="D34" s="390"/>
      <c r="E34" s="390"/>
      <c r="F34" s="390"/>
      <c r="G34" s="390"/>
    </row>
    <row r="35" spans="1:12">
      <c r="A35" s="370"/>
      <c r="B35" s="370"/>
      <c r="C35" s="370"/>
      <c r="D35" s="370"/>
      <c r="E35" s="370"/>
      <c r="F35" s="370"/>
      <c r="G35" s="370"/>
    </row>
    <row r="36" spans="1:12">
      <c r="A36" s="375" t="s">
        <v>53</v>
      </c>
      <c r="B36" s="376"/>
      <c r="C36" s="376"/>
      <c r="D36" s="376"/>
      <c r="E36" s="376"/>
      <c r="F36" s="376"/>
      <c r="G36" s="377"/>
    </row>
    <row r="37" spans="1:12">
      <c r="A37" s="372"/>
      <c r="B37" s="373"/>
      <c r="C37" s="373"/>
      <c r="D37" s="373"/>
      <c r="E37" s="373"/>
      <c r="F37" s="373"/>
      <c r="G37" s="374"/>
    </row>
    <row r="38" spans="1:12">
      <c r="A38" s="372" t="s">
        <v>495</v>
      </c>
      <c r="B38" s="373"/>
      <c r="C38" s="373"/>
      <c r="D38" s="373"/>
      <c r="E38" s="373"/>
      <c r="F38" s="373"/>
      <c r="G38" s="374"/>
    </row>
    <row r="39" spans="1:12" s="1" customFormat="1">
      <c r="A39" s="372"/>
      <c r="B39" s="373"/>
      <c r="C39" s="373"/>
      <c r="D39" s="373"/>
      <c r="E39" s="373"/>
      <c r="F39" s="373"/>
      <c r="G39" s="374"/>
      <c r="L39"/>
    </row>
    <row r="40" spans="1:12" s="1" customFormat="1">
      <c r="A40" s="372" t="s">
        <v>327</v>
      </c>
      <c r="B40" s="373"/>
      <c r="C40" s="373"/>
      <c r="D40" s="373"/>
      <c r="E40" s="373"/>
      <c r="F40" s="373"/>
      <c r="G40" s="374"/>
      <c r="L40"/>
    </row>
    <row r="41" spans="1:12" s="1" customFormat="1">
      <c r="A41" s="372" t="s">
        <v>328</v>
      </c>
      <c r="B41" s="373"/>
      <c r="C41" s="373"/>
      <c r="D41" s="373"/>
      <c r="E41" s="373"/>
      <c r="F41" s="373"/>
      <c r="G41" s="374"/>
      <c r="L41"/>
    </row>
    <row r="42" spans="1:12" s="1" customFormat="1">
      <c r="A42" s="372" t="s">
        <v>329</v>
      </c>
      <c r="B42" s="373"/>
      <c r="C42" s="373"/>
      <c r="D42" s="373"/>
      <c r="E42" s="373"/>
      <c r="F42" s="373"/>
      <c r="G42" s="374"/>
      <c r="L42"/>
    </row>
    <row r="43" spans="1:12" s="1" customFormat="1">
      <c r="A43" s="372"/>
      <c r="B43" s="373"/>
      <c r="C43" s="373"/>
      <c r="D43" s="373"/>
      <c r="E43" s="373"/>
      <c r="F43" s="373"/>
      <c r="G43" s="374"/>
      <c r="L43"/>
    </row>
    <row r="44" spans="1:12">
      <c r="A44" s="372" t="s">
        <v>496</v>
      </c>
      <c r="B44" s="373"/>
      <c r="C44" s="373"/>
      <c r="D44" s="373"/>
      <c r="E44" s="373"/>
      <c r="F44" s="373"/>
      <c r="G44" s="374"/>
    </row>
    <row r="45" spans="1:12" s="1" customFormat="1">
      <c r="A45" s="372" t="s">
        <v>330</v>
      </c>
      <c r="B45" s="373"/>
      <c r="C45" s="373"/>
      <c r="D45" s="373"/>
      <c r="E45" s="373"/>
      <c r="F45" s="373"/>
      <c r="G45" s="374"/>
      <c r="L45"/>
    </row>
    <row r="46" spans="1:12" s="1" customFormat="1">
      <c r="A46" s="372"/>
      <c r="B46" s="373"/>
      <c r="C46" s="373"/>
      <c r="D46" s="373"/>
      <c r="E46" s="373"/>
      <c r="F46" s="373"/>
      <c r="G46" s="374"/>
      <c r="L46"/>
    </row>
    <row r="47" spans="1:12" s="1" customFormat="1">
      <c r="A47" s="372"/>
      <c r="B47" s="373"/>
      <c r="C47" s="373"/>
      <c r="D47" s="373"/>
      <c r="E47" s="373"/>
      <c r="F47" s="373"/>
      <c r="G47" s="374"/>
      <c r="L47"/>
    </row>
    <row r="48" spans="1:12" s="1" customFormat="1" ht="17.25">
      <c r="A48" s="416" t="s">
        <v>320</v>
      </c>
      <c r="B48" s="430"/>
      <c r="C48" s="430"/>
      <c r="D48" s="430"/>
      <c r="E48" s="430"/>
      <c r="F48" s="430"/>
      <c r="G48" s="431"/>
      <c r="L48"/>
    </row>
    <row r="49" spans="1:12" s="1" customFormat="1">
      <c r="A49" s="372"/>
      <c r="B49" s="373"/>
      <c r="C49" s="373"/>
      <c r="D49" s="373"/>
      <c r="E49" s="373"/>
      <c r="F49" s="373"/>
      <c r="G49" s="374"/>
      <c r="L49"/>
    </row>
    <row r="50" spans="1:12" s="1" customFormat="1">
      <c r="A50" s="369"/>
      <c r="B50" s="370"/>
      <c r="C50" s="370"/>
      <c r="D50" s="370"/>
      <c r="E50" s="370"/>
      <c r="F50" s="370"/>
      <c r="G50" s="371"/>
      <c r="L50"/>
    </row>
    <row r="51" spans="1:12" s="1" customFormat="1" ht="21">
      <c r="A51" s="37" t="s">
        <v>33</v>
      </c>
      <c r="B51" s="64">
        <f>$B$1</f>
        <v>1</v>
      </c>
      <c r="C51" s="38" t="s">
        <v>42</v>
      </c>
      <c r="D51" s="39" t="str">
        <f>$E$1</f>
        <v>一日毎</v>
      </c>
      <c r="E51" s="456" t="str">
        <f>$B$2</f>
        <v>レイディアント･デリリウム</v>
      </c>
      <c r="F51" s="457"/>
      <c r="G51" s="458"/>
      <c r="L51"/>
    </row>
  </sheetData>
  <mergeCells count="48">
    <mergeCell ref="A33:G33"/>
    <mergeCell ref="A34:G34"/>
    <mergeCell ref="A24:A27"/>
    <mergeCell ref="B25:B26"/>
    <mergeCell ref="A28:G28"/>
    <mergeCell ref="A29:G29"/>
    <mergeCell ref="A30:G30"/>
    <mergeCell ref="A31:G31"/>
    <mergeCell ref="A32:G32"/>
    <mergeCell ref="A38:G38"/>
    <mergeCell ref="A39:G39"/>
    <mergeCell ref="A40:G40"/>
    <mergeCell ref="A41:G41"/>
    <mergeCell ref="A35:G35"/>
    <mergeCell ref="E51:G51"/>
    <mergeCell ref="B17:G17"/>
    <mergeCell ref="A48:G48"/>
    <mergeCell ref="A49:G49"/>
    <mergeCell ref="A47:G47"/>
    <mergeCell ref="A37:G37"/>
    <mergeCell ref="A44:G44"/>
    <mergeCell ref="A45:G45"/>
    <mergeCell ref="A46:G46"/>
    <mergeCell ref="A50:G50"/>
    <mergeCell ref="A43:G43"/>
    <mergeCell ref="A36:G36"/>
    <mergeCell ref="A20:A23"/>
    <mergeCell ref="B21:B22"/>
    <mergeCell ref="A42:G42"/>
    <mergeCell ref="A19:C19"/>
    <mergeCell ref="B6:D6"/>
    <mergeCell ref="B7:D7"/>
    <mergeCell ref="B8:G8"/>
    <mergeCell ref="B9:G9"/>
    <mergeCell ref="B10:G10"/>
    <mergeCell ref="B1:C1"/>
    <mergeCell ref="F1:G1"/>
    <mergeCell ref="B2:G2"/>
    <mergeCell ref="B4:G4"/>
    <mergeCell ref="B5:G5"/>
    <mergeCell ref="B14:G14"/>
    <mergeCell ref="B15:G15"/>
    <mergeCell ref="F16:G16"/>
    <mergeCell ref="J10:K10"/>
    <mergeCell ref="B11:G11"/>
    <mergeCell ref="B12:G12"/>
    <mergeCell ref="J12:K12"/>
    <mergeCell ref="B13:G13"/>
  </mergeCells>
  <phoneticPr fontId="1"/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基本!$A$14:$A$17</xm:f>
          </x14:formula1>
          <xm:sqref>K9</xm:sqref>
        </x14:dataValidation>
        <x14:dataValidation type="list" allowBlank="1" showInputMessage="1" showErrorMessage="1">
          <x14:formula1>
            <xm:f>基本!$A$25:$A$29</xm:f>
          </x14:formula1>
          <xm:sqref>I6</xm:sqref>
        </x14:dataValidation>
        <x14:dataValidation type="list" allowBlank="1" showInputMessage="1" showErrorMessage="1">
          <x14:formula1>
            <xm:f>基本!$A$5:$A$10</xm:f>
          </x14:formula1>
          <xm:sqref>I11 I9</xm:sqref>
        </x14:dataValidation>
        <x14:dataValidation type="list" allowBlank="1" showInputMessage="1" showErrorMessage="1">
          <x14:formula1>
            <xm:f>基本!$B$25:$B$28</xm:f>
          </x14:formula1>
          <xm:sqref>I7</xm:sqref>
        </x14:dataValidation>
        <x14:dataValidation type="list" allowBlank="1" showInputMessage="1" showErrorMessage="1">
          <x14:formula1>
            <xm:f>基本!$C$25:$C$35</xm:f>
          </x14:formula1>
          <xm:sqref>I15 L16</xm:sqref>
        </x14:dataValidation>
        <x14:dataValidation type="list" allowBlank="1" showInputMessage="1" showErrorMessage="1">
          <x14:formula1>
            <xm:f>基本!$D$25:$D$29</xm:f>
          </x14:formula1>
          <xm:sqref>I8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基本</vt:lpstr>
      <vt:lpstr>一覧</vt:lpstr>
      <vt:lpstr>無01_1</vt:lpstr>
      <vt:lpstr>無01_2</vt:lpstr>
      <vt:lpstr>遭01</vt:lpstr>
      <vt:lpstr>遭07</vt:lpstr>
      <vt:lpstr>遭11</vt:lpstr>
      <vt:lpstr>遭13</vt:lpstr>
      <vt:lpstr>日01</vt:lpstr>
      <vt:lpstr>日09</vt:lpstr>
      <vt:lpstr>日15</vt:lpstr>
      <vt:lpstr>クラス無_1</vt:lpstr>
      <vt:lpstr>クラス無_2</vt:lpstr>
      <vt:lpstr>クラス遭_1</vt:lpstr>
      <vt:lpstr>クラス日_1</vt:lpstr>
      <vt:lpstr>汎02</vt:lpstr>
      <vt:lpstr>汎06</vt:lpstr>
      <vt:lpstr>汎10</vt:lpstr>
      <vt:lpstr>汎12</vt:lpstr>
      <vt:lpstr>種族遭</vt:lpstr>
      <vt:lpstr>クラス遭_1!Print_Area</vt:lpstr>
      <vt:lpstr>クラス日_1!Print_Area</vt:lpstr>
      <vt:lpstr>クラス無_1!Print_Area</vt:lpstr>
      <vt:lpstr>クラス無_2!Print_Area</vt:lpstr>
      <vt:lpstr>基本!Print_Area</vt:lpstr>
      <vt:lpstr>種族遭!Print_Area</vt:lpstr>
      <vt:lpstr>遭01!Print_Area</vt:lpstr>
      <vt:lpstr>遭07!Print_Area</vt:lpstr>
      <vt:lpstr>遭11!Print_Area</vt:lpstr>
      <vt:lpstr>遭13!Print_Area</vt:lpstr>
      <vt:lpstr>日01!Print_Area</vt:lpstr>
      <vt:lpstr>日09!Print_Area</vt:lpstr>
      <vt:lpstr>日15!Print_Area</vt:lpstr>
      <vt:lpstr>汎02!Print_Area</vt:lpstr>
      <vt:lpstr>汎06!Print_Area</vt:lpstr>
      <vt:lpstr>汎10!Print_Area</vt:lpstr>
      <vt:lpstr>汎12!Print_Area</vt:lpstr>
      <vt:lpstr>無01_1!Print_Area</vt:lpstr>
      <vt:lpstr>無01_2!Print_Area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</dc:creator>
  <cp:lastModifiedBy>CAMEL</cp:lastModifiedBy>
  <cp:lastPrinted>2013-02-07T18:28:14Z</cp:lastPrinted>
  <dcterms:created xsi:type="dcterms:W3CDTF">2012-08-09T16:34:12Z</dcterms:created>
  <dcterms:modified xsi:type="dcterms:W3CDTF">2013-02-21T03:08:01Z</dcterms:modified>
</cp:coreProperties>
</file>