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5075" windowHeight="11640" tabRatio="693"/>
  </bookViews>
  <sheets>
    <sheet name="基本" sheetId="2" r:id="rId1"/>
    <sheet name="一覧" sheetId="47" r:id="rId2"/>
    <sheet name="近接基礎" sheetId="55" r:id="rId3"/>
    <sheet name="無01_1" sheetId="53" r:id="rId4"/>
    <sheet name="無01_2" sheetId="33" r:id="rId5"/>
    <sheet name="種族遭" sheetId="63" r:id="rId6"/>
    <sheet name="遭01" sheetId="57" r:id="rId7"/>
    <sheet name="遭13" sheetId="58" r:id="rId8"/>
    <sheet name="遭07" sheetId="14" r:id="rId9"/>
    <sheet name="遭11" sheetId="34" r:id="rId10"/>
    <sheet name="日01" sheetId="15" r:id="rId11"/>
    <sheet name="日05" sheetId="60" r:id="rId12"/>
    <sheet name="日09" sheetId="59" r:id="rId13"/>
    <sheet name="クラス遭_1" sheetId="61" r:id="rId14"/>
    <sheet name="クラス遭_2" sheetId="62" r:id="rId15"/>
    <sheet name="汎02" sheetId="43" r:id="rId16"/>
    <sheet name="汎06" sheetId="24" r:id="rId17"/>
    <sheet name="汎10" sheetId="27" r:id="rId18"/>
    <sheet name="汎12" sheetId="38" r:id="rId19"/>
  </sheets>
  <definedNames>
    <definedName name="_xlnm.Print_Area" localSheetId="13">クラス遭_1!$A$1:$G$53</definedName>
    <definedName name="_xlnm.Print_Area" localSheetId="14">クラス遭_2!$A$1:$G$59</definedName>
    <definedName name="_xlnm.Print_Area" localSheetId="0">基本!$A$1:$O$38</definedName>
    <definedName name="_xlnm.Print_Area" localSheetId="2">近接基礎!$A$1:$G$48</definedName>
    <definedName name="_xlnm.Print_Area" localSheetId="5">種族遭!$A$1:$G$54</definedName>
    <definedName name="_xlnm.Print_Area" localSheetId="6">遭01!$A$1:$G$58</definedName>
    <definedName name="_xlnm.Print_Area" localSheetId="8">遭07!$A$1:$G$52</definedName>
    <definedName name="_xlnm.Print_Area" localSheetId="9">遭11!$A$1:$G$52</definedName>
    <definedName name="_xlnm.Print_Area" localSheetId="7">遭13!$A$1:$G$59</definedName>
    <definedName name="_xlnm.Print_Area" localSheetId="10">日01!$A$1:$G$52</definedName>
    <definedName name="_xlnm.Print_Area" localSheetId="11">日05!$A$1:$G$52</definedName>
    <definedName name="_xlnm.Print_Area" localSheetId="12">日09!$A$1:$G$52</definedName>
    <definedName name="_xlnm.Print_Area" localSheetId="15">汎02!$A$1:$G$56</definedName>
    <definedName name="_xlnm.Print_Area" localSheetId="16">汎06!$A$1:$G$57</definedName>
    <definedName name="_xlnm.Print_Area" localSheetId="17">汎10!$A$1:$G$58</definedName>
    <definedName name="_xlnm.Print_Area" localSheetId="18">汎12!$A$1:$G$58</definedName>
    <definedName name="_xlnm.Print_Area" localSheetId="3">無01_1!$A$1:$G$50</definedName>
    <definedName name="_xlnm.Print_Area" localSheetId="4">無01_2!$A$1:$G$58</definedName>
  </definedNames>
  <calcPr calcId="145621"/>
</workbook>
</file>

<file path=xl/calcChain.xml><?xml version="1.0" encoding="utf-8"?>
<calcChain xmlns="http://schemas.openxmlformats.org/spreadsheetml/2006/main">
  <c r="A29" i="59" l="1"/>
  <c r="A29" i="60"/>
  <c r="A29" i="15"/>
  <c r="A27" i="34"/>
  <c r="A25" i="63"/>
  <c r="A27" i="53"/>
  <c r="A27" i="55"/>
  <c r="O34" i="2"/>
  <c r="E54" i="63"/>
  <c r="D54" i="63"/>
  <c r="B54" i="63"/>
  <c r="C20" i="63"/>
  <c r="C19" i="63"/>
  <c r="C18" i="63"/>
  <c r="A17" i="63"/>
  <c r="L12" i="63"/>
  <c r="J11" i="63"/>
  <c r="L10" i="63"/>
  <c r="J9" i="63"/>
  <c r="G7" i="63"/>
  <c r="F7" i="63"/>
  <c r="G6" i="63"/>
  <c r="F6" i="63"/>
  <c r="L12" i="38"/>
  <c r="J11" i="38"/>
  <c r="L10" i="38"/>
  <c r="J9" i="38"/>
  <c r="L12" i="27"/>
  <c r="J11" i="27"/>
  <c r="L10" i="27"/>
  <c r="J9" i="27"/>
  <c r="L12" i="24"/>
  <c r="J11" i="24"/>
  <c r="L10" i="24"/>
  <c r="J9" i="24"/>
  <c r="L12" i="43"/>
  <c r="J11" i="43"/>
  <c r="L10" i="43"/>
  <c r="J9" i="43"/>
  <c r="B19" i="43" s="1"/>
  <c r="L12" i="62"/>
  <c r="J11" i="62"/>
  <c r="L10" i="62"/>
  <c r="J9" i="62"/>
  <c r="L12" i="61"/>
  <c r="J11" i="61"/>
  <c r="L10" i="61"/>
  <c r="J9" i="61"/>
  <c r="B19" i="61" s="1"/>
  <c r="E59" i="62"/>
  <c r="D59" i="62"/>
  <c r="B59" i="62"/>
  <c r="G7" i="62"/>
  <c r="F7" i="62"/>
  <c r="G6" i="62"/>
  <c r="F6" i="62"/>
  <c r="E18" i="63" l="1"/>
  <c r="D18" i="63"/>
  <c r="E20" i="63"/>
  <c r="E19" i="63"/>
  <c r="D19" i="63"/>
  <c r="D20" i="63"/>
  <c r="E53" i="61"/>
  <c r="D53" i="61"/>
  <c r="B53" i="61"/>
  <c r="G7" i="61"/>
  <c r="F7" i="61"/>
  <c r="G6" i="61"/>
  <c r="F6" i="61"/>
  <c r="E52" i="60" l="1"/>
  <c r="D52" i="60"/>
  <c r="B52" i="60"/>
  <c r="C24" i="60"/>
  <c r="C23" i="60"/>
  <c r="C22" i="60"/>
  <c r="C21" i="60"/>
  <c r="C20" i="60"/>
  <c r="A19" i="60"/>
  <c r="L12" i="60"/>
  <c r="J11" i="60"/>
  <c r="L10" i="60"/>
  <c r="E20" i="60" s="1"/>
  <c r="J9" i="60"/>
  <c r="G7" i="60"/>
  <c r="F7" i="60"/>
  <c r="G6" i="60"/>
  <c r="F6" i="60"/>
  <c r="E52" i="59"/>
  <c r="D52" i="59"/>
  <c r="B52" i="59"/>
  <c r="C24" i="59"/>
  <c r="C23" i="59"/>
  <c r="C22" i="59"/>
  <c r="C21" i="59"/>
  <c r="C20" i="59"/>
  <c r="A19" i="59"/>
  <c r="L12" i="59"/>
  <c r="E23" i="59" s="1"/>
  <c r="J11" i="59"/>
  <c r="L10" i="59"/>
  <c r="J9" i="59"/>
  <c r="G7" i="59"/>
  <c r="F7" i="59"/>
  <c r="G6" i="59"/>
  <c r="F6" i="59"/>
  <c r="C24" i="15"/>
  <c r="C23" i="15"/>
  <c r="C22" i="15"/>
  <c r="C21" i="15"/>
  <c r="C20" i="15"/>
  <c r="E22" i="60" l="1"/>
  <c r="E20" i="59"/>
  <c r="D24" i="59"/>
  <c r="D20" i="60"/>
  <c r="D23" i="60"/>
  <c r="E23" i="60"/>
  <c r="D21" i="60"/>
  <c r="E21" i="60"/>
  <c r="D24" i="60"/>
  <c r="E24" i="60"/>
  <c r="D22" i="60"/>
  <c r="E24" i="59"/>
  <c r="D22" i="59"/>
  <c r="E22" i="59"/>
  <c r="D20" i="59"/>
  <c r="D23" i="59"/>
  <c r="D21" i="59"/>
  <c r="E21" i="59"/>
  <c r="E59" i="58"/>
  <c r="D59" i="58"/>
  <c r="B59" i="58"/>
  <c r="L12" i="58"/>
  <c r="J11" i="58"/>
  <c r="B14" i="58" s="1"/>
  <c r="L10" i="58"/>
  <c r="J9" i="58"/>
  <c r="G7" i="58"/>
  <c r="F7" i="58"/>
  <c r="G6" i="58"/>
  <c r="F6" i="58"/>
  <c r="C22" i="34" l="1"/>
  <c r="C21" i="34"/>
  <c r="C20" i="34"/>
  <c r="C19" i="34"/>
  <c r="C18" i="34"/>
  <c r="B14" i="14"/>
  <c r="B15" i="14"/>
  <c r="C22" i="14" l="1"/>
  <c r="C21" i="14"/>
  <c r="C20" i="14"/>
  <c r="C19" i="14"/>
  <c r="C18" i="14"/>
  <c r="J11" i="55"/>
  <c r="J11" i="57"/>
  <c r="B14" i="57" s="1"/>
  <c r="G6" i="57"/>
  <c r="E58" i="57"/>
  <c r="D58" i="57"/>
  <c r="B58" i="57"/>
  <c r="L12" i="57"/>
  <c r="J9" i="57"/>
  <c r="G7" i="57"/>
  <c r="F7" i="57"/>
  <c r="F6" i="57"/>
  <c r="G6" i="47" l="1"/>
  <c r="G5" i="47"/>
  <c r="C5" i="47"/>
  <c r="A9" i="47"/>
  <c r="E48" i="55"/>
  <c r="D48" i="55"/>
  <c r="B48" i="55"/>
  <c r="C22" i="55"/>
  <c r="C21" i="55"/>
  <c r="C20" i="55"/>
  <c r="C19" i="55"/>
  <c r="H7" i="47" s="1"/>
  <c r="C18" i="55"/>
  <c r="E7" i="47" s="1"/>
  <c r="A17" i="55"/>
  <c r="G7" i="55"/>
  <c r="F6" i="47" s="1"/>
  <c r="F7" i="55"/>
  <c r="E6" i="47" s="1"/>
  <c r="G6" i="55"/>
  <c r="D6" i="47" s="1"/>
  <c r="F6" i="55"/>
  <c r="C6" i="47" s="1"/>
  <c r="G9" i="47"/>
  <c r="G10" i="47"/>
  <c r="C9" i="47"/>
  <c r="C22" i="53"/>
  <c r="C21" i="53"/>
  <c r="C20" i="53"/>
  <c r="C19" i="53"/>
  <c r="H11" i="47" s="1"/>
  <c r="C18" i="53"/>
  <c r="E11" i="47" s="1"/>
  <c r="E50" i="53" l="1"/>
  <c r="D50" i="53"/>
  <c r="B50" i="53"/>
  <c r="A17" i="53"/>
  <c r="G7" i="53"/>
  <c r="F10" i="47" s="1"/>
  <c r="F7" i="53"/>
  <c r="E10" i="47" s="1"/>
  <c r="G6" i="53"/>
  <c r="D10" i="47" s="1"/>
  <c r="F6" i="53"/>
  <c r="C10" i="47" s="1"/>
  <c r="D29" i="2"/>
  <c r="D28" i="2"/>
  <c r="D27" i="2"/>
  <c r="D26" i="2"/>
  <c r="D25" i="2"/>
  <c r="G58" i="47" l="1"/>
  <c r="G57" i="47"/>
  <c r="G55" i="47"/>
  <c r="G52" i="47"/>
  <c r="G49" i="47"/>
  <c r="G46" i="47"/>
  <c r="G45" i="47"/>
  <c r="O7" i="2" l="1"/>
  <c r="L10" i="55" l="1"/>
  <c r="O45" i="2"/>
  <c r="C57" i="47" l="1"/>
  <c r="A57" i="47"/>
  <c r="D13" i="2"/>
  <c r="C13" i="2"/>
  <c r="F58" i="47"/>
  <c r="E58" i="47"/>
  <c r="D58" i="47"/>
  <c r="C58" i="47"/>
  <c r="G54" i="47"/>
  <c r="C54" i="47"/>
  <c r="A54" i="47"/>
  <c r="G51" i="47"/>
  <c r="C51" i="47"/>
  <c r="A51" i="47"/>
  <c r="G48" i="47"/>
  <c r="C48" i="47"/>
  <c r="A48" i="47"/>
  <c r="C45" i="47"/>
  <c r="A45" i="47"/>
  <c r="G42" i="47"/>
  <c r="G41" i="47"/>
  <c r="C41" i="47"/>
  <c r="A41" i="47"/>
  <c r="G38" i="47"/>
  <c r="G37" i="47"/>
  <c r="C37" i="47"/>
  <c r="A37" i="47"/>
  <c r="G34" i="47"/>
  <c r="G33" i="47"/>
  <c r="C33" i="47"/>
  <c r="A33" i="47"/>
  <c r="G30" i="47"/>
  <c r="G29" i="47"/>
  <c r="C29" i="47"/>
  <c r="A29" i="47"/>
  <c r="G26" i="47"/>
  <c r="G25" i="47"/>
  <c r="C25" i="47"/>
  <c r="A25" i="47"/>
  <c r="G22" i="47"/>
  <c r="G21" i="47"/>
  <c r="C21" i="47"/>
  <c r="A21" i="47"/>
  <c r="G18" i="47"/>
  <c r="G17" i="47"/>
  <c r="C17" i="47"/>
  <c r="A17" i="47"/>
  <c r="G14" i="47"/>
  <c r="G13" i="47"/>
  <c r="C13" i="47"/>
  <c r="A13" i="47"/>
  <c r="E52" i="34" l="1"/>
  <c r="E23" i="47"/>
  <c r="G7" i="27"/>
  <c r="F52" i="47" s="1"/>
  <c r="E56" i="43" l="1"/>
  <c r="D56" i="43"/>
  <c r="B56" i="43"/>
  <c r="G7" i="43"/>
  <c r="F46" i="47" s="1"/>
  <c r="F7" i="43"/>
  <c r="E46" i="47" s="1"/>
  <c r="G6" i="43"/>
  <c r="D46" i="47" s="1"/>
  <c r="F6" i="43"/>
  <c r="C46" i="47" s="1"/>
  <c r="H43" i="47"/>
  <c r="E43" i="47"/>
  <c r="F42" i="47"/>
  <c r="E42" i="47"/>
  <c r="D42" i="47"/>
  <c r="C42" i="47"/>
  <c r="H39" i="47"/>
  <c r="E39" i="47"/>
  <c r="F38" i="47"/>
  <c r="E38" i="47"/>
  <c r="D38" i="47"/>
  <c r="C38" i="47"/>
  <c r="A19" i="15"/>
  <c r="E58" i="38"/>
  <c r="D58" i="38"/>
  <c r="B58" i="38"/>
  <c r="G7" i="38"/>
  <c r="F55" i="47" s="1"/>
  <c r="F7" i="38"/>
  <c r="E55" i="47" s="1"/>
  <c r="G6" i="38"/>
  <c r="D55" i="47" s="1"/>
  <c r="F6" i="38"/>
  <c r="C55" i="47" s="1"/>
  <c r="H31" i="47" l="1"/>
  <c r="E31" i="47"/>
  <c r="F30" i="47"/>
  <c r="E30" i="47"/>
  <c r="D30" i="47"/>
  <c r="C30" i="47"/>
  <c r="D52" i="34"/>
  <c r="B52" i="34"/>
  <c r="H27" i="47"/>
  <c r="E27" i="47"/>
  <c r="A17" i="34"/>
  <c r="G7" i="34"/>
  <c r="F26" i="47" s="1"/>
  <c r="F7" i="34"/>
  <c r="E26" i="47" s="1"/>
  <c r="G6" i="34"/>
  <c r="D26" i="47" s="1"/>
  <c r="F6" i="34"/>
  <c r="C26" i="47" s="1"/>
  <c r="H23" i="47"/>
  <c r="A17" i="14"/>
  <c r="G7" i="14"/>
  <c r="F22" i="47" s="1"/>
  <c r="F7" i="14"/>
  <c r="E22" i="47" s="1"/>
  <c r="G6" i="14"/>
  <c r="D22" i="47" s="1"/>
  <c r="F6" i="14"/>
  <c r="C22" i="47" s="1"/>
  <c r="E58" i="33"/>
  <c r="D58" i="33"/>
  <c r="B58" i="33"/>
  <c r="H15" i="47"/>
  <c r="E15" i="47"/>
  <c r="G7" i="33"/>
  <c r="F14" i="47" s="1"/>
  <c r="F7" i="33"/>
  <c r="E14" i="47" s="1"/>
  <c r="G6" i="33"/>
  <c r="D14" i="47" s="1"/>
  <c r="F6" i="33"/>
  <c r="C14" i="47" s="1"/>
  <c r="J34" i="2"/>
  <c r="C5" i="2"/>
  <c r="D5" i="2" s="1"/>
  <c r="C6" i="2"/>
  <c r="D6" i="2" s="1"/>
  <c r="C7" i="2"/>
  <c r="C8" i="2"/>
  <c r="C9" i="2"/>
  <c r="C10" i="2"/>
  <c r="J9" i="55" l="1"/>
  <c r="J9" i="53"/>
  <c r="J11" i="53"/>
  <c r="K36" i="2"/>
  <c r="H36" i="2" s="1"/>
  <c r="I34" i="2"/>
  <c r="G34" i="2" s="1"/>
  <c r="D7" i="2"/>
  <c r="D8" i="2"/>
  <c r="K45" i="2"/>
  <c r="H45" i="2" s="1"/>
  <c r="D9" i="2"/>
  <c r="D10" i="2"/>
  <c r="I7" i="2"/>
  <c r="K9" i="2"/>
  <c r="J9" i="33"/>
  <c r="J11" i="33"/>
  <c r="J9" i="14"/>
  <c r="J11" i="14"/>
  <c r="J9" i="34"/>
  <c r="J11" i="34"/>
  <c r="G18" i="55" l="1"/>
  <c r="F18" i="55"/>
  <c r="E18" i="55"/>
  <c r="D18" i="55"/>
  <c r="C7" i="47" s="1"/>
  <c r="E58" i="27"/>
  <c r="D58" i="27"/>
  <c r="B58" i="27"/>
  <c r="F7" i="27"/>
  <c r="E52" i="47" s="1"/>
  <c r="G6" i="27"/>
  <c r="D52" i="47" s="1"/>
  <c r="F6" i="27"/>
  <c r="C52" i="47" s="1"/>
  <c r="E57" i="24"/>
  <c r="D57" i="24"/>
  <c r="B57" i="24"/>
  <c r="G7" i="24"/>
  <c r="F49" i="47" s="1"/>
  <c r="F7" i="24"/>
  <c r="E49" i="47" s="1"/>
  <c r="G6" i="24"/>
  <c r="D49" i="47" s="1"/>
  <c r="F6" i="24"/>
  <c r="C49" i="47" s="1"/>
  <c r="J7" i="2" l="1"/>
  <c r="G7" i="2" l="1"/>
  <c r="H19" i="47"/>
  <c r="H35" i="47"/>
  <c r="E52" i="15"/>
  <c r="D52" i="15"/>
  <c r="B52" i="15"/>
  <c r="E35" i="47"/>
  <c r="G7" i="15"/>
  <c r="F34" i="47" s="1"/>
  <c r="F7" i="15"/>
  <c r="E34" i="47" s="1"/>
  <c r="G6" i="15"/>
  <c r="D34" i="47" s="1"/>
  <c r="F6" i="15"/>
  <c r="C34" i="47" s="1"/>
  <c r="E52" i="14"/>
  <c r="D52" i="14"/>
  <c r="B52" i="14"/>
  <c r="E19" i="47" l="1"/>
  <c r="F18" i="47"/>
  <c r="E18" i="47"/>
  <c r="D18" i="47"/>
  <c r="C18" i="47"/>
  <c r="J43" i="2"/>
  <c r="O43" i="2" s="1"/>
  <c r="O36" i="2" l="1"/>
  <c r="O27" i="2"/>
  <c r="L12" i="53" s="1"/>
  <c r="O18" i="2"/>
  <c r="O9" i="2"/>
  <c r="E22" i="53" l="1"/>
  <c r="E21" i="53"/>
  <c r="D22" i="53"/>
  <c r="D21" i="53"/>
  <c r="L12" i="55"/>
  <c r="E19" i="53"/>
  <c r="E20" i="53"/>
  <c r="D20" i="53"/>
  <c r="D19" i="53"/>
  <c r="F11" i="47" s="1"/>
  <c r="L12" i="34"/>
  <c r="L12" i="33"/>
  <c r="L12" i="14"/>
  <c r="L12" i="15"/>
  <c r="E22" i="14" l="1"/>
  <c r="D19" i="14"/>
  <c r="F23" i="47" s="1"/>
  <c r="D22" i="14"/>
  <c r="D20" i="14"/>
  <c r="D21" i="14"/>
  <c r="E19" i="14"/>
  <c r="E21" i="14"/>
  <c r="E20" i="14"/>
  <c r="E22" i="34"/>
  <c r="E21" i="34"/>
  <c r="E20" i="34"/>
  <c r="D22" i="34"/>
  <c r="E19" i="34"/>
  <c r="D21" i="34"/>
  <c r="D19" i="34"/>
  <c r="F27" i="47" s="1"/>
  <c r="D20" i="34"/>
  <c r="F20" i="55"/>
  <c r="E20" i="55"/>
  <c r="E22" i="55"/>
  <c r="F22" i="55"/>
  <c r="F19" i="55"/>
  <c r="G20" i="55"/>
  <c r="E21" i="55"/>
  <c r="F21" i="55"/>
  <c r="G22" i="55"/>
  <c r="E19" i="55"/>
  <c r="G19" i="55"/>
  <c r="D20" i="55"/>
  <c r="G21" i="55"/>
  <c r="D22" i="55"/>
  <c r="D21" i="55"/>
  <c r="D19" i="55"/>
  <c r="F7" i="47" s="1"/>
  <c r="F15" i="47"/>
  <c r="F39" i="47"/>
  <c r="F31" i="47"/>
  <c r="F43" i="47"/>
  <c r="I16" i="2"/>
  <c r="K18" i="2"/>
  <c r="J11" i="15"/>
  <c r="E24" i="15" s="1"/>
  <c r="J9" i="15"/>
  <c r="K27" i="2"/>
  <c r="I43" i="2"/>
  <c r="G43" i="2" s="1"/>
  <c r="I25" i="2"/>
  <c r="E23" i="15" l="1"/>
  <c r="E22" i="15"/>
  <c r="D21" i="15"/>
  <c r="D23" i="15"/>
  <c r="E21" i="15"/>
  <c r="D24" i="15"/>
  <c r="D22" i="15"/>
  <c r="F35" i="47"/>
  <c r="F19" i="47"/>
  <c r="H27" i="2" l="1"/>
  <c r="H18" i="2"/>
  <c r="J25" i="2"/>
  <c r="J16" i="2"/>
  <c r="O16" i="2" s="1"/>
  <c r="G16" i="2" l="1"/>
  <c r="G25" i="2"/>
  <c r="O25" i="2"/>
  <c r="L10" i="57" s="1"/>
  <c r="H9" i="2"/>
  <c r="L10" i="53" l="1"/>
  <c r="L10" i="33"/>
  <c r="L10" i="14"/>
  <c r="D18" i="14" s="1"/>
  <c r="L10" i="34"/>
  <c r="L10" i="15"/>
  <c r="E20" i="15" l="1"/>
  <c r="D20" i="15"/>
  <c r="C35" i="47" s="1"/>
  <c r="E18" i="14"/>
  <c r="E18" i="34"/>
  <c r="D18" i="34"/>
  <c r="C27" i="47" s="1"/>
  <c r="C43" i="47"/>
  <c r="C39" i="47"/>
  <c r="C31" i="47"/>
  <c r="C15" i="47"/>
  <c r="E18" i="53"/>
  <c r="D18" i="53"/>
  <c r="C11" i="47" s="1"/>
  <c r="C23" i="47"/>
  <c r="C19" i="47"/>
</calcChain>
</file>

<file path=xl/sharedStrings.xml><?xml version="1.0" encoding="utf-8"?>
<sst xmlns="http://schemas.openxmlformats.org/spreadsheetml/2006/main" count="1259" uniqueCount="325">
  <si>
    <t>パワー名</t>
    <rPh sb="3" eb="4">
      <t>メイ</t>
    </rPh>
    <phoneticPr fontId="1"/>
  </si>
  <si>
    <t>基本</t>
    <rPh sb="0" eb="2">
      <t>キホン</t>
    </rPh>
    <phoneticPr fontId="1"/>
  </si>
  <si>
    <t>戦術的優位</t>
    <rPh sb="0" eb="3">
      <t>センジュツテキ</t>
    </rPh>
    <rPh sb="3" eb="5">
      <t>ユウイ</t>
    </rPh>
    <phoneticPr fontId="1"/>
  </si>
  <si>
    <t>通常</t>
    <rPh sb="0" eb="2">
      <t>ツウジョウ</t>
    </rPh>
    <phoneticPr fontId="1"/>
  </si>
  <si>
    <t>クリティカル</t>
    <phoneticPr fontId="1"/>
  </si>
  <si>
    <t>ダメージ</t>
    <phoneticPr fontId="1"/>
  </si>
  <si>
    <t>標準アクション</t>
    <rPh sb="0" eb="2">
      <t>ヒョウジュン</t>
    </rPh>
    <phoneticPr fontId="1"/>
  </si>
  <si>
    <t>目標</t>
    <rPh sb="0" eb="2">
      <t>モクヒョウ</t>
    </rPh>
    <phoneticPr fontId="1"/>
  </si>
  <si>
    <t>アクション</t>
    <phoneticPr fontId="1"/>
  </si>
  <si>
    <t>攻撃</t>
    <rPh sb="0" eb="2">
      <t>コウゲキ</t>
    </rPh>
    <phoneticPr fontId="1"/>
  </si>
  <si>
    <t>ヒット</t>
    <phoneticPr fontId="1"/>
  </si>
  <si>
    <t>現在値</t>
    <rPh sb="0" eb="2">
      <t>ゲンザイ</t>
    </rPh>
    <rPh sb="2" eb="3">
      <t>アタイ</t>
    </rPh>
    <phoneticPr fontId="1"/>
  </si>
  <si>
    <t>能力値修正</t>
    <rPh sb="0" eb="3">
      <t>ノウリョクチ</t>
    </rPh>
    <rPh sb="3" eb="5">
      <t>シュウセイ</t>
    </rPh>
    <phoneticPr fontId="1"/>
  </si>
  <si>
    <t>筋力</t>
    <rPh sb="0" eb="2">
      <t>キンリョク</t>
    </rPh>
    <phoneticPr fontId="1"/>
  </si>
  <si>
    <t>耐久力</t>
    <rPh sb="0" eb="3">
      <t>タイキュウリョク</t>
    </rPh>
    <phoneticPr fontId="1"/>
  </si>
  <si>
    <t>敏捷力</t>
    <rPh sb="0" eb="2">
      <t>ビンショウ</t>
    </rPh>
    <rPh sb="2" eb="3">
      <t>リョク</t>
    </rPh>
    <phoneticPr fontId="1"/>
  </si>
  <si>
    <t>知力</t>
    <rPh sb="0" eb="2">
      <t>チリョク</t>
    </rPh>
    <phoneticPr fontId="1"/>
  </si>
  <si>
    <t>判断力</t>
    <rPh sb="0" eb="3">
      <t>ハンダンリョク</t>
    </rPh>
    <phoneticPr fontId="1"/>
  </si>
  <si>
    <t>魅力</t>
    <rPh sb="0" eb="2">
      <t>ミリョク</t>
    </rPh>
    <phoneticPr fontId="1"/>
  </si>
  <si>
    <t>AC</t>
    <phoneticPr fontId="1"/>
  </si>
  <si>
    <t>頑健</t>
    <rPh sb="0" eb="2">
      <t>ガンケン</t>
    </rPh>
    <phoneticPr fontId="1"/>
  </si>
  <si>
    <t>反応</t>
    <rPh sb="0" eb="2">
      <t>ハンノウ</t>
    </rPh>
    <phoneticPr fontId="1"/>
  </si>
  <si>
    <t>意志</t>
    <rPh sb="0" eb="2">
      <t>イシ</t>
    </rPh>
    <phoneticPr fontId="1"/>
  </si>
  <si>
    <t>種別</t>
    <rPh sb="0" eb="2">
      <t>シュベツ</t>
    </rPh>
    <phoneticPr fontId="1"/>
  </si>
  <si>
    <t>命中計</t>
    <rPh sb="0" eb="2">
      <t>メイチュウ</t>
    </rPh>
    <rPh sb="2" eb="3">
      <t>ケイ</t>
    </rPh>
    <phoneticPr fontId="1"/>
  </si>
  <si>
    <t>能力</t>
    <rPh sb="0" eb="2">
      <t>ノウリョク</t>
    </rPh>
    <phoneticPr fontId="1"/>
  </si>
  <si>
    <t>修正</t>
    <rPh sb="0" eb="2">
      <t>シュウセイ</t>
    </rPh>
    <phoneticPr fontId="1"/>
  </si>
  <si>
    <t>Lv1/2</t>
    <phoneticPr fontId="1"/>
  </si>
  <si>
    <t>習熟</t>
    <rPh sb="0" eb="2">
      <t>シュウジュク</t>
    </rPh>
    <phoneticPr fontId="1"/>
  </si>
  <si>
    <t>強化</t>
    <rPh sb="0" eb="2">
      <t>キョウカ</t>
    </rPh>
    <phoneticPr fontId="1"/>
  </si>
  <si>
    <t>他</t>
    <rPh sb="0" eb="1">
      <t>ホカ</t>
    </rPh>
    <phoneticPr fontId="1"/>
  </si>
  <si>
    <t>名前</t>
    <rPh sb="0" eb="2">
      <t>ナマエ</t>
    </rPh>
    <phoneticPr fontId="1"/>
  </si>
  <si>
    <t>クラス</t>
    <phoneticPr fontId="1"/>
  </si>
  <si>
    <t>Lv</t>
    <phoneticPr fontId="1"/>
  </si>
  <si>
    <t>ダメージ</t>
    <phoneticPr fontId="1"/>
  </si>
  <si>
    <t>ボーナス</t>
    <phoneticPr fontId="1"/>
  </si>
  <si>
    <t>対象</t>
    <rPh sb="0" eb="2">
      <t>タイショウ</t>
    </rPh>
    <phoneticPr fontId="1"/>
  </si>
  <si>
    <t>追加効果・範囲など</t>
    <rPh sb="0" eb="2">
      <t>ツイカ</t>
    </rPh>
    <rPh sb="2" eb="4">
      <t>コウカ</t>
    </rPh>
    <rPh sb="5" eb="7">
      <t>ハンイ</t>
    </rPh>
    <phoneticPr fontId="1"/>
  </si>
  <si>
    <t>クリティカル</t>
    <phoneticPr fontId="1"/>
  </si>
  <si>
    <t>近接基礎</t>
    <rPh sb="0" eb="2">
      <t>キンセツ</t>
    </rPh>
    <rPh sb="2" eb="4">
      <t>キソ</t>
    </rPh>
    <phoneticPr fontId="1"/>
  </si>
  <si>
    <t>キーワード</t>
    <phoneticPr fontId="1"/>
  </si>
  <si>
    <t>種類</t>
    <rPh sb="0" eb="2">
      <t>シュルイ</t>
    </rPh>
    <phoneticPr fontId="1"/>
  </si>
  <si>
    <t>無限回</t>
    <rPh sb="0" eb="2">
      <t>ムゲン</t>
    </rPh>
    <rPh sb="2" eb="3">
      <t>カイ</t>
    </rPh>
    <phoneticPr fontId="1"/>
  </si>
  <si>
    <t>命中
ロール</t>
    <rPh sb="0" eb="2">
      <t>メイチュウ</t>
    </rPh>
    <phoneticPr fontId="1"/>
  </si>
  <si>
    <t>射程</t>
    <rPh sb="0" eb="2">
      <t>シャテイ</t>
    </rPh>
    <phoneticPr fontId="1"/>
  </si>
  <si>
    <t>d</t>
    <phoneticPr fontId="1"/>
  </si>
  <si>
    <t>ｄ</t>
    <phoneticPr fontId="1"/>
  </si>
  <si>
    <t>タイプ・出典</t>
    <rPh sb="4" eb="6">
      <t>シュッテン</t>
    </rPh>
    <phoneticPr fontId="1"/>
  </si>
  <si>
    <t>命中ロール＆ダメージ表</t>
    <rPh sb="0" eb="2">
      <t>メイチュウ</t>
    </rPh>
    <rPh sb="10" eb="11">
      <t>ヒョウ</t>
    </rPh>
    <phoneticPr fontId="1"/>
  </si>
  <si>
    <t>パワー詳細</t>
    <rPh sb="3" eb="5">
      <t>ショウサイ</t>
    </rPh>
    <phoneticPr fontId="1"/>
  </si>
  <si>
    <t>解説・使い時・他PCとの連携等</t>
    <rPh sb="0" eb="2">
      <t>カイセツ</t>
    </rPh>
    <rPh sb="3" eb="4">
      <t>ツカ</t>
    </rPh>
    <rPh sb="5" eb="6">
      <t>ドキ</t>
    </rPh>
    <rPh sb="7" eb="8">
      <t>タ</t>
    </rPh>
    <rPh sb="12" eb="14">
      <t>レンケイ</t>
    </rPh>
    <rPh sb="14" eb="15">
      <t>ナド</t>
    </rPh>
    <phoneticPr fontId="1"/>
  </si>
  <si>
    <t>クリティカル時</t>
    <rPh sb="6" eb="7">
      <t>ジ</t>
    </rPh>
    <phoneticPr fontId="1"/>
  </si>
  <si>
    <t>攻撃R対象</t>
    <rPh sb="0" eb="2">
      <t>コウゲキ</t>
    </rPh>
    <rPh sb="3" eb="5">
      <t>タイショウ</t>
    </rPh>
    <phoneticPr fontId="1"/>
  </si>
  <si>
    <t>ダメージ対象</t>
    <rPh sb="4" eb="6">
      <t>タイショウ</t>
    </rPh>
    <phoneticPr fontId="1"/>
  </si>
  <si>
    <t>攻撃Rボーナス</t>
    <rPh sb="0" eb="2">
      <t>コウゲキ</t>
    </rPh>
    <phoneticPr fontId="1"/>
  </si>
  <si>
    <t>ダメージボーナス</t>
    <phoneticPr fontId="1"/>
  </si>
  <si>
    <t>ここは印刷されませんが、赤字の値の入力で計算が行われます。</t>
    <rPh sb="3" eb="5">
      <t>インサツ</t>
    </rPh>
    <rPh sb="12" eb="14">
      <t>アカジ</t>
    </rPh>
    <rPh sb="15" eb="16">
      <t>アタイ</t>
    </rPh>
    <rPh sb="17" eb="19">
      <t>ニュウリョク</t>
    </rPh>
    <rPh sb="20" eb="22">
      <t>ケイサン</t>
    </rPh>
    <rPh sb="23" eb="24">
      <t>オコナ</t>
    </rPh>
    <phoneticPr fontId="1"/>
  </si>
  <si>
    <t>赤字以外の内容は変更しないでください。</t>
    <rPh sb="0" eb="2">
      <t>アカジ</t>
    </rPh>
    <rPh sb="2" eb="4">
      <t>イガイ</t>
    </rPh>
    <rPh sb="5" eb="7">
      <t>ナイヨウ</t>
    </rPh>
    <rPh sb="8" eb="10">
      <t>ヘンコウ</t>
    </rPh>
    <phoneticPr fontId="1"/>
  </si>
  <si>
    <t>遭遇毎</t>
    <rPh sb="0" eb="2">
      <t>ソウグウ</t>
    </rPh>
    <rPh sb="2" eb="3">
      <t>マイ</t>
    </rPh>
    <phoneticPr fontId="1"/>
  </si>
  <si>
    <t>一日毎</t>
    <rPh sb="0" eb="2">
      <t>イチニチ</t>
    </rPh>
    <rPh sb="2" eb="3">
      <t>マイ</t>
    </rPh>
    <phoneticPr fontId="1"/>
  </si>
  <si>
    <t>ミス</t>
    <phoneticPr fontId="1"/>
  </si>
  <si>
    <t>命中Rパワー修正</t>
    <rPh sb="0" eb="2">
      <t>メイチュウ</t>
    </rPh>
    <rPh sb="6" eb="8">
      <t>シュウセイ</t>
    </rPh>
    <phoneticPr fontId="1"/>
  </si>
  <si>
    <t>ダメージパワー修正</t>
    <rPh sb="7" eb="9">
      <t>シュウセイ</t>
    </rPh>
    <phoneticPr fontId="1"/>
  </si>
  <si>
    <t>ダメージ種別</t>
    <rPh sb="4" eb="6">
      <t>シュベツ</t>
    </rPh>
    <phoneticPr fontId="1"/>
  </si>
  <si>
    <t>効果</t>
    <rPh sb="0" eb="2">
      <t>コウカ</t>
    </rPh>
    <phoneticPr fontId="1"/>
  </si>
  <si>
    <t>↓能力値修正</t>
    <rPh sb="1" eb="4">
      <t>ノウリョクチ</t>
    </rPh>
    <rPh sb="4" eb="6">
      <t>シュウセイ</t>
    </rPh>
    <phoneticPr fontId="1"/>
  </si>
  <si>
    <t>Ver.</t>
    <phoneticPr fontId="1"/>
  </si>
  <si>
    <t>ｄ</t>
    <phoneticPr fontId="1"/>
  </si>
  <si>
    <t>パワー</t>
    <phoneticPr fontId="1"/>
  </si>
  <si>
    <t>効果範囲</t>
    <rPh sb="0" eb="2">
      <t>コウカ</t>
    </rPh>
    <rPh sb="2" eb="4">
      <t>ハンイ</t>
    </rPh>
    <phoneticPr fontId="1"/>
  </si>
  <si>
    <t>爆発</t>
    <rPh sb="0" eb="2">
      <t>バクハツ</t>
    </rPh>
    <phoneticPr fontId="1"/>
  </si>
  <si>
    <t>火</t>
    <rPh sb="0" eb="1">
      <t>ヒ</t>
    </rPh>
    <phoneticPr fontId="1"/>
  </si>
  <si>
    <t>近接</t>
    <rPh sb="0" eb="2">
      <t>キンセツ</t>
    </rPh>
    <phoneticPr fontId="1"/>
  </si>
  <si>
    <t>近接範囲</t>
    <rPh sb="0" eb="2">
      <t>キンセツ</t>
    </rPh>
    <rPh sb="2" eb="4">
      <t>ハンイ</t>
    </rPh>
    <phoneticPr fontId="1"/>
  </si>
  <si>
    <t>遠隔</t>
    <rPh sb="0" eb="2">
      <t>エンカク</t>
    </rPh>
    <phoneticPr fontId="1"/>
  </si>
  <si>
    <t>噴射</t>
    <rPh sb="0" eb="2">
      <t>フンシャ</t>
    </rPh>
    <phoneticPr fontId="1"/>
  </si>
  <si>
    <t>接触</t>
    <rPh sb="0" eb="2">
      <t>セッショク</t>
    </rPh>
    <phoneticPr fontId="1"/>
  </si>
  <si>
    <t>光輝</t>
    <rPh sb="0" eb="1">
      <t>コウ</t>
    </rPh>
    <rPh sb="1" eb="2">
      <t>キ</t>
    </rPh>
    <phoneticPr fontId="1"/>
  </si>
  <si>
    <t>酸</t>
    <rPh sb="0" eb="1">
      <t>サン</t>
    </rPh>
    <phoneticPr fontId="1"/>
  </si>
  <si>
    <t>死霊</t>
    <rPh sb="0" eb="2">
      <t>シリョウ</t>
    </rPh>
    <phoneticPr fontId="1"/>
  </si>
  <si>
    <t>精神</t>
    <rPh sb="0" eb="2">
      <t>セイシン</t>
    </rPh>
    <phoneticPr fontId="1"/>
  </si>
  <si>
    <t>電撃</t>
    <rPh sb="0" eb="2">
      <t>デンゲキ</t>
    </rPh>
    <phoneticPr fontId="1"/>
  </si>
  <si>
    <t>毒</t>
    <rPh sb="0" eb="1">
      <t>ドク</t>
    </rPh>
    <phoneticPr fontId="1"/>
  </si>
  <si>
    <t>雷鳴</t>
    <rPh sb="0" eb="2">
      <t>ライメイ</t>
    </rPh>
    <phoneticPr fontId="1"/>
  </si>
  <si>
    <t>力場</t>
    <rPh sb="0" eb="2">
      <t>リキバ</t>
    </rPh>
    <phoneticPr fontId="1"/>
  </si>
  <si>
    <t>冷気</t>
    <rPh sb="0" eb="2">
      <t>レイキ</t>
    </rPh>
    <phoneticPr fontId="1"/>
  </si>
  <si>
    <t>遠隔範囲</t>
    <rPh sb="0" eb="2">
      <t>エンカク</t>
    </rPh>
    <rPh sb="2" eb="4">
      <t>ハンイ</t>
    </rPh>
    <phoneticPr fontId="1"/>
  </si>
  <si>
    <t>特技</t>
    <rPh sb="0" eb="2">
      <t>トクギ</t>
    </rPh>
    <phoneticPr fontId="1"/>
  </si>
  <si>
    <t>攻撃方法</t>
    <rPh sb="0" eb="2">
      <t>コウゲキ</t>
    </rPh>
    <rPh sb="2" eb="4">
      <t>ホウホウ</t>
    </rPh>
    <phoneticPr fontId="1"/>
  </si>
  <si>
    <t>ダメージダイス</t>
    <phoneticPr fontId="1"/>
  </si>
  <si>
    <t>マイナー・アクション</t>
    <phoneticPr fontId="1"/>
  </si>
  <si>
    <t>HP</t>
    <phoneticPr fontId="1"/>
  </si>
  <si>
    <t>d</t>
    <phoneticPr fontId="1"/>
  </si>
  <si>
    <t>使用者</t>
    <rPh sb="0" eb="3">
      <t>シヨウシャ</t>
    </rPh>
    <phoneticPr fontId="1"/>
  </si>
  <si>
    <t>.</t>
    <phoneticPr fontId="1"/>
  </si>
  <si>
    <t>AC</t>
  </si>
  <si>
    <t>クリーチャー１体</t>
    <rPh sb="7" eb="8">
      <t>タイ</t>
    </rPh>
    <phoneticPr fontId="1"/>
  </si>
  <si>
    <t>クラス特徴</t>
    <rPh sb="3" eb="5">
      <t>トクチョウ</t>
    </rPh>
    <phoneticPr fontId="1"/>
  </si>
  <si>
    <t>ＡＣ</t>
    <phoneticPr fontId="1"/>
  </si>
  <si>
    <t>Lv</t>
    <phoneticPr fontId="1"/>
  </si>
  <si>
    <t>Lv</t>
    <phoneticPr fontId="1"/>
  </si>
  <si>
    <t>Lv</t>
    <phoneticPr fontId="1"/>
  </si>
  <si>
    <t>アクション</t>
    <phoneticPr fontId="1"/>
  </si>
  <si>
    <t>命中</t>
    <rPh sb="0" eb="2">
      <t>メイチュウ</t>
    </rPh>
    <phoneticPr fontId="1"/>
  </si>
  <si>
    <t>ダメージ</t>
    <phoneticPr fontId="1"/>
  </si>
  <si>
    <t>効　　　　果</t>
    <rPh sb="0" eb="1">
      <t>コウ</t>
    </rPh>
    <rPh sb="5" eb="6">
      <t>ハテ</t>
    </rPh>
    <phoneticPr fontId="1"/>
  </si>
  <si>
    <t>名　　　称</t>
    <rPh sb="0" eb="1">
      <t>ナ</t>
    </rPh>
    <rPh sb="4" eb="5">
      <t>ショウ</t>
    </rPh>
    <phoneticPr fontId="1"/>
  </si>
  <si>
    <t>移動力</t>
    <rPh sb="0" eb="2">
      <t>イドウ</t>
    </rPh>
    <rPh sb="2" eb="3">
      <t>リョク</t>
    </rPh>
    <phoneticPr fontId="1"/>
  </si>
  <si>
    <t>重傷値</t>
    <rPh sb="0" eb="2">
      <t>ジュウショウ</t>
    </rPh>
    <rPh sb="2" eb="3">
      <t>チ</t>
    </rPh>
    <phoneticPr fontId="1"/>
  </si>
  <si>
    <t>回復力</t>
    <rPh sb="0" eb="3">
      <t>カイフクリョク</t>
    </rPh>
    <phoneticPr fontId="1"/>
  </si>
  <si>
    <t>種類</t>
    <rPh sb="0" eb="2">
      <t>シュルイ</t>
    </rPh>
    <phoneticPr fontId="1"/>
  </si>
  <si>
    <t>遠隔基礎</t>
    <rPh sb="0" eb="2">
      <t>エンカク</t>
    </rPh>
    <rPh sb="2" eb="4">
      <t>キソ</t>
    </rPh>
    <phoneticPr fontId="1"/>
  </si>
  <si>
    <t>単純</t>
    <rPh sb="0" eb="2">
      <t>タンジュン</t>
    </rPh>
    <phoneticPr fontId="1"/>
  </si>
  <si>
    <t>パワー</t>
    <phoneticPr fontId="1"/>
  </si>
  <si>
    <t>使用者</t>
    <rPh sb="0" eb="3">
      <t>シヨウシャ</t>
    </rPh>
    <phoneticPr fontId="1"/>
  </si>
  <si>
    <t>使用者または範囲内の味方１人</t>
    <rPh sb="0" eb="3">
      <t>シヨウシャ</t>
    </rPh>
    <rPh sb="6" eb="9">
      <t>ハンイナイ</t>
    </rPh>
    <rPh sb="10" eb="12">
      <t>ミカタ</t>
    </rPh>
    <rPh sb="12" eb="14">
      <t>ヒトリ</t>
    </rPh>
    <phoneticPr fontId="1"/>
  </si>
  <si>
    <t>精霊</t>
    <rPh sb="0" eb="2">
      <t>セイレイ</t>
    </rPh>
    <phoneticPr fontId="1"/>
  </si>
  <si>
    <t>[遭遇毎]</t>
    <rPh sb="1" eb="3">
      <t>ソウグウ</t>
    </rPh>
    <rPh sb="3" eb="4">
      <t>マイ</t>
    </rPh>
    <phoneticPr fontId="1"/>
  </si>
  <si>
    <t>遭遇毎</t>
    <phoneticPr fontId="1"/>
  </si>
  <si>
    <t>即応・割込</t>
    <rPh sb="0" eb="2">
      <t>ソクオウ</t>
    </rPh>
    <rPh sb="3" eb="5">
      <t>ワリコ</t>
    </rPh>
    <phoneticPr fontId="1"/>
  </si>
  <si>
    <t>リズムブレード･ダガー+1 Lv3</t>
    <phoneticPr fontId="1"/>
  </si>
  <si>
    <t>トリガー</t>
    <phoneticPr fontId="1"/>
  </si>
  <si>
    <t>[遭遇毎]◆[武勇]</t>
    <rPh sb="1" eb="3">
      <t>ソウグウ</t>
    </rPh>
    <phoneticPr fontId="1"/>
  </si>
  <si>
    <t>マイナー・アクション</t>
    <phoneticPr fontId="1"/>
  </si>
  <si>
    <t>[遭遇毎]◆[武器]、[武勇]</t>
    <rPh sb="1" eb="3">
      <t>ソウグウ</t>
    </rPh>
    <rPh sb="3" eb="4">
      <t>マイ</t>
    </rPh>
    <rPh sb="7" eb="9">
      <t>ブキ</t>
    </rPh>
    <rPh sb="12" eb="14">
      <t>ブユウ</t>
    </rPh>
    <phoneticPr fontId="1"/>
  </si>
  <si>
    <t>武器</t>
    <rPh sb="0" eb="2">
      <t>ブキ</t>
    </rPh>
    <phoneticPr fontId="1"/>
  </si>
  <si>
    <t>近接基礎</t>
  </si>
  <si>
    <t>&lt;-1サイズ上</t>
    <rPh sb="6" eb="7">
      <t>ウエ</t>
    </rPh>
    <phoneticPr fontId="1"/>
  </si>
  <si>
    <t>近接or遠隔</t>
    <rPh sb="0" eb="2">
      <t>キンセツ</t>
    </rPh>
    <rPh sb="4" eb="6">
      <t>エンカク</t>
    </rPh>
    <phoneticPr fontId="1"/>
  </si>
  <si>
    <t>武器</t>
    <rPh sb="0" eb="2">
      <t>ブキ</t>
    </rPh>
    <phoneticPr fontId="1"/>
  </si>
  <si>
    <t>[無限回]◆[武器]、[武勇]</t>
    <rPh sb="7" eb="9">
      <t>ブキ</t>
    </rPh>
    <rPh sb="12" eb="14">
      <t>ブユウ</t>
    </rPh>
    <phoneticPr fontId="1"/>
  </si>
  <si>
    <t>[一日毎]◆[武器]、[武勇]</t>
    <rPh sb="7" eb="9">
      <t>ブキ</t>
    </rPh>
    <phoneticPr fontId="1"/>
  </si>
  <si>
    <t>近接基礎攻撃</t>
    <rPh sb="0" eb="2">
      <t>キンセツ</t>
    </rPh>
    <rPh sb="2" eb="4">
      <t>キソ</t>
    </rPh>
    <rPh sb="4" eb="6">
      <t>コウゲキ</t>
    </rPh>
    <phoneticPr fontId="1"/>
  </si>
  <si>
    <t>AC/反応</t>
    <rPh sb="3" eb="5">
      <t>ハンノウ</t>
    </rPh>
    <phoneticPr fontId="1"/>
  </si>
  <si>
    <t>近接基礎</t>
    <rPh sb="0" eb="2">
      <t>キンセツ</t>
    </rPh>
    <rPh sb="2" eb="4">
      <t>キソ</t>
    </rPh>
    <phoneticPr fontId="1"/>
  </si>
  <si>
    <t>汎用
遭遇毎</t>
    <rPh sb="0" eb="2">
      <t>ハンヨウ</t>
    </rPh>
    <rPh sb="3" eb="5">
      <t>ソウグウ</t>
    </rPh>
    <rPh sb="5" eb="6">
      <t>マイ</t>
    </rPh>
    <phoneticPr fontId="1"/>
  </si>
  <si>
    <t>汎用
無限回</t>
    <rPh sb="0" eb="2">
      <t>ハンヨウ</t>
    </rPh>
    <rPh sb="3" eb="5">
      <t>ムゲン</t>
    </rPh>
    <rPh sb="5" eb="6">
      <t>カイ</t>
    </rPh>
    <phoneticPr fontId="1"/>
  </si>
  <si>
    <t>汎用
一日毎</t>
    <rPh sb="0" eb="2">
      <t>ハンヨウ</t>
    </rPh>
    <rPh sb="3" eb="5">
      <t>イチニチ</t>
    </rPh>
    <rPh sb="5" eb="6">
      <t>マイ</t>
    </rPh>
    <phoneticPr fontId="1"/>
  </si>
  <si>
    <t>リチャード</t>
    <phoneticPr fontId="1"/>
  </si>
  <si>
    <t>ウォーロード(マーシャル)</t>
    <phoneticPr fontId="1"/>
  </si>
  <si>
    <t>筋力</t>
    <phoneticPr fontId="1"/>
  </si>
  <si>
    <t>(１[Ｗ]＋【筋力】)ダメージ</t>
    <phoneticPr fontId="1"/>
  </si>
  <si>
    <t>【筋力】対"ＡC"</t>
    <rPh sb="1" eb="3">
      <t>キンリョク</t>
    </rPh>
    <rPh sb="4" eb="5">
      <t>タイ</t>
    </rPh>
    <phoneticPr fontId="1"/>
  </si>
  <si>
    <t>マイティ･ドワーヴン･スロウアー +3 Lv15</t>
    <phoneticPr fontId="1"/>
  </si>
  <si>
    <t>パワー(筋)</t>
  </si>
  <si>
    <t>パワー(筋)</t>
    <rPh sb="4" eb="5">
      <t>キン</t>
    </rPh>
    <phoneticPr fontId="1"/>
  </si>
  <si>
    <t>パワー(筋)</t>
    <phoneticPr fontId="1"/>
  </si>
  <si>
    <t>1ｄ10</t>
    <phoneticPr fontId="1"/>
  </si>
  <si>
    <t>1ｄ10</t>
    <phoneticPr fontId="1"/>
  </si>
  <si>
    <t>1ｄ10</t>
    <phoneticPr fontId="1"/>
  </si>
  <si>
    <t>遠隔１０　大型人型：+5ダメ クリティカル3ｄ12</t>
    <rPh sb="0" eb="1">
      <t>エンカク</t>
    </rPh>
    <rPh sb="4" eb="6">
      <t>オオガタ</t>
    </rPh>
    <rPh sb="6" eb="8">
      <t>ヒトガタ</t>
    </rPh>
    <phoneticPr fontId="1"/>
  </si>
  <si>
    <t>大型人型：+5ダメ クリティカル3ｄ12</t>
    <phoneticPr fontId="1"/>
  </si>
  <si>
    <t>&lt;-大型人型ダイス</t>
    <rPh sb="2" eb="4">
      <t>オオガタ</t>
    </rPh>
    <rPh sb="4" eb="6">
      <t>ヒトガタ</t>
    </rPh>
    <phoneticPr fontId="1"/>
  </si>
  <si>
    <t>&lt;-大型人型追加ダメ</t>
    <rPh sb="2" eb="4">
      <t>オオガタ</t>
    </rPh>
    <rPh sb="4" eb="6">
      <t>ヒトガタ</t>
    </rPh>
    <rPh sb="6" eb="8">
      <t>ツイカ</t>
    </rPh>
    <phoneticPr fontId="1"/>
  </si>
  <si>
    <t>対
大型人型</t>
    <rPh sb="0" eb="1">
      <t>タイ</t>
    </rPh>
    <rPh sb="2" eb="4">
      <t>オオガタ</t>
    </rPh>
    <rPh sb="4" eb="6">
      <t>ヒトガタ</t>
    </rPh>
    <phoneticPr fontId="1"/>
  </si>
  <si>
    <t>突撃</t>
    <rPh sb="0" eb="2">
      <t>トツゲキ</t>
    </rPh>
    <phoneticPr fontId="1"/>
  </si>
  <si>
    <t>突撃＋戦</t>
    <rPh sb="0" eb="2">
      <t>トツゲキ</t>
    </rPh>
    <rPh sb="3" eb="4">
      <t>セン</t>
    </rPh>
    <phoneticPr fontId="1"/>
  </si>
  <si>
    <t>Ｌｖ２１：(２[Ｗ]＋【筋力】)ダメージ</t>
  </si>
  <si>
    <t>ウォーロード／汎用／１０　（武Ⅱ88）</t>
    <rPh sb="7" eb="9">
      <t>ハンヨウ</t>
    </rPh>
    <rPh sb="14" eb="15">
      <t>ブ</t>
    </rPh>
    <phoneticPr fontId="1"/>
  </si>
  <si>
    <t>パワー(筋)</t>
    <phoneticPr fontId="1"/>
  </si>
  <si>
    <t>【筋力】対"ＡＣ"</t>
    <phoneticPr fontId="1"/>
  </si>
  <si>
    <t>筋力</t>
    <phoneticPr fontId="1"/>
  </si>
  <si>
    <t>筋力</t>
    <phoneticPr fontId="1"/>
  </si>
  <si>
    <t>筋力</t>
    <phoneticPr fontId="1"/>
  </si>
  <si>
    <t>(１[Ｗ]＋【筋力】)ダメージ</t>
    <phoneticPr fontId="1"/>
  </si>
  <si>
    <t>近接</t>
    <phoneticPr fontId="1"/>
  </si>
  <si>
    <t>近接</t>
    <phoneticPr fontId="1"/>
  </si>
  <si>
    <t>ブラッシュ・アソールト</t>
    <phoneticPr fontId="1"/>
  </si>
  <si>
    <t>ウォーロード／攻撃／１　（武7）</t>
    <rPh sb="13" eb="14">
      <t>ブ</t>
    </rPh>
    <phoneticPr fontId="1"/>
  </si>
  <si>
    <t>【筋力】対"ＡＣ/反応"</t>
    <rPh sb="9" eb="11">
      <t>ハンノウ</t>
    </rPh>
    <phoneticPr fontId="1"/>
  </si>
  <si>
    <t>効果</t>
    <rPh sb="0" eb="2">
      <t>コウカ</t>
    </rPh>
    <phoneticPr fontId="1"/>
  </si>
  <si>
    <t>目標は使用者に対し、戦術的優位を得た上で、1回のFAとして1回の近接基礎攻撃を行う</t>
    <rPh sb="0" eb="2">
      <t>モクヒョウ</t>
    </rPh>
    <rPh sb="3" eb="6">
      <t>シヨウシャ</t>
    </rPh>
    <rPh sb="7" eb="8">
      <t>タイ</t>
    </rPh>
    <rPh sb="10" eb="13">
      <t>センジュツテキ</t>
    </rPh>
    <rPh sb="13" eb="15">
      <t>ユウイ</t>
    </rPh>
    <rPh sb="16" eb="17">
      <t>エ</t>
    </rPh>
    <rPh sb="18" eb="19">
      <t>ウエ</t>
    </rPh>
    <rPh sb="22" eb="23">
      <t>カイ</t>
    </rPh>
    <rPh sb="30" eb="31">
      <t>カイ</t>
    </rPh>
    <rPh sb="32" eb="34">
      <t>キンセツ</t>
    </rPh>
    <rPh sb="34" eb="36">
      <t>キソ</t>
    </rPh>
    <rPh sb="36" eb="38">
      <t>コウゲキ</t>
    </rPh>
    <rPh sb="39" eb="40">
      <t>オコナ</t>
    </rPh>
    <phoneticPr fontId="1"/>
  </si>
  <si>
    <t>ことができる。目標がその攻撃を行ったなら、目標から5マス以内にいる使用者が選択した</t>
    <rPh sb="7" eb="9">
      <t>モクヒョウ</t>
    </rPh>
    <rPh sb="12" eb="14">
      <t>コウゲキ</t>
    </rPh>
    <rPh sb="15" eb="16">
      <t>オコナ</t>
    </rPh>
    <rPh sb="21" eb="23">
      <t>モクヒョウ</t>
    </rPh>
    <rPh sb="28" eb="30">
      <t>イナイ</t>
    </rPh>
    <rPh sb="33" eb="36">
      <t>シヨウシャ</t>
    </rPh>
    <rPh sb="37" eb="39">
      <t>センタク</t>
    </rPh>
    <phoneticPr fontId="1"/>
  </si>
  <si>
    <t>味方1人は、その目標に対し1回のFAとして戦術的優位を得た上で1回の基礎攻撃を行う</t>
    <rPh sb="0" eb="2">
      <t>ミカタ</t>
    </rPh>
    <rPh sb="2" eb="4">
      <t>ヒトリ</t>
    </rPh>
    <rPh sb="8" eb="10">
      <t>モクヒョウ</t>
    </rPh>
    <rPh sb="11" eb="12">
      <t>タイ</t>
    </rPh>
    <rPh sb="14" eb="15">
      <t>カイ</t>
    </rPh>
    <rPh sb="21" eb="24">
      <t>センジュツテキ</t>
    </rPh>
    <rPh sb="24" eb="26">
      <t>ユウイ</t>
    </rPh>
    <rPh sb="27" eb="28">
      <t>エ</t>
    </rPh>
    <rPh sb="29" eb="30">
      <t>ウエ</t>
    </rPh>
    <rPh sb="32" eb="33">
      <t>カイ</t>
    </rPh>
    <rPh sb="34" eb="36">
      <t>キソ</t>
    </rPh>
    <rPh sb="36" eb="38">
      <t>コウゲキ</t>
    </rPh>
    <rPh sb="39" eb="40">
      <t>オコナ</t>
    </rPh>
    <phoneticPr fontId="1"/>
  </si>
  <si>
    <t>ことができる。</t>
    <phoneticPr fontId="1"/>
  </si>
  <si>
    <t>ダイレクト・ザ・ストライク</t>
    <phoneticPr fontId="1"/>
  </si>
  <si>
    <t>ウォーロード／攻撃／１　（武Ⅱ7）</t>
    <rPh sb="13" eb="14">
      <t>ブ</t>
    </rPh>
    <phoneticPr fontId="1"/>
  </si>
  <si>
    <t>[無限回]◆[武勇]</t>
    <rPh sb="7" eb="9">
      <t>ブユウ</t>
    </rPh>
    <phoneticPr fontId="1"/>
  </si>
  <si>
    <t>味方1人</t>
    <rPh sb="0" eb="2">
      <t>ミカタ</t>
    </rPh>
    <rPh sb="2" eb="4">
      <t>ヒトリ</t>
    </rPh>
    <phoneticPr fontId="1"/>
  </si>
  <si>
    <t>使用者から１０マス以内にいて、使用者から見える1体の敵を選ぶ。</t>
    <rPh sb="0" eb="2">
      <t>シヨウ</t>
    </rPh>
    <rPh sb="2" eb="3">
      <t>シャ</t>
    </rPh>
    <rPh sb="9" eb="11">
      <t>イナイ</t>
    </rPh>
    <rPh sb="15" eb="18">
      <t>シヨウシャ</t>
    </rPh>
    <rPh sb="20" eb="21">
      <t>ミ</t>
    </rPh>
    <rPh sb="24" eb="25">
      <t>タイ</t>
    </rPh>
    <rPh sb="26" eb="27">
      <t>テキ</t>
    </rPh>
    <rPh sb="28" eb="29">
      <t>エラ</t>
    </rPh>
    <phoneticPr fontId="1"/>
  </si>
  <si>
    <t>目標はFAとして、その敵に1回の基礎攻撃を行う。</t>
    <rPh sb="0" eb="2">
      <t>モクヒョウ</t>
    </rPh>
    <rPh sb="11" eb="12">
      <t>テキ</t>
    </rPh>
    <rPh sb="14" eb="15">
      <t>カイ</t>
    </rPh>
    <rPh sb="16" eb="18">
      <t>キソ</t>
    </rPh>
    <rPh sb="18" eb="20">
      <t>コウゲキ</t>
    </rPh>
    <rPh sb="21" eb="22">
      <t>オコナ</t>
    </rPh>
    <phoneticPr fontId="1"/>
  </si>
  <si>
    <t>パワフル・ウォーニング</t>
    <phoneticPr fontId="1"/>
  </si>
  <si>
    <t>範囲内にいるトリガーとなるヒットを受けた味方1人</t>
    <rPh sb="0" eb="3">
      <t>ハンイナイ</t>
    </rPh>
    <rPh sb="17" eb="18">
      <t>ウ</t>
    </rPh>
    <rPh sb="20" eb="22">
      <t>ミカタ</t>
    </rPh>
    <rPh sb="22" eb="24">
      <t>ヒトリ</t>
    </rPh>
    <phoneticPr fontId="1"/>
  </si>
  <si>
    <t>使用者から5マス以内の味方が1体の敵からヒットを受ける。</t>
    <rPh sb="0" eb="2">
      <t>シヨウ</t>
    </rPh>
    <rPh sb="2" eb="3">
      <t>シャ</t>
    </rPh>
    <rPh sb="8" eb="10">
      <t>イナイ</t>
    </rPh>
    <rPh sb="11" eb="13">
      <t>ミカタ</t>
    </rPh>
    <rPh sb="15" eb="16">
      <t>タイ</t>
    </rPh>
    <rPh sb="17" eb="18">
      <t>テキ</t>
    </rPh>
    <rPh sb="24" eb="25">
      <t>ウ</t>
    </rPh>
    <phoneticPr fontId="1"/>
  </si>
  <si>
    <t>目標はトリガーとなった攻撃に対する全防御値に＋２のPBを得る。</t>
    <rPh sb="0" eb="2">
      <t>モクヒョウ</t>
    </rPh>
    <rPh sb="11" eb="13">
      <t>コウゲキ</t>
    </rPh>
    <rPh sb="14" eb="15">
      <t>タイ</t>
    </rPh>
    <rPh sb="17" eb="18">
      <t>ゼン</t>
    </rPh>
    <rPh sb="18" eb="20">
      <t>ボウギョ</t>
    </rPh>
    <rPh sb="20" eb="21">
      <t>チ</t>
    </rPh>
    <rPh sb="28" eb="29">
      <t>エ</t>
    </rPh>
    <phoneticPr fontId="1"/>
  </si>
  <si>
    <t>さらに、目標はFAとして、トリガーを発生させた敵に1回の近接基礎攻撃を行う事ができる。</t>
    <rPh sb="4" eb="6">
      <t>モクヒョウ</t>
    </rPh>
    <rPh sb="18" eb="20">
      <t>ハッセイ</t>
    </rPh>
    <rPh sb="23" eb="24">
      <t>テキ</t>
    </rPh>
    <rPh sb="26" eb="27">
      <t>カイ</t>
    </rPh>
    <rPh sb="28" eb="30">
      <t>キンセツ</t>
    </rPh>
    <rPh sb="30" eb="32">
      <t>キソ</t>
    </rPh>
    <rPh sb="32" eb="34">
      <t>コウゲキ</t>
    </rPh>
    <rPh sb="35" eb="36">
      <t>オコナ</t>
    </rPh>
    <rPh sb="37" eb="38">
      <t>コト</t>
    </rPh>
    <phoneticPr fontId="1"/>
  </si>
  <si>
    <t>洞察の威風：味方の全防御値へのボーナスは(１＋【判】）に等しい</t>
    <rPh sb="0" eb="2">
      <t>ドウサツ</t>
    </rPh>
    <rPh sb="3" eb="5">
      <t>イフウ</t>
    </rPh>
    <rPh sb="6" eb="8">
      <t>ミカタ</t>
    </rPh>
    <rPh sb="9" eb="10">
      <t>ゼン</t>
    </rPh>
    <rPh sb="10" eb="12">
      <t>ボウギョ</t>
    </rPh>
    <rPh sb="12" eb="13">
      <t>チ</t>
    </rPh>
    <rPh sb="24" eb="25">
      <t>ハン</t>
    </rPh>
    <rPh sb="28" eb="29">
      <t>ヒト</t>
    </rPh>
    <phoneticPr fontId="1"/>
  </si>
  <si>
    <t>ジョイン・ザ・クラウド</t>
    <phoneticPr fontId="1"/>
  </si>
  <si>
    <t>ウォーロード／攻撃／７　（武Ⅱ12）</t>
    <rPh sb="13" eb="14">
      <t>ブ</t>
    </rPh>
    <phoneticPr fontId="1"/>
  </si>
  <si>
    <t>トリガーとなった攻撃の目標ではない1体のクリーチャー</t>
    <rPh sb="8" eb="10">
      <t>コウゲキ</t>
    </rPh>
    <rPh sb="11" eb="13">
      <t>モクヒョウ</t>
    </rPh>
    <rPh sb="18" eb="19">
      <t>タイ</t>
    </rPh>
    <phoneticPr fontId="1"/>
  </si>
  <si>
    <t>トリガー</t>
    <phoneticPr fontId="1"/>
  </si>
  <si>
    <t>1人の味方が近接範囲攻撃または遠隔範囲攻撃を行う</t>
    <rPh sb="0" eb="2">
      <t>ヒトリ</t>
    </rPh>
    <rPh sb="3" eb="5">
      <t>ミカタ</t>
    </rPh>
    <rPh sb="6" eb="8">
      <t>キンセツ</t>
    </rPh>
    <rPh sb="8" eb="10">
      <t>ハンイ</t>
    </rPh>
    <rPh sb="10" eb="12">
      <t>コウゲキ</t>
    </rPh>
    <rPh sb="15" eb="17">
      <t>エンカク</t>
    </rPh>
    <rPh sb="17" eb="19">
      <t>ハンイ</t>
    </rPh>
    <rPh sb="19" eb="21">
      <t>コウゲキ</t>
    </rPh>
    <rPh sb="22" eb="23">
      <t>オコナ</t>
    </rPh>
    <phoneticPr fontId="1"/>
  </si>
  <si>
    <t>【筋力】対"AC"</t>
    <phoneticPr fontId="1"/>
  </si>
  <si>
    <t>(２[Ｗ]＋【筋力】)ダメージ</t>
    <phoneticPr fontId="1"/>
  </si>
  <si>
    <t>使用者は目標を自分の【筋】に等しい数のマスだけ横滑りさせる。</t>
    <rPh sb="0" eb="2">
      <t>シヨウ</t>
    </rPh>
    <rPh sb="2" eb="3">
      <t>シャ</t>
    </rPh>
    <rPh sb="4" eb="6">
      <t>モクヒョウ</t>
    </rPh>
    <rPh sb="7" eb="9">
      <t>ジブン</t>
    </rPh>
    <rPh sb="11" eb="12">
      <t>キン</t>
    </rPh>
    <rPh sb="14" eb="15">
      <t>ヒト</t>
    </rPh>
    <rPh sb="17" eb="18">
      <t>カズ</t>
    </rPh>
    <rPh sb="23" eb="25">
      <t>ヨコスベ</t>
    </rPh>
    <phoneticPr fontId="1"/>
  </si>
  <si>
    <t>洞察の威風：トリガーとなった攻撃がこのパワーの目標にヒットしたなら、その攻撃は使用者の</t>
    <rPh sb="0" eb="2">
      <t>ドウサツ</t>
    </rPh>
    <rPh sb="3" eb="5">
      <t>イフウ</t>
    </rPh>
    <rPh sb="14" eb="16">
      <t>コウゲキ</t>
    </rPh>
    <rPh sb="23" eb="25">
      <t>モクヒョウ</t>
    </rPh>
    <rPh sb="36" eb="38">
      <t>コウゲキ</t>
    </rPh>
    <rPh sb="39" eb="42">
      <t>シヨウシャ</t>
    </rPh>
    <phoneticPr fontId="1"/>
  </si>
  <si>
    <t>【判】に等しい追加ダメージを与える。</t>
    <rPh sb="1" eb="2">
      <t>ハン</t>
    </rPh>
    <rPh sb="4" eb="5">
      <t>ヒト</t>
    </rPh>
    <rPh sb="7" eb="9">
      <t>ツイカ</t>
    </rPh>
    <rPh sb="14" eb="15">
      <t>アタ</t>
    </rPh>
    <phoneticPr fontId="1"/>
  </si>
  <si>
    <t>レディ・ラック・スマイルズ</t>
    <phoneticPr fontId="1"/>
  </si>
  <si>
    <t>キャプテン・オヴ・フォーチュン／攻撃／１１　（武Ⅱ23）</t>
    <rPh sb="23" eb="24">
      <t>ブ</t>
    </rPh>
    <phoneticPr fontId="1"/>
  </si>
  <si>
    <t>クリーチャー1体</t>
    <rPh sb="7" eb="8">
      <t>タイ</t>
    </rPh>
    <phoneticPr fontId="1"/>
  </si>
  <si>
    <t>使用者の次T終まで、使用者から5マス以内の味方が、近接攻撃Rまたは遠隔攻撃Rを行う</t>
    <rPh sb="0" eb="2">
      <t>シヨウ</t>
    </rPh>
    <rPh sb="2" eb="3">
      <t>シャ</t>
    </rPh>
    <rPh sb="4" eb="5">
      <t>ジ</t>
    </rPh>
    <rPh sb="6" eb="7">
      <t>シュウ</t>
    </rPh>
    <rPh sb="10" eb="13">
      <t>シヨウシャ</t>
    </rPh>
    <rPh sb="18" eb="20">
      <t>イナイ</t>
    </rPh>
    <rPh sb="21" eb="23">
      <t>ミカタ</t>
    </rPh>
    <rPh sb="25" eb="27">
      <t>キンセツ</t>
    </rPh>
    <rPh sb="27" eb="29">
      <t>コウゲキ</t>
    </rPh>
    <rPh sb="33" eb="35">
      <t>エンカク</t>
    </rPh>
    <rPh sb="35" eb="37">
      <t>コウゲキ</t>
    </rPh>
    <rPh sb="39" eb="40">
      <t>オコナ</t>
    </rPh>
    <phoneticPr fontId="1"/>
  </si>
  <si>
    <t>時は常に、その味方はその攻撃Rを再ロールし、好きな方の結果を用いる事ができる。</t>
    <rPh sb="0" eb="1">
      <t>トキ</t>
    </rPh>
    <rPh sb="2" eb="3">
      <t>ツネ</t>
    </rPh>
    <rPh sb="7" eb="9">
      <t>ミカタ</t>
    </rPh>
    <rPh sb="12" eb="14">
      <t>コウゲキ</t>
    </rPh>
    <rPh sb="16" eb="17">
      <t>サイ</t>
    </rPh>
    <rPh sb="22" eb="23">
      <t>ス</t>
    </rPh>
    <rPh sb="25" eb="26">
      <t>ホウ</t>
    </rPh>
    <rPh sb="27" eb="29">
      <t>ケッカ</t>
    </rPh>
    <rPh sb="30" eb="31">
      <t>モチ</t>
    </rPh>
    <rPh sb="33" eb="34">
      <t>コト</t>
    </rPh>
    <phoneticPr fontId="1"/>
  </si>
  <si>
    <t>[遭遇毎]◆[武勇]</t>
    <rPh sb="1" eb="3">
      <t>ソウグウ</t>
    </rPh>
    <rPh sb="3" eb="4">
      <t>マイ</t>
    </rPh>
    <rPh sb="7" eb="9">
      <t>ブユウ</t>
    </rPh>
    <phoneticPr fontId="1"/>
  </si>
  <si>
    <t>ボルスタリング・インサイト</t>
    <phoneticPr fontId="1"/>
  </si>
  <si>
    <t>ウォーロード／攻撃／１　（武Ⅱ14）</t>
    <rPh sb="13" eb="14">
      <t>ブ</t>
    </rPh>
    <phoneticPr fontId="1"/>
  </si>
  <si>
    <t>ウォーロード／攻撃／１　（武Ⅱ９）</t>
    <rPh sb="13" eb="14">
      <t>ブ</t>
    </rPh>
    <phoneticPr fontId="1"/>
  </si>
  <si>
    <t>使用者から5マス以内の味方に敵の攻撃がヒットする。</t>
    <rPh sb="0" eb="2">
      <t>シヨウ</t>
    </rPh>
    <rPh sb="2" eb="3">
      <t>シャ</t>
    </rPh>
    <rPh sb="8" eb="10">
      <t>イナイ</t>
    </rPh>
    <rPh sb="11" eb="13">
      <t>ミカタ</t>
    </rPh>
    <rPh sb="14" eb="15">
      <t>テキ</t>
    </rPh>
    <rPh sb="16" eb="18">
      <t>コウゲキ</t>
    </rPh>
    <phoneticPr fontId="1"/>
  </si>
  <si>
    <t>目標はトリガーとなった攻撃に対する全防御値に＋３のPBを得る。</t>
    <rPh sb="0" eb="2">
      <t>モクヒョウ</t>
    </rPh>
    <rPh sb="11" eb="13">
      <t>コウゲキ</t>
    </rPh>
    <rPh sb="14" eb="15">
      <t>タイ</t>
    </rPh>
    <rPh sb="17" eb="18">
      <t>ゼン</t>
    </rPh>
    <rPh sb="18" eb="20">
      <t>ボウギョ</t>
    </rPh>
    <rPh sb="20" eb="21">
      <t>チ</t>
    </rPh>
    <rPh sb="28" eb="29">
      <t>エ</t>
    </rPh>
    <phoneticPr fontId="1"/>
  </si>
  <si>
    <t>その攻撃が目標に対してミスしたなら、目標はFAとして攻撃を行った敵に1回の近接基礎攻撃</t>
    <rPh sb="2" eb="4">
      <t>コウゲキ</t>
    </rPh>
    <rPh sb="5" eb="7">
      <t>モクヒョウ</t>
    </rPh>
    <rPh sb="8" eb="9">
      <t>タイ</t>
    </rPh>
    <rPh sb="18" eb="20">
      <t>モクヒョウ</t>
    </rPh>
    <rPh sb="26" eb="28">
      <t>コウゲキ</t>
    </rPh>
    <rPh sb="29" eb="30">
      <t>オコナ</t>
    </rPh>
    <rPh sb="32" eb="33">
      <t>テキ</t>
    </rPh>
    <rPh sb="35" eb="36">
      <t>カイ</t>
    </rPh>
    <rPh sb="37" eb="39">
      <t>キンセツ</t>
    </rPh>
    <rPh sb="39" eb="41">
      <t>キソ</t>
    </rPh>
    <rPh sb="41" eb="43">
      <t>コウゲキ</t>
    </rPh>
    <phoneticPr fontId="1"/>
  </si>
  <si>
    <t>を行う事ができる。この基礎攻撃のダメージRには、使用者の【判】に等しいボーナスがつく。</t>
    <rPh sb="1" eb="2">
      <t>オコナ</t>
    </rPh>
    <rPh sb="3" eb="4">
      <t>コト</t>
    </rPh>
    <rPh sb="11" eb="13">
      <t>キソ</t>
    </rPh>
    <rPh sb="13" eb="15">
      <t>コウゲキ</t>
    </rPh>
    <rPh sb="24" eb="27">
      <t>シヨウシャ</t>
    </rPh>
    <rPh sb="29" eb="30">
      <t>ハン</t>
    </rPh>
    <rPh sb="32" eb="33">
      <t>ヒト</t>
    </rPh>
    <phoneticPr fontId="1"/>
  </si>
  <si>
    <t>洞察の威風：味方の全防御値へのボーナスは(２＋【判】）に等しい</t>
    <rPh sb="0" eb="2">
      <t>ドウサツ</t>
    </rPh>
    <rPh sb="3" eb="5">
      <t>イフウ</t>
    </rPh>
    <rPh sb="6" eb="8">
      <t>ミカタ</t>
    </rPh>
    <rPh sb="9" eb="10">
      <t>ゼン</t>
    </rPh>
    <rPh sb="10" eb="12">
      <t>ボウギョ</t>
    </rPh>
    <rPh sb="12" eb="13">
      <t>チ</t>
    </rPh>
    <rPh sb="24" eb="25">
      <t>ハン</t>
    </rPh>
    <rPh sb="28" eb="29">
      <t>ヒト</t>
    </rPh>
    <phoneticPr fontId="1"/>
  </si>
  <si>
    <t>リード・バイ・エグザンブル</t>
    <phoneticPr fontId="1"/>
  </si>
  <si>
    <t>ウォーロード／攻撃／１　（武8）</t>
    <rPh sb="13" eb="14">
      <t>ブ</t>
    </rPh>
    <phoneticPr fontId="1"/>
  </si>
  <si>
    <t>武器</t>
    <rPh sb="0" eb="2">
      <t>ブキ</t>
    </rPh>
    <phoneticPr fontId="1"/>
  </si>
  <si>
    <t>攻撃の前に、使用者は1マスのシフトが行える。</t>
    <rPh sb="0" eb="2">
      <t>コウゲキ</t>
    </rPh>
    <rPh sb="3" eb="4">
      <t>マエ</t>
    </rPh>
    <rPh sb="6" eb="9">
      <t>シヨウシャ</t>
    </rPh>
    <rPh sb="18" eb="19">
      <t>オコナ</t>
    </rPh>
    <phoneticPr fontId="1"/>
  </si>
  <si>
    <t>(２[Ｗ]＋【筋力】)ダメージ</t>
    <phoneticPr fontId="1"/>
  </si>
  <si>
    <t>使用者の味方はみな、使用者の次T開始時まで、目標に対して戦術的優位を得る。</t>
    <rPh sb="0" eb="3">
      <t>シヨウシャ</t>
    </rPh>
    <rPh sb="4" eb="6">
      <t>ミカタ</t>
    </rPh>
    <rPh sb="10" eb="13">
      <t>シヨウシャ</t>
    </rPh>
    <rPh sb="14" eb="15">
      <t>ジ</t>
    </rPh>
    <rPh sb="16" eb="18">
      <t>カイシ</t>
    </rPh>
    <rPh sb="18" eb="19">
      <t>ジ</t>
    </rPh>
    <rPh sb="22" eb="24">
      <t>モクヒョウ</t>
    </rPh>
    <rPh sb="25" eb="26">
      <t>タイ</t>
    </rPh>
    <rPh sb="28" eb="31">
      <t>センジュツテキ</t>
    </rPh>
    <rPh sb="31" eb="33">
      <t>ユウイ</t>
    </rPh>
    <rPh sb="34" eb="35">
      <t>エ</t>
    </rPh>
    <phoneticPr fontId="1"/>
  </si>
  <si>
    <t>使用者の５マス以内にいる味方２人はそれぞれ、１回のFAとして１マス分シフトした上で</t>
    <rPh sb="0" eb="3">
      <t>シヨウシャ</t>
    </rPh>
    <rPh sb="7" eb="9">
      <t>イナイ</t>
    </rPh>
    <rPh sb="12" eb="14">
      <t>ミカタ</t>
    </rPh>
    <rPh sb="15" eb="16">
      <t>ニン</t>
    </rPh>
    <rPh sb="23" eb="24">
      <t>カイ</t>
    </rPh>
    <rPh sb="33" eb="34">
      <t>ブン</t>
    </rPh>
    <rPh sb="39" eb="40">
      <t>ウエ</t>
    </rPh>
    <phoneticPr fontId="1"/>
  </si>
  <si>
    <t>１回の基礎攻撃を行える。</t>
    <rPh sb="1" eb="2">
      <t>カイ</t>
    </rPh>
    <rPh sb="3" eb="5">
      <t>キソ</t>
    </rPh>
    <rPh sb="5" eb="7">
      <t>コウゲキ</t>
    </rPh>
    <rPh sb="8" eb="9">
      <t>オコナ</t>
    </rPh>
    <phoneticPr fontId="1"/>
  </si>
  <si>
    <t>ウォーロード／攻撃／９　（武12）</t>
    <rPh sb="13" eb="14">
      <t>ブ</t>
    </rPh>
    <phoneticPr fontId="1"/>
  </si>
  <si>
    <t>ブラッド・デジグネイション</t>
    <phoneticPr fontId="1"/>
  </si>
  <si>
    <t>目標は継続的ダメージ５を受ける（ST終）。</t>
    <rPh sb="0" eb="2">
      <t>モクヒョウ</t>
    </rPh>
    <rPh sb="3" eb="6">
      <t>ケイゾクテキ</t>
    </rPh>
    <rPh sb="12" eb="13">
      <t>ウ</t>
    </rPh>
    <rPh sb="18" eb="19">
      <t>シュウ</t>
    </rPh>
    <phoneticPr fontId="1"/>
  </si>
  <si>
    <t>このパワーによる継続的ダメージが続いてる限り、使用者の味方はみな、</t>
    <rPh sb="8" eb="11">
      <t>ケイゾクテキ</t>
    </rPh>
    <rPh sb="16" eb="17">
      <t>ツヅ</t>
    </rPh>
    <rPh sb="20" eb="21">
      <t>カギ</t>
    </rPh>
    <rPh sb="23" eb="26">
      <t>シヨウシャ</t>
    </rPh>
    <rPh sb="27" eb="29">
      <t>ミカタ</t>
    </rPh>
    <phoneticPr fontId="1"/>
  </si>
  <si>
    <t>目標に対して戦術的優位を得る。</t>
    <rPh sb="0" eb="2">
      <t>モクヒョウ</t>
    </rPh>
    <rPh sb="3" eb="4">
      <t>タイ</t>
    </rPh>
    <rPh sb="6" eb="9">
      <t>センジュツテキ</t>
    </rPh>
    <rPh sb="9" eb="11">
      <t>ユウイ</t>
    </rPh>
    <rPh sb="12" eb="13">
      <t>エ</t>
    </rPh>
    <phoneticPr fontId="1"/>
  </si>
  <si>
    <t>エグザンブラー・オヴ・アクション</t>
    <phoneticPr fontId="1"/>
  </si>
  <si>
    <t>ウォーロード／攻撃／５　（武Ⅱ11）</t>
    <rPh sb="13" eb="14">
      <t>ブ</t>
    </rPh>
    <phoneticPr fontId="1"/>
  </si>
  <si>
    <t>(１[Ｗ]＋【筋力】)ダメージ</t>
    <phoneticPr fontId="1"/>
  </si>
  <si>
    <t>使用者の次T終まで、目標は弱体化状態となり、かつ戦術的優位を与える。</t>
    <rPh sb="0" eb="3">
      <t>シヨウシャ</t>
    </rPh>
    <rPh sb="4" eb="5">
      <t>ジ</t>
    </rPh>
    <rPh sb="6" eb="7">
      <t>シュウ</t>
    </rPh>
    <rPh sb="10" eb="12">
      <t>モクヒョウ</t>
    </rPh>
    <rPh sb="13" eb="16">
      <t>ジャクタイカ</t>
    </rPh>
    <rPh sb="16" eb="18">
      <t>ジョウタイ</t>
    </rPh>
    <rPh sb="24" eb="27">
      <t>センジュツテキ</t>
    </rPh>
    <rPh sb="27" eb="29">
      <t>ユウイ</t>
    </rPh>
    <rPh sb="30" eb="31">
      <t>アタ</t>
    </rPh>
    <phoneticPr fontId="1"/>
  </si>
  <si>
    <t>さらに、使用者の次T終まで、使用者とその味方全員の目標に対する攻撃は</t>
    <rPh sb="4" eb="7">
      <t>シヨウシャ</t>
    </rPh>
    <rPh sb="8" eb="9">
      <t>ジ</t>
    </rPh>
    <rPh sb="10" eb="11">
      <t>シュウ</t>
    </rPh>
    <rPh sb="14" eb="17">
      <t>シヨウシャ</t>
    </rPh>
    <rPh sb="20" eb="22">
      <t>ミカタ</t>
    </rPh>
    <rPh sb="22" eb="24">
      <t>ゼンイン</t>
    </rPh>
    <rPh sb="25" eb="27">
      <t>モクヒョウ</t>
    </rPh>
    <rPh sb="28" eb="29">
      <t>タイ</t>
    </rPh>
    <rPh sb="31" eb="33">
      <t>コウゲキ</t>
    </rPh>
    <phoneticPr fontId="1"/>
  </si>
  <si>
    <t>２の追加ダメージを与える。</t>
    <rPh sb="9" eb="10">
      <t>アタ</t>
    </rPh>
    <phoneticPr fontId="1"/>
  </si>
  <si>
    <t>目標は弱体化状態になり、かつ戦術的優位を与える（ST共に終）。</t>
    <rPh sb="0" eb="2">
      <t>モクヒョウ</t>
    </rPh>
    <rPh sb="3" eb="6">
      <t>ジャクタイカ</t>
    </rPh>
    <rPh sb="6" eb="8">
      <t>ジョウタイ</t>
    </rPh>
    <rPh sb="14" eb="17">
      <t>センジュツテキ</t>
    </rPh>
    <rPh sb="17" eb="19">
      <t>ユウイ</t>
    </rPh>
    <rPh sb="20" eb="21">
      <t>アタ</t>
    </rPh>
    <rPh sb="26" eb="27">
      <t>トモ</t>
    </rPh>
    <rPh sb="28" eb="29">
      <t>シュウ</t>
    </rPh>
    <phoneticPr fontId="1"/>
  </si>
  <si>
    <t>目標がこのパワーの作用を受けている限り、使用者とその味方全員の目標に対する攻撃は</t>
    <rPh sb="12" eb="13">
      <t>ウ</t>
    </rPh>
    <rPh sb="17" eb="18">
      <t>カギ</t>
    </rPh>
    <rPh sb="20" eb="23">
      <t>シヨウシャ</t>
    </rPh>
    <rPh sb="26" eb="28">
      <t>ミカタ</t>
    </rPh>
    <rPh sb="28" eb="30">
      <t>ゼンイン</t>
    </rPh>
    <rPh sb="31" eb="33">
      <t>モクヒョウ</t>
    </rPh>
    <rPh sb="34" eb="35">
      <t>タイ</t>
    </rPh>
    <rPh sb="37" eb="39">
      <t>コウゲキ</t>
    </rPh>
    <phoneticPr fontId="1"/>
  </si>
  <si>
    <t>５の追加ダメージを与える。</t>
    <rPh sb="2" eb="4">
      <t>ツイカ</t>
    </rPh>
    <rPh sb="9" eb="10">
      <t>アタ</t>
    </rPh>
    <phoneticPr fontId="1"/>
  </si>
  <si>
    <t>キーワード</t>
    <phoneticPr fontId="1"/>
  </si>
  <si>
    <t>アクション</t>
    <phoneticPr fontId="1"/>
  </si>
  <si>
    <t>マイナー・アクション</t>
    <phoneticPr fontId="1"/>
  </si>
  <si>
    <t xml:space="preserve">Lv6:2ｄ6 Lv11:3ｄ6 Lv16:4ｄ6 Lv21:5ｄ6 Lv26:6ｄ6 </t>
    <phoneticPr fontId="1"/>
  </si>
  <si>
    <t>特殊</t>
    <rPh sb="0" eb="2">
      <t>トクシュ</t>
    </rPh>
    <phoneticPr fontId="1"/>
  </si>
  <si>
    <t>このパワーは１回の遭遇につき２回使用できるが、１Rには１回しか使用できない。</t>
    <rPh sb="7" eb="8">
      <t>カイ</t>
    </rPh>
    <rPh sb="9" eb="11">
      <t>ソウグウ</t>
    </rPh>
    <rPh sb="15" eb="16">
      <t>カイ</t>
    </rPh>
    <rPh sb="16" eb="18">
      <t>シヨウ</t>
    </rPh>
    <rPh sb="28" eb="29">
      <t>カイ</t>
    </rPh>
    <rPh sb="31" eb="33">
      <t>シヨウ</t>
    </rPh>
    <phoneticPr fontId="1"/>
  </si>
  <si>
    <t>Lv</t>
    <phoneticPr fontId="1"/>
  </si>
  <si>
    <t>ウォーロード／クラス特徴／　（ＰＨB77）</t>
    <rPh sb="10" eb="12">
      <t>トクチョウ</t>
    </rPh>
    <phoneticPr fontId="1"/>
  </si>
  <si>
    <t>[遭遇毎](特殊)◆[回復]、[武勇]</t>
    <rPh sb="1" eb="3">
      <t>ソウグウ</t>
    </rPh>
    <rPh sb="3" eb="4">
      <t>マイ</t>
    </rPh>
    <rPh sb="6" eb="8">
      <t>トクシュ</t>
    </rPh>
    <rPh sb="11" eb="13">
      <t>カイフク</t>
    </rPh>
    <rPh sb="16" eb="18">
      <t>ブユウ</t>
    </rPh>
    <phoneticPr fontId="1"/>
  </si>
  <si>
    <t>Lv16で、このパワーは１回の遭遇に３回使用できるようになる。</t>
    <rPh sb="13" eb="14">
      <t>カイ</t>
    </rPh>
    <rPh sb="15" eb="17">
      <t>ソウグウ</t>
    </rPh>
    <rPh sb="19" eb="20">
      <t>カイ</t>
    </rPh>
    <rPh sb="20" eb="22">
      <t>シヨウ</t>
    </rPh>
    <phoneticPr fontId="1"/>
  </si>
  <si>
    <t>目標は１回分の回復力を消費でき、それにより通常よりも１ｄ６多くHPを回復する事ができる。</t>
    <rPh sb="0" eb="2">
      <t>モクヒョウ</t>
    </rPh>
    <rPh sb="4" eb="6">
      <t>カイブン</t>
    </rPh>
    <rPh sb="7" eb="10">
      <t>カイフクリョク</t>
    </rPh>
    <rPh sb="11" eb="13">
      <t>ショウヒ</t>
    </rPh>
    <rPh sb="21" eb="23">
      <t>ツウジョウ</t>
    </rPh>
    <rPh sb="29" eb="30">
      <t>オオ</t>
    </rPh>
    <rPh sb="34" eb="36">
      <t>カイフク</t>
    </rPh>
    <rPh sb="38" eb="39">
      <t>コト</t>
    </rPh>
    <phoneticPr fontId="1"/>
  </si>
  <si>
    <t>インスパイアリング・ワード</t>
    <phoneticPr fontId="1"/>
  </si>
  <si>
    <t>　　　　　　　　　　　　　　　回復力値＋３ｄ６ HP回復</t>
    <rPh sb="15" eb="18">
      <t>カイフクリョク</t>
    </rPh>
    <rPh sb="18" eb="19">
      <t>チ</t>
    </rPh>
    <rPh sb="26" eb="28">
      <t>カイフク</t>
    </rPh>
    <phoneticPr fontId="1"/>
  </si>
  <si>
    <t xml:space="preserve"> 　　　　　目標の５マス以内にイリューシアがいる：回復力値＋１</t>
    <rPh sb="6" eb="8">
      <t>モクヒョウ</t>
    </rPh>
    <rPh sb="25" eb="28">
      <t>カイフクリョク</t>
    </rPh>
    <rPh sb="28" eb="29">
      <t>チ</t>
    </rPh>
    <phoneticPr fontId="1"/>
  </si>
  <si>
    <t>ウォーロード／クラス特徴／　（武Ⅱ7）</t>
    <rPh sb="10" eb="12">
      <t>トクチョウ</t>
    </rPh>
    <rPh sb="15" eb="16">
      <t>ブ</t>
    </rPh>
    <phoneticPr fontId="1"/>
  </si>
  <si>
    <t>アクション不要</t>
    <rPh sb="5" eb="7">
      <t>フヨウ</t>
    </rPh>
    <phoneticPr fontId="1"/>
  </si>
  <si>
    <t>目標は移動速度の半分のシフトを行う。</t>
    <rPh sb="0" eb="2">
      <t>モクヒョウ</t>
    </rPh>
    <rPh sb="3" eb="5">
      <t>イドウ</t>
    </rPh>
    <rPh sb="5" eb="7">
      <t>ソクド</t>
    </rPh>
    <rPh sb="8" eb="10">
      <t>ハンブン</t>
    </rPh>
    <rPh sb="15" eb="16">
      <t>オコナ</t>
    </rPh>
    <phoneticPr fontId="1"/>
  </si>
  <si>
    <t>バトルフロント・シフト</t>
    <phoneticPr fontId="1"/>
  </si>
  <si>
    <t>ウォーロード／汎用／２　（武Ⅱ10）</t>
    <rPh sb="7" eb="9">
      <t>ハンヨウ</t>
    </rPh>
    <rPh sb="13" eb="14">
      <t>ブ</t>
    </rPh>
    <phoneticPr fontId="1"/>
  </si>
  <si>
    <t>フラッシュ・オヴ・インサイト</t>
    <phoneticPr fontId="1"/>
  </si>
  <si>
    <t>フリー・アクション</t>
    <phoneticPr fontId="1"/>
  </si>
  <si>
    <t>使用者がヒットを与えた敵</t>
    <rPh sb="0" eb="3">
      <t>シヨウシャ</t>
    </rPh>
    <rPh sb="8" eb="9">
      <t>アタ</t>
    </rPh>
    <rPh sb="11" eb="12">
      <t>テキ</t>
    </rPh>
    <phoneticPr fontId="1"/>
  </si>
  <si>
    <t>使用者は目標を伏せ状態にするか、使用者の【判】に等しいマスだけ押しやる。</t>
    <rPh sb="0" eb="3">
      <t>シヨウシャ</t>
    </rPh>
    <rPh sb="4" eb="6">
      <t>モクヒョウ</t>
    </rPh>
    <rPh sb="7" eb="8">
      <t>フ</t>
    </rPh>
    <rPh sb="9" eb="11">
      <t>ジョウタイ</t>
    </rPh>
    <rPh sb="16" eb="19">
      <t>シヨウシャ</t>
    </rPh>
    <rPh sb="21" eb="22">
      <t>ハン</t>
    </rPh>
    <rPh sb="24" eb="25">
      <t>ヒト</t>
    </rPh>
    <rPh sb="31" eb="32">
      <t>オ</t>
    </rPh>
    <phoneticPr fontId="1"/>
  </si>
  <si>
    <t>テンプティング・ターゲット</t>
    <phoneticPr fontId="1"/>
  </si>
  <si>
    <t>ウォーロード／汎用／６　（武11）</t>
    <rPh sb="7" eb="9">
      <t>ハンヨウ</t>
    </rPh>
    <rPh sb="13" eb="14">
      <t>ブ</t>
    </rPh>
    <phoneticPr fontId="1"/>
  </si>
  <si>
    <t>マイナー・アクション</t>
    <phoneticPr fontId="1"/>
  </si>
  <si>
    <t>この構えが終了するまで、使用者はすべての敵に対して戦術的優位を与える。</t>
    <rPh sb="2" eb="3">
      <t>カマ</t>
    </rPh>
    <rPh sb="5" eb="7">
      <t>シュウリョウ</t>
    </rPh>
    <rPh sb="12" eb="15">
      <t>シヨウシャ</t>
    </rPh>
    <rPh sb="20" eb="21">
      <t>テキ</t>
    </rPh>
    <rPh sb="22" eb="23">
      <t>タイ</t>
    </rPh>
    <rPh sb="25" eb="28">
      <t>センジュツテキ</t>
    </rPh>
    <rPh sb="28" eb="30">
      <t>ユウイ</t>
    </rPh>
    <rPh sb="31" eb="32">
      <t>アタ</t>
    </rPh>
    <phoneticPr fontId="1"/>
  </si>
  <si>
    <t>しかし、同時に使用者に隣接しているすべての敵は使用者の味方全員に対して</t>
    <rPh sb="4" eb="6">
      <t>ドウジ</t>
    </rPh>
    <rPh sb="7" eb="10">
      <t>シヨウシャ</t>
    </rPh>
    <rPh sb="11" eb="13">
      <t>リンセツ</t>
    </rPh>
    <rPh sb="21" eb="22">
      <t>テキ</t>
    </rPh>
    <rPh sb="23" eb="26">
      <t>シヨウシャ</t>
    </rPh>
    <rPh sb="27" eb="29">
      <t>ミカタ</t>
    </rPh>
    <rPh sb="29" eb="31">
      <t>ゼンイン</t>
    </rPh>
    <rPh sb="32" eb="33">
      <t>タイ</t>
    </rPh>
    <phoneticPr fontId="1"/>
  </si>
  <si>
    <t>戦術的優位を与える。</t>
    <rPh sb="0" eb="3">
      <t>センジュツテキ</t>
    </rPh>
    <rPh sb="3" eb="5">
      <t>ユウイ</t>
    </rPh>
    <rPh sb="6" eb="7">
      <t>アタ</t>
    </rPh>
    <phoneticPr fontId="1"/>
  </si>
  <si>
    <t>[一日毎]◆[回復]、[構え]、[武勇]</t>
    <rPh sb="1" eb="3">
      <t>イチニチ</t>
    </rPh>
    <rPh sb="3" eb="4">
      <t>マイ</t>
    </rPh>
    <rPh sb="7" eb="9">
      <t>カイフク</t>
    </rPh>
    <rPh sb="12" eb="13">
      <t>カマ</t>
    </rPh>
    <phoneticPr fontId="1"/>
  </si>
  <si>
    <t>タクティカル・オーダーズ</t>
    <phoneticPr fontId="1"/>
  </si>
  <si>
    <t>使用者および爆発の範囲内の味方1人</t>
    <rPh sb="0" eb="2">
      <t>シヨウ</t>
    </rPh>
    <rPh sb="2" eb="3">
      <t>シャ</t>
    </rPh>
    <rPh sb="6" eb="8">
      <t>バクハツ</t>
    </rPh>
    <rPh sb="9" eb="12">
      <t>ハンイナイ</t>
    </rPh>
    <rPh sb="13" eb="15">
      <t>ミカタ</t>
    </rPh>
    <rPh sb="15" eb="17">
      <t>ヒトリ</t>
    </rPh>
    <phoneticPr fontId="1"/>
  </si>
  <si>
    <t>それぞれの目標はFAとして移動速度分のシフトを行う。</t>
    <rPh sb="5" eb="7">
      <t>モクヒョウ</t>
    </rPh>
    <rPh sb="13" eb="15">
      <t>イドウ</t>
    </rPh>
    <rPh sb="15" eb="17">
      <t>ソクド</t>
    </rPh>
    <rPh sb="17" eb="18">
      <t>ブン</t>
    </rPh>
    <rPh sb="23" eb="24">
      <t>オコナ</t>
    </rPh>
    <phoneticPr fontId="1"/>
  </si>
  <si>
    <t>遭遇毎</t>
    <phoneticPr fontId="1"/>
  </si>
  <si>
    <t>[遭遇毎]◆[武勇]</t>
    <phoneticPr fontId="1"/>
  </si>
  <si>
    <t>フェイヴァード・フォーチュン</t>
    <phoneticPr fontId="1"/>
  </si>
  <si>
    <t>キャプテン・オヴ・フォーチュン／汎用／１２　（武Ⅱ23）</t>
    <rPh sb="16" eb="18">
      <t>ハンヨウ</t>
    </rPh>
    <rPh sb="23" eb="24">
      <t>ブ</t>
    </rPh>
    <phoneticPr fontId="1"/>
  </si>
  <si>
    <t>爆発</t>
    <rPh sb="0" eb="2">
      <t>バクハツ</t>
    </rPh>
    <phoneticPr fontId="1"/>
  </si>
  <si>
    <t>トリガー</t>
    <phoneticPr fontId="1"/>
  </si>
  <si>
    <t>使用者または使用者から5マス以内の味方がダメージ・ロールを行う。</t>
    <rPh sb="0" eb="2">
      <t>シヨウ</t>
    </rPh>
    <rPh sb="2" eb="3">
      <t>シャ</t>
    </rPh>
    <rPh sb="6" eb="9">
      <t>シヨウシャ</t>
    </rPh>
    <rPh sb="14" eb="16">
      <t>イナイ</t>
    </rPh>
    <rPh sb="17" eb="19">
      <t>ミカタ</t>
    </rPh>
    <rPh sb="29" eb="30">
      <t>オコナ</t>
    </rPh>
    <phoneticPr fontId="1"/>
  </si>
  <si>
    <t>効果</t>
    <rPh sb="0" eb="2">
      <t>コウカ</t>
    </rPh>
    <phoneticPr fontId="1"/>
  </si>
  <si>
    <t>範囲内にいるトリガーを発生させたキャラクター1人</t>
    <rPh sb="0" eb="3">
      <t>ハンイナイ</t>
    </rPh>
    <rPh sb="11" eb="13">
      <t>ハッセイ</t>
    </rPh>
    <rPh sb="22" eb="24">
      <t>ヒトリ</t>
    </rPh>
    <phoneticPr fontId="1"/>
  </si>
  <si>
    <t>目標はそのダメ―ロールを再ロールし、好きな方の結果を用いる事ができる。</t>
    <rPh sb="0" eb="2">
      <t>モクヒョウ</t>
    </rPh>
    <rPh sb="12" eb="13">
      <t>サイ</t>
    </rPh>
    <rPh sb="18" eb="19">
      <t>ス</t>
    </rPh>
    <rPh sb="21" eb="22">
      <t>ホウ</t>
    </rPh>
    <rPh sb="23" eb="25">
      <t>ケッカ</t>
    </rPh>
    <rPh sb="26" eb="27">
      <t>モチ</t>
    </rPh>
    <rPh sb="29" eb="30">
      <t>コト</t>
    </rPh>
    <phoneticPr fontId="1"/>
  </si>
  <si>
    <t>ゴーリング・チャージ</t>
  </si>
  <si>
    <t>ゴーリング・チャージ</t>
    <phoneticPr fontId="1"/>
  </si>
  <si>
    <t>ミノタウロス／種族パワー／　（PHⅡ12）</t>
    <rPh sb="7" eb="9">
      <t>シュゾク</t>
    </rPh>
    <phoneticPr fontId="1"/>
  </si>
  <si>
    <t>【筋力】+4（Lｖ11:+6 Lｖ21:+8）対"AC"</t>
    <phoneticPr fontId="1"/>
  </si>
  <si>
    <t>(１ｄ６＋【筋力】)ダメージ</t>
    <phoneticPr fontId="1"/>
  </si>
  <si>
    <t>Lv11：(２ｄ６＋【筋力】)ダメージ</t>
    <phoneticPr fontId="1"/>
  </si>
  <si>
    <t>Lv２1：(３ｄ６＋【筋力】)ダメージ</t>
    <phoneticPr fontId="1"/>
  </si>
  <si>
    <t>目標は倒れて伏せ状態になる。</t>
    <rPh sb="0" eb="2">
      <t>モクヒョウ</t>
    </rPh>
    <rPh sb="3" eb="4">
      <t>タオ</t>
    </rPh>
    <rPh sb="6" eb="7">
      <t>フ</t>
    </rPh>
    <rPh sb="8" eb="10">
      <t>ジョウタイ</t>
    </rPh>
    <phoneticPr fontId="1"/>
  </si>
  <si>
    <t>君は突撃を行い、近接基礎攻撃の代わりに以下の攻撃を行う。</t>
    <rPh sb="0" eb="1">
      <t>キミ</t>
    </rPh>
    <rPh sb="2" eb="4">
      <t>トツゲキ</t>
    </rPh>
    <rPh sb="5" eb="6">
      <t>オコナ</t>
    </rPh>
    <rPh sb="8" eb="10">
      <t>キンセツ</t>
    </rPh>
    <rPh sb="10" eb="12">
      <t>キソ</t>
    </rPh>
    <rPh sb="12" eb="14">
      <t>コウゲキ</t>
    </rPh>
    <rPh sb="15" eb="16">
      <t>カ</t>
    </rPh>
    <rPh sb="19" eb="21">
      <t>イカ</t>
    </rPh>
    <rPh sb="22" eb="24">
      <t>コウゲキ</t>
    </rPh>
    <rPh sb="25" eb="26">
      <t>オコナ</t>
    </rPh>
    <phoneticPr fontId="1"/>
  </si>
  <si>
    <t>ゴーリング・チャージ</t>
    <phoneticPr fontId="1"/>
  </si>
  <si>
    <t>ゴーリング・チャージ</t>
    <phoneticPr fontId="1"/>
  </si>
  <si>
    <t>※：運を掴め（武Ⅱ23）</t>
    <rPh sb="2" eb="3">
      <t>ウン</t>
    </rPh>
    <rPh sb="4" eb="5">
      <t>ツカ</t>
    </rPh>
    <rPh sb="7" eb="8">
      <t>ブ</t>
    </rPh>
    <phoneticPr fontId="1"/>
  </si>
  <si>
    <t>　　なら、君は（５＋Lv/2）の一時的HPを得る。偶数の目が出たなら、君から５マス以内の味方全員は</t>
    <rPh sb="5" eb="6">
      <t>キミ</t>
    </rPh>
    <rPh sb="16" eb="19">
      <t>イチジテキ</t>
    </rPh>
    <rPh sb="22" eb="23">
      <t>エ</t>
    </rPh>
    <rPh sb="25" eb="27">
      <t>グウスウ</t>
    </rPh>
    <rPh sb="28" eb="29">
      <t>メ</t>
    </rPh>
    <rPh sb="30" eb="31">
      <t>デ</t>
    </rPh>
    <rPh sb="35" eb="36">
      <t>キミ</t>
    </rPh>
    <rPh sb="41" eb="43">
      <t>イナイ</t>
    </rPh>
    <rPh sb="44" eb="46">
      <t>ミカタ</t>
    </rPh>
    <rPh sb="46" eb="48">
      <t>ゼンイン</t>
    </rPh>
    <phoneticPr fontId="1"/>
  </si>
  <si>
    <t>　Lv/2）の一時的HPを得る</t>
    <rPh sb="7" eb="10">
      <t>イチジテキ</t>
    </rPh>
    <rPh sb="13" eb="14">
      <t>エ</t>
    </rPh>
    <phoneticPr fontId="1"/>
  </si>
  <si>
    <t>※：脇目もふらぬ突撃（PHⅢ12）</t>
    <rPh sb="2" eb="4">
      <t>ワキメ</t>
    </rPh>
    <rPh sb="8" eb="10">
      <t>トツゲキ</t>
    </rPh>
    <phoneticPr fontId="1"/>
  </si>
  <si>
    <t>※：凶暴性（PHⅢ12）</t>
    <rPh sb="2" eb="5">
      <t>キョウボウセイ</t>
    </rPh>
    <phoneticPr fontId="1"/>
  </si>
  <si>
    <r>
      <t>　　君の</t>
    </r>
    <r>
      <rPr>
        <b/>
        <sz val="11"/>
        <color rgb="FFFF0000"/>
        <rFont val="ＭＳ Ｐゴシック"/>
        <family val="3"/>
        <charset val="128"/>
        <scheme val="minor"/>
      </rPr>
      <t>[武器]攻撃のダメージR</t>
    </r>
    <r>
      <rPr>
        <sz val="11"/>
        <color theme="1"/>
        <rFont val="ＭＳ Ｐゴシック"/>
        <family val="2"/>
        <charset val="128"/>
        <scheme val="minor"/>
      </rPr>
      <t>における</t>
    </r>
    <r>
      <rPr>
        <b/>
        <sz val="11"/>
        <color rgb="FFFF0000"/>
        <rFont val="ＭＳ Ｐゴシック"/>
        <family val="3"/>
        <charset val="128"/>
        <scheme val="minor"/>
      </rPr>
      <t>１または２の目は、３の目</t>
    </r>
    <r>
      <rPr>
        <sz val="11"/>
        <color theme="1"/>
        <rFont val="ＭＳ Ｐゴシック"/>
        <family val="2"/>
        <charset val="128"/>
        <scheme val="minor"/>
      </rPr>
      <t>として扱われる。</t>
    </r>
    <rPh sb="2" eb="3">
      <t>キミ</t>
    </rPh>
    <rPh sb="5" eb="7">
      <t>ブキ</t>
    </rPh>
    <rPh sb="8" eb="10">
      <t>コウゲキ</t>
    </rPh>
    <rPh sb="26" eb="27">
      <t>メ</t>
    </rPh>
    <rPh sb="31" eb="32">
      <t>メ</t>
    </rPh>
    <rPh sb="35" eb="36">
      <t>アツカ</t>
    </rPh>
    <phoneticPr fontId="1"/>
  </si>
  <si>
    <t>※：汝の力を知れ(武Ⅱ23)</t>
    <rPh sb="2" eb="3">
      <t>ナンジ</t>
    </rPh>
    <rPh sb="4" eb="5">
      <t>チカラ</t>
    </rPh>
    <rPh sb="6" eb="7">
      <t>シ</t>
    </rPh>
    <rPh sb="9" eb="10">
      <t>ブ</t>
    </rPh>
    <phoneticPr fontId="1"/>
  </si>
  <si>
    <t>※：マイティ・ドワーヴン・スロウアー+3　Lv15（モ34）</t>
    <phoneticPr fontId="1"/>
  </si>
  <si>
    <t>　　　　攻撃の後、この武器は使用者の手の中に戻ってくる。</t>
    <rPh sb="4" eb="6">
      <t>コウゲキ</t>
    </rPh>
    <rPh sb="7" eb="8">
      <t>アト</t>
    </rPh>
    <rPh sb="11" eb="13">
      <t>ブキ</t>
    </rPh>
    <rPh sb="14" eb="17">
      <t>シヨウシャ</t>
    </rPh>
    <rPh sb="18" eb="19">
      <t>テ</t>
    </rPh>
    <rPh sb="20" eb="21">
      <t>ナカ</t>
    </rPh>
    <rPh sb="22" eb="23">
      <t>モド</t>
    </rPh>
    <phoneticPr fontId="1"/>
  </si>
  <si>
    <t>　　　トリガー：使用者がこの武器を用いて隣接するクリーチャー１体にヒットを与えた。</t>
    <rPh sb="8" eb="11">
      <t>シヨウシャ</t>
    </rPh>
    <rPh sb="14" eb="16">
      <t>ブキ</t>
    </rPh>
    <rPh sb="17" eb="18">
      <t>モチ</t>
    </rPh>
    <rPh sb="20" eb="22">
      <t>リンセツ</t>
    </rPh>
    <rPh sb="31" eb="32">
      <t>タイ</t>
    </rPh>
    <rPh sb="37" eb="38">
      <t>アタ</t>
    </rPh>
    <phoneticPr fontId="1"/>
  </si>
  <si>
    <r>
      <t>　　君が１回の攻撃を行うために</t>
    </r>
    <r>
      <rPr>
        <b/>
        <sz val="11"/>
        <color rgb="FFFF0000"/>
        <rFont val="ＭＳ Ｐゴシック"/>
        <family val="3"/>
        <charset val="128"/>
        <scheme val="minor"/>
      </rPr>
      <t>AP</t>
    </r>
    <r>
      <rPr>
        <sz val="11"/>
        <color theme="1"/>
        <rFont val="ＭＳ Ｐゴシック"/>
        <family val="2"/>
        <charset val="128"/>
        <scheme val="minor"/>
      </rPr>
      <t>を消費し。その</t>
    </r>
    <r>
      <rPr>
        <b/>
        <sz val="11"/>
        <color rgb="FFFF0000"/>
        <rFont val="ＭＳ Ｐゴシック"/>
        <family val="3"/>
        <charset val="128"/>
        <scheme val="minor"/>
      </rPr>
      <t>攻撃の最初の攻撃R</t>
    </r>
    <r>
      <rPr>
        <sz val="11"/>
        <color theme="1"/>
        <rFont val="ＭＳ Ｐゴシック"/>
        <family val="2"/>
        <charset val="128"/>
        <scheme val="minor"/>
      </rPr>
      <t>において君は奇数の目が出た</t>
    </r>
    <rPh sb="2" eb="3">
      <t>キミ</t>
    </rPh>
    <rPh sb="5" eb="6">
      <t>カイ</t>
    </rPh>
    <rPh sb="7" eb="9">
      <t>コウゲキ</t>
    </rPh>
    <rPh sb="10" eb="11">
      <t>オコナ</t>
    </rPh>
    <rPh sb="18" eb="20">
      <t>ショウヒ</t>
    </rPh>
    <rPh sb="24" eb="26">
      <t>コウゲキ</t>
    </rPh>
    <rPh sb="27" eb="29">
      <t>サイショ</t>
    </rPh>
    <rPh sb="30" eb="32">
      <t>コウゲキ</t>
    </rPh>
    <rPh sb="37" eb="38">
      <t>キミ</t>
    </rPh>
    <rPh sb="39" eb="41">
      <t>キスウ</t>
    </rPh>
    <rPh sb="42" eb="43">
      <t>メ</t>
    </rPh>
    <rPh sb="44" eb="45">
      <t>デ</t>
    </rPh>
    <phoneticPr fontId="1"/>
  </si>
  <si>
    <r>
      <t>　　君の</t>
    </r>
    <r>
      <rPr>
        <b/>
        <sz val="11"/>
        <color rgb="FFFF0000"/>
        <rFont val="ＭＳ Ｐゴシック"/>
        <family val="3"/>
        <charset val="128"/>
        <scheme val="minor"/>
      </rPr>
      <t>HPが０以下</t>
    </r>
    <r>
      <rPr>
        <sz val="11"/>
        <color theme="1"/>
        <rFont val="ＭＳ Ｐゴシック"/>
        <family val="2"/>
        <charset val="128"/>
        <scheme val="minor"/>
      </rPr>
      <t>に減少した際、君は</t>
    </r>
    <r>
      <rPr>
        <b/>
        <sz val="11"/>
        <color rgb="FFFF0000"/>
        <rFont val="ＭＳ Ｐゴシック"/>
        <family val="3"/>
        <charset val="128"/>
        <scheme val="minor"/>
      </rPr>
      <t>即応・割込として１回の近接基礎攻撃</t>
    </r>
    <r>
      <rPr>
        <sz val="11"/>
        <color theme="1"/>
        <rFont val="ＭＳ Ｐゴシック"/>
        <family val="2"/>
        <charset val="128"/>
        <scheme val="minor"/>
      </rPr>
      <t>を行える。</t>
    </r>
    <rPh sb="2" eb="3">
      <t>キミ</t>
    </rPh>
    <rPh sb="8" eb="10">
      <t>イカ</t>
    </rPh>
    <rPh sb="11" eb="13">
      <t>ゲンショウ</t>
    </rPh>
    <rPh sb="15" eb="16">
      <t>サイ</t>
    </rPh>
    <rPh sb="17" eb="18">
      <t>キミ</t>
    </rPh>
    <rPh sb="19" eb="21">
      <t>ソクオウ</t>
    </rPh>
    <rPh sb="22" eb="23">
      <t>ワ</t>
    </rPh>
    <rPh sb="23" eb="24">
      <t>コ</t>
    </rPh>
    <rPh sb="28" eb="29">
      <t>カイ</t>
    </rPh>
    <rPh sb="30" eb="32">
      <t>キンセツ</t>
    </rPh>
    <rPh sb="32" eb="34">
      <t>キソ</t>
    </rPh>
    <rPh sb="34" eb="36">
      <t>コウゲキ</t>
    </rPh>
    <rPh sb="37" eb="38">
      <t>オコナ</t>
    </rPh>
    <phoneticPr fontId="1"/>
  </si>
  <si>
    <r>
      <t>　　君は</t>
    </r>
    <r>
      <rPr>
        <b/>
        <sz val="11"/>
        <color rgb="FFFF0000"/>
        <rFont val="ＭＳ Ｐゴシック"/>
        <family val="3"/>
        <charset val="128"/>
        <scheme val="minor"/>
      </rPr>
      <t>突撃の最中に誘発した機会攻撃</t>
    </r>
    <r>
      <rPr>
        <sz val="11"/>
        <color theme="1"/>
        <rFont val="ＭＳ Ｐゴシック"/>
        <family val="2"/>
        <charset val="128"/>
        <scheme val="minor"/>
      </rPr>
      <t>に対して、</t>
    </r>
    <r>
      <rPr>
        <b/>
        <sz val="11"/>
        <color rgb="FFFF0000"/>
        <rFont val="ＭＳ Ｐゴシック"/>
        <family val="3"/>
        <charset val="128"/>
        <scheme val="minor"/>
      </rPr>
      <t>ACに＋２</t>
    </r>
    <r>
      <rPr>
        <sz val="11"/>
        <color theme="1"/>
        <rFont val="ＭＳ Ｐゴシック"/>
        <family val="2"/>
        <charset val="128"/>
        <scheme val="minor"/>
      </rPr>
      <t>の種族Bを得る。</t>
    </r>
    <rPh sb="2" eb="3">
      <t>キミ</t>
    </rPh>
    <rPh sb="4" eb="6">
      <t>トツゲキ</t>
    </rPh>
    <rPh sb="7" eb="9">
      <t>サイチュウ</t>
    </rPh>
    <rPh sb="10" eb="12">
      <t>ユウハツ</t>
    </rPh>
    <rPh sb="14" eb="16">
      <t>キカイ</t>
    </rPh>
    <rPh sb="16" eb="18">
      <t>コウゲキ</t>
    </rPh>
    <rPh sb="19" eb="20">
      <t>タイ</t>
    </rPh>
    <rPh sb="29" eb="31">
      <t>シュゾク</t>
    </rPh>
    <rPh sb="33" eb="34">
      <t>エ</t>
    </rPh>
    <phoneticPr fontId="1"/>
  </si>
  <si>
    <r>
      <t>　　　攻撃：</t>
    </r>
    <r>
      <rPr>
        <b/>
        <sz val="11"/>
        <color rgb="FFFF0000"/>
        <rFont val="ＭＳ Ｐゴシック"/>
        <family val="3"/>
        <charset val="128"/>
        <scheme val="minor"/>
      </rPr>
      <t>遠隔・１０(クリーチャー１体)</t>
    </r>
    <r>
      <rPr>
        <sz val="11"/>
        <color theme="1"/>
        <rFont val="ＭＳ Ｐゴシック"/>
        <family val="2"/>
        <charset val="128"/>
        <scheme val="minor"/>
      </rPr>
      <t>。使用者はこの武器を投擲する。</t>
    </r>
    <rPh sb="3" eb="5">
      <t>コウゲキ</t>
    </rPh>
    <rPh sb="6" eb="8">
      <t>エンカク</t>
    </rPh>
    <rPh sb="19" eb="20">
      <t>タイ</t>
    </rPh>
    <rPh sb="22" eb="25">
      <t>シヨウシャ</t>
    </rPh>
    <rPh sb="28" eb="30">
      <t>ブキ</t>
    </rPh>
    <rPh sb="31" eb="33">
      <t>トウテキ</t>
    </rPh>
    <phoneticPr fontId="1"/>
  </si>
  <si>
    <r>
      <t>　　　　これは目標に対する１回の近接基礎攻撃として扱う。ヒットした場合、目標はさらに</t>
    </r>
    <r>
      <rPr>
        <b/>
        <sz val="11"/>
        <color rgb="FFFF0000"/>
        <rFont val="ＭＳ Ｐゴシック"/>
        <family val="3"/>
        <charset val="128"/>
        <scheme val="minor"/>
      </rPr>
      <t>伏せ状態</t>
    </r>
    <r>
      <rPr>
        <sz val="11"/>
        <color theme="1"/>
        <rFont val="ＭＳ Ｐゴシック"/>
        <family val="3"/>
        <charset val="128"/>
        <scheme val="minor"/>
      </rPr>
      <t>になる。</t>
    </r>
    <rPh sb="7" eb="9">
      <t>モクヒョウ</t>
    </rPh>
    <rPh sb="10" eb="11">
      <t>タイ</t>
    </rPh>
    <rPh sb="14" eb="15">
      <t>カイ</t>
    </rPh>
    <rPh sb="16" eb="18">
      <t>キンセツ</t>
    </rPh>
    <rPh sb="18" eb="20">
      <t>キソ</t>
    </rPh>
    <rPh sb="20" eb="22">
      <t>コウゲキ</t>
    </rPh>
    <rPh sb="25" eb="26">
      <t>アツカ</t>
    </rPh>
    <rPh sb="33" eb="35">
      <t>バアイ</t>
    </rPh>
    <rPh sb="36" eb="38">
      <t>モクヒョウ</t>
    </rPh>
    <rPh sb="42" eb="43">
      <t>フ</t>
    </rPh>
    <rPh sb="44" eb="46">
      <t>ジョウタイ</t>
    </rPh>
    <phoneticPr fontId="1"/>
  </si>
  <si>
    <r>
      <t>　　　効果：そのクリーチャーは</t>
    </r>
    <r>
      <rPr>
        <b/>
        <sz val="11"/>
        <color rgb="FFFF0000"/>
        <rFont val="ＭＳ Ｐゴシック"/>
        <family val="3"/>
        <charset val="128"/>
        <scheme val="minor"/>
      </rPr>
      <t>幻惑状態になる。(ST終)</t>
    </r>
    <rPh sb="3" eb="5">
      <t>コウカ</t>
    </rPh>
    <rPh sb="15" eb="17">
      <t>ゲンワク</t>
    </rPh>
    <rPh sb="17" eb="19">
      <t>ジョウタイ</t>
    </rPh>
    <rPh sb="26" eb="27">
      <t>シュウ</t>
    </rPh>
    <phoneticPr fontId="1"/>
  </si>
  <si>
    <r>
      <t>　　</t>
    </r>
    <r>
      <rPr>
        <b/>
        <sz val="11"/>
        <color theme="1"/>
        <rFont val="ＭＳ Ｐゴシック"/>
        <family val="3"/>
        <charset val="128"/>
        <scheme val="minor"/>
      </rPr>
      <t>攻撃パワー◆[遭遇毎】</t>
    </r>
    <r>
      <rPr>
        <sz val="11"/>
        <color theme="1"/>
        <rFont val="ＭＳ Ｐゴシック"/>
        <family val="2"/>
        <charset val="128"/>
        <scheme val="minor"/>
      </rPr>
      <t>(標準アクション)</t>
    </r>
    <rPh sb="2" eb="4">
      <t>コウゲキ</t>
    </rPh>
    <rPh sb="9" eb="11">
      <t>ソウグウ</t>
    </rPh>
    <rPh sb="11" eb="12">
      <t>マイ</t>
    </rPh>
    <rPh sb="14" eb="16">
      <t>ヒョウジュン</t>
    </rPh>
    <phoneticPr fontId="1"/>
  </si>
  <si>
    <r>
      <t>　　</t>
    </r>
    <r>
      <rPr>
        <b/>
        <sz val="11"/>
        <color theme="1"/>
        <rFont val="ＭＳ Ｐゴシック"/>
        <family val="3"/>
        <charset val="128"/>
        <scheme val="minor"/>
      </rPr>
      <t>汎用パワー◆[一日毎】</t>
    </r>
    <r>
      <rPr>
        <sz val="11"/>
        <color theme="1"/>
        <rFont val="ＭＳ Ｐゴシック"/>
        <family val="2"/>
        <charset val="128"/>
        <scheme val="minor"/>
      </rPr>
      <t>(フリー・アクション)</t>
    </r>
    <rPh sb="2" eb="4">
      <t>ハンヨウ</t>
    </rPh>
    <rPh sb="9" eb="11">
      <t>イチニチ</t>
    </rPh>
    <rPh sb="11" eb="12">
      <t>マイ</t>
    </rPh>
    <phoneticPr fontId="1"/>
  </si>
  <si>
    <t>※：《エルシア戦鎚術の学び手》（武Ⅱ112）</t>
    <rPh sb="7" eb="8">
      <t>セン</t>
    </rPh>
    <rPh sb="8" eb="9">
      <t>ツチ</t>
    </rPh>
    <rPh sb="11" eb="12">
      <t>マナ</t>
    </rPh>
    <rPh sb="13" eb="14">
      <t>テ</t>
    </rPh>
    <rPh sb="16" eb="17">
      <t>ブ</t>
    </rPh>
    <phoneticPr fontId="1"/>
  </si>
  <si>
    <r>
      <t>　　</t>
    </r>
    <r>
      <rPr>
        <sz val="11"/>
        <color theme="1"/>
        <rFont val="ＭＳ Ｐゴシック"/>
        <family val="3"/>
        <charset val="128"/>
        <scheme val="minor"/>
      </rPr>
      <t>君が片手用のハンマーで攻撃を行い、かつその武器に習熟しているのなら、以下の利益を得る。</t>
    </r>
    <rPh sb="2" eb="3">
      <t>キミ</t>
    </rPh>
    <rPh sb="4" eb="6">
      <t>カタテ</t>
    </rPh>
    <rPh sb="6" eb="7">
      <t>ヨウ</t>
    </rPh>
    <rPh sb="13" eb="15">
      <t>コウゲキ</t>
    </rPh>
    <rPh sb="16" eb="17">
      <t>オコナ</t>
    </rPh>
    <rPh sb="23" eb="25">
      <t>ブキ</t>
    </rPh>
    <rPh sb="26" eb="28">
      <t>シュウジュク</t>
    </rPh>
    <rPh sb="36" eb="38">
      <t>イカ</t>
    </rPh>
    <rPh sb="39" eb="41">
      <t>リエキ</t>
    </rPh>
    <rPh sb="42" eb="43">
      <t>エ</t>
    </rPh>
    <phoneticPr fontId="1"/>
  </si>
  <si>
    <r>
      <t>　　ブラッシュ・アソールトで攻撃する際、君は敵の</t>
    </r>
    <r>
      <rPr>
        <b/>
        <sz val="11"/>
        <color rgb="FFFF0000"/>
        <rFont val="ＭＳ Ｐゴシック"/>
        <family val="3"/>
        <charset val="128"/>
        <scheme val="minor"/>
      </rPr>
      <t>ACの代わりに反応</t>
    </r>
    <r>
      <rPr>
        <sz val="11"/>
        <color theme="1"/>
        <rFont val="ＭＳ Ｐゴシック"/>
        <family val="2"/>
        <charset val="128"/>
        <scheme val="minor"/>
      </rPr>
      <t>防御値を目標とする事ができる。</t>
    </r>
    <rPh sb="14" eb="16">
      <t>コウゲキ</t>
    </rPh>
    <rPh sb="18" eb="19">
      <t>サイ</t>
    </rPh>
    <rPh sb="20" eb="21">
      <t>キミ</t>
    </rPh>
    <rPh sb="22" eb="23">
      <t>テキ</t>
    </rPh>
    <rPh sb="27" eb="28">
      <t>カ</t>
    </rPh>
    <rPh sb="31" eb="33">
      <t>ハンノウ</t>
    </rPh>
    <rPh sb="33" eb="35">
      <t>ボウギョ</t>
    </rPh>
    <rPh sb="35" eb="36">
      <t>チ</t>
    </rPh>
    <rPh sb="37" eb="39">
      <t>モクヒョウ</t>
    </rPh>
    <rPh sb="42" eb="43">
      <t>コト</t>
    </rPh>
    <phoneticPr fontId="1"/>
  </si>
  <si>
    <t>※：《攻撃後インスパイアリング・ワード》（武Ⅱ132）</t>
    <rPh sb="3" eb="5">
      <t>コウゲキ</t>
    </rPh>
    <rPh sb="5" eb="6">
      <t>ゴ</t>
    </rPh>
    <rPh sb="21" eb="22">
      <t>ブ</t>
    </rPh>
    <phoneticPr fontId="1"/>
  </si>
  <si>
    <t>　　君がインスパイアリング・ワードを使用する時、その目標が君のT中にヒットを与えた敵に隣接している</t>
    <rPh sb="2" eb="3">
      <t>キミ</t>
    </rPh>
    <rPh sb="18" eb="20">
      <t>シヨウ</t>
    </rPh>
    <rPh sb="22" eb="23">
      <t>トキ</t>
    </rPh>
    <rPh sb="26" eb="28">
      <t>モクヒョウ</t>
    </rPh>
    <rPh sb="29" eb="30">
      <t>キミ</t>
    </rPh>
    <rPh sb="32" eb="33">
      <t>チュウ</t>
    </rPh>
    <rPh sb="38" eb="39">
      <t>アタ</t>
    </rPh>
    <rPh sb="41" eb="42">
      <t>テキ</t>
    </rPh>
    <rPh sb="43" eb="45">
      <t>リンセツ</t>
    </rPh>
    <phoneticPr fontId="1"/>
  </si>
  <si>
    <t>　　ならば、目標は追加で君の【筋】に等しいHPを回復する。</t>
    <rPh sb="6" eb="8">
      <t>モクヒョウ</t>
    </rPh>
    <rPh sb="9" eb="11">
      <t>ツイカ</t>
    </rPh>
    <rPh sb="12" eb="13">
      <t>キミ</t>
    </rPh>
    <rPh sb="15" eb="16">
      <t>キン</t>
    </rPh>
    <rPh sb="18" eb="19">
      <t>ヒト</t>
    </rPh>
    <rPh sb="24" eb="26">
      <t>カイフク</t>
    </rPh>
    <phoneticPr fontId="1"/>
  </si>
  <si>
    <t>※：《抗戦》（武Ⅱ）</t>
    <rPh sb="3" eb="5">
      <t>コウセン</t>
    </rPh>
    <rPh sb="7" eb="8">
      <t>ブ</t>
    </rPh>
    <phoneticPr fontId="1"/>
  </si>
  <si>
    <t>　　君はインスパアリング・ワードを遭遇中にもう１回使用できる。</t>
    <rPh sb="2" eb="3">
      <t>キミ</t>
    </rPh>
    <rPh sb="17" eb="19">
      <t>ソウグウ</t>
    </rPh>
    <rPh sb="19" eb="20">
      <t>チュウ</t>
    </rPh>
    <rPh sb="24" eb="25">
      <t>カイ</t>
    </rPh>
    <rPh sb="25" eb="27">
      <t>シヨウ</t>
    </rPh>
    <phoneticPr fontId="1"/>
  </si>
  <si>
    <t>　　　　　　　　　　　　　　　　遭遇中使用回数：３回</t>
    <rPh sb="16" eb="18">
      <t>ソウグウ</t>
    </rPh>
    <rPh sb="18" eb="19">
      <t>チュウ</t>
    </rPh>
    <rPh sb="19" eb="21">
      <t>シヨウ</t>
    </rPh>
    <rPh sb="21" eb="23">
      <t>カイスウ</t>
    </rPh>
    <rPh sb="25" eb="26">
      <t>カイ</t>
    </rPh>
    <phoneticPr fontId="1"/>
  </si>
  <si>
    <t>※：リーダーズ・ヘルム Lv16(RoG)</t>
    <phoneticPr fontId="1"/>
  </si>
  <si>
    <t>　　使用者が[回復]キーワードを持つパワーを使用するとき、使用者の次T終まで、</t>
    <rPh sb="2" eb="5">
      <t>シヨウシャ</t>
    </rPh>
    <rPh sb="7" eb="9">
      <t>カイフク</t>
    </rPh>
    <rPh sb="16" eb="17">
      <t>モ</t>
    </rPh>
    <rPh sb="22" eb="24">
      <t>シヨウ</t>
    </rPh>
    <rPh sb="29" eb="32">
      <t>シヨウシャ</t>
    </rPh>
    <rPh sb="33" eb="34">
      <t>ジ</t>
    </rPh>
    <rPh sb="35" eb="36">
      <t>シュウ</t>
    </rPh>
    <phoneticPr fontId="1"/>
  </si>
  <si>
    <t>　　目標は[火]に対する抵抗５および[冷気]に対する抵抗５を得る。</t>
    <rPh sb="2" eb="4">
      <t>モクヒョウ</t>
    </rPh>
    <rPh sb="6" eb="7">
      <t>ヒ</t>
    </rPh>
    <rPh sb="9" eb="10">
      <t>タイ</t>
    </rPh>
    <rPh sb="12" eb="14">
      <t>テイコウ</t>
    </rPh>
    <rPh sb="19" eb="21">
      <t>レイキ</t>
    </rPh>
    <rPh sb="23" eb="24">
      <t>タイ</t>
    </rPh>
    <rPh sb="26" eb="28">
      <t>テイコウ</t>
    </rPh>
    <rPh sb="30" eb="31">
      <t>エ</t>
    </rPh>
    <phoneticPr fontId="1"/>
  </si>
  <si>
    <t>　　　　　　　　　[火]および[冷気]に対する抵抗５(使用者次T終)</t>
    <rPh sb="10" eb="11">
      <t>ヒ</t>
    </rPh>
    <rPh sb="16" eb="18">
      <t>レイキ</t>
    </rPh>
    <rPh sb="20" eb="21">
      <t>タイ</t>
    </rPh>
    <rPh sb="23" eb="25">
      <t>テイコウ</t>
    </rPh>
    <rPh sb="27" eb="30">
      <t>シヨウシャ</t>
    </rPh>
    <rPh sb="30" eb="31">
      <t>ジ</t>
    </rPh>
    <rPh sb="32" eb="33">
      <t>シュウ</t>
    </rPh>
    <phoneticPr fontId="1"/>
  </si>
  <si>
    <t>　　　　　　　　　[火]および[冷気]に対する抵抗５(次T終)</t>
    <rPh sb="10" eb="11">
      <t>ヒ</t>
    </rPh>
    <rPh sb="16" eb="18">
      <t>レイキ</t>
    </rPh>
    <rPh sb="20" eb="21">
      <t>タイ</t>
    </rPh>
    <rPh sb="23" eb="25">
      <t>テイコウ</t>
    </rPh>
    <rPh sb="27" eb="28">
      <t>ジ</t>
    </rPh>
    <rPh sb="29" eb="30">
      <t>シュウ</t>
    </rPh>
    <phoneticPr fontId="1"/>
  </si>
  <si>
    <t>※：《鈍器練達》（HoFL254）</t>
    <rPh sb="3" eb="5">
      <t>ドンキ</t>
    </rPh>
    <rPh sb="5" eb="7">
      <t>レンタツ</t>
    </rPh>
    <phoneticPr fontId="1"/>
  </si>
  <si>
    <t>　　君がハンマー類を用いて行う[武器]攻撃によってクリーチャーを押しやりまたは横滑りさせる場合、</t>
    <rPh sb="2" eb="3">
      <t>キミ</t>
    </rPh>
    <rPh sb="8" eb="9">
      <t>ルイ</t>
    </rPh>
    <rPh sb="10" eb="11">
      <t>モチ</t>
    </rPh>
    <rPh sb="13" eb="14">
      <t>オコナ</t>
    </rPh>
    <rPh sb="16" eb="18">
      <t>ブキ</t>
    </rPh>
    <rPh sb="19" eb="21">
      <t>コウゲキ</t>
    </rPh>
    <rPh sb="32" eb="33">
      <t>オ</t>
    </rPh>
    <rPh sb="39" eb="41">
      <t>ヨコスベ</t>
    </rPh>
    <rPh sb="45" eb="47">
      <t>バアイ</t>
    </rPh>
    <phoneticPr fontId="1"/>
  </si>
  <si>
    <t>　　君はそのマス数に＋１の特技Bを得る。</t>
    <rPh sb="2" eb="3">
      <t>キミ</t>
    </rPh>
    <rPh sb="8" eb="9">
      <t>スウ</t>
    </rPh>
    <rPh sb="13" eb="15">
      <t>トクギ</t>
    </rPh>
    <rPh sb="17" eb="18">
      <t>エ</t>
    </rPh>
    <phoneticPr fontId="1"/>
  </si>
  <si>
    <t>※：デーモン・スキン・タトゥー（宝88）</t>
    <rPh sb="16" eb="17">
      <t>タカラ</t>
    </rPh>
    <phoneticPr fontId="1"/>
  </si>
  <si>
    <r>
      <t>　　使用者が追加のアクションを得るために、</t>
    </r>
    <r>
      <rPr>
        <b/>
        <sz val="11"/>
        <color rgb="FFFF0000"/>
        <rFont val="ＭＳ Ｐゴシック"/>
        <family val="3"/>
        <charset val="128"/>
        <scheme val="minor"/>
      </rPr>
      <t>APを消費した際、[酸][電撃][火][雷鳴][冷気]から１つを選択</t>
    </r>
    <rPh sb="2" eb="5">
      <t>シヨウシャ</t>
    </rPh>
    <rPh sb="6" eb="8">
      <t>ツイカ</t>
    </rPh>
    <rPh sb="15" eb="16">
      <t>エ</t>
    </rPh>
    <rPh sb="24" eb="26">
      <t>ショウヒ</t>
    </rPh>
    <rPh sb="28" eb="29">
      <t>サイ</t>
    </rPh>
    <rPh sb="31" eb="32">
      <t>サン</t>
    </rPh>
    <rPh sb="34" eb="36">
      <t>デンゲキ</t>
    </rPh>
    <rPh sb="38" eb="39">
      <t>ヒ</t>
    </rPh>
    <rPh sb="41" eb="43">
      <t>ライメイ</t>
    </rPh>
    <rPh sb="45" eb="47">
      <t>レイキ</t>
    </rPh>
    <rPh sb="53" eb="55">
      <t>センタク</t>
    </rPh>
    <phoneticPr fontId="1"/>
  </si>
  <si>
    <r>
      <t>　　すること。使用者はこの</t>
    </r>
    <r>
      <rPr>
        <b/>
        <sz val="11"/>
        <color rgb="FFFF0000"/>
        <rFont val="ＭＳ Ｐゴシック"/>
        <family val="3"/>
        <charset val="128"/>
        <scheme val="minor"/>
      </rPr>
      <t>遭遇終了まで</t>
    </r>
    <r>
      <rPr>
        <sz val="11"/>
        <color theme="1"/>
        <rFont val="ＭＳ Ｐゴシック"/>
        <family val="2"/>
        <charset val="128"/>
        <scheme val="minor"/>
      </rPr>
      <t>選択した種別に対する</t>
    </r>
    <r>
      <rPr>
        <b/>
        <sz val="11"/>
        <color rgb="FFFF0000"/>
        <rFont val="ＭＳ Ｐゴシック"/>
        <family val="3"/>
        <charset val="128"/>
        <scheme val="minor"/>
      </rPr>
      <t>抵抗５</t>
    </r>
    <r>
      <rPr>
        <sz val="11"/>
        <color theme="1"/>
        <rFont val="ＭＳ Ｐゴシック"/>
        <family val="2"/>
        <charset val="128"/>
        <scheme val="minor"/>
      </rPr>
      <t>を得る。</t>
    </r>
    <rPh sb="7" eb="10">
      <t>シヨウシャ</t>
    </rPh>
    <rPh sb="13" eb="15">
      <t>ソウグウ</t>
    </rPh>
    <rPh sb="15" eb="17">
      <t>シュウリョウ</t>
    </rPh>
    <rPh sb="19" eb="21">
      <t>センタク</t>
    </rPh>
    <rPh sb="23" eb="25">
      <t>シュベツ</t>
    </rPh>
    <rPh sb="26" eb="27">
      <t>タイ</t>
    </rPh>
    <rPh sb="29" eb="31">
      <t>テイコウ</t>
    </rPh>
    <rPh sb="33" eb="34">
      <t>エ</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</si>
</sst>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b/>
      <sz val="10"/>
      <name val="ＭＳ Ｐゴシック"/>
      <family val="3"/>
      <charset val="128"/>
      <scheme val="minor"/>
    </font>
    <font>
      <b/>
      <sz val="11"/>
      <name val="ＭＳ Ｐゴシック"/>
      <family val="3"/>
      <charset val="128"/>
      <scheme val="minor"/>
    </font>
    <font>
      <b/>
      <sz val="11"/>
      <color theme="0"/>
      <name val="ＭＳ Ｐゴシック"/>
      <family val="3"/>
      <charset val="128"/>
      <scheme val="minor"/>
    </font>
    <font>
      <sz val="14"/>
      <color theme="0"/>
      <name val="ＭＳ Ｐゴシック"/>
      <family val="2"/>
      <charset val="128"/>
      <scheme val="minor"/>
    </font>
    <font>
      <b/>
      <sz val="18"/>
      <color theme="0"/>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b/>
      <sz val="14"/>
      <color rgb="FFFF0000"/>
      <name val="ＭＳ Ｐゴシック"/>
      <family val="3"/>
      <charset val="128"/>
      <scheme val="minor"/>
    </font>
    <font>
      <b/>
      <sz val="8"/>
      <color theme="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1"/>
      <name val="ＭＳ Ｐゴシック"/>
      <family val="2"/>
      <charset val="128"/>
      <scheme val="minor"/>
    </font>
    <font>
      <sz val="1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6"/>
      <color rgb="FFFF0000"/>
      <name val="ＭＳ Ｐゴシック"/>
      <family val="3"/>
      <charset val="128"/>
      <scheme val="minor"/>
    </font>
    <font>
      <b/>
      <sz val="14"/>
      <color theme="0"/>
      <name val="ＭＳ Ｐゴシック"/>
      <family val="3"/>
      <charset val="128"/>
      <scheme val="minor"/>
    </font>
    <font>
      <b/>
      <sz val="18"/>
      <color rgb="FFFF0000"/>
      <name val="ＭＳ Ｐゴシック"/>
      <family val="3"/>
      <charset val="128"/>
      <scheme val="minor"/>
    </font>
    <font>
      <b/>
      <sz val="11"/>
      <color rgb="FF00B0F0"/>
      <name val="ＭＳ Ｐゴシック"/>
      <family val="3"/>
      <charset val="128"/>
      <scheme val="minor"/>
    </font>
    <font>
      <b/>
      <sz val="14"/>
      <color rgb="FF00B0F0"/>
      <name val="ＭＳ Ｐゴシック"/>
      <family val="3"/>
      <charset val="128"/>
      <scheme val="minor"/>
    </font>
    <font>
      <b/>
      <sz val="14"/>
      <color theme="1"/>
      <name val="ＭＳ Ｐゴシック"/>
      <family val="3"/>
      <charset val="128"/>
      <scheme val="minor"/>
    </font>
    <font>
      <b/>
      <sz val="16"/>
      <color theme="8" tint="-0.499984740745262"/>
      <name val="ＭＳ Ｐゴシック"/>
      <family val="3"/>
      <charset val="128"/>
      <scheme val="minor"/>
    </font>
    <font>
      <b/>
      <sz val="14"/>
      <color rgb="FF0070C0"/>
      <name val="ＭＳ Ｐゴシック"/>
      <family val="3"/>
      <charset val="128"/>
      <scheme val="minor"/>
    </font>
    <font>
      <sz val="14"/>
      <name val="ＭＳ Ｐゴシック"/>
      <family val="3"/>
      <charset val="128"/>
      <scheme val="minor"/>
    </font>
    <font>
      <b/>
      <sz val="16"/>
      <color rgb="FF00B0F0"/>
      <name val="ＭＳ Ｐゴシック"/>
      <family val="3"/>
      <charset val="128"/>
      <scheme val="minor"/>
    </font>
    <font>
      <b/>
      <sz val="14"/>
      <color theme="3" tint="-0.499984740745262"/>
      <name val="ＭＳ Ｐゴシック"/>
      <family val="3"/>
      <charset val="128"/>
      <scheme val="minor"/>
    </font>
    <font>
      <b/>
      <sz val="14"/>
      <color theme="8" tint="-0.499984740745262"/>
      <name val="ＭＳ Ｐゴシック"/>
      <family val="3"/>
      <charset val="128"/>
      <scheme val="minor"/>
    </font>
    <font>
      <sz val="10"/>
      <color theme="1"/>
      <name val="ＭＳ Ｐゴシック"/>
      <family val="3"/>
      <charset val="128"/>
      <scheme val="minor"/>
    </font>
    <font>
      <sz val="10"/>
      <color theme="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name val="ＭＳ Ｐゴシック"/>
      <family val="3"/>
      <charset val="128"/>
      <scheme val="minor"/>
    </font>
    <font>
      <sz val="10"/>
      <name val="ＭＳ Ｐゴシック"/>
      <family val="2"/>
      <charset val="128"/>
      <scheme val="minor"/>
    </font>
    <font>
      <b/>
      <sz val="9"/>
      <name val="ＭＳ Ｐゴシック"/>
      <family val="3"/>
      <charset val="128"/>
      <scheme val="minor"/>
    </font>
  </fonts>
  <fills count="19">
    <fill>
      <patternFill patternType="none"/>
    </fill>
    <fill>
      <patternFill patternType="gray125"/>
    </fill>
    <fill>
      <patternFill patternType="solid">
        <fgColor theme="5" tint="-0.249977111117893"/>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rgb="FF008000"/>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A61D0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399975585192419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top style="thin">
        <color indexed="64"/>
      </top>
      <bottom style="hair">
        <color auto="1"/>
      </bottom>
      <diagonal/>
    </border>
    <border>
      <left/>
      <right style="hair">
        <color auto="1"/>
      </right>
      <top style="thin">
        <color indexed="64"/>
      </top>
      <bottom style="hair">
        <color auto="1"/>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right style="hair">
        <color auto="1"/>
      </right>
      <top style="hair">
        <color auto="1"/>
      </top>
      <bottom style="thin">
        <color indexed="64"/>
      </bottom>
      <diagonal/>
    </border>
    <border>
      <left/>
      <right style="hair">
        <color auto="1"/>
      </right>
      <top/>
      <bottom style="thin">
        <color indexed="64"/>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top style="hair">
        <color auto="1"/>
      </top>
      <bottom style="hair">
        <color auto="1"/>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37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0" fillId="0" borderId="1" xfId="0" applyBorder="1" applyAlignment="1">
      <alignment horizontal="center" vertical="center"/>
    </xf>
    <xf numFmtId="0" fontId="4" fillId="0" borderId="6" xfId="0" applyFont="1" applyFill="1" applyBorder="1" applyAlignment="1">
      <alignment horizontal="center" vertical="center" wrapText="1"/>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lignment vertical="center"/>
    </xf>
    <xf numFmtId="0" fontId="0" fillId="9" borderId="1" xfId="0" applyFill="1" applyBorder="1">
      <alignment vertical="center"/>
    </xf>
    <xf numFmtId="0" fontId="0" fillId="9" borderId="2" xfId="0" applyFill="1" applyBorder="1">
      <alignment vertical="center"/>
    </xf>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9" fillId="0" borderId="0" xfId="0" applyFont="1">
      <alignment vertical="center"/>
    </xf>
    <xf numFmtId="0" fontId="2" fillId="0" borderId="0" xfId="0" applyFont="1" applyAlignment="1">
      <alignment horizontal="left" vertical="center"/>
    </xf>
    <xf numFmtId="0" fontId="11" fillId="9" borderId="18" xfId="0" applyFont="1" applyFill="1" applyBorder="1" applyAlignment="1">
      <alignment horizontal="center" vertical="center"/>
    </xf>
    <xf numFmtId="0" fontId="11" fillId="9" borderId="1" xfId="0" applyFont="1" applyFill="1" applyBorder="1" applyAlignment="1">
      <alignment horizontal="center" vertical="center"/>
    </xf>
    <xf numFmtId="0" fontId="9" fillId="9" borderId="1" xfId="0" applyFont="1" applyFill="1" applyBorder="1" applyAlignment="1">
      <alignment horizontal="center" vertical="center"/>
    </xf>
    <xf numFmtId="0" fontId="9" fillId="9" borderId="25" xfId="0" applyFont="1" applyFill="1" applyBorder="1" applyAlignment="1">
      <alignment horizontal="center" vertical="center"/>
    </xf>
    <xf numFmtId="0" fontId="9" fillId="9" borderId="18" xfId="0" applyFont="1" applyFill="1" applyBorder="1" applyAlignment="1">
      <alignment horizontal="center" vertical="center"/>
    </xf>
    <xf numFmtId="0" fontId="9" fillId="9" borderId="2" xfId="0" applyFont="1" applyFill="1" applyBorder="1" applyAlignment="1">
      <alignment horizontal="center" vertical="center"/>
    </xf>
    <xf numFmtId="0" fontId="6" fillId="11" borderId="1" xfId="0" applyFont="1" applyFill="1" applyBorder="1" applyAlignment="1">
      <alignment horizontal="center" vertical="center"/>
    </xf>
    <xf numFmtId="0" fontId="8" fillId="11" borderId="1" xfId="0" applyFont="1" applyFill="1" applyBorder="1" applyAlignment="1">
      <alignment horizontal="center" vertical="center"/>
    </xf>
    <xf numFmtId="0" fontId="7" fillId="11" borderId="1" xfId="0" applyFont="1" applyFill="1" applyBorder="1" applyAlignment="1">
      <alignment horizontal="center" vertical="center"/>
    </xf>
    <xf numFmtId="0" fontId="12" fillId="12" borderId="1" xfId="0" applyFont="1" applyFill="1" applyBorder="1" applyAlignment="1">
      <alignment horizontal="center" vertical="center"/>
    </xf>
    <xf numFmtId="0" fontId="6" fillId="11" borderId="1"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7" fillId="11" borderId="1" xfId="0" applyFont="1" applyFill="1" applyBorder="1" applyAlignment="1">
      <alignment horizontal="center" vertical="center" shrinkToFit="1"/>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13" borderId="1" xfId="0" applyFill="1" applyBorder="1">
      <alignment vertical="center"/>
    </xf>
    <xf numFmtId="0" fontId="0" fillId="0" borderId="25" xfId="0"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8" xfId="0" applyFill="1" applyBorder="1" applyAlignment="1">
      <alignment horizontal="center" vertical="center"/>
    </xf>
    <xf numFmtId="0" fontId="0" fillId="9" borderId="2" xfId="0" applyFill="1" applyBorder="1" applyAlignment="1">
      <alignment horizontal="center" vertical="center"/>
    </xf>
    <xf numFmtId="0" fontId="9" fillId="0" borderId="0" xfId="0" applyFont="1" applyAlignment="1">
      <alignment horizontal="left" vertical="center"/>
    </xf>
    <xf numFmtId="0" fontId="7" fillId="11" borderId="19" xfId="0" applyFont="1" applyFill="1" applyBorder="1" applyAlignment="1">
      <alignment horizontal="center" vertical="center" shrinkToFit="1"/>
    </xf>
    <xf numFmtId="0" fontId="2" fillId="5" borderId="1" xfId="0" applyFont="1" applyFill="1" applyBorder="1" applyAlignment="1">
      <alignment horizontal="center" vertical="center"/>
    </xf>
    <xf numFmtId="0" fontId="15" fillId="9" borderId="1" xfId="0" applyFont="1" applyFill="1" applyBorder="1" applyAlignment="1">
      <alignment horizontal="center" vertical="center"/>
    </xf>
    <xf numFmtId="0" fontId="11" fillId="9" borderId="25" xfId="0" applyFont="1"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13" fillId="0" borderId="0" xfId="0" applyFont="1" applyAlignment="1">
      <alignment horizontal="left" vertical="center"/>
    </xf>
    <xf numFmtId="0" fontId="6" fillId="14" borderId="1" xfId="0" applyFont="1" applyFill="1" applyBorder="1" applyAlignment="1">
      <alignment horizontal="center" vertical="center" shrinkToFit="1"/>
    </xf>
    <xf numFmtId="0" fontId="7" fillId="14" borderId="19" xfId="0" applyFont="1" applyFill="1" applyBorder="1" applyAlignment="1">
      <alignment horizontal="center" vertical="center" shrinkToFit="1"/>
    </xf>
    <xf numFmtId="0" fontId="8" fillId="14" borderId="1" xfId="0" applyFont="1" applyFill="1" applyBorder="1" applyAlignment="1">
      <alignment horizontal="center" vertical="center" shrinkToFit="1"/>
    </xf>
    <xf numFmtId="0" fontId="7" fillId="14" borderId="1" xfId="0" applyFont="1" applyFill="1" applyBorder="1" applyAlignment="1">
      <alignment horizontal="center" vertical="center" shrinkToFit="1"/>
    </xf>
    <xf numFmtId="0" fontId="6" fillId="14" borderId="1" xfId="0" applyFont="1" applyFill="1" applyBorder="1" applyAlignment="1">
      <alignment horizontal="center" vertical="center"/>
    </xf>
    <xf numFmtId="0" fontId="8" fillId="14" borderId="1" xfId="0" applyFont="1" applyFill="1" applyBorder="1" applyAlignment="1">
      <alignment horizontal="center" vertical="center"/>
    </xf>
    <xf numFmtId="0" fontId="7" fillId="14"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7" fillId="6" borderId="19" xfId="0" applyFont="1" applyFill="1" applyBorder="1" applyAlignment="1">
      <alignment horizontal="center" vertical="center" shrinkToFit="1"/>
    </xf>
    <xf numFmtId="0" fontId="13" fillId="0" borderId="0" xfId="0" applyFont="1" applyAlignment="1">
      <alignment horizontal="left" vertical="center"/>
    </xf>
    <xf numFmtId="0" fontId="7" fillId="14" borderId="19" xfId="0" applyFont="1" applyFill="1" applyBorder="1" applyAlignment="1">
      <alignment horizontal="center" vertical="center" shrinkToFit="1"/>
    </xf>
    <xf numFmtId="0" fontId="15" fillId="9" borderId="25"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center" vertical="center"/>
    </xf>
    <xf numFmtId="0" fontId="0" fillId="0" borderId="0" xfId="0">
      <alignment vertical="center"/>
    </xf>
    <xf numFmtId="0" fontId="0" fillId="0" borderId="0" xfId="0" applyAlignment="1">
      <alignment horizontal="center"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3" fillId="0" borderId="40" xfId="0" applyFont="1" applyFill="1" applyBorder="1" applyAlignment="1">
      <alignment horizontal="center" vertical="center"/>
    </xf>
    <xf numFmtId="0" fontId="10" fillId="7" borderId="9" xfId="0" applyFont="1" applyFill="1" applyBorder="1" applyAlignment="1">
      <alignment horizontal="center" vertical="center" wrapText="1"/>
    </xf>
    <xf numFmtId="0" fontId="10" fillId="8" borderId="28" xfId="0" applyFont="1" applyFill="1" applyBorder="1" applyAlignment="1">
      <alignment horizontal="center" vertical="center" wrapText="1"/>
    </xf>
    <xf numFmtId="0" fontId="3" fillId="8" borderId="33" xfId="0" applyFont="1" applyFill="1" applyBorder="1" applyAlignment="1">
      <alignment horizontal="center" vertical="center"/>
    </xf>
    <xf numFmtId="0" fontId="3" fillId="8" borderId="29" xfId="0" applyFont="1" applyFill="1" applyBorder="1" applyAlignment="1">
      <alignment horizontal="center" vertical="center"/>
    </xf>
    <xf numFmtId="0" fontId="3" fillId="7" borderId="34" xfId="0" applyFont="1" applyFill="1" applyBorder="1" applyAlignment="1">
      <alignment horizontal="center" vertical="center"/>
    </xf>
    <xf numFmtId="0" fontId="3" fillId="7" borderId="35"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4"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3" fillId="0" borderId="37" xfId="0" applyFont="1" applyFill="1" applyBorder="1" applyAlignment="1">
      <alignment horizontal="center" vertical="center"/>
    </xf>
    <xf numFmtId="0" fontId="0" fillId="0" borderId="0" xfId="0">
      <alignment vertical="center"/>
    </xf>
    <xf numFmtId="0" fontId="0" fillId="0" borderId="0" xfId="0"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9" borderId="1" xfId="0" applyFill="1" applyBorder="1">
      <alignment vertical="center"/>
    </xf>
    <xf numFmtId="0" fontId="9" fillId="0" borderId="0" xfId="0" applyFont="1" applyAlignment="1">
      <alignment horizontal="left" vertical="center"/>
    </xf>
    <xf numFmtId="0" fontId="2" fillId="0" borderId="0" xfId="0" applyFont="1" applyAlignment="1">
      <alignment horizontal="left" vertical="center"/>
    </xf>
    <xf numFmtId="0" fontId="11" fillId="9" borderId="18" xfId="0" applyFont="1" applyFill="1" applyBorder="1" applyAlignment="1">
      <alignment horizontal="center" vertical="center"/>
    </xf>
    <xf numFmtId="0" fontId="11" fillId="9" borderId="1" xfId="0" applyFont="1" applyFill="1" applyBorder="1" applyAlignment="1">
      <alignment horizontal="center" vertical="center"/>
    </xf>
    <xf numFmtId="0" fontId="9" fillId="9" borderId="1" xfId="0" applyFont="1" applyFill="1" applyBorder="1" applyAlignment="1">
      <alignment horizontal="center" vertical="center"/>
    </xf>
    <xf numFmtId="0" fontId="9" fillId="9" borderId="25" xfId="0" applyFont="1" applyFill="1" applyBorder="1" applyAlignment="1">
      <alignment horizontal="center" vertical="center"/>
    </xf>
    <xf numFmtId="0" fontId="9" fillId="9" borderId="18" xfId="0" applyFont="1" applyFill="1" applyBorder="1" applyAlignment="1">
      <alignment horizontal="center" vertical="center"/>
    </xf>
    <xf numFmtId="0" fontId="9" fillId="9" borderId="2" xfId="0" applyFont="1" applyFill="1" applyBorder="1" applyAlignment="1">
      <alignment horizontal="center" vertical="center"/>
    </xf>
    <xf numFmtId="0" fontId="12" fillId="12" borderId="1" xfId="0" applyFont="1" applyFill="1" applyBorder="1" applyAlignment="1">
      <alignment horizontal="center" vertical="center"/>
    </xf>
    <xf numFmtId="0" fontId="0" fillId="9" borderId="18" xfId="0" applyFill="1" applyBorder="1" applyAlignment="1">
      <alignment horizontal="center" vertical="center"/>
    </xf>
    <xf numFmtId="0" fontId="0" fillId="9" borderId="2" xfId="0" applyFill="1" applyBorder="1" applyAlignment="1">
      <alignment horizontal="center" vertical="center"/>
    </xf>
    <xf numFmtId="0" fontId="0" fillId="0" borderId="25" xfId="0" applyBorder="1" applyAlignment="1">
      <alignment horizontal="center" vertical="center"/>
    </xf>
    <xf numFmtId="0" fontId="6" fillId="14" borderId="1" xfId="0" applyFont="1" applyFill="1" applyBorder="1" applyAlignment="1">
      <alignment horizontal="center" vertical="center" shrinkToFit="1"/>
    </xf>
    <xf numFmtId="0" fontId="8" fillId="14" borderId="1" xfId="0" applyFont="1" applyFill="1" applyBorder="1" applyAlignment="1">
      <alignment horizontal="center" vertical="center" shrinkToFit="1"/>
    </xf>
    <xf numFmtId="0" fontId="7" fillId="14" borderId="1" xfId="0" applyFont="1" applyFill="1" applyBorder="1" applyAlignment="1">
      <alignment horizontal="center" vertical="center" shrinkToFit="1"/>
    </xf>
    <xf numFmtId="0" fontId="6" fillId="14" borderId="1" xfId="0" applyFont="1" applyFill="1" applyBorder="1" applyAlignment="1">
      <alignment horizontal="center" vertical="center"/>
    </xf>
    <xf numFmtId="0" fontId="8" fillId="14" borderId="1" xfId="0" applyFont="1" applyFill="1" applyBorder="1" applyAlignment="1">
      <alignment horizontal="center" vertical="center"/>
    </xf>
    <xf numFmtId="0" fontId="7" fillId="14" borderId="1" xfId="0" applyFont="1" applyFill="1" applyBorder="1" applyAlignment="1">
      <alignment horizontal="center" vertical="center"/>
    </xf>
    <xf numFmtId="0" fontId="12" fillId="0" borderId="1" xfId="0" applyFont="1" applyFill="1" applyBorder="1" applyAlignment="1">
      <alignment horizontal="center" vertical="center"/>
    </xf>
    <xf numFmtId="0" fontId="32" fillId="0" borderId="41" xfId="0" applyFont="1" applyBorder="1" applyAlignment="1">
      <alignment horizontal="center" vertical="center"/>
    </xf>
    <xf numFmtId="0" fontId="32" fillId="0" borderId="47" xfId="0" applyFont="1" applyBorder="1" applyAlignment="1">
      <alignment horizontal="center" vertical="center"/>
    </xf>
    <xf numFmtId="0" fontId="35" fillId="0" borderId="0" xfId="0" applyFont="1">
      <alignment vertical="center"/>
    </xf>
    <xf numFmtId="0" fontId="35" fillId="0" borderId="0" xfId="0" applyFont="1" applyAlignment="1">
      <alignment horizontal="center" vertical="center"/>
    </xf>
    <xf numFmtId="0" fontId="35" fillId="0" borderId="47" xfId="0" applyFont="1" applyBorder="1">
      <alignment vertical="center"/>
    </xf>
    <xf numFmtId="0" fontId="32" fillId="0" borderId="45" xfId="0" applyFont="1" applyBorder="1" applyAlignment="1">
      <alignment horizontal="center" vertical="center"/>
    </xf>
    <xf numFmtId="0" fontId="32" fillId="0" borderId="42" xfId="0" applyFont="1" applyBorder="1" applyAlignment="1">
      <alignment horizontal="center" vertical="center"/>
    </xf>
    <xf numFmtId="0" fontId="32" fillId="0" borderId="42" xfId="0" applyFont="1" applyBorder="1">
      <alignment vertical="center"/>
    </xf>
    <xf numFmtId="0" fontId="2" fillId="5" borderId="1" xfId="0" applyFont="1" applyFill="1" applyBorder="1" applyAlignment="1">
      <alignment horizontal="center" vertical="center"/>
    </xf>
    <xf numFmtId="0" fontId="7" fillId="14" borderId="19" xfId="0" applyFont="1" applyFill="1" applyBorder="1" applyAlignment="1">
      <alignment horizontal="center" vertical="center" shrinkToFit="1"/>
    </xf>
    <xf numFmtId="0" fontId="2" fillId="5" borderId="2" xfId="0" applyFont="1" applyFill="1" applyBorder="1" applyAlignment="1">
      <alignment horizontal="center" vertical="center"/>
    </xf>
    <xf numFmtId="0" fontId="17" fillId="0"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13" fillId="0" borderId="0" xfId="0" applyFont="1" applyAlignment="1">
      <alignment horizontal="left" vertical="center"/>
    </xf>
    <xf numFmtId="0" fontId="7" fillId="6" borderId="19" xfId="0" applyFont="1" applyFill="1" applyBorder="1" applyAlignment="1">
      <alignment horizontal="center" vertical="center" shrinkToFit="1"/>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32" fillId="0" borderId="41" xfId="0" applyFont="1" applyBorder="1" applyAlignment="1">
      <alignment horizontal="center" vertical="center"/>
    </xf>
    <xf numFmtId="0" fontId="7" fillId="6" borderId="19" xfId="0" applyFont="1" applyFill="1" applyBorder="1" applyAlignment="1">
      <alignment horizontal="center" vertical="center" shrinkToFit="1"/>
    </xf>
    <xf numFmtId="0" fontId="13" fillId="0" borderId="0" xfId="0" applyFont="1" applyAlignment="1">
      <alignment horizontal="left" vertical="center"/>
    </xf>
    <xf numFmtId="0" fontId="19" fillId="0" borderId="0" xfId="0" applyFont="1">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4" fillId="3" borderId="61" xfId="0" applyFont="1" applyFill="1" applyBorder="1" applyAlignment="1">
      <alignment horizontal="center" vertical="center" wrapText="1"/>
    </xf>
    <xf numFmtId="0" fontId="3" fillId="0" borderId="62" xfId="0" applyFont="1" applyFill="1" applyBorder="1" applyAlignment="1">
      <alignment horizontal="center" vertical="center"/>
    </xf>
    <xf numFmtId="0" fontId="3" fillId="7" borderId="38" xfId="0" applyFont="1" applyFill="1" applyBorder="1" applyAlignment="1">
      <alignment horizontal="center" vertical="center"/>
    </xf>
    <xf numFmtId="0" fontId="3" fillId="8" borderId="63" xfId="0" applyFont="1" applyFill="1" applyBorder="1" applyAlignment="1">
      <alignment horizontal="center" vertical="center"/>
    </xf>
    <xf numFmtId="0" fontId="5" fillId="15" borderId="1" xfId="0" applyFont="1" applyFill="1" applyBorder="1" applyAlignment="1">
      <alignment horizontal="center" vertical="center"/>
    </xf>
    <xf numFmtId="0" fontId="10" fillId="10" borderId="8" xfId="0" applyFont="1" applyFill="1" applyBorder="1" applyAlignment="1">
      <alignment horizontal="center" vertical="center" shrinkToFit="1"/>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13" fillId="0" borderId="0" xfId="0" applyFont="1" applyAlignment="1">
      <alignment horizontal="left" vertical="center"/>
    </xf>
    <xf numFmtId="0" fontId="7" fillId="14" borderId="19"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27" xfId="0" applyFont="1" applyFill="1" applyBorder="1" applyAlignment="1">
      <alignment horizontal="center" vertical="center" shrinkToFit="1"/>
    </xf>
    <xf numFmtId="0" fontId="4" fillId="17" borderId="6"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13" fillId="0" borderId="0" xfId="0" applyFont="1" applyAlignment="1">
      <alignment horizontal="left" vertical="center"/>
    </xf>
    <xf numFmtId="0" fontId="7" fillId="14" borderId="19" xfId="0" applyFont="1" applyFill="1" applyBorder="1" applyAlignment="1">
      <alignment horizontal="center" vertical="center" shrinkToFit="1"/>
    </xf>
    <xf numFmtId="0" fontId="7" fillId="11" borderId="19"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27" xfId="0" applyFont="1" applyFill="1" applyBorder="1" applyAlignment="1">
      <alignment horizontal="center" vertical="center" shrinkToFit="1"/>
    </xf>
    <xf numFmtId="0" fontId="4" fillId="18" borderId="36" xfId="0" applyFont="1" applyFill="1" applyBorder="1" applyAlignment="1">
      <alignment horizontal="center" vertical="center" wrapText="1"/>
    </xf>
    <xf numFmtId="0" fontId="9" fillId="5" borderId="22" xfId="0" applyFont="1" applyFill="1" applyBorder="1" applyAlignment="1">
      <alignment horizontal="center" vertical="center"/>
    </xf>
    <xf numFmtId="0" fontId="9" fillId="5" borderId="24" xfId="0" applyFont="1"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9" borderId="19" xfId="0" applyFill="1" applyBorder="1" applyAlignment="1">
      <alignment horizontal="center" vertical="center"/>
    </xf>
    <xf numFmtId="0" fontId="0" fillId="9" borderId="21" xfId="0" applyFill="1" applyBorder="1" applyAlignment="1">
      <alignment horizontal="center" vertical="center"/>
    </xf>
    <xf numFmtId="0" fontId="0" fillId="9" borderId="20" xfId="0"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2" fillId="5" borderId="1" xfId="0" applyFont="1" applyFill="1" applyBorder="1" applyAlignment="1">
      <alignment horizontal="center" vertical="center"/>
    </xf>
    <xf numFmtId="56" fontId="0" fillId="0" borderId="1" xfId="0" quotePrefix="1" applyNumberFormat="1" applyBorder="1" applyAlignment="1">
      <alignment horizontal="center" vertical="center"/>
    </xf>
    <xf numFmtId="0" fontId="35" fillId="0" borderId="39" xfId="0" applyFont="1" applyBorder="1" applyAlignment="1">
      <alignment horizontal="center" vertical="center"/>
    </xf>
    <xf numFmtId="0" fontId="35" fillId="0" borderId="59" xfId="0" applyFont="1" applyBorder="1" applyAlignment="1">
      <alignment horizontal="center" vertical="center"/>
    </xf>
    <xf numFmtId="0" fontId="35" fillId="0" borderId="60" xfId="0" applyFont="1" applyBorder="1" applyAlignment="1">
      <alignment horizontal="center" vertical="center"/>
    </xf>
    <xf numFmtId="0" fontId="35" fillId="0" borderId="51" xfId="0" applyFont="1" applyBorder="1" applyAlignment="1">
      <alignment horizontal="center" vertical="center"/>
    </xf>
    <xf numFmtId="0" fontId="35" fillId="0" borderId="46" xfId="0" applyFont="1" applyBorder="1" applyAlignment="1">
      <alignment horizontal="center" vertical="center"/>
    </xf>
    <xf numFmtId="0" fontId="35" fillId="0" borderId="41" xfId="0" applyFont="1" applyBorder="1" applyAlignment="1">
      <alignment horizontal="center" vertical="center"/>
    </xf>
    <xf numFmtId="0" fontId="35" fillId="0" borderId="47" xfId="0" applyFont="1" applyBorder="1" applyAlignment="1">
      <alignment horizontal="center" vertical="center"/>
    </xf>
    <xf numFmtId="0" fontId="35" fillId="0" borderId="54" xfId="0" applyFont="1" applyBorder="1" applyAlignment="1">
      <alignment horizontal="center" vertical="center"/>
    </xf>
    <xf numFmtId="0" fontId="35" fillId="0" borderId="48" xfId="0" applyFont="1" applyBorder="1" applyAlignment="1">
      <alignment horizontal="center" vertical="center"/>
    </xf>
    <xf numFmtId="0" fontId="35" fillId="0" borderId="49" xfId="0" applyFont="1" applyBorder="1" applyAlignment="1">
      <alignment horizontal="center" vertical="center"/>
    </xf>
    <xf numFmtId="0" fontId="34" fillId="0" borderId="38" xfId="0" applyFont="1" applyBorder="1" applyAlignment="1">
      <alignment horizontal="center" vertical="center"/>
    </xf>
    <xf numFmtId="0" fontId="35" fillId="0" borderId="56" xfId="0" applyFont="1" applyBorder="1" applyAlignment="1">
      <alignment horizontal="center" vertical="center"/>
    </xf>
    <xf numFmtId="0" fontId="35" fillId="0" borderId="57" xfId="0" applyFont="1" applyBorder="1" applyAlignment="1">
      <alignment horizontal="center" vertical="center"/>
    </xf>
    <xf numFmtId="0" fontId="34" fillId="0" borderId="18" xfId="0" applyFont="1" applyBorder="1" applyAlignment="1">
      <alignment horizontal="center" vertical="center"/>
    </xf>
    <xf numFmtId="0" fontId="35" fillId="0" borderId="25" xfId="0" applyFont="1" applyBorder="1" applyAlignment="1">
      <alignment horizontal="center" vertical="center"/>
    </xf>
    <xf numFmtId="0" fontId="35" fillId="0" borderId="2" xfId="0" applyFont="1" applyBorder="1" applyAlignment="1">
      <alignment horizontal="center" vertical="center"/>
    </xf>
    <xf numFmtId="0" fontId="35" fillId="0" borderId="43" xfId="0" applyFont="1" applyBorder="1" applyAlignment="1">
      <alignment horizontal="center" vertical="center"/>
    </xf>
    <xf numFmtId="0" fontId="35" fillId="0" borderId="44" xfId="0" applyFont="1" applyBorder="1" applyAlignment="1">
      <alignment horizontal="center" vertical="center"/>
    </xf>
    <xf numFmtId="0" fontId="35" fillId="0" borderId="58" xfId="0" applyFont="1" applyBorder="1" applyAlignment="1">
      <alignment horizontal="center" vertical="center"/>
    </xf>
    <xf numFmtId="0" fontId="32" fillId="0" borderId="55" xfId="0" applyFont="1" applyBorder="1" applyAlignment="1">
      <alignment horizontal="left" vertical="center"/>
    </xf>
    <xf numFmtId="0" fontId="32" fillId="0" borderId="52" xfId="0" applyFont="1" applyBorder="1" applyAlignment="1">
      <alignment horizontal="left" vertical="center"/>
    </xf>
    <xf numFmtId="0" fontId="32" fillId="0" borderId="53" xfId="0" applyFont="1" applyBorder="1" applyAlignment="1">
      <alignment horizontal="left" vertical="center"/>
    </xf>
    <xf numFmtId="0" fontId="35" fillId="0" borderId="42" xfId="0" applyFont="1" applyBorder="1" applyAlignment="1">
      <alignment horizontal="center" vertical="center"/>
    </xf>
    <xf numFmtId="0" fontId="35" fillId="0" borderId="45" xfId="0" applyFont="1" applyBorder="1" applyAlignment="1">
      <alignment horizontal="center" vertical="center"/>
    </xf>
    <xf numFmtId="0" fontId="32" fillId="0" borderId="50" xfId="0" applyFont="1" applyBorder="1" applyAlignment="1">
      <alignment horizontal="center" vertical="center"/>
    </xf>
    <xf numFmtId="0" fontId="32" fillId="0" borderId="7" xfId="0" applyFont="1" applyBorder="1" applyAlignment="1">
      <alignment horizontal="center" vertical="center"/>
    </xf>
    <xf numFmtId="0" fontId="32" fillId="0" borderId="41" xfId="0" applyFont="1" applyBorder="1" applyAlignment="1">
      <alignment horizontal="center" vertical="center" shrinkToFit="1"/>
    </xf>
    <xf numFmtId="0" fontId="32" fillId="0" borderId="47" xfId="0" applyFont="1" applyBorder="1" applyAlignment="1">
      <alignment horizontal="center" vertical="center" shrinkToFit="1"/>
    </xf>
    <xf numFmtId="0" fontId="32" fillId="0" borderId="44" xfId="0" applyFont="1" applyBorder="1" applyAlignment="1">
      <alignment horizontal="center" vertical="center"/>
    </xf>
    <xf numFmtId="0" fontId="32" fillId="0" borderId="41" xfId="0" applyFont="1" applyBorder="1" applyAlignment="1">
      <alignment horizontal="center" vertical="center"/>
    </xf>
    <xf numFmtId="0" fontId="36" fillId="0" borderId="38" xfId="0" applyFont="1" applyFill="1" applyBorder="1" applyAlignment="1">
      <alignment horizontal="center" vertical="center"/>
    </xf>
    <xf numFmtId="0" fontId="36" fillId="0" borderId="56" xfId="0" applyFont="1" applyFill="1" applyBorder="1" applyAlignment="1">
      <alignment horizontal="center" vertical="center"/>
    </xf>
    <xf numFmtId="0" fontId="36" fillId="0" borderId="57" xfId="0" applyFont="1" applyFill="1" applyBorder="1" applyAlignment="1">
      <alignment horizontal="center" vertical="center"/>
    </xf>
    <xf numFmtId="0" fontId="33" fillId="6" borderId="19" xfId="0" applyFont="1" applyFill="1" applyBorder="1" applyAlignment="1">
      <alignment horizontal="center" vertical="center" shrinkToFit="1"/>
    </xf>
    <xf numFmtId="0" fontId="33" fillId="6" borderId="20" xfId="0" applyFont="1" applyFill="1" applyBorder="1" applyAlignment="1">
      <alignment horizontal="center" vertical="center" shrinkToFit="1"/>
    </xf>
    <xf numFmtId="0" fontId="33" fillId="6" borderId="21" xfId="0" applyFont="1" applyFill="1" applyBorder="1" applyAlignment="1">
      <alignment horizontal="center" vertical="center" shrinkToFit="1"/>
    </xf>
    <xf numFmtId="0" fontId="37" fillId="0" borderId="18" xfId="0" applyFont="1" applyFill="1" applyBorder="1" applyAlignment="1">
      <alignment horizontal="center" vertical="center"/>
    </xf>
    <xf numFmtId="0" fontId="36" fillId="0" borderId="25"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18" xfId="0" applyFont="1" applyFill="1" applyBorder="1" applyAlignment="1">
      <alignment horizontal="center" vertical="center"/>
    </xf>
    <xf numFmtId="0" fontId="33" fillId="14" borderId="19" xfId="0" applyFont="1" applyFill="1" applyBorder="1" applyAlignment="1">
      <alignment horizontal="center" vertical="center" shrinkToFit="1"/>
    </xf>
    <xf numFmtId="0" fontId="33" fillId="14" borderId="20" xfId="0" applyFont="1" applyFill="1" applyBorder="1" applyAlignment="1">
      <alignment horizontal="center" vertical="center" shrinkToFit="1"/>
    </xf>
    <xf numFmtId="0" fontId="33" fillId="14" borderId="21" xfId="0" applyFont="1" applyFill="1" applyBorder="1" applyAlignment="1">
      <alignment horizontal="center" vertical="center" shrinkToFit="1"/>
    </xf>
    <xf numFmtId="0" fontId="36" fillId="0" borderId="25"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3" fillId="11" borderId="19" xfId="0" applyFont="1" applyFill="1" applyBorder="1" applyAlignment="1">
      <alignment horizontal="center" vertical="center" shrinkToFit="1"/>
    </xf>
    <xf numFmtId="0" fontId="33" fillId="11" borderId="20" xfId="0" applyFont="1" applyFill="1" applyBorder="1" applyAlignment="1">
      <alignment horizontal="center" vertical="center" shrinkToFit="1"/>
    </xf>
    <xf numFmtId="0" fontId="33" fillId="11" borderId="21" xfId="0" applyFont="1" applyFill="1" applyBorder="1" applyAlignment="1">
      <alignment horizontal="center" vertical="center" shrinkToFit="1"/>
    </xf>
    <xf numFmtId="0" fontId="37" fillId="0" borderId="18"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5" fillId="0" borderId="18" xfId="0" applyFont="1" applyBorder="1" applyAlignment="1">
      <alignment horizontal="center" vertical="center"/>
    </xf>
    <xf numFmtId="0" fontId="0" fillId="0" borderId="13"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7" fillId="6" borderId="19" xfId="0" applyFont="1" applyFill="1" applyBorder="1" applyAlignment="1">
      <alignment horizontal="center" vertical="center"/>
    </xf>
    <xf numFmtId="0" fontId="7" fillId="6" borderId="21"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21" xfId="0" applyFont="1" applyFill="1" applyBorder="1" applyAlignment="1">
      <alignment horizontal="center" vertical="center"/>
    </xf>
    <xf numFmtId="0" fontId="7" fillId="6" borderId="1" xfId="0" applyFont="1" applyFill="1"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13" fillId="0" borderId="13" xfId="0" applyFont="1" applyBorder="1" applyAlignment="1">
      <alignment horizontal="left" vertical="center"/>
    </xf>
    <xf numFmtId="0" fontId="13" fillId="0" borderId="15" xfId="0" applyFont="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4" fillId="0" borderId="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6" borderId="22" xfId="0" applyFont="1" applyFill="1" applyBorder="1" applyAlignment="1">
      <alignment horizontal="center" vertical="center" shrinkToFit="1"/>
    </xf>
    <xf numFmtId="0" fontId="5" fillId="6" borderId="23" xfId="0" applyFont="1" applyFill="1" applyBorder="1" applyAlignment="1">
      <alignment horizontal="center" vertical="center" shrinkToFit="1"/>
    </xf>
    <xf numFmtId="0" fontId="5" fillId="6" borderId="24" xfId="0" applyFont="1" applyFill="1" applyBorder="1" applyAlignment="1">
      <alignment horizontal="center" vertical="center" shrinkToFit="1"/>
    </xf>
    <xf numFmtId="0" fontId="38" fillId="16" borderId="31" xfId="0" applyFont="1" applyFill="1" applyBorder="1" applyAlignment="1">
      <alignment horizontal="center" vertical="center" wrapText="1"/>
    </xf>
    <xf numFmtId="0" fontId="38" fillId="16" borderId="5" xfId="0" applyFont="1" applyFill="1" applyBorder="1" applyAlignment="1">
      <alignment horizontal="center" vertical="center" wrapText="1"/>
    </xf>
    <xf numFmtId="0" fontId="14" fillId="0" borderId="0" xfId="0" applyFont="1" applyBorder="1" applyAlignment="1">
      <alignment horizontal="left" vertical="center"/>
    </xf>
    <xf numFmtId="0" fontId="0" fillId="0" borderId="0" xfId="0" applyAlignment="1">
      <alignment horizontal="left" vertical="center"/>
    </xf>
    <xf numFmtId="0" fontId="13" fillId="0" borderId="0" xfId="0" applyFont="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24" fillId="0" borderId="13" xfId="0" applyFont="1" applyBorder="1" applyAlignment="1">
      <alignment horizontal="left" vertical="center"/>
    </xf>
    <xf numFmtId="0" fontId="9" fillId="0" borderId="0" xfId="0" applyFont="1" applyBorder="1" applyAlignment="1">
      <alignment horizontal="left" vertical="center"/>
    </xf>
    <xf numFmtId="0" fontId="9" fillId="0" borderId="14" xfId="0" applyFont="1" applyBorder="1" applyAlignment="1">
      <alignment horizontal="left" vertical="center"/>
    </xf>
    <xf numFmtId="0" fontId="0" fillId="0" borderId="15" xfId="0" applyBorder="1" applyAlignment="1">
      <alignment horizontal="left" vertical="center"/>
    </xf>
    <xf numFmtId="0" fontId="7" fillId="6" borderId="19" xfId="0" applyFont="1" applyFill="1" applyBorder="1" applyAlignment="1">
      <alignment horizontal="center" vertical="center" shrinkToFit="1"/>
    </xf>
    <xf numFmtId="0" fontId="7" fillId="6" borderId="20" xfId="0" applyFont="1" applyFill="1" applyBorder="1" applyAlignment="1">
      <alignment horizontal="center" vertical="center" shrinkToFit="1"/>
    </xf>
    <xf numFmtId="0" fontId="7" fillId="6" borderId="21" xfId="0" applyFont="1" applyFill="1" applyBorder="1" applyAlignment="1">
      <alignment horizontal="center" vertical="center" shrinkToFi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17" fillId="0" borderId="13" xfId="0" applyFont="1" applyBorder="1" applyAlignment="1">
      <alignment horizontal="left" vertical="center"/>
    </xf>
    <xf numFmtId="0" fontId="17" fillId="0" borderId="0" xfId="0" applyFont="1" applyBorder="1" applyAlignment="1">
      <alignment horizontal="left" vertical="center"/>
    </xf>
    <xf numFmtId="0" fontId="17" fillId="0" borderId="14" xfId="0" applyFont="1" applyBorder="1" applyAlignment="1">
      <alignment horizontal="left" vertical="center"/>
    </xf>
    <xf numFmtId="0" fontId="17" fillId="0" borderId="19" xfId="0" applyFont="1" applyFill="1" applyBorder="1" applyAlignment="1">
      <alignment horizontal="left" vertical="center"/>
    </xf>
    <xf numFmtId="0" fontId="17" fillId="0" borderId="20" xfId="0" applyFont="1" applyFill="1" applyBorder="1" applyAlignment="1">
      <alignment horizontal="left" vertical="center"/>
    </xf>
    <xf numFmtId="0" fontId="17" fillId="0" borderId="21" xfId="0" applyFont="1" applyFill="1" applyBorder="1" applyAlignment="1">
      <alignment horizontal="left" vertical="center"/>
    </xf>
    <xf numFmtId="0" fontId="7" fillId="14" borderId="19" xfId="0" applyFont="1" applyFill="1" applyBorder="1" applyAlignment="1">
      <alignment horizontal="center" vertical="center"/>
    </xf>
    <xf numFmtId="0" fontId="7" fillId="14" borderId="21" xfId="0" applyFont="1" applyFill="1" applyBorder="1" applyAlignment="1">
      <alignment horizontal="center" vertical="center"/>
    </xf>
    <xf numFmtId="0" fontId="8" fillId="14" borderId="19" xfId="0" applyFont="1" applyFill="1" applyBorder="1" applyAlignment="1">
      <alignment horizontal="center" vertical="center"/>
    </xf>
    <xf numFmtId="0" fontId="8" fillId="14" borderId="21" xfId="0" applyFont="1" applyFill="1" applyBorder="1" applyAlignment="1">
      <alignment horizontal="center" vertical="center"/>
    </xf>
    <xf numFmtId="0" fontId="7" fillId="14" borderId="1" xfId="0" applyFont="1" applyFill="1" applyBorder="1" applyAlignment="1">
      <alignment horizontal="left" vertical="center"/>
    </xf>
    <xf numFmtId="0" fontId="20" fillId="0" borderId="13" xfId="0" applyFont="1" applyBorder="1" applyAlignment="1">
      <alignment horizontal="left" vertical="center"/>
    </xf>
    <xf numFmtId="0" fontId="20" fillId="0" borderId="0" xfId="0" applyFont="1" applyBorder="1" applyAlignment="1">
      <alignment horizontal="left" vertical="center"/>
    </xf>
    <xf numFmtId="0" fontId="20" fillId="0" borderId="14" xfId="0" applyFont="1" applyBorder="1" applyAlignment="1">
      <alignment horizontal="left"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0" fillId="0" borderId="19" xfId="0" applyBorder="1" applyAlignment="1">
      <alignment horizontal="left" vertical="center" shrinkToFit="1"/>
    </xf>
    <xf numFmtId="0" fontId="0" fillId="0" borderId="20" xfId="0" applyBorder="1" applyAlignment="1">
      <alignment horizontal="left" vertical="center" shrinkToFit="1"/>
    </xf>
    <xf numFmtId="0" fontId="0" fillId="0" borderId="21" xfId="0" applyBorder="1" applyAlignment="1">
      <alignment horizontal="left" vertical="center" shrinkToFit="1"/>
    </xf>
    <xf numFmtId="0" fontId="7" fillId="14" borderId="19" xfId="0" applyFont="1" applyFill="1" applyBorder="1" applyAlignment="1">
      <alignment horizontal="center" vertical="center" shrinkToFit="1"/>
    </xf>
    <xf numFmtId="0" fontId="7" fillId="14" borderId="20" xfId="0" applyFont="1" applyFill="1" applyBorder="1" applyAlignment="1">
      <alignment horizontal="center" vertical="center" shrinkToFit="1"/>
    </xf>
    <xf numFmtId="0" fontId="7" fillId="14" borderId="21" xfId="0" applyFont="1" applyFill="1" applyBorder="1" applyAlignment="1">
      <alignment horizontal="center" vertical="center" shrinkToFit="1"/>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24" fillId="0" borderId="0" xfId="0" applyFont="1" applyBorder="1" applyAlignment="1">
      <alignment horizontal="left" vertical="center"/>
    </xf>
    <xf numFmtId="0" fontId="24" fillId="0" borderId="14" xfId="0" applyFont="1" applyBorder="1" applyAlignment="1">
      <alignment horizontal="left" vertical="center"/>
    </xf>
    <xf numFmtId="0" fontId="5" fillId="14" borderId="22" xfId="0" applyFont="1" applyFill="1" applyBorder="1" applyAlignment="1">
      <alignment horizontal="center" vertical="center" shrinkToFit="1"/>
    </xf>
    <xf numFmtId="0" fontId="5" fillId="14" borderId="23" xfId="0" applyFont="1" applyFill="1" applyBorder="1" applyAlignment="1">
      <alignment horizontal="center" vertical="center" shrinkToFit="1"/>
    </xf>
    <xf numFmtId="0" fontId="5" fillId="14" borderId="24" xfId="0" applyFont="1" applyFill="1" applyBorder="1" applyAlignment="1">
      <alignment horizontal="center" vertical="center" shrinkToFit="1"/>
    </xf>
    <xf numFmtId="0" fontId="10" fillId="0" borderId="13" xfId="0" applyFont="1" applyBorder="1" applyAlignment="1">
      <alignment horizontal="left" vertical="center"/>
    </xf>
    <xf numFmtId="0" fontId="10" fillId="0" borderId="0" xfId="0" applyFont="1" applyBorder="1" applyAlignment="1">
      <alignment horizontal="left" vertical="center"/>
    </xf>
    <xf numFmtId="0" fontId="10" fillId="0" borderId="14" xfId="0" applyFont="1" applyBorder="1" applyAlignment="1">
      <alignment horizontal="left" vertical="center"/>
    </xf>
    <xf numFmtId="0" fontId="7" fillId="11" borderId="19" xfId="0" applyFont="1" applyFill="1" applyBorder="1" applyAlignment="1">
      <alignment horizontal="center" vertical="center"/>
    </xf>
    <xf numFmtId="0" fontId="7" fillId="11" borderId="21" xfId="0" applyFont="1" applyFill="1" applyBorder="1" applyAlignment="1">
      <alignment horizontal="center" vertical="center"/>
    </xf>
    <xf numFmtId="0" fontId="8" fillId="11" borderId="19" xfId="0" applyFont="1" applyFill="1" applyBorder="1" applyAlignment="1">
      <alignment horizontal="center" vertical="center"/>
    </xf>
    <xf numFmtId="0" fontId="8" fillId="11" borderId="21" xfId="0" applyFont="1" applyFill="1" applyBorder="1" applyAlignment="1">
      <alignment horizontal="center" vertical="center"/>
    </xf>
    <xf numFmtId="0" fontId="7" fillId="11" borderId="1" xfId="0" applyFont="1" applyFill="1" applyBorder="1" applyAlignment="1">
      <alignment horizontal="left" vertical="center"/>
    </xf>
    <xf numFmtId="0" fontId="7" fillId="11" borderId="19" xfId="0" applyFont="1" applyFill="1" applyBorder="1" applyAlignment="1">
      <alignment horizontal="center" vertical="center" shrinkToFit="1"/>
    </xf>
    <xf numFmtId="0" fontId="7" fillId="11" borderId="20" xfId="0" applyFont="1" applyFill="1" applyBorder="1" applyAlignment="1">
      <alignment horizontal="center" vertical="center" shrinkToFit="1"/>
    </xf>
    <xf numFmtId="0" fontId="7" fillId="11" borderId="21" xfId="0" applyFont="1" applyFill="1" applyBorder="1" applyAlignment="1">
      <alignment horizontal="center" vertical="center" shrinkToFit="1"/>
    </xf>
    <xf numFmtId="0" fontId="5" fillId="11" borderId="22" xfId="0" applyFont="1" applyFill="1" applyBorder="1" applyAlignment="1">
      <alignment horizontal="center" vertical="center" shrinkToFit="1"/>
    </xf>
    <xf numFmtId="0" fontId="5" fillId="11" borderId="23" xfId="0" applyFont="1" applyFill="1" applyBorder="1" applyAlignment="1">
      <alignment horizontal="center" vertical="center" shrinkToFit="1"/>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22" fillId="0" borderId="13" xfId="0" applyFont="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lignment horizontal="left" vertical="center"/>
    </xf>
    <xf numFmtId="0" fontId="19" fillId="0" borderId="13" xfId="0" applyFont="1" applyBorder="1" applyAlignment="1">
      <alignment horizontal="left" vertical="center"/>
    </xf>
    <xf numFmtId="0" fontId="19" fillId="0" borderId="0" xfId="0" applyFont="1" applyBorder="1" applyAlignment="1">
      <alignment horizontal="left" vertical="center"/>
    </xf>
    <xf numFmtId="0" fontId="19" fillId="0" borderId="14" xfId="0" applyFont="1" applyBorder="1" applyAlignment="1">
      <alignment horizontal="left" vertical="center"/>
    </xf>
    <xf numFmtId="0" fontId="23" fillId="0" borderId="13" xfId="0" applyFont="1" applyBorder="1" applyAlignment="1">
      <alignment horizontal="left" vertical="center"/>
    </xf>
    <xf numFmtId="0" fontId="13" fillId="0" borderId="0" xfId="0" applyFont="1" applyBorder="1" applyAlignment="1">
      <alignment horizontal="left" vertical="center"/>
    </xf>
    <xf numFmtId="0" fontId="13" fillId="0" borderId="14" xfId="0" applyFont="1" applyBorder="1" applyAlignment="1">
      <alignment horizontal="left" vertical="center"/>
    </xf>
    <xf numFmtId="0" fontId="12" fillId="0" borderId="13" xfId="0" applyFont="1" applyBorder="1" applyAlignment="1">
      <alignment horizontal="left" vertical="center" wrapText="1"/>
    </xf>
    <xf numFmtId="0" fontId="12" fillId="0" borderId="0" xfId="0" applyFont="1" applyBorder="1" applyAlignment="1">
      <alignment horizontal="left" vertical="center"/>
    </xf>
    <xf numFmtId="0" fontId="12" fillId="0" borderId="14" xfId="0" applyFont="1" applyBorder="1" applyAlignment="1">
      <alignment horizontal="left" vertical="center"/>
    </xf>
    <xf numFmtId="0" fontId="12" fillId="0" borderId="13" xfId="0" applyFont="1" applyBorder="1" applyAlignment="1">
      <alignment horizontal="left" vertical="center"/>
    </xf>
    <xf numFmtId="0" fontId="28" fillId="0" borderId="13" xfId="0" applyFont="1" applyBorder="1" applyAlignment="1">
      <alignment horizontal="left" vertical="center"/>
    </xf>
    <xf numFmtId="0" fontId="28" fillId="0" borderId="0" xfId="0" applyFont="1" applyBorder="1" applyAlignment="1">
      <alignment horizontal="left" vertical="center"/>
    </xf>
    <xf numFmtId="0" fontId="28" fillId="0" borderId="14" xfId="0" applyFont="1" applyBorder="1" applyAlignment="1">
      <alignment horizontal="left" vertical="center"/>
    </xf>
    <xf numFmtId="0" fontId="16" fillId="0" borderId="13" xfId="0" applyFont="1" applyBorder="1" applyAlignment="1">
      <alignment horizontal="left" vertical="center"/>
    </xf>
    <xf numFmtId="0" fontId="16" fillId="0" borderId="0" xfId="0" applyFont="1" applyBorder="1" applyAlignment="1">
      <alignment horizontal="left" vertical="center"/>
    </xf>
    <xf numFmtId="0" fontId="16" fillId="0" borderId="14" xfId="0" applyFont="1" applyBorder="1" applyAlignment="1">
      <alignment horizontal="left" vertical="center"/>
    </xf>
    <xf numFmtId="0" fontId="17" fillId="0" borderId="13" xfId="0" applyFont="1" applyBorder="1" applyAlignment="1">
      <alignment horizontal="left" vertical="center" wrapText="1"/>
    </xf>
    <xf numFmtId="0" fontId="31" fillId="0" borderId="13" xfId="0" applyFont="1" applyBorder="1" applyAlignment="1">
      <alignment horizontal="left" vertical="center"/>
    </xf>
    <xf numFmtId="0" fontId="31" fillId="0" borderId="0" xfId="0" applyFont="1" applyBorder="1" applyAlignment="1">
      <alignment horizontal="left" vertical="center"/>
    </xf>
    <xf numFmtId="0" fontId="31" fillId="0" borderId="14" xfId="0" applyFont="1" applyBorder="1" applyAlignment="1">
      <alignment horizontal="left" vertical="center"/>
    </xf>
    <xf numFmtId="0" fontId="31" fillId="0" borderId="13" xfId="0" applyFont="1" applyBorder="1">
      <alignment vertical="center"/>
    </xf>
    <xf numFmtId="0" fontId="31" fillId="0" borderId="0" xfId="0" applyFont="1" applyBorder="1">
      <alignment vertical="center"/>
    </xf>
    <xf numFmtId="0" fontId="31" fillId="0" borderId="14" xfId="0" applyFont="1" applyBorder="1">
      <alignment vertical="center"/>
    </xf>
    <xf numFmtId="0" fontId="0" fillId="0" borderId="0" xfId="0" applyFont="1" applyBorder="1" applyAlignment="1">
      <alignment horizontal="left" vertical="center"/>
    </xf>
    <xf numFmtId="0" fontId="0" fillId="0" borderId="14" xfId="0" applyFont="1" applyBorder="1" applyAlignment="1">
      <alignment horizontal="left" vertical="center"/>
    </xf>
    <xf numFmtId="0" fontId="29" fillId="0" borderId="13" xfId="0" applyFont="1" applyBorder="1" applyAlignment="1">
      <alignment horizontal="left" vertical="center"/>
    </xf>
    <xf numFmtId="0" fontId="29" fillId="0" borderId="0" xfId="0" applyFont="1" applyBorder="1" applyAlignment="1">
      <alignment horizontal="left" vertical="center"/>
    </xf>
    <xf numFmtId="0" fontId="29" fillId="0" borderId="14" xfId="0" applyFont="1" applyBorder="1" applyAlignment="1">
      <alignment horizontal="left" vertical="center"/>
    </xf>
    <xf numFmtId="0" fontId="27" fillId="0" borderId="13" xfId="0" applyFont="1" applyBorder="1" applyAlignment="1">
      <alignment horizontal="left" vertical="center"/>
    </xf>
    <xf numFmtId="0" fontId="27" fillId="0" borderId="0" xfId="0" applyFont="1" applyBorder="1" applyAlignment="1">
      <alignment horizontal="left" vertical="center"/>
    </xf>
    <xf numFmtId="0" fontId="27" fillId="0" borderId="14" xfId="0" applyFont="1" applyBorder="1" applyAlignment="1">
      <alignment horizontal="left" vertical="center"/>
    </xf>
    <xf numFmtId="0" fontId="13" fillId="0" borderId="13" xfId="0" applyFont="1" applyBorder="1" applyAlignment="1">
      <alignment horizontal="left" vertical="center" wrapText="1"/>
    </xf>
    <xf numFmtId="0" fontId="18" fillId="0" borderId="13" xfId="0" applyFont="1" applyBorder="1" applyAlignment="1">
      <alignment horizontal="left" vertical="center" wrapText="1"/>
    </xf>
    <xf numFmtId="0" fontId="18" fillId="0" borderId="0" xfId="0" applyFont="1" applyBorder="1" applyAlignment="1">
      <alignment horizontal="left" vertical="center"/>
    </xf>
    <xf numFmtId="0" fontId="18" fillId="0" borderId="14" xfId="0" applyFont="1" applyBorder="1" applyAlignment="1">
      <alignment horizontal="left" vertical="center"/>
    </xf>
    <xf numFmtId="0" fontId="26" fillId="0" borderId="13" xfId="0" applyFont="1" applyBorder="1" applyAlignment="1">
      <alignment horizontal="left" vertical="center"/>
    </xf>
    <xf numFmtId="0" fontId="26" fillId="0" borderId="0" xfId="0" applyFont="1" applyBorder="1" applyAlignment="1">
      <alignment horizontal="left" vertical="center"/>
    </xf>
    <xf numFmtId="0" fontId="26" fillId="0" borderId="14" xfId="0" applyFont="1" applyBorder="1" applyAlignment="1">
      <alignment horizontal="left" vertical="center"/>
    </xf>
    <xf numFmtId="0" fontId="9" fillId="0" borderId="13" xfId="0" applyFont="1" applyBorder="1" applyAlignment="1">
      <alignment horizontal="left" vertical="center"/>
    </xf>
    <xf numFmtId="0" fontId="30" fillId="0" borderId="13" xfId="0" applyFont="1" applyBorder="1" applyAlignment="1">
      <alignment horizontal="left" vertical="center"/>
    </xf>
    <xf numFmtId="0" fontId="30" fillId="0" borderId="0" xfId="0" applyFont="1" applyBorder="1" applyAlignment="1">
      <alignment horizontal="left" vertical="center"/>
    </xf>
    <xf numFmtId="0" fontId="30" fillId="0" borderId="14" xfId="0" applyFont="1" applyBorder="1" applyAlignment="1">
      <alignment horizontal="left" vertical="center"/>
    </xf>
    <xf numFmtId="0" fontId="25" fillId="0" borderId="13" xfId="0" applyFont="1" applyBorder="1" applyAlignment="1">
      <alignment horizontal="left" vertical="center"/>
    </xf>
    <xf numFmtId="0" fontId="25" fillId="0" borderId="0" xfId="0" applyFont="1" applyBorder="1" applyAlignment="1">
      <alignment horizontal="left" vertical="center"/>
    </xf>
    <xf numFmtId="0" fontId="25" fillId="0" borderId="14" xfId="0" applyFont="1" applyBorder="1" applyAlignment="1">
      <alignment horizontal="left" vertical="center"/>
    </xf>
    <xf numFmtId="0" fontId="21" fillId="14" borderId="19" xfId="0" applyFont="1" applyFill="1" applyBorder="1" applyAlignment="1">
      <alignment horizontal="center" vertical="center"/>
    </xf>
    <xf numFmtId="0" fontId="21" fillId="14" borderId="21" xfId="0" applyFont="1" applyFill="1" applyBorder="1" applyAlignment="1">
      <alignment horizontal="center" vertical="center"/>
    </xf>
    <xf numFmtId="0" fontId="4" fillId="3" borderId="64" xfId="0" applyFont="1" applyFill="1" applyBorder="1" applyAlignment="1">
      <alignment horizontal="center" vertical="center" wrapText="1"/>
    </xf>
    <xf numFmtId="0" fontId="11" fillId="9" borderId="2" xfId="0" applyFont="1" applyFill="1" applyBorder="1" applyAlignment="1">
      <alignment horizontal="center" vertical="center"/>
    </xf>
    <xf numFmtId="0" fontId="17" fillId="0" borderId="19" xfId="0" applyFont="1" applyFill="1" applyBorder="1" applyAlignment="1">
      <alignment horizontal="left" vertical="center" shrinkToFit="1"/>
    </xf>
    <xf numFmtId="0" fontId="17" fillId="0" borderId="20" xfId="0" applyFont="1" applyFill="1" applyBorder="1" applyAlignment="1">
      <alignment horizontal="left" vertical="center" shrinkToFit="1"/>
    </xf>
    <xf numFmtId="0" fontId="17" fillId="0" borderId="21" xfId="0" applyFont="1" applyFill="1" applyBorder="1" applyAlignment="1">
      <alignment horizontal="left" vertical="center" shrinkToFit="1"/>
    </xf>
    <xf numFmtId="0" fontId="17" fillId="0" borderId="15" xfId="0" applyFont="1" applyBorder="1" applyAlignment="1">
      <alignment horizontal="left" vertical="center" wrapText="1"/>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17" fillId="0" borderId="15" xfId="0" applyFont="1" applyBorder="1" applyAlignment="1">
      <alignment horizontal="left" vertical="center"/>
    </xf>
    <xf numFmtId="0" fontId="10"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A61D02"/>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tabSelected="1" workbookViewId="0">
      <selection activeCell="I34" sqref="I34"/>
    </sheetView>
  </sheetViews>
  <sheetFormatPr defaultRowHeight="13.5"/>
  <cols>
    <col min="1" max="1" width="8" customWidth="1"/>
    <col min="3" max="3" width="9.75" customWidth="1"/>
    <col min="5" max="5" width="6.5" customWidth="1"/>
    <col min="15" max="15" width="7.375" customWidth="1"/>
  </cols>
  <sheetData>
    <row r="1" spans="1:15">
      <c r="A1" s="9" t="s">
        <v>31</v>
      </c>
      <c r="B1" s="171" t="s">
        <v>138</v>
      </c>
      <c r="C1" s="171"/>
      <c r="D1" s="171"/>
      <c r="M1" s="32" t="s">
        <v>66</v>
      </c>
      <c r="N1" s="33">
        <v>0.1</v>
      </c>
    </row>
    <row r="2" spans="1:15">
      <c r="A2" s="9" t="s">
        <v>32</v>
      </c>
      <c r="B2" s="171" t="s">
        <v>139</v>
      </c>
      <c r="C2" s="171"/>
      <c r="D2" s="171"/>
      <c r="N2" t="s">
        <v>94</v>
      </c>
    </row>
    <row r="3" spans="1:15" ht="14.25" thickBot="1">
      <c r="A3" s="10" t="s">
        <v>33</v>
      </c>
      <c r="B3" s="120">
        <v>14</v>
      </c>
    </row>
    <row r="4" spans="1:15" ht="14.25" thickBot="1">
      <c r="A4" s="8"/>
      <c r="B4" s="7" t="s">
        <v>11</v>
      </c>
      <c r="C4" s="7" t="s">
        <v>12</v>
      </c>
      <c r="D4" s="7"/>
      <c r="F4" s="161" t="s">
        <v>39</v>
      </c>
      <c r="G4" s="162"/>
    </row>
    <row r="5" spans="1:15">
      <c r="A5" s="9" t="s">
        <v>13</v>
      </c>
      <c r="B5" s="6">
        <v>22</v>
      </c>
      <c r="C5" s="25">
        <f>INT(($B$5-10)/2)</f>
        <v>6</v>
      </c>
      <c r="D5" s="4">
        <f t="shared" ref="D5:D10" si="0">INT($B$3/2)+$C5</f>
        <v>13</v>
      </c>
      <c r="F5" s="163" t="s">
        <v>143</v>
      </c>
      <c r="G5" s="163"/>
      <c r="H5" s="164"/>
      <c r="I5" s="164"/>
      <c r="J5" s="164"/>
      <c r="K5" s="164"/>
      <c r="L5" s="164"/>
      <c r="M5" s="164"/>
      <c r="N5" s="164"/>
    </row>
    <row r="6" spans="1:15">
      <c r="A6" s="9" t="s">
        <v>14</v>
      </c>
      <c r="B6" s="6">
        <v>14</v>
      </c>
      <c r="C6" s="25">
        <f>INT(($B$6-10)/2)</f>
        <v>2</v>
      </c>
      <c r="D6" s="51">
        <f t="shared" si="0"/>
        <v>9</v>
      </c>
      <c r="F6" s="123" t="s">
        <v>23</v>
      </c>
      <c r="G6" s="7" t="s">
        <v>24</v>
      </c>
      <c r="H6" s="7" t="s">
        <v>25</v>
      </c>
      <c r="I6" s="7" t="s">
        <v>26</v>
      </c>
      <c r="J6" s="7" t="s">
        <v>27</v>
      </c>
      <c r="K6" s="7" t="s">
        <v>28</v>
      </c>
      <c r="L6" s="7" t="s">
        <v>87</v>
      </c>
      <c r="M6" s="7" t="s">
        <v>29</v>
      </c>
      <c r="N6" s="7" t="s">
        <v>30</v>
      </c>
      <c r="O6" s="35" t="s">
        <v>35</v>
      </c>
    </row>
    <row r="7" spans="1:15">
      <c r="A7" s="9" t="s">
        <v>15</v>
      </c>
      <c r="B7" s="6">
        <v>15</v>
      </c>
      <c r="C7" s="25">
        <f>INT(($B$7-10)/2)</f>
        <v>2</v>
      </c>
      <c r="D7" s="51">
        <f t="shared" si="0"/>
        <v>9</v>
      </c>
      <c r="F7" s="2" t="s">
        <v>112</v>
      </c>
      <c r="G7" s="2">
        <f>SUM(I7:N7)</f>
        <v>20</v>
      </c>
      <c r="H7" s="36" t="s">
        <v>13</v>
      </c>
      <c r="I7" s="38">
        <f>IF($H7 = "筋力",基本!$C$5,IF($H7 = "耐久力",基本!$C$6,IF($H7 = "敏捷力",基本!$C$7,IF($H7 = "知力",基本!$C$8,IF($H7 = "判断力",基本!$C$9,IF($H7 = "魅力",基本!$C$10,""))))))</f>
        <v>6</v>
      </c>
      <c r="J7" s="51">
        <f>INT($B$3/2)</f>
        <v>7</v>
      </c>
      <c r="K7" s="6">
        <v>2</v>
      </c>
      <c r="L7" s="6">
        <v>2</v>
      </c>
      <c r="M7" s="6">
        <v>3</v>
      </c>
      <c r="N7" s="6">
        <v>0</v>
      </c>
      <c r="O7" s="34">
        <f>SUM(J7:N7)</f>
        <v>14</v>
      </c>
    </row>
    <row r="8" spans="1:15">
      <c r="A8" s="9" t="s">
        <v>16</v>
      </c>
      <c r="B8" s="6">
        <v>9</v>
      </c>
      <c r="C8" s="25">
        <f>INT(($B$8-10)/2)</f>
        <v>-1</v>
      </c>
      <c r="D8" s="51">
        <f t="shared" si="0"/>
        <v>6</v>
      </c>
      <c r="F8" s="165" t="s">
        <v>34</v>
      </c>
      <c r="G8" s="165"/>
      <c r="H8" s="165" t="s">
        <v>35</v>
      </c>
      <c r="I8" s="165"/>
      <c r="J8" s="7" t="s">
        <v>25</v>
      </c>
      <c r="K8" s="7" t="s">
        <v>26</v>
      </c>
      <c r="L8" s="37" t="s">
        <v>87</v>
      </c>
      <c r="M8" s="7" t="s">
        <v>29</v>
      </c>
      <c r="N8" s="7" t="s">
        <v>30</v>
      </c>
      <c r="O8" s="35" t="s">
        <v>35</v>
      </c>
    </row>
    <row r="9" spans="1:15">
      <c r="A9" s="9" t="s">
        <v>17</v>
      </c>
      <c r="B9" s="6">
        <v>20</v>
      </c>
      <c r="C9" s="25">
        <f>INT(($B$9-10)/2)</f>
        <v>5</v>
      </c>
      <c r="D9" s="51">
        <f t="shared" si="0"/>
        <v>12</v>
      </c>
      <c r="F9" s="164" t="s">
        <v>147</v>
      </c>
      <c r="G9" s="164"/>
      <c r="H9" s="164">
        <f>SUM(K9:N9)</f>
        <v>9</v>
      </c>
      <c r="I9" s="164"/>
      <c r="J9" s="118" t="s">
        <v>13</v>
      </c>
      <c r="K9" s="38">
        <f>IF($J9 = "筋力",基本!$C$5,IF($J9 = "耐久力",基本!$C$6,IF($J9 = "敏捷力",基本!$C$7,IF($J9 = "知力",基本!$C$8,IF($J9 = "判断力",基本!$C$9,IF($J9 = "魅力",基本!$C$10,""))))))</f>
        <v>6</v>
      </c>
      <c r="L9" s="6">
        <v>0</v>
      </c>
      <c r="M9" s="6">
        <v>3</v>
      </c>
      <c r="N9" s="6">
        <v>0</v>
      </c>
      <c r="O9" s="34">
        <f>SUM(L9:N9)</f>
        <v>3</v>
      </c>
    </row>
    <row r="10" spans="1:15">
      <c r="A10" s="9" t="s">
        <v>18</v>
      </c>
      <c r="B10" s="6">
        <v>11</v>
      </c>
      <c r="C10" s="25">
        <f>INT(($B$10-10)/2)</f>
        <v>0</v>
      </c>
      <c r="D10" s="51">
        <f t="shared" si="0"/>
        <v>7</v>
      </c>
      <c r="F10" s="165" t="s">
        <v>36</v>
      </c>
      <c r="G10" s="165"/>
      <c r="H10" s="165" t="s">
        <v>37</v>
      </c>
      <c r="I10" s="165"/>
      <c r="J10" s="165"/>
      <c r="K10" s="165"/>
      <c r="L10" s="165" t="s">
        <v>38</v>
      </c>
      <c r="M10" s="165"/>
      <c r="N10" s="165"/>
    </row>
    <row r="11" spans="1:15">
      <c r="F11" s="164" t="s">
        <v>19</v>
      </c>
      <c r="G11" s="164"/>
      <c r="H11" s="164" t="s">
        <v>151</v>
      </c>
      <c r="I11" s="164"/>
      <c r="J11" s="164"/>
      <c r="K11" s="164"/>
      <c r="L11" s="6">
        <v>3</v>
      </c>
      <c r="M11" s="4" t="s">
        <v>67</v>
      </c>
      <c r="N11" s="6">
        <v>8</v>
      </c>
    </row>
    <row r="12" spans="1:15" ht="14.25" thickBot="1">
      <c r="A12" s="90" t="s">
        <v>107</v>
      </c>
      <c r="B12" s="88">
        <v>6</v>
      </c>
      <c r="C12" s="89" t="s">
        <v>108</v>
      </c>
      <c r="D12" s="89" t="s">
        <v>109</v>
      </c>
      <c r="F12" s="1"/>
      <c r="G12" s="1"/>
      <c r="H12" s="1"/>
      <c r="I12" s="1"/>
      <c r="J12" s="1"/>
      <c r="K12" s="1"/>
      <c r="L12" s="1"/>
      <c r="M12" s="1"/>
      <c r="N12" s="1"/>
    </row>
    <row r="13" spans="1:15" ht="14.25" thickBot="1">
      <c r="A13" s="9" t="s">
        <v>91</v>
      </c>
      <c r="B13" s="48">
        <v>91</v>
      </c>
      <c r="C13" s="99">
        <f>INT($B$13/2)</f>
        <v>45</v>
      </c>
      <c r="D13" s="99">
        <f>INT($B$13/4)</f>
        <v>22</v>
      </c>
      <c r="F13" s="161" t="s">
        <v>111</v>
      </c>
      <c r="G13" s="162"/>
      <c r="H13" s="1"/>
      <c r="I13" s="1"/>
      <c r="J13" s="1"/>
      <c r="K13" s="1"/>
      <c r="L13" s="1"/>
      <c r="M13" s="1"/>
      <c r="N13" s="1"/>
    </row>
    <row r="14" spans="1:15">
      <c r="A14" s="9" t="s">
        <v>19</v>
      </c>
      <c r="B14" s="48">
        <v>31</v>
      </c>
      <c r="F14" s="163" t="s">
        <v>143</v>
      </c>
      <c r="G14" s="163"/>
      <c r="H14" s="164"/>
      <c r="I14" s="164"/>
      <c r="J14" s="164"/>
      <c r="K14" s="164"/>
      <c r="L14" s="164"/>
      <c r="M14" s="164"/>
      <c r="N14" s="164"/>
    </row>
    <row r="15" spans="1:15">
      <c r="A15" s="9" t="s">
        <v>20</v>
      </c>
      <c r="B15" s="48">
        <v>26</v>
      </c>
      <c r="F15" s="7" t="s">
        <v>23</v>
      </c>
      <c r="G15" s="7" t="s">
        <v>24</v>
      </c>
      <c r="H15" s="7" t="s">
        <v>25</v>
      </c>
      <c r="I15" s="7" t="s">
        <v>26</v>
      </c>
      <c r="J15" s="7" t="s">
        <v>27</v>
      </c>
      <c r="K15" s="7" t="s">
        <v>28</v>
      </c>
      <c r="L15" s="37" t="s">
        <v>87</v>
      </c>
      <c r="M15" s="7" t="s">
        <v>29</v>
      </c>
      <c r="N15" s="7" t="s">
        <v>30</v>
      </c>
      <c r="O15" s="35" t="s">
        <v>35</v>
      </c>
    </row>
    <row r="16" spans="1:15">
      <c r="A16" s="9" t="s">
        <v>21</v>
      </c>
      <c r="B16" s="48">
        <v>23</v>
      </c>
      <c r="F16" s="122" t="s">
        <v>112</v>
      </c>
      <c r="G16" s="2">
        <f>SUM(I16:N16)</f>
        <v>20</v>
      </c>
      <c r="H16" s="36" t="s">
        <v>13</v>
      </c>
      <c r="I16" s="38">
        <f>IF($H16 = "筋力",基本!$C$5,IF($H16 = "耐久力",基本!$C$6,IF($H16 = "敏捷力",基本!$C$7,IF($H16 = "知力",基本!$C$8,IF($H16 = "判断力",基本!$C$9,IF($H16 = "魅力",基本!$C$10,""))))))</f>
        <v>6</v>
      </c>
      <c r="J16" s="2">
        <f>INT($B$3/2)</f>
        <v>7</v>
      </c>
      <c r="K16" s="6">
        <v>2</v>
      </c>
      <c r="L16" s="6">
        <v>2</v>
      </c>
      <c r="M16" s="6">
        <v>3</v>
      </c>
      <c r="N16" s="6">
        <v>0</v>
      </c>
      <c r="O16" s="34">
        <f>SUM(J16:N16)</f>
        <v>14</v>
      </c>
    </row>
    <row r="17" spans="1:15">
      <c r="A17" s="9" t="s">
        <v>22</v>
      </c>
      <c r="B17" s="48">
        <v>28</v>
      </c>
      <c r="F17" s="165" t="s">
        <v>34</v>
      </c>
      <c r="G17" s="165"/>
      <c r="H17" s="165" t="s">
        <v>35</v>
      </c>
      <c r="I17" s="165"/>
      <c r="J17" s="7" t="s">
        <v>25</v>
      </c>
      <c r="K17" s="7" t="s">
        <v>26</v>
      </c>
      <c r="L17" s="37" t="s">
        <v>87</v>
      </c>
      <c r="M17" s="7" t="s">
        <v>29</v>
      </c>
      <c r="N17" s="7" t="s">
        <v>30</v>
      </c>
      <c r="O17" s="35" t="s">
        <v>35</v>
      </c>
    </row>
    <row r="18" spans="1:15">
      <c r="A18" s="90" t="s">
        <v>133</v>
      </c>
      <c r="F18" s="164" t="s">
        <v>148</v>
      </c>
      <c r="G18" s="164"/>
      <c r="H18" s="164">
        <f>SUM(K18:N18)</f>
        <v>9</v>
      </c>
      <c r="I18" s="164"/>
      <c r="J18" s="36" t="s">
        <v>13</v>
      </c>
      <c r="K18" s="38">
        <f>IF($J18 = "筋力",基本!$C$5,IF($J18 = "耐久力",基本!$C$6,IF($J18 = "敏捷力",基本!$C$7,IF($J18 = "知力",基本!$C$8,IF($J18 = "判断力",基本!$C$9,IF($J18 = "魅力",基本!$C$10,""))))))</f>
        <v>6</v>
      </c>
      <c r="L18" s="6">
        <v>0</v>
      </c>
      <c r="M18" s="6">
        <v>3</v>
      </c>
      <c r="N18" s="6">
        <v>0</v>
      </c>
      <c r="O18" s="34">
        <f>SUM(L18:N18)</f>
        <v>3</v>
      </c>
    </row>
    <row r="19" spans="1:15">
      <c r="F19" s="165" t="s">
        <v>36</v>
      </c>
      <c r="G19" s="165"/>
      <c r="H19" s="165" t="s">
        <v>37</v>
      </c>
      <c r="I19" s="165"/>
      <c r="J19" s="165"/>
      <c r="K19" s="165"/>
      <c r="L19" s="165" t="s">
        <v>38</v>
      </c>
      <c r="M19" s="165"/>
      <c r="N19" s="165"/>
    </row>
    <row r="20" spans="1:15">
      <c r="B20" s="125"/>
      <c r="C20" s="125"/>
      <c r="D20" s="125"/>
      <c r="F20" s="164" t="s">
        <v>19</v>
      </c>
      <c r="G20" s="164"/>
      <c r="H20" s="172" t="s">
        <v>150</v>
      </c>
      <c r="I20" s="164"/>
      <c r="J20" s="164"/>
      <c r="K20" s="164"/>
      <c r="L20" s="6">
        <v>3</v>
      </c>
      <c r="M20" s="4" t="s">
        <v>46</v>
      </c>
      <c r="N20" s="6">
        <v>8</v>
      </c>
    </row>
    <row r="21" spans="1:15" ht="14.25" thickBot="1">
      <c r="B21" s="125"/>
      <c r="C21" s="125"/>
      <c r="D21" s="125"/>
      <c r="F21" s="1"/>
      <c r="G21" s="1"/>
      <c r="H21" s="1"/>
      <c r="I21" s="1"/>
      <c r="J21" s="1"/>
      <c r="K21" s="1"/>
      <c r="L21" s="1"/>
      <c r="M21" s="1"/>
      <c r="N21" s="1"/>
    </row>
    <row r="22" spans="1:15" ht="14.25" thickBot="1">
      <c r="B22" s="125"/>
      <c r="C22" s="125"/>
      <c r="D22" s="125"/>
      <c r="F22" s="161" t="s">
        <v>145</v>
      </c>
      <c r="G22" s="162"/>
      <c r="H22" s="1"/>
      <c r="I22" s="1"/>
      <c r="J22" s="1"/>
      <c r="K22" s="1"/>
      <c r="L22" s="1"/>
      <c r="M22" s="1"/>
      <c r="N22" s="1"/>
    </row>
    <row r="23" spans="1:15">
      <c r="B23" s="125"/>
      <c r="C23" s="125"/>
      <c r="D23" s="125"/>
      <c r="F23" s="163" t="s">
        <v>146</v>
      </c>
      <c r="G23" s="163"/>
      <c r="H23" s="164"/>
      <c r="I23" s="164"/>
      <c r="J23" s="164"/>
      <c r="K23" s="164"/>
      <c r="L23" s="164"/>
      <c r="M23" s="164"/>
      <c r="N23" s="164"/>
    </row>
    <row r="24" spans="1:15">
      <c r="F24" s="7" t="s">
        <v>23</v>
      </c>
      <c r="G24" s="7" t="s">
        <v>24</v>
      </c>
      <c r="H24" s="7" t="s">
        <v>25</v>
      </c>
      <c r="I24" s="7" t="s">
        <v>26</v>
      </c>
      <c r="J24" s="7" t="s">
        <v>27</v>
      </c>
      <c r="K24" s="7" t="s">
        <v>28</v>
      </c>
      <c r="L24" s="37" t="s">
        <v>87</v>
      </c>
      <c r="M24" s="7" t="s">
        <v>29</v>
      </c>
      <c r="N24" s="7" t="s">
        <v>30</v>
      </c>
      <c r="O24" s="35" t="s">
        <v>35</v>
      </c>
    </row>
    <row r="25" spans="1:15">
      <c r="A25" s="39" t="s">
        <v>72</v>
      </c>
      <c r="B25" s="39" t="s">
        <v>70</v>
      </c>
      <c r="C25" s="39" t="s">
        <v>77</v>
      </c>
      <c r="D25" s="39" t="str">
        <f>IF($F$4="","",$F$4)</f>
        <v>近接基礎</v>
      </c>
      <c r="F25" s="122" t="s">
        <v>112</v>
      </c>
      <c r="G25" s="2">
        <f>SUM(I25:N25)</f>
        <v>20</v>
      </c>
      <c r="H25" s="36" t="s">
        <v>13</v>
      </c>
      <c r="I25" s="38">
        <f>IF($H25 = "筋力",基本!$C$5,IF($H25 = "耐久力",基本!$C$6,IF($H25 = "敏捷力",基本!$C$7,IF($H25 = "知力",基本!$C$8,IF($H25 = "判断力",基本!$C$9,IF($H25 = "魅力",基本!$C$10,""))))))</f>
        <v>6</v>
      </c>
      <c r="J25" s="2">
        <f>INT($B$3/2)</f>
        <v>7</v>
      </c>
      <c r="K25" s="6">
        <v>2</v>
      </c>
      <c r="L25" s="6">
        <v>2</v>
      </c>
      <c r="M25" s="6">
        <v>3</v>
      </c>
      <c r="N25" s="6">
        <v>0</v>
      </c>
      <c r="O25" s="34">
        <f>SUM(J25:N25)</f>
        <v>14</v>
      </c>
    </row>
    <row r="26" spans="1:15">
      <c r="A26" s="39" t="s">
        <v>73</v>
      </c>
      <c r="B26" s="39" t="s">
        <v>75</v>
      </c>
      <c r="C26" s="39" t="s">
        <v>78</v>
      </c>
      <c r="D26" s="39" t="str">
        <f>IF($F$13="","",$F$13)</f>
        <v>遠隔基礎</v>
      </c>
      <c r="F26" s="165" t="s">
        <v>34</v>
      </c>
      <c r="G26" s="165"/>
      <c r="H26" s="165" t="s">
        <v>35</v>
      </c>
      <c r="I26" s="165"/>
      <c r="J26" s="7" t="s">
        <v>25</v>
      </c>
      <c r="K26" s="7" t="s">
        <v>26</v>
      </c>
      <c r="L26" s="37" t="s">
        <v>87</v>
      </c>
      <c r="M26" s="7" t="s">
        <v>29</v>
      </c>
      <c r="N26" s="7" t="s">
        <v>30</v>
      </c>
      <c r="O26" s="35" t="s">
        <v>35</v>
      </c>
    </row>
    <row r="27" spans="1:15">
      <c r="A27" s="39" t="s">
        <v>74</v>
      </c>
      <c r="B27" s="39" t="s">
        <v>76</v>
      </c>
      <c r="C27" s="39" t="s">
        <v>79</v>
      </c>
      <c r="D27" s="39" t="str">
        <f>IF($F$22="","",$F$22)</f>
        <v>パワー(筋)</v>
      </c>
      <c r="F27" s="164" t="s">
        <v>149</v>
      </c>
      <c r="G27" s="164"/>
      <c r="H27" s="164">
        <f>SUM(K27:N27)</f>
        <v>9</v>
      </c>
      <c r="I27" s="164"/>
      <c r="J27" s="36" t="s">
        <v>13</v>
      </c>
      <c r="K27" s="38">
        <f>IF($J27 = "筋力",基本!$C$5,IF($J27 = "耐久力",基本!$C$6,IF($J27 = "敏捷力",基本!$C$7,IF($J27 = "知力",基本!$C$8,IF($J27 = "判断力",基本!$C$9,IF($J27 = "魅力",基本!$C$10,""))))))</f>
        <v>6</v>
      </c>
      <c r="L27" s="118">
        <v>0</v>
      </c>
      <c r="M27" s="118">
        <v>3</v>
      </c>
      <c r="N27" s="118">
        <v>0</v>
      </c>
      <c r="O27" s="34">
        <f>SUM(L27:N27)</f>
        <v>3</v>
      </c>
    </row>
    <row r="28" spans="1:15">
      <c r="A28" s="39" t="s">
        <v>86</v>
      </c>
      <c r="B28" s="39" t="s">
        <v>116</v>
      </c>
      <c r="C28" s="39" t="s">
        <v>80</v>
      </c>
      <c r="D28" s="39" t="str">
        <f>IF($F$31="","",$F$31)</f>
        <v>ゴーリング・チャージ</v>
      </c>
      <c r="F28" s="165" t="s">
        <v>36</v>
      </c>
      <c r="G28" s="165"/>
      <c r="H28" s="165" t="s">
        <v>37</v>
      </c>
      <c r="I28" s="165"/>
      <c r="J28" s="165"/>
      <c r="K28" s="165"/>
      <c r="L28" s="165" t="s">
        <v>38</v>
      </c>
      <c r="M28" s="165"/>
      <c r="N28" s="165"/>
    </row>
    <row r="29" spans="1:15">
      <c r="A29" s="39" t="s">
        <v>114</v>
      </c>
      <c r="B29" s="39"/>
      <c r="C29" s="39" t="s">
        <v>81</v>
      </c>
      <c r="D29" s="39" t="str">
        <f>IF($F$40="","",$F$40)</f>
        <v/>
      </c>
      <c r="F29" s="164" t="s">
        <v>19</v>
      </c>
      <c r="G29" s="164"/>
      <c r="H29" s="164"/>
      <c r="I29" s="164"/>
      <c r="J29" s="164"/>
      <c r="K29" s="164"/>
      <c r="L29" s="6">
        <v>3</v>
      </c>
      <c r="M29" s="4" t="s">
        <v>46</v>
      </c>
      <c r="N29" s="6">
        <v>8</v>
      </c>
    </row>
    <row r="30" spans="1:15" ht="14.25" thickBot="1">
      <c r="A30" s="39" t="s">
        <v>128</v>
      </c>
      <c r="C30" s="39" t="s">
        <v>82</v>
      </c>
    </row>
    <row r="31" spans="1:15" ht="14.25" thickBot="1">
      <c r="A31" s="39"/>
      <c r="C31" s="39" t="s">
        <v>71</v>
      </c>
      <c r="F31" s="161" t="s">
        <v>285</v>
      </c>
      <c r="G31" s="162"/>
      <c r="H31" s="1"/>
      <c r="I31" s="1"/>
      <c r="J31" s="1"/>
      <c r="K31" s="1"/>
      <c r="L31" s="1"/>
      <c r="M31" s="1"/>
      <c r="N31" s="1"/>
    </row>
    <row r="32" spans="1:15">
      <c r="C32" s="39" t="s">
        <v>83</v>
      </c>
      <c r="F32" s="163" t="s">
        <v>286</v>
      </c>
      <c r="G32" s="163"/>
      <c r="H32" s="164"/>
      <c r="I32" s="164"/>
      <c r="J32" s="164"/>
      <c r="K32" s="164"/>
      <c r="L32" s="164"/>
      <c r="M32" s="164"/>
      <c r="N32" s="164"/>
    </row>
    <row r="33" spans="3:15">
      <c r="C33" s="39" t="s">
        <v>84</v>
      </c>
      <c r="F33" s="7" t="s">
        <v>23</v>
      </c>
      <c r="G33" s="7" t="s">
        <v>24</v>
      </c>
      <c r="H33" s="7" t="s">
        <v>25</v>
      </c>
      <c r="I33" s="7" t="s">
        <v>26</v>
      </c>
      <c r="J33" s="7" t="s">
        <v>27</v>
      </c>
      <c r="K33" s="7" t="s">
        <v>28</v>
      </c>
      <c r="L33" s="37" t="s">
        <v>87</v>
      </c>
      <c r="M33" s="7" t="s">
        <v>29</v>
      </c>
      <c r="N33" s="7" t="s">
        <v>30</v>
      </c>
      <c r="O33" s="35" t="s">
        <v>35</v>
      </c>
    </row>
    <row r="34" spans="3:15">
      <c r="C34" s="39" t="s">
        <v>85</v>
      </c>
      <c r="F34" s="61" t="s">
        <v>113</v>
      </c>
      <c r="G34" s="4">
        <f>SUM(I34:N34)</f>
        <v>19</v>
      </c>
      <c r="H34" s="36" t="s">
        <v>13</v>
      </c>
      <c r="I34" s="38">
        <f>IF($H34 = "筋力",基本!$C$5,IF($H34 = "耐久力",基本!$C$6,IF($H34 = "敏捷力",基本!$C$7,IF($H34 = "知力",基本!$C$8,IF($H34 = "判断力",基本!$C$9,IF($H34 = "魅力",基本!$C$10,""))))))</f>
        <v>6</v>
      </c>
      <c r="J34" s="4">
        <f>INT($B$3/2)</f>
        <v>7</v>
      </c>
      <c r="K34" s="6"/>
      <c r="L34" s="6"/>
      <c r="M34" s="6"/>
      <c r="N34" s="6">
        <v>6</v>
      </c>
      <c r="O34" s="34">
        <f>SUM(J34:N34)</f>
        <v>13</v>
      </c>
    </row>
    <row r="35" spans="3:15">
      <c r="C35" s="39"/>
      <c r="F35" s="165" t="s">
        <v>5</v>
      </c>
      <c r="G35" s="165"/>
      <c r="H35" s="165" t="s">
        <v>35</v>
      </c>
      <c r="I35" s="165"/>
      <c r="J35" s="7" t="s">
        <v>25</v>
      </c>
      <c r="K35" s="7" t="s">
        <v>26</v>
      </c>
      <c r="L35" s="37" t="s">
        <v>87</v>
      </c>
      <c r="M35" s="7" t="s">
        <v>29</v>
      </c>
      <c r="N35" s="7" t="s">
        <v>30</v>
      </c>
      <c r="O35" s="35" t="s">
        <v>35</v>
      </c>
    </row>
    <row r="36" spans="3:15">
      <c r="F36" s="164"/>
      <c r="G36" s="164"/>
      <c r="H36" s="164">
        <f>SUM(K36:N36)</f>
        <v>6</v>
      </c>
      <c r="I36" s="164"/>
      <c r="J36" s="36" t="s">
        <v>13</v>
      </c>
      <c r="K36" s="38">
        <f>IF($J36 = "筋力",基本!$C$5,IF($J36 = "耐久力",基本!$C$6,IF($J36 = "敏捷力",基本!$C$7,IF($J36 = "知力",基本!$C$8,IF($J36 = "判断力",基本!$C$9,IF($J36 = "魅力",基本!$C$10,""))))))</f>
        <v>6</v>
      </c>
      <c r="L36" s="6"/>
      <c r="M36" s="6"/>
      <c r="N36" s="6"/>
      <c r="O36" s="34">
        <f>SUM(L36:N36)</f>
        <v>0</v>
      </c>
    </row>
    <row r="37" spans="3:15">
      <c r="F37" s="165" t="s">
        <v>36</v>
      </c>
      <c r="G37" s="165"/>
      <c r="H37" s="165" t="s">
        <v>37</v>
      </c>
      <c r="I37" s="165"/>
      <c r="J37" s="165"/>
      <c r="K37" s="165"/>
      <c r="L37" s="165" t="s">
        <v>4</v>
      </c>
      <c r="M37" s="165"/>
      <c r="N37" s="165"/>
    </row>
    <row r="38" spans="3:15">
      <c r="F38" s="164"/>
      <c r="G38" s="164"/>
      <c r="H38" s="164"/>
      <c r="I38" s="164"/>
      <c r="J38" s="164"/>
      <c r="K38" s="164"/>
      <c r="L38" s="6"/>
      <c r="M38" s="4"/>
      <c r="N38" s="6"/>
    </row>
    <row r="39" spans="3:15" ht="14.25" thickBot="1"/>
    <row r="40" spans="3:15" ht="14.25" thickBot="1">
      <c r="F40" s="161"/>
      <c r="G40" s="162"/>
      <c r="H40" s="1"/>
      <c r="I40" s="1"/>
      <c r="J40" s="1"/>
      <c r="K40" s="1"/>
      <c r="L40" s="1"/>
      <c r="M40" s="1"/>
      <c r="N40" s="1"/>
    </row>
    <row r="41" spans="3:15">
      <c r="F41" s="163" t="s">
        <v>120</v>
      </c>
      <c r="G41" s="163"/>
      <c r="H41" s="164"/>
      <c r="I41" s="164"/>
      <c r="J41" s="164"/>
      <c r="K41" s="164"/>
      <c r="L41" s="164"/>
      <c r="M41" s="164"/>
      <c r="N41" s="164"/>
    </row>
    <row r="42" spans="3:15">
      <c r="F42" s="37" t="s">
        <v>23</v>
      </c>
      <c r="G42" s="37" t="s">
        <v>24</v>
      </c>
      <c r="H42" s="37" t="s">
        <v>25</v>
      </c>
      <c r="I42" s="37" t="s">
        <v>26</v>
      </c>
      <c r="J42" s="37" t="s">
        <v>27</v>
      </c>
      <c r="K42" s="37" t="s">
        <v>28</v>
      </c>
      <c r="L42" s="37" t="s">
        <v>87</v>
      </c>
      <c r="M42" s="37" t="s">
        <v>29</v>
      </c>
      <c r="N42" s="37" t="s">
        <v>30</v>
      </c>
      <c r="O42" s="37" t="s">
        <v>35</v>
      </c>
    </row>
    <row r="43" spans="3:15">
      <c r="F43" s="38" t="s">
        <v>68</v>
      </c>
      <c r="G43" s="38">
        <f>SUM(I43:N43)</f>
        <v>7</v>
      </c>
      <c r="H43" s="130"/>
      <c r="I43" s="38" t="str">
        <f>IF($H43 = "筋力",基本!$C$5,IF($H43 = "耐久力",基本!$C$6,IF($H43 = "敏捷力",基本!$C$7,IF($H43 = "知力",基本!$C$8,IF($H43 = "判断力",基本!$C$9,IF($H43 = "魅力",基本!$C$10,""))))))</f>
        <v/>
      </c>
      <c r="J43" s="38">
        <f>INT($B$3/2)</f>
        <v>7</v>
      </c>
      <c r="K43" s="36"/>
      <c r="L43" s="36"/>
      <c r="M43" s="36"/>
      <c r="N43" s="36"/>
      <c r="O43" s="38">
        <f>SUM(J43:N43)</f>
        <v>7</v>
      </c>
    </row>
    <row r="44" spans="3:15">
      <c r="F44" s="166" t="s">
        <v>5</v>
      </c>
      <c r="G44" s="167"/>
      <c r="H44" s="166" t="s">
        <v>35</v>
      </c>
      <c r="I44" s="167"/>
      <c r="J44" s="37" t="s">
        <v>25</v>
      </c>
      <c r="K44" s="37" t="s">
        <v>26</v>
      </c>
      <c r="L44" s="37" t="s">
        <v>87</v>
      </c>
      <c r="M44" s="37" t="s">
        <v>29</v>
      </c>
      <c r="N44" s="37" t="s">
        <v>30</v>
      </c>
      <c r="O44" s="37" t="s">
        <v>35</v>
      </c>
    </row>
    <row r="45" spans="3:15">
      <c r="F45" s="164"/>
      <c r="G45" s="164"/>
      <c r="H45" s="169">
        <f>SUM(K45:N45)</f>
        <v>0</v>
      </c>
      <c r="I45" s="170"/>
      <c r="J45" s="130"/>
      <c r="K45" s="38" t="str">
        <f>IF($J45 = "筋力",基本!$C$5,IF($J45 = "耐久力",基本!$C$6,IF($J45 = "敏捷力",基本!$C$7,IF($J45 = "知力",基本!$C$8,IF($J45 = "判断力",基本!$C$9,IF($J45 = "魅力",基本!$C$10,""))))))</f>
        <v/>
      </c>
      <c r="L45" s="36"/>
      <c r="M45" s="36"/>
      <c r="N45" s="36"/>
      <c r="O45" s="38">
        <f>SUM(L45:N45)</f>
        <v>0</v>
      </c>
    </row>
    <row r="46" spans="3:15">
      <c r="F46" s="166" t="s">
        <v>36</v>
      </c>
      <c r="G46" s="167"/>
      <c r="H46" s="166" t="s">
        <v>37</v>
      </c>
      <c r="I46" s="168"/>
      <c r="J46" s="168"/>
      <c r="K46" s="167"/>
      <c r="L46" s="166" t="s">
        <v>4</v>
      </c>
      <c r="M46" s="168"/>
      <c r="N46" s="167"/>
    </row>
    <row r="47" spans="3:15">
      <c r="F47" s="164"/>
      <c r="G47" s="164"/>
      <c r="H47" s="164"/>
      <c r="I47" s="164"/>
      <c r="J47" s="164"/>
      <c r="K47" s="164"/>
      <c r="L47" s="36"/>
      <c r="M47" s="38"/>
      <c r="N47" s="36"/>
    </row>
  </sheetData>
  <mergeCells count="57">
    <mergeCell ref="H36:I36"/>
    <mergeCell ref="H20:K20"/>
    <mergeCell ref="L10:N10"/>
    <mergeCell ref="F18:G18"/>
    <mergeCell ref="H18:I18"/>
    <mergeCell ref="F19:G19"/>
    <mergeCell ref="H19:K19"/>
    <mergeCell ref="L19:N19"/>
    <mergeCell ref="F14:N14"/>
    <mergeCell ref="F17:G17"/>
    <mergeCell ref="H17:I17"/>
    <mergeCell ref="F10:G10"/>
    <mergeCell ref="F11:G11"/>
    <mergeCell ref="H10:K10"/>
    <mergeCell ref="H11:K11"/>
    <mergeCell ref="B1:D1"/>
    <mergeCell ref="B2:D2"/>
    <mergeCell ref="F37:G37"/>
    <mergeCell ref="H37:K37"/>
    <mergeCell ref="F29:G29"/>
    <mergeCell ref="H29:K29"/>
    <mergeCell ref="F23:N23"/>
    <mergeCell ref="F26:G26"/>
    <mergeCell ref="H26:I26"/>
    <mergeCell ref="F27:G27"/>
    <mergeCell ref="H27:I27"/>
    <mergeCell ref="F28:G28"/>
    <mergeCell ref="H28:K28"/>
    <mergeCell ref="L28:N28"/>
    <mergeCell ref="F20:G20"/>
    <mergeCell ref="F4:G4"/>
    <mergeCell ref="F41:N41"/>
    <mergeCell ref="F46:G46"/>
    <mergeCell ref="H46:K46"/>
    <mergeCell ref="L46:N46"/>
    <mergeCell ref="F47:G47"/>
    <mergeCell ref="H47:K47"/>
    <mergeCell ref="H45:I45"/>
    <mergeCell ref="F45:G45"/>
    <mergeCell ref="H44:I44"/>
    <mergeCell ref="F44:G44"/>
    <mergeCell ref="F13:G13"/>
    <mergeCell ref="F22:G22"/>
    <mergeCell ref="F31:G31"/>
    <mergeCell ref="F40:G40"/>
    <mergeCell ref="F5:N5"/>
    <mergeCell ref="F8:G8"/>
    <mergeCell ref="F9:G9"/>
    <mergeCell ref="H8:I8"/>
    <mergeCell ref="H9:I9"/>
    <mergeCell ref="L37:N37"/>
    <mergeCell ref="F38:G38"/>
    <mergeCell ref="H38:K38"/>
    <mergeCell ref="F32:N32"/>
    <mergeCell ref="F35:G35"/>
    <mergeCell ref="H35:I35"/>
    <mergeCell ref="F36:G36"/>
  </mergeCells>
  <phoneticPr fontId="1"/>
  <dataValidations count="1">
    <dataValidation type="list" allowBlank="1" showInputMessage="1" showErrorMessage="1" sqref="H7 J9 J18 H16 H25 J27 J36 H34 H43 J45">
      <formula1>$A$5:$A$10</formula1>
    </dataValidation>
  </dataValidations>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2"/>
  <sheetViews>
    <sheetView zoomScaleNormal="100" workbookViewId="0">
      <selection activeCell="I34" sqref="I34"/>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58" t="s">
        <v>33</v>
      </c>
      <c r="B1" s="272">
        <v>11</v>
      </c>
      <c r="C1" s="273"/>
      <c r="D1" s="59" t="s">
        <v>41</v>
      </c>
      <c r="E1" s="60" t="s">
        <v>58</v>
      </c>
      <c r="F1" s="274"/>
      <c r="G1" s="275"/>
      <c r="H1" s="15" t="s">
        <v>56</v>
      </c>
    </row>
    <row r="2" spans="1:13" ht="24.75" customHeight="1">
      <c r="A2" s="59" t="s">
        <v>0</v>
      </c>
      <c r="B2" s="276" t="s">
        <v>197</v>
      </c>
      <c r="C2" s="276"/>
      <c r="D2" s="276"/>
      <c r="E2" s="276"/>
      <c r="F2" s="276"/>
      <c r="G2" s="276"/>
      <c r="H2" s="15" t="s">
        <v>57</v>
      </c>
    </row>
    <row r="3" spans="1:13" ht="19.5" customHeight="1">
      <c r="A3" s="46" t="s">
        <v>49</v>
      </c>
      <c r="B3" s="1"/>
      <c r="C3" s="1"/>
      <c r="D3" s="1"/>
      <c r="I3" s="15"/>
    </row>
    <row r="4" spans="1:13">
      <c r="A4" s="16" t="s">
        <v>47</v>
      </c>
      <c r="B4" s="232" t="s">
        <v>198</v>
      </c>
      <c r="C4" s="233"/>
      <c r="D4" s="233"/>
      <c r="E4" s="233"/>
      <c r="F4" s="233"/>
      <c r="G4" s="234"/>
    </row>
    <row r="5" spans="1:13">
      <c r="A5" s="17" t="s">
        <v>40</v>
      </c>
      <c r="B5" s="232" t="s">
        <v>124</v>
      </c>
      <c r="C5" s="233"/>
      <c r="D5" s="233"/>
      <c r="E5" s="233"/>
      <c r="F5" s="233"/>
      <c r="G5" s="234"/>
    </row>
    <row r="6" spans="1:13">
      <c r="A6" s="17" t="s">
        <v>8</v>
      </c>
      <c r="B6" s="269" t="s">
        <v>123</v>
      </c>
      <c r="C6" s="270"/>
      <c r="D6" s="271"/>
      <c r="E6" s="136" t="s">
        <v>44</v>
      </c>
      <c r="F6" s="109" t="str">
        <f>$I$6</f>
        <v>近接or遠隔</v>
      </c>
      <c r="G6" s="135" t="str">
        <f>$J$6</f>
        <v>武器</v>
      </c>
      <c r="H6" s="62" t="s">
        <v>44</v>
      </c>
      <c r="I6" s="130" t="s">
        <v>128</v>
      </c>
      <c r="J6" s="63" t="s">
        <v>125</v>
      </c>
    </row>
    <row r="7" spans="1:13">
      <c r="A7" s="18" t="s">
        <v>7</v>
      </c>
      <c r="B7" s="283" t="s">
        <v>199</v>
      </c>
      <c r="C7" s="284"/>
      <c r="D7" s="285"/>
      <c r="E7" s="136" t="s">
        <v>69</v>
      </c>
      <c r="F7" s="135" t="str">
        <f>IF($I$7 = 0,"", $I$7)</f>
        <v/>
      </c>
      <c r="G7" s="135" t="str">
        <f>IF($J$7 = 0,"", $J$7)</f>
        <v/>
      </c>
      <c r="H7" s="62" t="s">
        <v>69</v>
      </c>
      <c r="I7" s="118"/>
      <c r="J7" s="63">
        <v>0</v>
      </c>
    </row>
    <row r="8" spans="1:13">
      <c r="A8" s="95" t="s">
        <v>9</v>
      </c>
      <c r="B8" s="232" t="s">
        <v>160</v>
      </c>
      <c r="C8" s="233"/>
      <c r="D8" s="233"/>
      <c r="E8" s="233"/>
      <c r="F8" s="233"/>
      <c r="G8" s="234"/>
      <c r="H8" s="62" t="s">
        <v>88</v>
      </c>
      <c r="I8" s="63" t="s">
        <v>144</v>
      </c>
      <c r="J8" s="15" t="s">
        <v>65</v>
      </c>
    </row>
    <row r="9" spans="1:13">
      <c r="A9" s="97" t="s">
        <v>10</v>
      </c>
      <c r="B9" s="235" t="s">
        <v>215</v>
      </c>
      <c r="C9" s="236"/>
      <c r="D9" s="236"/>
      <c r="E9" s="236"/>
      <c r="F9" s="236"/>
      <c r="G9" s="237"/>
      <c r="H9" s="62" t="s">
        <v>52</v>
      </c>
      <c r="I9" s="63" t="s">
        <v>162</v>
      </c>
      <c r="J9" s="61">
        <f>IF($I$9 = "筋力",基本!$C$5,IF($I$9 = "耐久力",基本!$C$6,IF($I$9 = "敏捷力",基本!$C$7,IF($I$9 = "知力",基本!$C$8,IF($I$9 = "判断力",基本!$C$9,IF($I$9 = "魅力",基本!$C$10,""))))))</f>
        <v>6</v>
      </c>
      <c r="K9" s="63" t="s">
        <v>95</v>
      </c>
    </row>
    <row r="10" spans="1:13">
      <c r="A10" s="96"/>
      <c r="B10" s="224" t="s">
        <v>200</v>
      </c>
      <c r="C10" s="225"/>
      <c r="D10" s="225"/>
      <c r="E10" s="225"/>
      <c r="F10" s="225"/>
      <c r="G10" s="226"/>
      <c r="H10" s="62" t="s">
        <v>61</v>
      </c>
      <c r="I10" s="63">
        <v>0</v>
      </c>
      <c r="J10" s="166" t="s">
        <v>54</v>
      </c>
      <c r="K10" s="167"/>
      <c r="L10" s="61">
        <f>IF($I$8=基本!$F$4,基本!$O$7,IF($I$8=基本!$F$13,基本!$O$16,IF($I$8=基本!$F$22,基本!$O$25,IF($I$8=基本!$F$31,基本!$O$34,IF($I$8=基本!$F$40,基本!$O$43,0)))))</f>
        <v>14</v>
      </c>
    </row>
    <row r="11" spans="1:13">
      <c r="A11" s="96"/>
      <c r="B11" s="266" t="s">
        <v>201</v>
      </c>
      <c r="C11" s="267"/>
      <c r="D11" s="267"/>
      <c r="E11" s="267"/>
      <c r="F11" s="267"/>
      <c r="G11" s="268"/>
      <c r="H11" s="44" t="s">
        <v>53</v>
      </c>
      <c r="I11" s="63" t="s">
        <v>140</v>
      </c>
      <c r="J11" s="40">
        <f>IF($I$9 = "筋力",基本!$C$5,IF($I$11 = "耐久力",基本!$C$6,IF($I$11 = "敏捷力",基本!$C$7,IF($I$11 = "知力",基本!$C$8,IF($I$11 = "判断力",基本!$C$9,IF($I$11 = "魅力",基本!$C$10,""))))))</f>
        <v>6</v>
      </c>
      <c r="L11" s="1"/>
    </row>
    <row r="12" spans="1:13">
      <c r="A12" s="96"/>
      <c r="B12" s="224"/>
      <c r="C12" s="225"/>
      <c r="D12" s="225"/>
      <c r="E12" s="225"/>
      <c r="F12" s="225"/>
      <c r="G12" s="226"/>
      <c r="H12" s="62" t="s">
        <v>62</v>
      </c>
      <c r="I12" s="63">
        <v>0</v>
      </c>
      <c r="J12" s="166" t="s">
        <v>55</v>
      </c>
      <c r="K12" s="167"/>
      <c r="L12" s="61">
        <f>IF($I$8=基本!$F$4,基本!$O$9,IF($I$8=基本!$F$13,基本!$O$18,IF($I$8=基本!$F$22,基本!$O$27,IF($I$8=基本!$F$31,基本!$O$36,IF($I$8=基本!$F$40,基本!$O$45,0)))))</f>
        <v>3</v>
      </c>
    </row>
    <row r="13" spans="1:13">
      <c r="A13" s="96"/>
      <c r="B13" s="224"/>
      <c r="C13" s="225"/>
      <c r="D13" s="225"/>
      <c r="E13" s="225"/>
      <c r="F13" s="225"/>
      <c r="G13" s="226"/>
      <c r="H13" s="45" t="s">
        <v>89</v>
      </c>
      <c r="I13" s="63">
        <v>2</v>
      </c>
      <c r="J13" s="62" t="s">
        <v>45</v>
      </c>
      <c r="K13" s="63">
        <v>10</v>
      </c>
      <c r="L13" s="145">
        <v>5</v>
      </c>
      <c r="M13" s="134" t="s">
        <v>153</v>
      </c>
    </row>
    <row r="14" spans="1:13">
      <c r="A14" s="96"/>
      <c r="B14" s="224"/>
      <c r="C14" s="225"/>
      <c r="D14" s="225"/>
      <c r="E14" s="225"/>
      <c r="F14" s="225"/>
      <c r="G14" s="226"/>
      <c r="H14" s="62" t="s">
        <v>51</v>
      </c>
      <c r="I14" s="63">
        <v>3</v>
      </c>
      <c r="J14" s="62" t="s">
        <v>45</v>
      </c>
      <c r="K14" s="63">
        <v>8</v>
      </c>
      <c r="L14" s="145">
        <v>12</v>
      </c>
      <c r="M14" s="134" t="s">
        <v>152</v>
      </c>
    </row>
    <row r="15" spans="1:13">
      <c r="A15" s="21"/>
      <c r="B15" s="280"/>
      <c r="C15" s="281"/>
      <c r="D15" s="281"/>
      <c r="E15" s="281"/>
      <c r="F15" s="281"/>
      <c r="G15" s="282"/>
      <c r="H15" s="62" t="s">
        <v>63</v>
      </c>
      <c r="I15" s="63"/>
    </row>
    <row r="16" spans="1:13" ht="14.25" thickBot="1">
      <c r="A16" s="14" t="s">
        <v>48</v>
      </c>
      <c r="E16" s="3"/>
      <c r="H16" s="125"/>
      <c r="I16" s="125"/>
      <c r="J16" s="125"/>
      <c r="K16" s="125"/>
      <c r="L16" s="125"/>
    </row>
    <row r="17" spans="1:11" ht="18.75" customHeight="1" thickBot="1">
      <c r="A17" s="294" t="str">
        <f>$B$2</f>
        <v>レディ・ラック・スマイルズ</v>
      </c>
      <c r="B17" s="295"/>
      <c r="C17" s="296"/>
      <c r="D17" s="82" t="s">
        <v>3</v>
      </c>
      <c r="E17" s="151" t="s">
        <v>2</v>
      </c>
      <c r="G17" s="125"/>
      <c r="H17" s="125"/>
      <c r="I17" s="125"/>
      <c r="J17" s="125"/>
      <c r="K17"/>
    </row>
    <row r="18" spans="1:11" ht="23.25" customHeight="1">
      <c r="A18" s="242" t="s">
        <v>1</v>
      </c>
      <c r="B18" s="83" t="s">
        <v>43</v>
      </c>
      <c r="C18" s="142" t="str">
        <f>$K$9</f>
        <v>AC</v>
      </c>
      <c r="D18" s="85" t="str">
        <f>$J$9+$L$10+$I$10 &amp; "+1d20"</f>
        <v>20+1d20</v>
      </c>
      <c r="E18" s="75" t="str">
        <f>$J$9+$L$10+2+$I$10 &amp; "+1d20"</f>
        <v>22+1d20</v>
      </c>
      <c r="I18"/>
      <c r="J18"/>
      <c r="K18"/>
    </row>
    <row r="19" spans="1:11" ht="23.25" customHeight="1">
      <c r="A19" s="243"/>
      <c r="B19" s="148" t="s">
        <v>5</v>
      </c>
      <c r="C19" s="76" t="str">
        <f>IF($I$15 = 0,"", $I$15)</f>
        <v/>
      </c>
      <c r="D19" s="80" t="str">
        <f>$J$11+$L$12+$I$12 &amp; "+" &amp; $I$13 &amp; "d" &amp; $K$13</f>
        <v>9+2d10</v>
      </c>
      <c r="E19" s="81" t="str">
        <f>$J$11+$L$12+$I$12+2 &amp; "+" &amp; $I$13 &amp; "d" &amp; $K$13</f>
        <v>11+2d10</v>
      </c>
      <c r="F19"/>
      <c r="G19"/>
      <c r="H19"/>
      <c r="I19"/>
      <c r="J19"/>
      <c r="K19"/>
    </row>
    <row r="20" spans="1:11" ht="23.25" customHeight="1" thickBot="1">
      <c r="A20" s="244"/>
      <c r="B20" s="84" t="s">
        <v>4</v>
      </c>
      <c r="C20" s="77" t="str">
        <f>IF($I$15 = 0,"", $I$15)</f>
        <v/>
      </c>
      <c r="D20" s="78" t="str">
        <f>$J$11+$L$12+$I$12+($I$13*$K$13) &amp; IF($I$14 = 0,"","+" &amp; $I$14 &amp; "d" &amp; $K$14) &amp; IF($H$17 = 0,"","+" &amp; $H$17 &amp; "d" &amp; $J$17)</f>
        <v>29+3d8</v>
      </c>
      <c r="E20" s="79" t="str">
        <f>$J$11+$L$12+$I$12+2+($I$13*$K$13)&amp; IF($I$14 = 0,"","+" &amp; $I$14 &amp; "d" &amp; $K$14) &amp; IF($H$17 = 0,"","+" &amp; $H$17 &amp; "d" &amp; $J$17)</f>
        <v>31+3d8</v>
      </c>
      <c r="F20"/>
      <c r="G20"/>
      <c r="H20"/>
      <c r="I20"/>
      <c r="J20"/>
      <c r="K20"/>
    </row>
    <row r="21" spans="1:11" s="125" customFormat="1" ht="23.25" customHeight="1">
      <c r="A21" s="248" t="s">
        <v>154</v>
      </c>
      <c r="B21" s="149" t="s">
        <v>5</v>
      </c>
      <c r="C21" s="76" t="str">
        <f>IF($I$15 = 0,"", $I$15)</f>
        <v/>
      </c>
      <c r="D21" s="80" t="str">
        <f>$J$11+$L$12+$I$12+5 &amp; "+" &amp; $I$13 &amp; "d" &amp; $K$13</f>
        <v>14+2d10</v>
      </c>
      <c r="E21" s="81" t="str">
        <f>$J$11+$L$12+$I$12+5 &amp; "+" &amp; $I$13 &amp; "d" &amp; $K$13</f>
        <v>14+2d10</v>
      </c>
    </row>
    <row r="22" spans="1:11" s="125" customFormat="1" ht="23.25" customHeight="1" thickBot="1">
      <c r="A22" s="249"/>
      <c r="B22" s="84" t="s">
        <v>4</v>
      </c>
      <c r="C22" s="77" t="str">
        <f>IF($I$15 = 0,"", $I$15)</f>
        <v/>
      </c>
      <c r="D22" s="78" t="str">
        <f>$J$11+$L$12+$I$12+($I$13*$L$13)+5 &amp; IF($I$14 = 0,"","+" &amp; $I$14 &amp; "d" &amp; $L$14) &amp; IF($I$17 = 0,"","+" &amp; $I$17 &amp; "d" &amp; $K$17)</f>
        <v>24+3d12</v>
      </c>
      <c r="E22" s="79" t="str">
        <f>$J$11+$L$12+$I$12+($I$13*$L$13)+5 &amp; IF($I$14 = 0,"","+" &amp; $I$14 &amp; "d" &amp; $L$14) &amp; IF($I$17 = 0,"","+" &amp; $I$17 &amp; "d" &amp; $K$17)</f>
        <v>24+3d12</v>
      </c>
    </row>
    <row r="23" spans="1:11" s="125" customFormat="1" ht="24" customHeight="1">
      <c r="A23" s="250" t="s">
        <v>287</v>
      </c>
      <c r="B23" s="250"/>
      <c r="C23" s="250"/>
      <c r="D23" s="250"/>
      <c r="E23" s="250"/>
      <c r="F23" s="250"/>
      <c r="G23" s="250"/>
      <c r="H23" s="87"/>
    </row>
    <row r="24" spans="1:11" s="125" customFormat="1" ht="13.5" customHeight="1">
      <c r="A24" s="251" t="s">
        <v>297</v>
      </c>
      <c r="B24" s="251"/>
      <c r="C24" s="251"/>
      <c r="D24" s="251"/>
      <c r="E24" s="251"/>
      <c r="F24" s="251"/>
      <c r="G24" s="251"/>
      <c r="H24" s="87"/>
      <c r="I24" s="87"/>
      <c r="J24" s="87"/>
      <c r="K24" s="87"/>
    </row>
    <row r="25" spans="1:11" s="125" customFormat="1" ht="13.5" customHeight="1">
      <c r="A25" s="252" t="s">
        <v>288</v>
      </c>
      <c r="B25" s="252"/>
      <c r="C25" s="252"/>
      <c r="D25" s="252"/>
      <c r="E25" s="252"/>
      <c r="F25" s="252"/>
      <c r="G25" s="252"/>
      <c r="H25" s="87"/>
    </row>
    <row r="26" spans="1:11" s="125" customFormat="1" ht="13.5" customHeight="1">
      <c r="A26" s="252" t="s">
        <v>289</v>
      </c>
      <c r="B26" s="252"/>
      <c r="C26" s="252"/>
      <c r="D26" s="252"/>
      <c r="E26" s="252"/>
      <c r="F26" s="252"/>
      <c r="G26" s="252"/>
      <c r="H26" s="87"/>
    </row>
    <row r="27" spans="1:11" s="125" customFormat="1" ht="17.25">
      <c r="A27" s="371" t="str">
        <f>"　　　　奇数：使用者に" &amp; 5+INT(基本!$B$3/2) &amp; "一時的HP　偶数：５マス以内の味方に" &amp; INT(基本!$B$3/2) &amp; "一時的HP"</f>
        <v>　　　　奇数：使用者に12一時的HP　偶数：５マス以内の味方に7一時的HP</v>
      </c>
      <c r="B27" s="371"/>
      <c r="C27" s="371"/>
      <c r="D27" s="371"/>
      <c r="E27" s="371"/>
      <c r="F27" s="371"/>
      <c r="G27" s="371"/>
      <c r="H27" s="87"/>
    </row>
    <row r="28" spans="1:11" s="125" customFormat="1" ht="24" customHeight="1">
      <c r="A28" s="250" t="s">
        <v>322</v>
      </c>
      <c r="B28" s="250"/>
      <c r="C28" s="250"/>
      <c r="D28" s="250"/>
      <c r="E28" s="250"/>
      <c r="F28" s="250"/>
      <c r="G28" s="250"/>
      <c r="H28" s="87"/>
    </row>
    <row r="29" spans="1:11" s="125" customFormat="1" ht="13.5" customHeight="1">
      <c r="A29" s="251" t="s">
        <v>323</v>
      </c>
      <c r="B29" s="251"/>
      <c r="C29" s="251"/>
      <c r="D29" s="251"/>
      <c r="E29" s="251"/>
      <c r="F29" s="251"/>
      <c r="G29" s="251"/>
      <c r="H29" s="87"/>
      <c r="I29" s="87"/>
      <c r="J29" s="87"/>
      <c r="K29" s="87"/>
    </row>
    <row r="30" spans="1:11" s="125" customFormat="1" ht="13.5" customHeight="1">
      <c r="A30" s="251" t="s">
        <v>324</v>
      </c>
      <c r="B30" s="251"/>
      <c r="C30" s="251"/>
      <c r="D30" s="251"/>
      <c r="E30" s="251"/>
      <c r="F30" s="251"/>
      <c r="G30" s="251"/>
      <c r="H30" s="87"/>
      <c r="I30" s="87"/>
      <c r="J30" s="87"/>
      <c r="K30" s="87"/>
    </row>
    <row r="31" spans="1:11" s="125" customFormat="1" ht="24" customHeight="1">
      <c r="A31" s="250" t="s">
        <v>293</v>
      </c>
      <c r="B31" s="250"/>
      <c r="C31" s="250"/>
      <c r="D31" s="250"/>
      <c r="E31" s="250"/>
      <c r="F31" s="250"/>
      <c r="G31" s="250"/>
      <c r="H31" s="87"/>
    </row>
    <row r="32" spans="1:11" s="125" customFormat="1" ht="13.5" customHeight="1">
      <c r="A32" s="251" t="s">
        <v>292</v>
      </c>
      <c r="B32" s="251"/>
      <c r="C32" s="251"/>
      <c r="D32" s="251"/>
      <c r="E32" s="251"/>
      <c r="F32" s="251"/>
      <c r="G32" s="251"/>
      <c r="H32" s="87"/>
      <c r="I32" s="87"/>
      <c r="J32" s="87"/>
      <c r="K32" s="87"/>
    </row>
    <row r="33" spans="1:12" s="125" customFormat="1" ht="24" customHeight="1">
      <c r="A33" s="250" t="s">
        <v>294</v>
      </c>
      <c r="B33" s="250"/>
      <c r="C33" s="250"/>
      <c r="D33" s="250"/>
      <c r="E33" s="250"/>
      <c r="F33" s="250"/>
      <c r="G33" s="250"/>
      <c r="H33" s="87"/>
    </row>
    <row r="34" spans="1:12" s="125" customFormat="1" ht="13.5" customHeight="1">
      <c r="A34" s="251" t="s">
        <v>304</v>
      </c>
      <c r="B34" s="251"/>
      <c r="C34" s="251"/>
      <c r="D34" s="251"/>
      <c r="E34" s="251"/>
      <c r="F34" s="251"/>
      <c r="G34" s="251"/>
      <c r="H34" s="87"/>
      <c r="I34" s="87"/>
      <c r="J34" s="87"/>
      <c r="K34" s="87"/>
    </row>
    <row r="35" spans="1:12" s="125" customFormat="1" ht="13.5" customHeight="1">
      <c r="A35" s="251" t="s">
        <v>296</v>
      </c>
      <c r="B35" s="251"/>
      <c r="C35" s="251"/>
      <c r="D35" s="251"/>
      <c r="E35" s="251"/>
      <c r="F35" s="251"/>
      <c r="G35" s="251"/>
      <c r="H35" s="87"/>
      <c r="I35" s="87"/>
      <c r="J35" s="87"/>
      <c r="K35" s="87"/>
    </row>
    <row r="36" spans="1:12" s="125" customFormat="1" ht="13.5" customHeight="1">
      <c r="A36" s="252" t="s">
        <v>302</v>
      </c>
      <c r="B36" s="252"/>
      <c r="C36" s="252"/>
      <c r="D36" s="252"/>
      <c r="E36" s="252"/>
      <c r="F36" s="252"/>
      <c r="G36" s="252"/>
      <c r="H36" s="87"/>
    </row>
    <row r="37" spans="1:12">
      <c r="A37" s="65"/>
      <c r="B37" s="65"/>
      <c r="C37" s="65"/>
      <c r="D37" s="65"/>
      <c r="E37" s="65"/>
      <c r="F37" s="65"/>
      <c r="G37" s="65"/>
    </row>
    <row r="38" spans="1:12">
      <c r="A38" s="253" t="s">
        <v>50</v>
      </c>
      <c r="B38" s="254"/>
      <c r="C38" s="254"/>
      <c r="D38" s="254"/>
      <c r="E38" s="254"/>
      <c r="F38" s="254"/>
      <c r="G38" s="255"/>
    </row>
    <row r="39" spans="1:12" s="1" customFormat="1">
      <c r="A39" s="224"/>
      <c r="B39" s="225"/>
      <c r="C39" s="225"/>
      <c r="D39" s="225"/>
      <c r="E39" s="225"/>
      <c r="F39" s="225"/>
      <c r="G39" s="226"/>
      <c r="L39"/>
    </row>
    <row r="40" spans="1:12" s="87" customFormat="1">
      <c r="A40" s="224"/>
      <c r="B40" s="225"/>
      <c r="C40" s="225"/>
      <c r="D40" s="225"/>
      <c r="E40" s="225"/>
      <c r="F40" s="225"/>
      <c r="G40" s="226"/>
      <c r="L40" s="125"/>
    </row>
    <row r="41" spans="1:12" s="1" customFormat="1">
      <c r="A41" s="224"/>
      <c r="B41" s="225"/>
      <c r="C41" s="225"/>
      <c r="D41" s="225"/>
      <c r="E41" s="225"/>
      <c r="F41" s="225"/>
      <c r="G41" s="226"/>
      <c r="L41"/>
    </row>
    <row r="42" spans="1:12" s="71" customFormat="1">
      <c r="A42" s="224"/>
      <c r="B42" s="225"/>
      <c r="C42" s="225"/>
      <c r="D42" s="225"/>
      <c r="E42" s="225"/>
      <c r="F42" s="225"/>
      <c r="G42" s="226"/>
      <c r="L42" s="70"/>
    </row>
    <row r="43" spans="1:12" s="87" customFormat="1">
      <c r="A43" s="224"/>
      <c r="B43" s="225"/>
      <c r="C43" s="225"/>
      <c r="D43" s="225"/>
      <c r="E43" s="225"/>
      <c r="F43" s="225"/>
      <c r="G43" s="226"/>
      <c r="L43" s="125"/>
    </row>
    <row r="44" spans="1:12" s="71" customFormat="1">
      <c r="A44" s="224"/>
      <c r="B44" s="225"/>
      <c r="C44" s="225"/>
      <c r="D44" s="225"/>
      <c r="E44" s="225"/>
      <c r="F44" s="225"/>
      <c r="G44" s="226"/>
      <c r="L44" s="70"/>
    </row>
    <row r="45" spans="1:12" s="71" customFormat="1">
      <c r="A45" s="224"/>
      <c r="B45" s="225"/>
      <c r="C45" s="225"/>
      <c r="D45" s="225"/>
      <c r="E45" s="225"/>
      <c r="F45" s="225"/>
      <c r="G45" s="226"/>
      <c r="L45" s="70"/>
    </row>
    <row r="46" spans="1:12" s="71" customFormat="1">
      <c r="A46" s="224"/>
      <c r="B46" s="225"/>
      <c r="C46" s="225"/>
      <c r="D46" s="225"/>
      <c r="E46" s="225"/>
      <c r="F46" s="225"/>
      <c r="G46" s="226"/>
      <c r="L46" s="70"/>
    </row>
    <row r="47" spans="1:12" s="71" customFormat="1">
      <c r="A47" s="224"/>
      <c r="B47" s="225"/>
      <c r="C47" s="225"/>
      <c r="D47" s="225"/>
      <c r="E47" s="225"/>
      <c r="F47" s="225"/>
      <c r="G47" s="226"/>
      <c r="L47" s="70"/>
    </row>
    <row r="48" spans="1:12" s="71" customFormat="1">
      <c r="A48" s="224"/>
      <c r="B48" s="225"/>
      <c r="C48" s="225"/>
      <c r="D48" s="225"/>
      <c r="E48" s="225"/>
      <c r="F48" s="225"/>
      <c r="G48" s="226"/>
      <c r="L48" s="70"/>
    </row>
    <row r="49" spans="1:12" s="71" customFormat="1">
      <c r="A49" s="224"/>
      <c r="B49" s="225"/>
      <c r="C49" s="225"/>
      <c r="D49" s="225"/>
      <c r="E49" s="225"/>
      <c r="F49" s="225"/>
      <c r="G49" s="226"/>
      <c r="L49" s="70"/>
    </row>
    <row r="50" spans="1:12" s="71" customFormat="1">
      <c r="A50" s="224"/>
      <c r="B50" s="225"/>
      <c r="C50" s="225"/>
      <c r="D50" s="225"/>
      <c r="E50" s="225"/>
      <c r="F50" s="225"/>
      <c r="G50" s="226"/>
      <c r="L50" s="70"/>
    </row>
    <row r="51" spans="1:12" s="1" customFormat="1">
      <c r="A51" s="259"/>
      <c r="B51" s="240"/>
      <c r="C51" s="240"/>
      <c r="D51" s="240"/>
      <c r="E51" s="240"/>
      <c r="F51" s="240"/>
      <c r="G51" s="241"/>
      <c r="L51"/>
    </row>
    <row r="52" spans="1:12" s="1" customFormat="1" ht="21">
      <c r="A52" s="54" t="s">
        <v>33</v>
      </c>
      <c r="B52" s="66">
        <f>$B$1</f>
        <v>11</v>
      </c>
      <c r="C52" s="56" t="s">
        <v>41</v>
      </c>
      <c r="D52" s="57" t="str">
        <f>$E$1</f>
        <v>遭遇毎</v>
      </c>
      <c r="E52" s="286" t="str">
        <f>$B$2</f>
        <v>レディ・ラック・スマイルズ</v>
      </c>
      <c r="F52" s="287"/>
      <c r="G52" s="288"/>
      <c r="L52"/>
    </row>
  </sheetData>
  <mergeCells count="49">
    <mergeCell ref="A43:G43"/>
    <mergeCell ref="A33:G33"/>
    <mergeCell ref="A34:G34"/>
    <mergeCell ref="A35:G35"/>
    <mergeCell ref="A36:G36"/>
    <mergeCell ref="A26:G26"/>
    <mergeCell ref="A27:G27"/>
    <mergeCell ref="A31:G31"/>
    <mergeCell ref="A32:G32"/>
    <mergeCell ref="A30:G30"/>
    <mergeCell ref="A28:G28"/>
    <mergeCell ref="A29:G29"/>
    <mergeCell ref="A50:G50"/>
    <mergeCell ref="J10:K10"/>
    <mergeCell ref="B11:G11"/>
    <mergeCell ref="A45:G45"/>
    <mergeCell ref="A46:G46"/>
    <mergeCell ref="A47:G47"/>
    <mergeCell ref="A48:G48"/>
    <mergeCell ref="A49:G49"/>
    <mergeCell ref="A40:G40"/>
    <mergeCell ref="A21:A22"/>
    <mergeCell ref="B1:C1"/>
    <mergeCell ref="F1:G1"/>
    <mergeCell ref="B2:G2"/>
    <mergeCell ref="B4:G4"/>
    <mergeCell ref="B5:G5"/>
    <mergeCell ref="B6:D6"/>
    <mergeCell ref="A17:C17"/>
    <mergeCell ref="B7:D7"/>
    <mergeCell ref="B8:G8"/>
    <mergeCell ref="B9:G9"/>
    <mergeCell ref="B10:G10"/>
    <mergeCell ref="B12:G12"/>
    <mergeCell ref="A23:G23"/>
    <mergeCell ref="A24:G24"/>
    <mergeCell ref="A25:G25"/>
    <mergeCell ref="E52:G52"/>
    <mergeCell ref="J12:K12"/>
    <mergeCell ref="B13:G13"/>
    <mergeCell ref="B14:G14"/>
    <mergeCell ref="B15:G15"/>
    <mergeCell ref="A38:G38"/>
    <mergeCell ref="A39:G39"/>
    <mergeCell ref="A41:G41"/>
    <mergeCell ref="A51:G51"/>
    <mergeCell ref="A42:G42"/>
    <mergeCell ref="A44:G44"/>
    <mergeCell ref="A18:A2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基本!$C$25:$C$35</xm:f>
          </x14:formula1>
          <xm:sqref>I15</xm:sqref>
        </x14:dataValidation>
        <x14:dataValidation type="list" allowBlank="1" showInputMessage="1" showErrorMessage="1">
          <x14:formula1>
            <xm:f>基本!$D$25:$D$29</xm:f>
          </x14:formula1>
          <xm:sqref>I8</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2"/>
  <sheetViews>
    <sheetView topLeftCell="A16" workbookViewId="0">
      <selection activeCell="I34" sqref="I34"/>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22" t="s">
        <v>33</v>
      </c>
      <c r="B1" s="300">
        <v>1</v>
      </c>
      <c r="C1" s="301"/>
      <c r="D1" s="23" t="s">
        <v>41</v>
      </c>
      <c r="E1" s="24" t="s">
        <v>59</v>
      </c>
      <c r="F1" s="302"/>
      <c r="G1" s="303"/>
      <c r="H1" s="15" t="s">
        <v>56</v>
      </c>
    </row>
    <row r="2" spans="1:13" ht="24.75" customHeight="1">
      <c r="A2" s="23" t="s">
        <v>0</v>
      </c>
      <c r="B2" s="304" t="s">
        <v>211</v>
      </c>
      <c r="C2" s="304"/>
      <c r="D2" s="304"/>
      <c r="E2" s="304"/>
      <c r="F2" s="304"/>
      <c r="G2" s="304"/>
      <c r="H2" s="15" t="s">
        <v>57</v>
      </c>
    </row>
    <row r="3" spans="1:13" ht="19.5" customHeight="1">
      <c r="A3" s="46" t="s">
        <v>49</v>
      </c>
      <c r="B3" s="1"/>
      <c r="C3" s="1"/>
      <c r="D3" s="1"/>
      <c r="I3" s="15"/>
    </row>
    <row r="4" spans="1:13">
      <c r="A4" s="16" t="s">
        <v>47</v>
      </c>
      <c r="B4" s="232" t="s">
        <v>212</v>
      </c>
      <c r="C4" s="233"/>
      <c r="D4" s="233"/>
      <c r="E4" s="233"/>
      <c r="F4" s="233"/>
      <c r="G4" s="234"/>
    </row>
    <row r="5" spans="1:13">
      <c r="A5" s="17" t="s">
        <v>40</v>
      </c>
      <c r="B5" s="232" t="s">
        <v>131</v>
      </c>
      <c r="C5" s="233"/>
      <c r="D5" s="233"/>
      <c r="E5" s="233"/>
      <c r="F5" s="233"/>
      <c r="G5" s="234"/>
    </row>
    <row r="6" spans="1:13">
      <c r="A6" s="17" t="s">
        <v>8</v>
      </c>
      <c r="B6" s="232" t="s">
        <v>6</v>
      </c>
      <c r="C6" s="233"/>
      <c r="D6" s="234"/>
      <c r="E6" s="136" t="s">
        <v>44</v>
      </c>
      <c r="F6" s="135" t="str">
        <f>$I$6</f>
        <v>近接</v>
      </c>
      <c r="G6" s="135" t="str">
        <f>$J$6</f>
        <v>武器</v>
      </c>
      <c r="H6" s="42" t="s">
        <v>44</v>
      </c>
      <c r="I6" s="130" t="s">
        <v>72</v>
      </c>
      <c r="J6" s="43" t="s">
        <v>213</v>
      </c>
    </row>
    <row r="7" spans="1:13">
      <c r="A7" s="49" t="s">
        <v>7</v>
      </c>
      <c r="B7" s="283" t="s">
        <v>199</v>
      </c>
      <c r="C7" s="284"/>
      <c r="D7" s="285"/>
      <c r="E7" s="136" t="s">
        <v>69</v>
      </c>
      <c r="F7" s="135" t="str">
        <f>IF($I$7 = 0,"", $I$7)</f>
        <v/>
      </c>
      <c r="G7" s="135" t="str">
        <f>IF($J$7 = 0,"", $J$7)</f>
        <v/>
      </c>
      <c r="H7" s="42" t="s">
        <v>69</v>
      </c>
      <c r="I7" s="118"/>
      <c r="J7" s="43"/>
    </row>
    <row r="8" spans="1:13">
      <c r="A8" s="49" t="s">
        <v>64</v>
      </c>
      <c r="B8" s="232" t="s">
        <v>214</v>
      </c>
      <c r="C8" s="233"/>
      <c r="D8" s="233"/>
      <c r="E8" s="233"/>
      <c r="F8" s="233"/>
      <c r="G8" s="234"/>
      <c r="H8" s="42" t="s">
        <v>88</v>
      </c>
      <c r="I8" s="43" t="s">
        <v>144</v>
      </c>
      <c r="J8" s="15" t="s">
        <v>65</v>
      </c>
    </row>
    <row r="9" spans="1:13">
      <c r="A9" s="49" t="s">
        <v>9</v>
      </c>
      <c r="B9" s="232" t="s">
        <v>160</v>
      </c>
      <c r="C9" s="233"/>
      <c r="D9" s="233"/>
      <c r="E9" s="233"/>
      <c r="F9" s="233"/>
      <c r="G9" s="234"/>
      <c r="H9" s="42" t="s">
        <v>52</v>
      </c>
      <c r="I9" s="43" t="s">
        <v>140</v>
      </c>
      <c r="J9" s="41">
        <f>IF($I$9 = "筋力",基本!$C$5,IF($I$9 = "耐久力",基本!$C$6,IF($I$9 = "敏捷力",基本!$C$7,IF($I$9 = "知力",基本!$C$8,IF($I$9 = "判断力",基本!$C$9,IF($I$9 = "魅力",基本!$C$10,""))))))</f>
        <v>6</v>
      </c>
      <c r="K9" s="43" t="s">
        <v>95</v>
      </c>
    </row>
    <row r="10" spans="1:13">
      <c r="A10" s="97" t="s">
        <v>10</v>
      </c>
      <c r="B10" s="263" t="s">
        <v>215</v>
      </c>
      <c r="C10" s="264"/>
      <c r="D10" s="264"/>
      <c r="E10" s="264"/>
      <c r="F10" s="264"/>
      <c r="G10" s="265"/>
      <c r="H10" s="42" t="s">
        <v>61</v>
      </c>
      <c r="I10" s="43">
        <v>0</v>
      </c>
      <c r="J10" s="166" t="s">
        <v>54</v>
      </c>
      <c r="K10" s="167"/>
      <c r="L10" s="41">
        <f>IF($I$8=基本!$F$4,基本!$O$7,IF($I$8=基本!$F$13,基本!$O$16,IF($I$8=基本!$F$22,基本!$O$25,IF($I$8=基本!$F$31,基本!$O$34,IF($I$8=基本!$F$40,基本!$O$43,0)))))</f>
        <v>14</v>
      </c>
    </row>
    <row r="11" spans="1:13">
      <c r="A11" s="96"/>
      <c r="B11" s="259" t="s">
        <v>216</v>
      </c>
      <c r="C11" s="240"/>
      <c r="D11" s="240"/>
      <c r="E11" s="240"/>
      <c r="F11" s="240"/>
      <c r="G11" s="241"/>
      <c r="H11" s="44" t="s">
        <v>53</v>
      </c>
      <c r="I11" s="43" t="s">
        <v>161</v>
      </c>
      <c r="J11" s="40">
        <f>IF($I$9 = "筋力",基本!$C$5,IF($I$11 = "耐久力",基本!$C$6,IF($I$11 = "敏捷力",基本!$C$7,IF($I$11 = "知力",基本!$C$8,IF($I$11 = "判断力",基本!$C$9,IF($I$11 = "魅力",基本!$C$10,""))))))</f>
        <v>6</v>
      </c>
      <c r="L11" s="1"/>
    </row>
    <row r="12" spans="1:13">
      <c r="A12" s="97" t="s">
        <v>60</v>
      </c>
      <c r="B12" s="235" t="s">
        <v>217</v>
      </c>
      <c r="C12" s="236"/>
      <c r="D12" s="236"/>
      <c r="E12" s="236"/>
      <c r="F12" s="236"/>
      <c r="G12" s="237"/>
      <c r="H12" s="42" t="s">
        <v>62</v>
      </c>
      <c r="I12" s="43">
        <v>0</v>
      </c>
      <c r="J12" s="166" t="s">
        <v>55</v>
      </c>
      <c r="K12" s="167"/>
      <c r="L12" s="41">
        <f>IF($I$8=基本!$F$4,基本!$O$9,IF($I$8=基本!$F$13,基本!$O$18,IF($I$8=基本!$F$22,基本!$O$27,IF($I$8=基本!$F$31,基本!$O$36,IF($I$8=基本!$F$40,基本!$O$45,0)))))</f>
        <v>3</v>
      </c>
    </row>
    <row r="13" spans="1:13">
      <c r="A13" s="96"/>
      <c r="B13" s="238" t="s">
        <v>218</v>
      </c>
      <c r="C13" s="225"/>
      <c r="D13" s="225"/>
      <c r="E13" s="225"/>
      <c r="F13" s="225"/>
      <c r="G13" s="226"/>
      <c r="H13" s="45" t="s">
        <v>89</v>
      </c>
      <c r="I13" s="43">
        <v>2</v>
      </c>
      <c r="J13" s="42" t="s">
        <v>45</v>
      </c>
      <c r="K13" s="43">
        <v>10</v>
      </c>
      <c r="L13" s="145">
        <v>5</v>
      </c>
      <c r="M13" s="134" t="s">
        <v>153</v>
      </c>
    </row>
    <row r="14" spans="1:13">
      <c r="A14" s="67"/>
      <c r="B14" s="224"/>
      <c r="C14" s="225"/>
      <c r="D14" s="225"/>
      <c r="E14" s="225"/>
      <c r="F14" s="225"/>
      <c r="G14" s="226"/>
      <c r="H14" s="42" t="s">
        <v>51</v>
      </c>
      <c r="I14" s="52">
        <v>3</v>
      </c>
      <c r="J14" s="42" t="s">
        <v>92</v>
      </c>
      <c r="K14" s="52">
        <v>8</v>
      </c>
      <c r="L14" s="145">
        <v>12</v>
      </c>
      <c r="M14" s="134" t="s">
        <v>152</v>
      </c>
    </row>
    <row r="15" spans="1:13">
      <c r="A15" s="67"/>
      <c r="B15" s="238"/>
      <c r="C15" s="225"/>
      <c r="D15" s="225"/>
      <c r="E15" s="225"/>
      <c r="F15" s="225"/>
      <c r="G15" s="226"/>
      <c r="H15" s="42" t="s">
        <v>63</v>
      </c>
      <c r="I15" s="43"/>
    </row>
    <row r="16" spans="1:13">
      <c r="A16" s="19"/>
      <c r="B16" s="238"/>
      <c r="C16" s="225"/>
      <c r="D16" s="225"/>
      <c r="E16" s="225"/>
      <c r="F16" s="225"/>
      <c r="G16" s="226"/>
      <c r="H16" s="87"/>
      <c r="I16" s="87"/>
      <c r="J16" s="87"/>
      <c r="K16" s="87"/>
      <c r="L16" s="125"/>
    </row>
    <row r="17" spans="1:11">
      <c r="A17" s="21"/>
      <c r="B17" s="259"/>
      <c r="C17" s="240"/>
      <c r="D17" s="240"/>
      <c r="E17" s="240"/>
      <c r="F17" s="240"/>
      <c r="G17" s="241"/>
      <c r="H17" s="87"/>
      <c r="I17" s="87"/>
      <c r="J17" s="87"/>
      <c r="K17" s="87"/>
    </row>
    <row r="18" spans="1:11" ht="14.25" thickBot="1">
      <c r="A18" s="14" t="s">
        <v>48</v>
      </c>
      <c r="E18" s="3"/>
    </row>
    <row r="19" spans="1:11" ht="18.75" customHeight="1" thickBot="1">
      <c r="A19" s="308" t="str">
        <f>$B$2</f>
        <v>リード・バイ・エグザンブル</v>
      </c>
      <c r="B19" s="309"/>
      <c r="C19" s="309"/>
      <c r="D19" s="82" t="s">
        <v>3</v>
      </c>
      <c r="E19" s="362" t="s">
        <v>2</v>
      </c>
      <c r="F19"/>
      <c r="K19"/>
    </row>
    <row r="20" spans="1:11" ht="23.25" customHeight="1">
      <c r="A20" s="242" t="s">
        <v>1</v>
      </c>
      <c r="B20" s="83" t="s">
        <v>43</v>
      </c>
      <c r="C20" s="142" t="str">
        <f>$K$9</f>
        <v>AC</v>
      </c>
      <c r="D20" s="85" t="str">
        <f>$J$9+$L$10+$I$10 &amp; "+1d20"</f>
        <v>20+1d20</v>
      </c>
      <c r="E20" s="75" t="str">
        <f>$J$9+$L$10+2+$I$10 &amp; "+1d20"</f>
        <v>22+1d20</v>
      </c>
      <c r="F20"/>
      <c r="K20"/>
    </row>
    <row r="21" spans="1:11" ht="23.25" customHeight="1">
      <c r="A21" s="243"/>
      <c r="B21" s="158" t="s">
        <v>5</v>
      </c>
      <c r="C21" s="76" t="str">
        <f>IF($I$15 = 0,"", $I$15)</f>
        <v/>
      </c>
      <c r="D21" s="80" t="str">
        <f>$J$11+$L$12+$I$12 &amp; "+" &amp; $I$13 &amp; "d" &amp; $K$13</f>
        <v>9+2d10</v>
      </c>
      <c r="E21" s="81" t="str">
        <f>$J$11+$L$12+$I$12+2 &amp; "+" &amp; $I$13 &amp; "d" &amp; $K$13</f>
        <v>11+2d10</v>
      </c>
      <c r="F21"/>
      <c r="H21"/>
      <c r="I21"/>
      <c r="J21"/>
      <c r="K21"/>
    </row>
    <row r="22" spans="1:11" ht="23.25" customHeight="1" thickBot="1">
      <c r="A22" s="244"/>
      <c r="B22" s="84" t="s">
        <v>4</v>
      </c>
      <c r="C22" s="77" t="str">
        <f>IF($I$15 = 0,"", $I$15)</f>
        <v/>
      </c>
      <c r="D22" s="78" t="str">
        <f>$J$11+$L$12+$I$12+($I$13*$K$13) &amp; IF($I$14 = 0,"","+" &amp; $I$14 &amp; "d" &amp; $K$14) &amp; IF($H$17 = 0,"","+" &amp; $H$17 &amp; "d" &amp; $J$17)</f>
        <v>29+3d8</v>
      </c>
      <c r="E22" s="79" t="str">
        <f>$J$11+$L$12+$I$12+2+($I$13*$K$13)&amp; IF($I$14 = 0,"","+" &amp; $I$14 &amp; "d" &amp; $K$14) &amp; IF($H$17 = 0,"","+" &amp; $H$17 &amp; "d" &amp; $J$17)</f>
        <v>31+3d8</v>
      </c>
      <c r="F22"/>
      <c r="H22"/>
      <c r="I22"/>
      <c r="J22"/>
      <c r="K22"/>
    </row>
    <row r="23" spans="1:11" s="125" customFormat="1" ht="23.25" customHeight="1">
      <c r="A23" s="248" t="s">
        <v>154</v>
      </c>
      <c r="B23" s="159" t="s">
        <v>5</v>
      </c>
      <c r="C23" s="76" t="str">
        <f>IF($I$15 = 0,"", $I$15)</f>
        <v/>
      </c>
      <c r="D23" s="80" t="str">
        <f>$J$11+$L$12+$I$12+5 &amp; "+" &amp; $I$13 &amp; "d" &amp; $K$13</f>
        <v>14+2d10</v>
      </c>
      <c r="E23" s="81" t="str">
        <f>$J$11+$L$12+$I$12+5 &amp; "+" &amp; $I$13 &amp; "d" &amp; $K$13</f>
        <v>14+2d10</v>
      </c>
    </row>
    <row r="24" spans="1:11" s="125" customFormat="1" ht="23.25" customHeight="1" thickBot="1">
      <c r="A24" s="249"/>
      <c r="B24" s="84" t="s">
        <v>4</v>
      </c>
      <c r="C24" s="77" t="str">
        <f>IF($I$15 = 0,"", $I$15)</f>
        <v/>
      </c>
      <c r="D24" s="78" t="str">
        <f>$J$11+$L$12+$I$12+($I$13*$L$13)+5 &amp; IF($I$14 = 0,"","+" &amp; $I$14 &amp; "d" &amp; $L$14) &amp; IF($I$17 = 0,"","+" &amp; $I$17 &amp; "d" &amp; $K$17)</f>
        <v>24+3d12</v>
      </c>
      <c r="E24" s="79" t="str">
        <f>$J$11+$L$12+$I$12+($I$13*$L$13)+5 &amp; IF($I$14 = 0,"","+" &amp; $I$14 &amp; "d" &amp; $L$14) &amp; IF($I$17 = 0,"","+" &amp; $I$17 &amp; "d" &amp; $K$17)</f>
        <v>24+3d12</v>
      </c>
    </row>
    <row r="25" spans="1:11" s="125" customFormat="1" ht="24" customHeight="1">
      <c r="A25" s="250" t="s">
        <v>287</v>
      </c>
      <c r="B25" s="250"/>
      <c r="C25" s="250"/>
      <c r="D25" s="250"/>
      <c r="E25" s="250"/>
      <c r="F25" s="250"/>
      <c r="G25" s="250"/>
      <c r="H25" s="87"/>
    </row>
    <row r="26" spans="1:11" s="125" customFormat="1" ht="13.5" customHeight="1">
      <c r="A26" s="251" t="s">
        <v>297</v>
      </c>
      <c r="B26" s="251"/>
      <c r="C26" s="251"/>
      <c r="D26" s="251"/>
      <c r="E26" s="251"/>
      <c r="F26" s="251"/>
      <c r="G26" s="251"/>
      <c r="H26" s="87"/>
      <c r="I26" s="87"/>
      <c r="J26" s="87"/>
      <c r="K26" s="87"/>
    </row>
    <row r="27" spans="1:11" s="125" customFormat="1" ht="13.5" customHeight="1">
      <c r="A27" s="252" t="s">
        <v>288</v>
      </c>
      <c r="B27" s="252"/>
      <c r="C27" s="252"/>
      <c r="D27" s="252"/>
      <c r="E27" s="252"/>
      <c r="F27" s="252"/>
      <c r="G27" s="252"/>
      <c r="H27" s="87"/>
    </row>
    <row r="28" spans="1:11" s="125" customFormat="1" ht="13.5" customHeight="1">
      <c r="A28" s="252" t="s">
        <v>289</v>
      </c>
      <c r="B28" s="252"/>
      <c r="C28" s="252"/>
      <c r="D28" s="252"/>
      <c r="E28" s="252"/>
      <c r="F28" s="252"/>
      <c r="G28" s="252"/>
      <c r="H28" s="87"/>
    </row>
    <row r="29" spans="1:11" s="125" customFormat="1" ht="17.25">
      <c r="A29" s="371" t="str">
        <f>"　　　　奇数：使用者に" &amp; 5+INT(基本!$B$3/2) &amp; "一時的HP　偶数：５マス以内の味方に" &amp; INT(基本!$B$3/2) &amp; "一時的HP"</f>
        <v>　　　　奇数：使用者に12一時的HP　偶数：５マス以内の味方に7一時的HP</v>
      </c>
      <c r="B29" s="371"/>
      <c r="C29" s="371"/>
      <c r="D29" s="371"/>
      <c r="E29" s="371"/>
      <c r="F29" s="371"/>
      <c r="G29" s="371"/>
      <c r="H29" s="87"/>
    </row>
    <row r="30" spans="1:11" s="125" customFormat="1" ht="24" customHeight="1">
      <c r="A30" s="250" t="s">
        <v>322</v>
      </c>
      <c r="B30" s="250"/>
      <c r="C30" s="250"/>
      <c r="D30" s="250"/>
      <c r="E30" s="250"/>
      <c r="F30" s="250"/>
      <c r="G30" s="250"/>
      <c r="H30" s="87"/>
    </row>
    <row r="31" spans="1:11" s="125" customFormat="1" ht="13.5" customHeight="1">
      <c r="A31" s="251" t="s">
        <v>323</v>
      </c>
      <c r="B31" s="251"/>
      <c r="C31" s="251"/>
      <c r="D31" s="251"/>
      <c r="E31" s="251"/>
      <c r="F31" s="251"/>
      <c r="G31" s="251"/>
      <c r="H31" s="87"/>
      <c r="I31" s="87"/>
      <c r="J31" s="87"/>
      <c r="K31" s="87"/>
    </row>
    <row r="32" spans="1:11" s="125" customFormat="1" ht="13.5" customHeight="1">
      <c r="A32" s="251" t="s">
        <v>324</v>
      </c>
      <c r="B32" s="251"/>
      <c r="C32" s="251"/>
      <c r="D32" s="251"/>
      <c r="E32" s="251"/>
      <c r="F32" s="251"/>
      <c r="G32" s="251"/>
      <c r="H32" s="87"/>
      <c r="I32" s="87"/>
      <c r="J32" s="87"/>
      <c r="K32" s="87"/>
    </row>
    <row r="33" spans="1:12" s="125" customFormat="1" ht="24" customHeight="1">
      <c r="A33" s="250" t="s">
        <v>293</v>
      </c>
      <c r="B33" s="250"/>
      <c r="C33" s="250"/>
      <c r="D33" s="250"/>
      <c r="E33" s="250"/>
      <c r="F33" s="250"/>
      <c r="G33" s="250"/>
      <c r="H33" s="87"/>
    </row>
    <row r="34" spans="1:12" s="125" customFormat="1" ht="13.5" customHeight="1">
      <c r="A34" s="251" t="s">
        <v>292</v>
      </c>
      <c r="B34" s="251"/>
      <c r="C34" s="251"/>
      <c r="D34" s="251"/>
      <c r="E34" s="251"/>
      <c r="F34" s="251"/>
      <c r="G34" s="251"/>
      <c r="H34" s="87"/>
      <c r="I34" s="87"/>
      <c r="J34" s="87"/>
      <c r="K34" s="87"/>
    </row>
    <row r="35" spans="1:12" s="125" customFormat="1" ht="24" customHeight="1">
      <c r="A35" s="250" t="s">
        <v>294</v>
      </c>
      <c r="B35" s="250"/>
      <c r="C35" s="250"/>
      <c r="D35" s="250"/>
      <c r="E35" s="250"/>
      <c r="F35" s="250"/>
      <c r="G35" s="250"/>
      <c r="H35" s="87"/>
    </row>
    <row r="36" spans="1:12" s="125" customFormat="1" ht="13.5" customHeight="1">
      <c r="A36" s="251" t="s">
        <v>304</v>
      </c>
      <c r="B36" s="251"/>
      <c r="C36" s="251"/>
      <c r="D36" s="251"/>
      <c r="E36" s="251"/>
      <c r="F36" s="251"/>
      <c r="G36" s="251"/>
      <c r="H36" s="87"/>
      <c r="I36" s="87"/>
      <c r="J36" s="87"/>
      <c r="K36" s="87"/>
    </row>
    <row r="37" spans="1:12" s="125" customFormat="1" ht="13.5" customHeight="1">
      <c r="A37" s="251" t="s">
        <v>296</v>
      </c>
      <c r="B37" s="251"/>
      <c r="C37" s="251"/>
      <c r="D37" s="251"/>
      <c r="E37" s="251"/>
      <c r="F37" s="251"/>
      <c r="G37" s="251"/>
      <c r="H37" s="87"/>
      <c r="I37" s="87"/>
      <c r="J37" s="87"/>
      <c r="K37" s="87"/>
    </row>
    <row r="38" spans="1:12" s="125" customFormat="1" ht="13.5" customHeight="1">
      <c r="A38" s="252" t="s">
        <v>302</v>
      </c>
      <c r="B38" s="252"/>
      <c r="C38" s="252"/>
      <c r="D38" s="252"/>
      <c r="E38" s="252"/>
      <c r="F38" s="252"/>
      <c r="G38" s="252"/>
      <c r="H38" s="87"/>
    </row>
    <row r="39" spans="1:12">
      <c r="A39" s="240"/>
      <c r="B39" s="240"/>
      <c r="C39" s="240"/>
      <c r="D39" s="240"/>
      <c r="E39" s="240"/>
      <c r="F39" s="240"/>
      <c r="G39" s="240"/>
    </row>
    <row r="40" spans="1:12">
      <c r="A40" s="253" t="s">
        <v>50</v>
      </c>
      <c r="B40" s="254"/>
      <c r="C40" s="254"/>
      <c r="D40" s="254"/>
      <c r="E40" s="254"/>
      <c r="F40" s="254"/>
      <c r="G40" s="255"/>
    </row>
    <row r="41" spans="1:12">
      <c r="A41" s="224"/>
      <c r="B41" s="225"/>
      <c r="C41" s="225"/>
      <c r="D41" s="225"/>
      <c r="E41" s="225"/>
      <c r="F41" s="225"/>
      <c r="G41" s="226"/>
    </row>
    <row r="42" spans="1:12">
      <c r="A42" s="224"/>
      <c r="B42" s="225"/>
      <c r="C42" s="225"/>
      <c r="D42" s="225"/>
      <c r="E42" s="225"/>
      <c r="F42" s="225"/>
      <c r="G42" s="226"/>
    </row>
    <row r="43" spans="1:12" s="1" customFormat="1">
      <c r="A43" s="224"/>
      <c r="B43" s="225"/>
      <c r="C43" s="225"/>
      <c r="D43" s="225"/>
      <c r="E43" s="225"/>
      <c r="F43" s="225"/>
      <c r="G43" s="226"/>
      <c r="L43"/>
    </row>
    <row r="44" spans="1:12" s="1" customFormat="1">
      <c r="A44" s="224"/>
      <c r="B44" s="225"/>
      <c r="C44" s="225"/>
      <c r="D44" s="225"/>
      <c r="E44" s="225"/>
      <c r="F44" s="225"/>
      <c r="G44" s="226"/>
      <c r="L44"/>
    </row>
    <row r="45" spans="1:12" s="1" customFormat="1">
      <c r="A45" s="224"/>
      <c r="B45" s="225"/>
      <c r="C45" s="225"/>
      <c r="D45" s="225"/>
      <c r="E45" s="225"/>
      <c r="F45" s="225"/>
      <c r="G45" s="226"/>
      <c r="L45"/>
    </row>
    <row r="46" spans="1:12" s="1" customFormat="1">
      <c r="A46" s="224"/>
      <c r="B46" s="225"/>
      <c r="C46" s="225"/>
      <c r="D46" s="225"/>
      <c r="E46" s="225"/>
      <c r="F46" s="225"/>
      <c r="G46" s="226"/>
      <c r="L46"/>
    </row>
    <row r="47" spans="1:12" s="1" customFormat="1">
      <c r="A47" s="224"/>
      <c r="B47" s="225"/>
      <c r="C47" s="225"/>
      <c r="D47" s="225"/>
      <c r="E47" s="225"/>
      <c r="F47" s="225"/>
      <c r="G47" s="226"/>
      <c r="L47"/>
    </row>
    <row r="48" spans="1:12">
      <c r="A48" s="224"/>
      <c r="B48" s="225"/>
      <c r="C48" s="225"/>
      <c r="D48" s="225"/>
      <c r="E48" s="225"/>
      <c r="F48" s="225"/>
      <c r="G48" s="226"/>
    </row>
    <row r="49" spans="1:12" s="1" customFormat="1">
      <c r="A49" s="224"/>
      <c r="B49" s="225"/>
      <c r="C49" s="225"/>
      <c r="D49" s="225"/>
      <c r="E49" s="225"/>
      <c r="F49" s="225"/>
      <c r="G49" s="226"/>
      <c r="L49"/>
    </row>
    <row r="50" spans="1:12" s="1" customFormat="1">
      <c r="A50" s="224"/>
      <c r="B50" s="225"/>
      <c r="C50" s="225"/>
      <c r="D50" s="225"/>
      <c r="E50" s="225"/>
      <c r="F50" s="225"/>
      <c r="G50" s="226"/>
      <c r="L50"/>
    </row>
    <row r="51" spans="1:12" s="1" customFormat="1">
      <c r="A51" s="259"/>
      <c r="B51" s="240"/>
      <c r="C51" s="240"/>
      <c r="D51" s="240"/>
      <c r="E51" s="240"/>
      <c r="F51" s="240"/>
      <c r="G51" s="241"/>
      <c r="L51"/>
    </row>
    <row r="52" spans="1:12" s="1" customFormat="1" ht="21">
      <c r="A52" s="26" t="s">
        <v>33</v>
      </c>
      <c r="B52" s="47">
        <f>$B$1</f>
        <v>1</v>
      </c>
      <c r="C52" s="27" t="s">
        <v>41</v>
      </c>
      <c r="D52" s="28" t="str">
        <f>$E$1</f>
        <v>一日毎</v>
      </c>
      <c r="E52" s="305" t="str">
        <f>$B$2</f>
        <v>リード・バイ・エグザンブル</v>
      </c>
      <c r="F52" s="306"/>
      <c r="G52" s="307"/>
      <c r="L52"/>
    </row>
  </sheetData>
  <mergeCells count="50">
    <mergeCell ref="A36:G36"/>
    <mergeCell ref="A37:G37"/>
    <mergeCell ref="A38:G38"/>
    <mergeCell ref="A30:G30"/>
    <mergeCell ref="A31:G31"/>
    <mergeCell ref="A32:G32"/>
    <mergeCell ref="A28:G28"/>
    <mergeCell ref="A29:G29"/>
    <mergeCell ref="A33:G33"/>
    <mergeCell ref="A34:G34"/>
    <mergeCell ref="A35:G35"/>
    <mergeCell ref="A46:G46"/>
    <mergeCell ref="A19:C19"/>
    <mergeCell ref="A42:G42"/>
    <mergeCell ref="A43:G43"/>
    <mergeCell ref="A44:G44"/>
    <mergeCell ref="A45:G45"/>
    <mergeCell ref="A39:G39"/>
    <mergeCell ref="A23:A24"/>
    <mergeCell ref="A25:G25"/>
    <mergeCell ref="A26:G26"/>
    <mergeCell ref="A27:G27"/>
    <mergeCell ref="B14:G14"/>
    <mergeCell ref="B15:G15"/>
    <mergeCell ref="E52:G52"/>
    <mergeCell ref="B17:G17"/>
    <mergeCell ref="A41:G41"/>
    <mergeCell ref="A48:G48"/>
    <mergeCell ref="A49:G49"/>
    <mergeCell ref="A50:G50"/>
    <mergeCell ref="A51:G51"/>
    <mergeCell ref="A47:G47"/>
    <mergeCell ref="A40:G40"/>
    <mergeCell ref="A20:A22"/>
    <mergeCell ref="B16:G16"/>
    <mergeCell ref="J10:K10"/>
    <mergeCell ref="B11:G11"/>
    <mergeCell ref="B1:C1"/>
    <mergeCell ref="F1:G1"/>
    <mergeCell ref="B2:G2"/>
    <mergeCell ref="B4:G4"/>
    <mergeCell ref="B5:G5"/>
    <mergeCell ref="B6:D6"/>
    <mergeCell ref="B7:D7"/>
    <mergeCell ref="B8:G8"/>
    <mergeCell ref="B9:G9"/>
    <mergeCell ref="B10:G10"/>
    <mergeCell ref="B12:G12"/>
    <mergeCell ref="J12:K12"/>
    <mergeCell ref="B13:G13"/>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基本!$C$25:$C$35</xm:f>
          </x14:formula1>
          <xm:sqref>I15</xm:sqref>
        </x14:dataValidation>
        <x14:dataValidation type="list" allowBlank="1" showInputMessage="1" showErrorMessage="1">
          <x14:formula1>
            <xm:f>基本!$D$25:$D$29</xm:f>
          </x14:formula1>
          <xm:sqref>I8</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2"/>
  <sheetViews>
    <sheetView workbookViewId="0">
      <selection activeCell="I34" sqref="I34"/>
    </sheetView>
  </sheetViews>
  <sheetFormatPr defaultRowHeight="13.5"/>
  <cols>
    <col min="1" max="1" width="7.875" style="125" customWidth="1"/>
    <col min="2" max="2" width="8.5" style="125" customWidth="1"/>
    <col min="3" max="3" width="6.625" style="125" customWidth="1"/>
    <col min="4" max="4" width="15.75" style="125" customWidth="1"/>
    <col min="5" max="6" width="15.75" style="87" customWidth="1"/>
    <col min="7" max="7" width="18.25" style="87" customWidth="1"/>
    <col min="8" max="8" width="17.375" style="87" customWidth="1"/>
    <col min="9" max="9" width="14.625" style="87" customWidth="1"/>
    <col min="10" max="10" width="8.375" style="87" customWidth="1"/>
    <col min="11" max="11" width="7.5" style="87" customWidth="1"/>
    <col min="12" max="12" width="7.875" style="125" customWidth="1"/>
    <col min="13" max="13" width="9.25" style="125" customWidth="1"/>
    <col min="14" max="14" width="12.375" style="125" customWidth="1"/>
    <col min="15" max="16384" width="9" style="125"/>
  </cols>
  <sheetData>
    <row r="1" spans="1:13" ht="21">
      <c r="A1" s="22" t="s">
        <v>33</v>
      </c>
      <c r="B1" s="300">
        <v>5</v>
      </c>
      <c r="C1" s="301"/>
      <c r="D1" s="23" t="s">
        <v>41</v>
      </c>
      <c r="E1" s="24" t="s">
        <v>59</v>
      </c>
      <c r="F1" s="302"/>
      <c r="G1" s="303"/>
      <c r="H1" s="92" t="s">
        <v>56</v>
      </c>
    </row>
    <row r="2" spans="1:13" ht="24.75" customHeight="1">
      <c r="A2" s="23" t="s">
        <v>0</v>
      </c>
      <c r="B2" s="304" t="s">
        <v>224</v>
      </c>
      <c r="C2" s="304"/>
      <c r="D2" s="304"/>
      <c r="E2" s="304"/>
      <c r="F2" s="304"/>
      <c r="G2" s="304"/>
      <c r="H2" s="92" t="s">
        <v>57</v>
      </c>
    </row>
    <row r="3" spans="1:13" ht="19.5" customHeight="1">
      <c r="A3" s="91" t="s">
        <v>49</v>
      </c>
      <c r="B3" s="87"/>
      <c r="C3" s="87"/>
      <c r="D3" s="87"/>
      <c r="I3" s="92"/>
    </row>
    <row r="4" spans="1:13">
      <c r="A4" s="93" t="s">
        <v>47</v>
      </c>
      <c r="B4" s="232" t="s">
        <v>225</v>
      </c>
      <c r="C4" s="233"/>
      <c r="D4" s="233"/>
      <c r="E4" s="233"/>
      <c r="F4" s="233"/>
      <c r="G4" s="234"/>
    </row>
    <row r="5" spans="1:13">
      <c r="A5" s="94" t="s">
        <v>40</v>
      </c>
      <c r="B5" s="232" t="s">
        <v>131</v>
      </c>
      <c r="C5" s="233"/>
      <c r="D5" s="233"/>
      <c r="E5" s="233"/>
      <c r="F5" s="233"/>
      <c r="G5" s="234"/>
    </row>
    <row r="6" spans="1:13">
      <c r="A6" s="94" t="s">
        <v>8</v>
      </c>
      <c r="B6" s="232" t="s">
        <v>6</v>
      </c>
      <c r="C6" s="233"/>
      <c r="D6" s="234"/>
      <c r="E6" s="153" t="s">
        <v>44</v>
      </c>
      <c r="F6" s="152" t="str">
        <f>$I$6</f>
        <v>近接</v>
      </c>
      <c r="G6" s="152" t="str">
        <f>$J$6</f>
        <v>武器</v>
      </c>
      <c r="H6" s="153" t="s">
        <v>44</v>
      </c>
      <c r="I6" s="154" t="s">
        <v>72</v>
      </c>
      <c r="J6" s="154" t="s">
        <v>213</v>
      </c>
    </row>
    <row r="7" spans="1:13">
      <c r="A7" s="49" t="s">
        <v>7</v>
      </c>
      <c r="B7" s="283" t="s">
        <v>199</v>
      </c>
      <c r="C7" s="284"/>
      <c r="D7" s="285"/>
      <c r="E7" s="153" t="s">
        <v>69</v>
      </c>
      <c r="F7" s="152" t="str">
        <f>IF($I$7 = 0,"", $I$7)</f>
        <v/>
      </c>
      <c r="G7" s="152" t="str">
        <f>IF($J$7 = 0,"", $J$7)</f>
        <v/>
      </c>
      <c r="H7" s="153" t="s">
        <v>69</v>
      </c>
      <c r="I7" s="154"/>
      <c r="J7" s="154"/>
    </row>
    <row r="8" spans="1:13">
      <c r="A8" s="49" t="s">
        <v>9</v>
      </c>
      <c r="B8" s="232" t="s">
        <v>160</v>
      </c>
      <c r="C8" s="233"/>
      <c r="D8" s="233"/>
      <c r="E8" s="233"/>
      <c r="F8" s="233"/>
      <c r="G8" s="234"/>
      <c r="H8" s="153" t="s">
        <v>88</v>
      </c>
      <c r="I8" s="154" t="s">
        <v>144</v>
      </c>
      <c r="J8" s="92" t="s">
        <v>65</v>
      </c>
    </row>
    <row r="9" spans="1:13">
      <c r="A9" s="97" t="s">
        <v>10</v>
      </c>
      <c r="B9" s="263" t="s">
        <v>226</v>
      </c>
      <c r="C9" s="264"/>
      <c r="D9" s="264"/>
      <c r="E9" s="264"/>
      <c r="F9" s="264"/>
      <c r="G9" s="265"/>
      <c r="H9" s="153" t="s">
        <v>52</v>
      </c>
      <c r="I9" s="154" t="s">
        <v>140</v>
      </c>
      <c r="J9" s="152">
        <f>IF($I$9 = "筋力",基本!$C$5,IF($I$9 = "耐久力",基本!$C$6,IF($I$9 = "敏捷力",基本!$C$7,IF($I$9 = "知力",基本!$C$8,IF($I$9 = "判断力",基本!$C$9,IF($I$9 = "魅力",基本!$C$10,""))))))</f>
        <v>6</v>
      </c>
      <c r="K9" s="154" t="s">
        <v>95</v>
      </c>
    </row>
    <row r="10" spans="1:13">
      <c r="A10" s="96"/>
      <c r="B10" s="238" t="s">
        <v>230</v>
      </c>
      <c r="C10" s="225"/>
      <c r="D10" s="225"/>
      <c r="E10" s="225"/>
      <c r="F10" s="225"/>
      <c r="G10" s="226"/>
      <c r="H10" s="153" t="s">
        <v>61</v>
      </c>
      <c r="I10" s="154">
        <v>0</v>
      </c>
      <c r="J10" s="166" t="s">
        <v>54</v>
      </c>
      <c r="K10" s="167"/>
      <c r="L10" s="152">
        <f>IF($I$8=基本!$F$4,基本!$O$7,IF($I$8=基本!$F$13,基本!$O$16,IF($I$8=基本!$F$22,基本!$O$25,IF($I$8=基本!$F$31,基本!$O$34,IF($I$8=基本!$F$40,基本!$O$43,0)))))</f>
        <v>14</v>
      </c>
    </row>
    <row r="11" spans="1:13">
      <c r="A11" s="96"/>
      <c r="B11" s="224" t="s">
        <v>231</v>
      </c>
      <c r="C11" s="225"/>
      <c r="D11" s="225"/>
      <c r="E11" s="225"/>
      <c r="F11" s="225"/>
      <c r="G11" s="226"/>
      <c r="H11" s="100" t="s">
        <v>53</v>
      </c>
      <c r="I11" s="154" t="s">
        <v>140</v>
      </c>
      <c r="J11" s="102">
        <f>IF($I$9 = "筋力",基本!$C$5,IF($I$11 = "耐久力",基本!$C$6,IF($I$11 = "敏捷力",基本!$C$7,IF($I$11 = "知力",基本!$C$8,IF($I$11 = "判断力",基本!$C$9,IF($I$11 = "魅力",基本!$C$10,""))))))</f>
        <v>6</v>
      </c>
      <c r="L11" s="87"/>
    </row>
    <row r="12" spans="1:13">
      <c r="A12" s="96"/>
      <c r="B12" s="259" t="s">
        <v>232</v>
      </c>
      <c r="C12" s="240"/>
      <c r="D12" s="240"/>
      <c r="E12" s="240"/>
      <c r="F12" s="240"/>
      <c r="G12" s="241"/>
      <c r="H12" s="153" t="s">
        <v>62</v>
      </c>
      <c r="I12" s="154">
        <v>0</v>
      </c>
      <c r="J12" s="166" t="s">
        <v>55</v>
      </c>
      <c r="K12" s="167"/>
      <c r="L12" s="152">
        <f>IF($I$8=基本!$F$4,基本!$O$9,IF($I$8=基本!$F$13,基本!$O$18,IF($I$8=基本!$F$22,基本!$O$27,IF($I$8=基本!$F$31,基本!$O$36,IF($I$8=基本!$F$40,基本!$O$45,0)))))</f>
        <v>3</v>
      </c>
    </row>
    <row r="13" spans="1:13">
      <c r="A13" s="97" t="s">
        <v>60</v>
      </c>
      <c r="B13" s="235" t="s">
        <v>227</v>
      </c>
      <c r="C13" s="236"/>
      <c r="D13" s="236"/>
      <c r="E13" s="236"/>
      <c r="F13" s="236"/>
      <c r="G13" s="237"/>
      <c r="H13" s="101" t="s">
        <v>89</v>
      </c>
      <c r="I13" s="154">
        <v>2</v>
      </c>
      <c r="J13" s="153" t="s">
        <v>45</v>
      </c>
      <c r="K13" s="154">
        <v>10</v>
      </c>
      <c r="L13" s="154">
        <v>5</v>
      </c>
      <c r="M13" s="134" t="s">
        <v>153</v>
      </c>
    </row>
    <row r="14" spans="1:13">
      <c r="A14" s="96"/>
      <c r="B14" s="238" t="s">
        <v>228</v>
      </c>
      <c r="C14" s="225"/>
      <c r="D14" s="225"/>
      <c r="E14" s="225"/>
      <c r="F14" s="225"/>
      <c r="G14" s="226"/>
      <c r="H14" s="153" t="s">
        <v>51</v>
      </c>
      <c r="I14" s="154">
        <v>3</v>
      </c>
      <c r="J14" s="153" t="s">
        <v>45</v>
      </c>
      <c r="K14" s="154">
        <v>8</v>
      </c>
      <c r="L14" s="154">
        <v>12</v>
      </c>
      <c r="M14" s="134" t="s">
        <v>152</v>
      </c>
    </row>
    <row r="15" spans="1:13">
      <c r="A15" s="67"/>
      <c r="B15" s="224" t="s">
        <v>229</v>
      </c>
      <c r="C15" s="225"/>
      <c r="D15" s="225"/>
      <c r="E15" s="225"/>
      <c r="F15" s="225"/>
      <c r="G15" s="226"/>
      <c r="H15" s="153" t="s">
        <v>63</v>
      </c>
      <c r="I15" s="154"/>
    </row>
    <row r="16" spans="1:13">
      <c r="A16" s="96"/>
      <c r="B16" s="238"/>
      <c r="C16" s="225"/>
      <c r="D16" s="225"/>
      <c r="E16" s="225"/>
      <c r="F16" s="225"/>
      <c r="G16" s="226"/>
    </row>
    <row r="17" spans="1:11">
      <c r="A17" s="98"/>
      <c r="B17" s="259"/>
      <c r="C17" s="240"/>
      <c r="D17" s="240"/>
      <c r="E17" s="240"/>
      <c r="F17" s="240"/>
      <c r="G17" s="241"/>
    </row>
    <row r="18" spans="1:11" ht="14.25" thickBot="1">
      <c r="A18" s="14" t="s">
        <v>48</v>
      </c>
      <c r="E18" s="3"/>
    </row>
    <row r="19" spans="1:11" ht="18.75" customHeight="1" thickBot="1">
      <c r="A19" s="308" t="str">
        <f>$B$2</f>
        <v>エグザンブラー・オヴ・アクション</v>
      </c>
      <c r="B19" s="309"/>
      <c r="C19" s="309"/>
      <c r="D19" s="82" t="s">
        <v>3</v>
      </c>
      <c r="E19" s="362" t="s">
        <v>2</v>
      </c>
      <c r="F19" s="125"/>
      <c r="K19" s="125"/>
    </row>
    <row r="20" spans="1:11" ht="23.25" customHeight="1">
      <c r="A20" s="242" t="s">
        <v>1</v>
      </c>
      <c r="B20" s="83" t="s">
        <v>43</v>
      </c>
      <c r="C20" s="142" t="str">
        <f>$K$9</f>
        <v>AC</v>
      </c>
      <c r="D20" s="85" t="str">
        <f>$J$9+$L$10+$I$10 &amp; "+1d20"</f>
        <v>20+1d20</v>
      </c>
      <c r="E20" s="75" t="str">
        <f>$J$9+$L$10+2+$I$10 &amp; "+1d20"</f>
        <v>22+1d20</v>
      </c>
      <c r="F20" s="125"/>
      <c r="K20" s="125"/>
    </row>
    <row r="21" spans="1:11" ht="23.25" customHeight="1">
      <c r="A21" s="243"/>
      <c r="B21" s="158" t="s">
        <v>5</v>
      </c>
      <c r="C21" s="76" t="str">
        <f>IF($I$15 = 0,"", $I$15)</f>
        <v/>
      </c>
      <c r="D21" s="80" t="str">
        <f>$J$11+$L$12+$I$12 &amp; "+" &amp; $I$13 &amp; "d" &amp; $K$13</f>
        <v>9+2d10</v>
      </c>
      <c r="E21" s="81" t="str">
        <f>$J$11+$L$12+$I$12+2 &amp; "+" &amp; $I$13 &amp; "d" &amp; $K$13</f>
        <v>11+2d10</v>
      </c>
      <c r="F21" s="125"/>
      <c r="H21" s="125"/>
      <c r="I21" s="125"/>
      <c r="J21" s="125"/>
      <c r="K21" s="125"/>
    </row>
    <row r="22" spans="1:11" ht="23.25" customHeight="1" thickBot="1">
      <c r="A22" s="244"/>
      <c r="B22" s="84" t="s">
        <v>4</v>
      </c>
      <c r="C22" s="77" t="str">
        <f>IF($I$15 = 0,"", $I$15)</f>
        <v/>
      </c>
      <c r="D22" s="78" t="str">
        <f>$J$11+$L$12+$I$12+($I$13*$K$13) &amp; IF($I$14 = 0,"","+" &amp; $I$14 &amp; "d" &amp; $K$14) &amp; IF($H$17 = 0,"","+" &amp; $H$17 &amp; "d" &amp; $J$17)</f>
        <v>29+3d8</v>
      </c>
      <c r="E22" s="79" t="str">
        <f>$J$11+$L$12+$I$12+2+($I$13*$K$13)&amp; IF($I$14 = 0,"","+" &amp; $I$14 &amp; "d" &amp; $K$14) &amp; IF($H$17 = 0,"","+" &amp; $H$17 &amp; "d" &amp; $J$17)</f>
        <v>31+3d8</v>
      </c>
      <c r="F22" s="125"/>
      <c r="H22" s="125"/>
      <c r="I22" s="125"/>
      <c r="J22" s="125"/>
      <c r="K22" s="125"/>
    </row>
    <row r="23" spans="1:11" ht="23.25" customHeight="1">
      <c r="A23" s="248" t="s">
        <v>154</v>
      </c>
      <c r="B23" s="159" t="s">
        <v>5</v>
      </c>
      <c r="C23" s="76" t="str">
        <f>IF($I$15 = 0,"", $I$15)</f>
        <v/>
      </c>
      <c r="D23" s="80" t="str">
        <f>$J$11+$L$12+$I$12+5 &amp; "+" &amp; $I$13 &amp; "d" &amp; $K$13</f>
        <v>14+2d10</v>
      </c>
      <c r="E23" s="81" t="str">
        <f>$J$11+$L$12+$I$12+5 &amp; "+" &amp; $I$13 &amp; "d" &amp; $K$13</f>
        <v>14+2d10</v>
      </c>
      <c r="F23" s="125"/>
      <c r="G23" s="125"/>
      <c r="H23" s="125"/>
      <c r="I23" s="125"/>
      <c r="J23" s="125"/>
      <c r="K23" s="125"/>
    </row>
    <row r="24" spans="1:11" ht="23.25" customHeight="1" thickBot="1">
      <c r="A24" s="249"/>
      <c r="B24" s="84" t="s">
        <v>4</v>
      </c>
      <c r="C24" s="77" t="str">
        <f>IF($I$15 = 0,"", $I$15)</f>
        <v/>
      </c>
      <c r="D24" s="78" t="str">
        <f>$J$11+$L$12+$I$12+($I$13*$L$13)+5 &amp; IF($I$14 = 0,"","+" &amp; $I$14 &amp; "d" &amp; $L$14) &amp; IF($I$17 = 0,"","+" &amp; $I$17 &amp; "d" &amp; $K$17)</f>
        <v>24+3d12</v>
      </c>
      <c r="E24" s="79" t="str">
        <f>$J$11+$L$12+$I$12+($I$13*$L$13)+5 &amp; IF($I$14 = 0,"","+" &amp; $I$14 &amp; "d" &amp; $L$14) &amp; IF($I$17 = 0,"","+" &amp; $I$17 &amp; "d" &amp; $K$17)</f>
        <v>24+3d12</v>
      </c>
      <c r="F24" s="125"/>
      <c r="G24" s="125"/>
      <c r="H24" s="125"/>
      <c r="I24" s="125"/>
      <c r="J24" s="125"/>
      <c r="K24" s="125"/>
    </row>
    <row r="25" spans="1:11" ht="24" customHeight="1">
      <c r="A25" s="250" t="s">
        <v>287</v>
      </c>
      <c r="B25" s="250"/>
      <c r="C25" s="250"/>
      <c r="D25" s="250"/>
      <c r="E25" s="250"/>
      <c r="F25" s="250"/>
      <c r="G25" s="250"/>
      <c r="I25" s="125"/>
      <c r="J25" s="125"/>
      <c r="K25" s="125"/>
    </row>
    <row r="26" spans="1:11" ht="13.5" customHeight="1">
      <c r="A26" s="251" t="s">
        <v>297</v>
      </c>
      <c r="B26" s="251"/>
      <c r="C26" s="251"/>
      <c r="D26" s="251"/>
      <c r="E26" s="251"/>
      <c r="F26" s="251"/>
      <c r="G26" s="251"/>
    </row>
    <row r="27" spans="1:11" ht="13.5" customHeight="1">
      <c r="A27" s="252" t="s">
        <v>288</v>
      </c>
      <c r="B27" s="252"/>
      <c r="C27" s="252"/>
      <c r="D27" s="252"/>
      <c r="E27" s="252"/>
      <c r="F27" s="252"/>
      <c r="G27" s="252"/>
      <c r="I27" s="125"/>
      <c r="J27" s="125"/>
      <c r="K27" s="125"/>
    </row>
    <row r="28" spans="1:11" ht="13.5" customHeight="1">
      <c r="A28" s="252" t="s">
        <v>289</v>
      </c>
      <c r="B28" s="252"/>
      <c r="C28" s="252"/>
      <c r="D28" s="252"/>
      <c r="E28" s="252"/>
      <c r="F28" s="252"/>
      <c r="G28" s="252"/>
      <c r="I28" s="125"/>
      <c r="J28" s="125"/>
      <c r="K28" s="125"/>
    </row>
    <row r="29" spans="1:11" ht="17.25">
      <c r="A29" s="371" t="str">
        <f>"　　　　奇数：使用者に" &amp; 5+INT(基本!$B$3/2) &amp; "一時的HP　偶数：５マス以内の味方に" &amp; INT(基本!$B$3/2) &amp; "一時的HP"</f>
        <v>　　　　奇数：使用者に12一時的HP　偶数：５マス以内の味方に7一時的HP</v>
      </c>
      <c r="B29" s="371"/>
      <c r="C29" s="371"/>
      <c r="D29" s="371"/>
      <c r="E29" s="371"/>
      <c r="F29" s="371"/>
      <c r="G29" s="371"/>
      <c r="I29" s="125"/>
      <c r="J29" s="125"/>
      <c r="K29" s="125"/>
    </row>
    <row r="30" spans="1:11" ht="24" customHeight="1">
      <c r="A30" s="250" t="s">
        <v>322</v>
      </c>
      <c r="B30" s="250"/>
      <c r="C30" s="250"/>
      <c r="D30" s="250"/>
      <c r="E30" s="250"/>
      <c r="F30" s="250"/>
      <c r="G30" s="250"/>
      <c r="I30" s="125"/>
      <c r="J30" s="125"/>
      <c r="K30" s="125"/>
    </row>
    <row r="31" spans="1:11" ht="13.5" customHeight="1">
      <c r="A31" s="251" t="s">
        <v>323</v>
      </c>
      <c r="B31" s="251"/>
      <c r="C31" s="251"/>
      <c r="D31" s="251"/>
      <c r="E31" s="251"/>
      <c r="F31" s="251"/>
      <c r="G31" s="251"/>
    </row>
    <row r="32" spans="1:11" ht="13.5" customHeight="1">
      <c r="A32" s="251" t="s">
        <v>324</v>
      </c>
      <c r="B32" s="251"/>
      <c r="C32" s="251"/>
      <c r="D32" s="251"/>
      <c r="E32" s="251"/>
      <c r="F32" s="251"/>
      <c r="G32" s="251"/>
    </row>
    <row r="33" spans="1:12" ht="24" customHeight="1">
      <c r="A33" s="250" t="s">
        <v>293</v>
      </c>
      <c r="B33" s="250"/>
      <c r="C33" s="250"/>
      <c r="D33" s="250"/>
      <c r="E33" s="250"/>
      <c r="F33" s="250"/>
      <c r="G33" s="250"/>
      <c r="I33" s="125"/>
      <c r="J33" s="125"/>
      <c r="K33" s="125"/>
    </row>
    <row r="34" spans="1:12" ht="13.5" customHeight="1">
      <c r="A34" s="251" t="s">
        <v>292</v>
      </c>
      <c r="B34" s="251"/>
      <c r="C34" s="251"/>
      <c r="D34" s="251"/>
      <c r="E34" s="251"/>
      <c r="F34" s="251"/>
      <c r="G34" s="251"/>
    </row>
    <row r="35" spans="1:12" ht="24" customHeight="1">
      <c r="A35" s="250" t="s">
        <v>294</v>
      </c>
      <c r="B35" s="250"/>
      <c r="C35" s="250"/>
      <c r="D35" s="250"/>
      <c r="E35" s="250"/>
      <c r="F35" s="250"/>
      <c r="G35" s="250"/>
      <c r="I35" s="125"/>
      <c r="J35" s="125"/>
      <c r="K35" s="125"/>
    </row>
    <row r="36" spans="1:12" ht="13.5" customHeight="1">
      <c r="A36" s="251" t="s">
        <v>304</v>
      </c>
      <c r="B36" s="251"/>
      <c r="C36" s="251"/>
      <c r="D36" s="251"/>
      <c r="E36" s="251"/>
      <c r="F36" s="251"/>
      <c r="G36" s="251"/>
    </row>
    <row r="37" spans="1:12" ht="13.5" customHeight="1">
      <c r="A37" s="251" t="s">
        <v>296</v>
      </c>
      <c r="B37" s="251"/>
      <c r="C37" s="251"/>
      <c r="D37" s="251"/>
      <c r="E37" s="251"/>
      <c r="F37" s="251"/>
      <c r="G37" s="251"/>
    </row>
    <row r="38" spans="1:12" ht="13.5" customHeight="1">
      <c r="A38" s="252" t="s">
        <v>302</v>
      </c>
      <c r="B38" s="252"/>
      <c r="C38" s="252"/>
      <c r="D38" s="252"/>
      <c r="E38" s="252"/>
      <c r="F38" s="252"/>
      <c r="G38" s="252"/>
      <c r="I38" s="125"/>
      <c r="J38" s="125"/>
      <c r="K38" s="125"/>
    </row>
    <row r="39" spans="1:12">
      <c r="A39" s="240"/>
      <c r="B39" s="240"/>
      <c r="C39" s="240"/>
      <c r="D39" s="240"/>
      <c r="E39" s="240"/>
      <c r="F39" s="240"/>
      <c r="G39" s="240"/>
    </row>
    <row r="40" spans="1:12">
      <c r="A40" s="253" t="s">
        <v>50</v>
      </c>
      <c r="B40" s="254"/>
      <c r="C40" s="254"/>
      <c r="D40" s="254"/>
      <c r="E40" s="254"/>
      <c r="F40" s="254"/>
      <c r="G40" s="255"/>
    </row>
    <row r="41" spans="1:12">
      <c r="A41" s="224"/>
      <c r="B41" s="225"/>
      <c r="C41" s="225"/>
      <c r="D41" s="225"/>
      <c r="E41" s="225"/>
      <c r="F41" s="225"/>
      <c r="G41" s="226"/>
    </row>
    <row r="42" spans="1:12">
      <c r="A42" s="224"/>
      <c r="B42" s="225"/>
      <c r="C42" s="225"/>
      <c r="D42" s="225"/>
      <c r="E42" s="225"/>
      <c r="F42" s="225"/>
      <c r="G42" s="226"/>
    </row>
    <row r="43" spans="1:12" s="87" customFormat="1">
      <c r="A43" s="224"/>
      <c r="B43" s="225"/>
      <c r="C43" s="225"/>
      <c r="D43" s="225"/>
      <c r="E43" s="225"/>
      <c r="F43" s="225"/>
      <c r="G43" s="226"/>
      <c r="L43" s="125"/>
    </row>
    <row r="44" spans="1:12" s="87" customFormat="1">
      <c r="A44" s="224"/>
      <c r="B44" s="225"/>
      <c r="C44" s="225"/>
      <c r="D44" s="225"/>
      <c r="E44" s="225"/>
      <c r="F44" s="225"/>
      <c r="G44" s="226"/>
      <c r="L44" s="125"/>
    </row>
    <row r="45" spans="1:12" s="87" customFormat="1">
      <c r="A45" s="224"/>
      <c r="B45" s="225"/>
      <c r="C45" s="225"/>
      <c r="D45" s="225"/>
      <c r="E45" s="225"/>
      <c r="F45" s="225"/>
      <c r="G45" s="226"/>
      <c r="L45" s="125"/>
    </row>
    <row r="46" spans="1:12" s="87" customFormat="1">
      <c r="A46" s="224"/>
      <c r="B46" s="225"/>
      <c r="C46" s="225"/>
      <c r="D46" s="225"/>
      <c r="E46" s="225"/>
      <c r="F46" s="225"/>
      <c r="G46" s="226"/>
      <c r="L46" s="125"/>
    </row>
    <row r="47" spans="1:12" s="87" customFormat="1">
      <c r="A47" s="224"/>
      <c r="B47" s="225"/>
      <c r="C47" s="225"/>
      <c r="D47" s="225"/>
      <c r="E47" s="225"/>
      <c r="F47" s="225"/>
      <c r="G47" s="226"/>
      <c r="L47" s="125"/>
    </row>
    <row r="48" spans="1:12">
      <c r="A48" s="224"/>
      <c r="B48" s="225"/>
      <c r="C48" s="225"/>
      <c r="D48" s="225"/>
      <c r="E48" s="225"/>
      <c r="F48" s="225"/>
      <c r="G48" s="226"/>
    </row>
    <row r="49" spans="1:12" s="87" customFormat="1">
      <c r="A49" s="224"/>
      <c r="B49" s="225"/>
      <c r="C49" s="225"/>
      <c r="D49" s="225"/>
      <c r="E49" s="225"/>
      <c r="F49" s="225"/>
      <c r="G49" s="226"/>
      <c r="L49" s="125"/>
    </row>
    <row r="50" spans="1:12" s="87" customFormat="1">
      <c r="A50" s="224"/>
      <c r="B50" s="225"/>
      <c r="C50" s="225"/>
      <c r="D50" s="225"/>
      <c r="E50" s="225"/>
      <c r="F50" s="225"/>
      <c r="G50" s="226"/>
      <c r="L50" s="125"/>
    </row>
    <row r="51" spans="1:12" s="87" customFormat="1">
      <c r="A51" s="259"/>
      <c r="B51" s="240"/>
      <c r="C51" s="240"/>
      <c r="D51" s="240"/>
      <c r="E51" s="240"/>
      <c r="F51" s="240"/>
      <c r="G51" s="241"/>
      <c r="L51" s="125"/>
    </row>
    <row r="52" spans="1:12" s="87" customFormat="1" ht="21">
      <c r="A52" s="26" t="s">
        <v>33</v>
      </c>
      <c r="B52" s="157">
        <f>$B$1</f>
        <v>5</v>
      </c>
      <c r="C52" s="27" t="s">
        <v>41</v>
      </c>
      <c r="D52" s="28" t="str">
        <f>$E$1</f>
        <v>一日毎</v>
      </c>
      <c r="E52" s="305" t="str">
        <f>$B$2</f>
        <v>エグザンブラー・オヴ・アクション</v>
      </c>
      <c r="F52" s="306"/>
      <c r="G52" s="307"/>
      <c r="L52" s="125"/>
    </row>
  </sheetData>
  <mergeCells count="50">
    <mergeCell ref="A31:G31"/>
    <mergeCell ref="A32:G32"/>
    <mergeCell ref="A51:G51"/>
    <mergeCell ref="E52:G52"/>
    <mergeCell ref="A25:G25"/>
    <mergeCell ref="A26:G26"/>
    <mergeCell ref="A27:G27"/>
    <mergeCell ref="A28:G28"/>
    <mergeCell ref="A29:G29"/>
    <mergeCell ref="A33:G33"/>
    <mergeCell ref="A34:G34"/>
    <mergeCell ref="A35:G35"/>
    <mergeCell ref="A47:G47"/>
    <mergeCell ref="A48:G48"/>
    <mergeCell ref="A49:G49"/>
    <mergeCell ref="A50:G50"/>
    <mergeCell ref="A41:G41"/>
    <mergeCell ref="A42:G42"/>
    <mergeCell ref="A43:G43"/>
    <mergeCell ref="A44:G44"/>
    <mergeCell ref="A45:G45"/>
    <mergeCell ref="A46:G46"/>
    <mergeCell ref="A39:G39"/>
    <mergeCell ref="A40:G40"/>
    <mergeCell ref="B17:G17"/>
    <mergeCell ref="A19:C19"/>
    <mergeCell ref="A20:A22"/>
    <mergeCell ref="A23:A24"/>
    <mergeCell ref="A36:G36"/>
    <mergeCell ref="A37:G37"/>
    <mergeCell ref="A38:G38"/>
    <mergeCell ref="A30:G30"/>
    <mergeCell ref="B12:G12"/>
    <mergeCell ref="J12:K12"/>
    <mergeCell ref="B13:G13"/>
    <mergeCell ref="B14:G14"/>
    <mergeCell ref="B15:G15"/>
    <mergeCell ref="B16:G16"/>
    <mergeCell ref="B7:D7"/>
    <mergeCell ref="B8:G8"/>
    <mergeCell ref="B9:G9"/>
    <mergeCell ref="B10:G10"/>
    <mergeCell ref="J10:K10"/>
    <mergeCell ref="B11:G11"/>
    <mergeCell ref="B1:C1"/>
    <mergeCell ref="F1:G1"/>
    <mergeCell ref="B2:G2"/>
    <mergeCell ref="B4:G4"/>
    <mergeCell ref="B5:G5"/>
    <mergeCell ref="B6:D6"/>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基本!$A$25:$A$31</xm:f>
          </x14:formula1>
          <xm:sqref>I6</xm:sqref>
        </x14:dataValidation>
        <x14:dataValidation type="list" allowBlank="1" showInputMessage="1" showErrorMessage="1">
          <x14:formula1>
            <xm:f>基本!$B$25:$B$29</xm:f>
          </x14:formula1>
          <xm:sqref>I7</xm:sqref>
        </x14:dataValidation>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基本!$A$14:$A$17</xm:f>
          </x14:formula1>
          <xm:sqref>K9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2"/>
  <sheetViews>
    <sheetView workbookViewId="0">
      <selection activeCell="I34" sqref="I34"/>
    </sheetView>
  </sheetViews>
  <sheetFormatPr defaultRowHeight="13.5"/>
  <cols>
    <col min="1" max="1" width="7.875" style="125" customWidth="1"/>
    <col min="2" max="2" width="8.5" style="125" customWidth="1"/>
    <col min="3" max="3" width="6.625" style="125" customWidth="1"/>
    <col min="4" max="4" width="15.75" style="125" customWidth="1"/>
    <col min="5" max="6" width="15.75" style="87" customWidth="1"/>
    <col min="7" max="7" width="18.25" style="87" customWidth="1"/>
    <col min="8" max="8" width="17.375" style="87" customWidth="1"/>
    <col min="9" max="9" width="14.625" style="87" customWidth="1"/>
    <col min="10" max="10" width="8.375" style="87" customWidth="1"/>
    <col min="11" max="11" width="7.5" style="87" customWidth="1"/>
    <col min="12" max="12" width="7.875" style="125" customWidth="1"/>
    <col min="13" max="13" width="9.25" style="125" customWidth="1"/>
    <col min="14" max="14" width="12.375" style="125" customWidth="1"/>
    <col min="15" max="16384" width="9" style="125"/>
  </cols>
  <sheetData>
    <row r="1" spans="1:13" ht="21">
      <c r="A1" s="22" t="s">
        <v>33</v>
      </c>
      <c r="B1" s="300">
        <v>9</v>
      </c>
      <c r="C1" s="301"/>
      <c r="D1" s="23" t="s">
        <v>41</v>
      </c>
      <c r="E1" s="24" t="s">
        <v>59</v>
      </c>
      <c r="F1" s="302"/>
      <c r="G1" s="303"/>
      <c r="H1" s="92" t="s">
        <v>56</v>
      </c>
    </row>
    <row r="2" spans="1:13" ht="24.75" customHeight="1">
      <c r="A2" s="23" t="s">
        <v>0</v>
      </c>
      <c r="B2" s="304" t="s">
        <v>220</v>
      </c>
      <c r="C2" s="304"/>
      <c r="D2" s="304"/>
      <c r="E2" s="304"/>
      <c r="F2" s="304"/>
      <c r="G2" s="304"/>
      <c r="H2" s="92" t="s">
        <v>57</v>
      </c>
    </row>
    <row r="3" spans="1:13" ht="19.5" customHeight="1">
      <c r="A3" s="91" t="s">
        <v>49</v>
      </c>
      <c r="B3" s="87"/>
      <c r="C3" s="87"/>
      <c r="D3" s="87"/>
      <c r="I3" s="92"/>
    </row>
    <row r="4" spans="1:13">
      <c r="A4" s="93" t="s">
        <v>47</v>
      </c>
      <c r="B4" s="232" t="s">
        <v>219</v>
      </c>
      <c r="C4" s="233"/>
      <c r="D4" s="233"/>
      <c r="E4" s="233"/>
      <c r="F4" s="233"/>
      <c r="G4" s="234"/>
    </row>
    <row r="5" spans="1:13">
      <c r="A5" s="94" t="s">
        <v>40</v>
      </c>
      <c r="B5" s="232" t="s">
        <v>131</v>
      </c>
      <c r="C5" s="233"/>
      <c r="D5" s="233"/>
      <c r="E5" s="233"/>
      <c r="F5" s="233"/>
      <c r="G5" s="234"/>
    </row>
    <row r="6" spans="1:13">
      <c r="A6" s="94" t="s">
        <v>8</v>
      </c>
      <c r="B6" s="232" t="s">
        <v>6</v>
      </c>
      <c r="C6" s="233"/>
      <c r="D6" s="234"/>
      <c r="E6" s="153" t="s">
        <v>44</v>
      </c>
      <c r="F6" s="152" t="str">
        <f>$I$6</f>
        <v>近接</v>
      </c>
      <c r="G6" s="152" t="str">
        <f>$J$6</f>
        <v>武器</v>
      </c>
      <c r="H6" s="153" t="s">
        <v>44</v>
      </c>
      <c r="I6" s="154" t="s">
        <v>72</v>
      </c>
      <c r="J6" s="154" t="s">
        <v>213</v>
      </c>
    </row>
    <row r="7" spans="1:13">
      <c r="A7" s="49" t="s">
        <v>7</v>
      </c>
      <c r="B7" s="283" t="s">
        <v>199</v>
      </c>
      <c r="C7" s="284"/>
      <c r="D7" s="285"/>
      <c r="E7" s="153" t="s">
        <v>69</v>
      </c>
      <c r="F7" s="152" t="str">
        <f>IF($I$7 = 0,"", $I$7)</f>
        <v/>
      </c>
      <c r="G7" s="152" t="str">
        <f>IF($J$7 = 0,"", $J$7)</f>
        <v/>
      </c>
      <c r="H7" s="153" t="s">
        <v>69</v>
      </c>
      <c r="I7" s="154"/>
      <c r="J7" s="154"/>
    </row>
    <row r="8" spans="1:13">
      <c r="A8" s="49" t="s">
        <v>9</v>
      </c>
      <c r="B8" s="232" t="s">
        <v>160</v>
      </c>
      <c r="C8" s="233"/>
      <c r="D8" s="233"/>
      <c r="E8" s="233"/>
      <c r="F8" s="233"/>
      <c r="G8" s="234"/>
      <c r="H8" s="153" t="s">
        <v>88</v>
      </c>
      <c r="I8" s="154" t="s">
        <v>144</v>
      </c>
      <c r="J8" s="92" t="s">
        <v>65</v>
      </c>
    </row>
    <row r="9" spans="1:13">
      <c r="A9" s="97" t="s">
        <v>10</v>
      </c>
      <c r="B9" s="263" t="s">
        <v>215</v>
      </c>
      <c r="C9" s="264"/>
      <c r="D9" s="264"/>
      <c r="E9" s="264"/>
      <c r="F9" s="264"/>
      <c r="G9" s="265"/>
      <c r="H9" s="153" t="s">
        <v>52</v>
      </c>
      <c r="I9" s="154" t="s">
        <v>140</v>
      </c>
      <c r="J9" s="152">
        <f>IF($I$9 = "筋力",基本!$C$5,IF($I$9 = "耐久力",基本!$C$6,IF($I$9 = "敏捷力",基本!$C$7,IF($I$9 = "知力",基本!$C$8,IF($I$9 = "判断力",基本!$C$9,IF($I$9 = "魅力",基本!$C$10,""))))))</f>
        <v>6</v>
      </c>
      <c r="K9" s="154" t="s">
        <v>95</v>
      </c>
    </row>
    <row r="10" spans="1:13">
      <c r="A10" s="97" t="s">
        <v>64</v>
      </c>
      <c r="B10" s="235" t="s">
        <v>221</v>
      </c>
      <c r="C10" s="236"/>
      <c r="D10" s="236"/>
      <c r="E10" s="236"/>
      <c r="F10" s="236"/>
      <c r="G10" s="237"/>
      <c r="H10" s="153" t="s">
        <v>61</v>
      </c>
      <c r="I10" s="154">
        <v>0</v>
      </c>
      <c r="J10" s="166" t="s">
        <v>54</v>
      </c>
      <c r="K10" s="167"/>
      <c r="L10" s="152">
        <f>IF($I$8=基本!$F$4,基本!$O$7,IF($I$8=基本!$F$13,基本!$O$16,IF($I$8=基本!$F$22,基本!$O$25,IF($I$8=基本!$F$31,基本!$O$34,IF($I$8=基本!$F$40,基本!$O$43,0)))))</f>
        <v>14</v>
      </c>
    </row>
    <row r="11" spans="1:13">
      <c r="A11" s="96"/>
      <c r="B11" s="238" t="s">
        <v>222</v>
      </c>
      <c r="C11" s="225"/>
      <c r="D11" s="225"/>
      <c r="E11" s="225"/>
      <c r="F11" s="225"/>
      <c r="G11" s="226"/>
      <c r="H11" s="100" t="s">
        <v>53</v>
      </c>
      <c r="I11" s="154" t="s">
        <v>140</v>
      </c>
      <c r="J11" s="102">
        <f>IF($I$9 = "筋力",基本!$C$5,IF($I$11 = "耐久力",基本!$C$6,IF($I$11 = "敏捷力",基本!$C$7,IF($I$11 = "知力",基本!$C$8,IF($I$11 = "判断力",基本!$C$9,IF($I$11 = "魅力",基本!$C$10,""))))))</f>
        <v>6</v>
      </c>
      <c r="L11" s="87"/>
    </row>
    <row r="12" spans="1:13">
      <c r="A12" s="96"/>
      <c r="B12" s="238" t="s">
        <v>223</v>
      </c>
      <c r="C12" s="225"/>
      <c r="D12" s="225"/>
      <c r="E12" s="225"/>
      <c r="F12" s="225"/>
      <c r="G12" s="226"/>
      <c r="H12" s="153" t="s">
        <v>62</v>
      </c>
      <c r="I12" s="154">
        <v>0</v>
      </c>
      <c r="J12" s="166" t="s">
        <v>55</v>
      </c>
      <c r="K12" s="167"/>
      <c r="L12" s="152">
        <f>IF($I$8=基本!$F$4,基本!$O$9,IF($I$8=基本!$F$13,基本!$O$18,IF($I$8=基本!$F$22,基本!$O$27,IF($I$8=基本!$F$31,基本!$O$36,IF($I$8=基本!$F$40,基本!$O$45,0)))))</f>
        <v>3</v>
      </c>
    </row>
    <row r="13" spans="1:13">
      <c r="A13" s="96"/>
      <c r="B13" s="238"/>
      <c r="C13" s="225"/>
      <c r="D13" s="225"/>
      <c r="E13" s="225"/>
      <c r="F13" s="225"/>
      <c r="G13" s="226"/>
      <c r="H13" s="101" t="s">
        <v>89</v>
      </c>
      <c r="I13" s="154">
        <v>2</v>
      </c>
      <c r="J13" s="153" t="s">
        <v>45</v>
      </c>
      <c r="K13" s="154">
        <v>10</v>
      </c>
      <c r="L13" s="154">
        <v>5</v>
      </c>
      <c r="M13" s="134" t="s">
        <v>153</v>
      </c>
    </row>
    <row r="14" spans="1:13">
      <c r="A14" s="67"/>
      <c r="B14" s="224"/>
      <c r="C14" s="225"/>
      <c r="D14" s="225"/>
      <c r="E14" s="225"/>
      <c r="F14" s="225"/>
      <c r="G14" s="226"/>
      <c r="H14" s="153" t="s">
        <v>51</v>
      </c>
      <c r="I14" s="154">
        <v>3</v>
      </c>
      <c r="J14" s="153" t="s">
        <v>45</v>
      </c>
      <c r="K14" s="154">
        <v>8</v>
      </c>
      <c r="L14" s="154">
        <v>12</v>
      </c>
      <c r="M14" s="134" t="s">
        <v>152</v>
      </c>
    </row>
    <row r="15" spans="1:13">
      <c r="A15" s="67"/>
      <c r="B15" s="238"/>
      <c r="C15" s="225"/>
      <c r="D15" s="225"/>
      <c r="E15" s="225"/>
      <c r="F15" s="225"/>
      <c r="G15" s="226"/>
      <c r="H15" s="153" t="s">
        <v>63</v>
      </c>
      <c r="I15" s="154"/>
    </row>
    <row r="16" spans="1:13">
      <c r="A16" s="96"/>
      <c r="B16" s="238"/>
      <c r="C16" s="225"/>
      <c r="D16" s="225"/>
      <c r="E16" s="225"/>
      <c r="F16" s="225"/>
      <c r="G16" s="226"/>
    </row>
    <row r="17" spans="1:11">
      <c r="A17" s="98"/>
      <c r="B17" s="259"/>
      <c r="C17" s="240"/>
      <c r="D17" s="240"/>
      <c r="E17" s="240"/>
      <c r="F17" s="240"/>
      <c r="G17" s="241"/>
    </row>
    <row r="18" spans="1:11" ht="14.25" thickBot="1">
      <c r="A18" s="14" t="s">
        <v>48</v>
      </c>
      <c r="E18" s="3"/>
    </row>
    <row r="19" spans="1:11" ht="18.75" customHeight="1" thickBot="1">
      <c r="A19" s="308" t="str">
        <f>$B$2</f>
        <v>ブラッド・デジグネイション</v>
      </c>
      <c r="B19" s="309"/>
      <c r="C19" s="309"/>
      <c r="D19" s="82" t="s">
        <v>3</v>
      </c>
      <c r="E19" s="362" t="s">
        <v>2</v>
      </c>
      <c r="F19" s="125"/>
      <c r="K19" s="125"/>
    </row>
    <row r="20" spans="1:11" ht="23.25" customHeight="1">
      <c r="A20" s="242" t="s">
        <v>1</v>
      </c>
      <c r="B20" s="83" t="s">
        <v>43</v>
      </c>
      <c r="C20" s="142" t="str">
        <f>$K$9</f>
        <v>AC</v>
      </c>
      <c r="D20" s="85" t="str">
        <f>$J$9+$L$10+$I$10 &amp; "+1d20"</f>
        <v>20+1d20</v>
      </c>
      <c r="E20" s="75" t="str">
        <f>$J$9+$L$10+2+$I$10 &amp; "+1d20"</f>
        <v>22+1d20</v>
      </c>
      <c r="F20" s="125"/>
      <c r="K20" s="125"/>
    </row>
    <row r="21" spans="1:11" ht="23.25" customHeight="1">
      <c r="A21" s="243"/>
      <c r="B21" s="158" t="s">
        <v>5</v>
      </c>
      <c r="C21" s="76" t="str">
        <f>IF($I$15 = 0,"", $I$15)</f>
        <v/>
      </c>
      <c r="D21" s="80" t="str">
        <f>$J$11+$L$12+$I$12 &amp; "+" &amp; $I$13 &amp; "d" &amp; $K$13</f>
        <v>9+2d10</v>
      </c>
      <c r="E21" s="81" t="str">
        <f>$J$11+$L$12+$I$12+2 &amp; "+" &amp; $I$13 &amp; "d" &amp; $K$13</f>
        <v>11+2d10</v>
      </c>
      <c r="F21" s="125"/>
      <c r="H21" s="125"/>
      <c r="I21" s="125"/>
      <c r="J21" s="125"/>
      <c r="K21" s="125"/>
    </row>
    <row r="22" spans="1:11" ht="23.25" customHeight="1" thickBot="1">
      <c r="A22" s="244"/>
      <c r="B22" s="84" t="s">
        <v>4</v>
      </c>
      <c r="C22" s="77" t="str">
        <f>IF($I$15 = 0,"", $I$15)</f>
        <v/>
      </c>
      <c r="D22" s="78" t="str">
        <f>$J$11+$L$12+$I$12+($I$13*$K$13) &amp; IF($I$14 = 0,"","+" &amp; $I$14 &amp; "d" &amp; $K$14) &amp; IF($H$17 = 0,"","+" &amp; $H$17 &amp; "d" &amp; $J$17)</f>
        <v>29+3d8</v>
      </c>
      <c r="E22" s="79" t="str">
        <f>$J$11+$L$12+$I$12+2+($I$13*$K$13)&amp; IF($I$14 = 0,"","+" &amp; $I$14 &amp; "d" &amp; $K$14) &amp; IF($H$17 = 0,"","+" &amp; $H$17 &amp; "d" &amp; $J$17)</f>
        <v>31+3d8</v>
      </c>
      <c r="F22" s="125"/>
      <c r="H22" s="125"/>
      <c r="I22" s="125"/>
      <c r="J22" s="125"/>
      <c r="K22" s="125"/>
    </row>
    <row r="23" spans="1:11" ht="23.25" customHeight="1">
      <c r="A23" s="248" t="s">
        <v>154</v>
      </c>
      <c r="B23" s="159" t="s">
        <v>5</v>
      </c>
      <c r="C23" s="76" t="str">
        <f>IF($I$15 = 0,"", $I$15)</f>
        <v/>
      </c>
      <c r="D23" s="80" t="str">
        <f>$J$11+$L$12+$I$12+5 &amp; "+" &amp; $I$13 &amp; "d" &amp; $K$13</f>
        <v>14+2d10</v>
      </c>
      <c r="E23" s="81" t="str">
        <f>$J$11+$L$12+$I$12+5 &amp; "+" &amp; $I$13 &amp; "d" &amp; $K$13</f>
        <v>14+2d10</v>
      </c>
      <c r="F23" s="125"/>
      <c r="G23" s="125"/>
      <c r="H23" s="125"/>
      <c r="I23" s="125"/>
      <c r="J23" s="125"/>
      <c r="K23" s="125"/>
    </row>
    <row r="24" spans="1:11" ht="23.25" customHeight="1" thickBot="1">
      <c r="A24" s="249"/>
      <c r="B24" s="84" t="s">
        <v>4</v>
      </c>
      <c r="C24" s="77" t="str">
        <f>IF($I$15 = 0,"", $I$15)</f>
        <v/>
      </c>
      <c r="D24" s="78" t="str">
        <f>$J$11+$L$12+$I$12+($I$13*$L$13)+5 &amp; IF($I$14 = 0,"","+" &amp; $I$14 &amp; "d" &amp; $L$14) &amp; IF($I$17 = 0,"","+" &amp; $I$17 &amp; "d" &amp; $K$17)</f>
        <v>24+3d12</v>
      </c>
      <c r="E24" s="79" t="str">
        <f>$J$11+$L$12+$I$12+($I$13*$L$13)+5 &amp; IF($I$14 = 0,"","+" &amp; $I$14 &amp; "d" &amp; $L$14) &amp; IF($I$17 = 0,"","+" &amp; $I$17 &amp; "d" &amp; $K$17)</f>
        <v>24+3d12</v>
      </c>
      <c r="F24" s="125"/>
      <c r="G24" s="125"/>
      <c r="H24" s="125"/>
      <c r="I24" s="125"/>
      <c r="J24" s="125"/>
      <c r="K24" s="125"/>
    </row>
    <row r="25" spans="1:11" ht="24" customHeight="1">
      <c r="A25" s="250" t="s">
        <v>287</v>
      </c>
      <c r="B25" s="250"/>
      <c r="C25" s="250"/>
      <c r="D25" s="250"/>
      <c r="E25" s="250"/>
      <c r="F25" s="250"/>
      <c r="G25" s="250"/>
      <c r="I25" s="125"/>
      <c r="J25" s="125"/>
      <c r="K25" s="125"/>
    </row>
    <row r="26" spans="1:11" ht="13.5" customHeight="1">
      <c r="A26" s="251" t="s">
        <v>297</v>
      </c>
      <c r="B26" s="251"/>
      <c r="C26" s="251"/>
      <c r="D26" s="251"/>
      <c r="E26" s="251"/>
      <c r="F26" s="251"/>
      <c r="G26" s="251"/>
    </row>
    <row r="27" spans="1:11" ht="13.5" customHeight="1">
      <c r="A27" s="252" t="s">
        <v>288</v>
      </c>
      <c r="B27" s="252"/>
      <c r="C27" s="252"/>
      <c r="D27" s="252"/>
      <c r="E27" s="252"/>
      <c r="F27" s="252"/>
      <c r="G27" s="252"/>
      <c r="I27" s="125"/>
      <c r="J27" s="125"/>
      <c r="K27" s="125"/>
    </row>
    <row r="28" spans="1:11" ht="13.5" customHeight="1">
      <c r="A28" s="252" t="s">
        <v>289</v>
      </c>
      <c r="B28" s="252"/>
      <c r="C28" s="252"/>
      <c r="D28" s="252"/>
      <c r="E28" s="252"/>
      <c r="F28" s="252"/>
      <c r="G28" s="252"/>
      <c r="I28" s="125"/>
      <c r="J28" s="125"/>
      <c r="K28" s="125"/>
    </row>
    <row r="29" spans="1:11" ht="17.25">
      <c r="A29" s="371" t="str">
        <f>"　　　　奇数：使用者に" &amp; 5+INT(基本!$B$3/2) &amp; "一時的HP　偶数：５マス以内の味方に" &amp; INT(基本!$B$3/2) &amp; "一時的HP"</f>
        <v>　　　　奇数：使用者に12一時的HP　偶数：５マス以内の味方に7一時的HP</v>
      </c>
      <c r="B29" s="371"/>
      <c r="C29" s="371"/>
      <c r="D29" s="371"/>
      <c r="E29" s="371"/>
      <c r="F29" s="371"/>
      <c r="G29" s="371"/>
      <c r="I29" s="125"/>
      <c r="J29" s="125"/>
      <c r="K29" s="125"/>
    </row>
    <row r="30" spans="1:11" ht="24" customHeight="1">
      <c r="A30" s="250" t="s">
        <v>322</v>
      </c>
      <c r="B30" s="250"/>
      <c r="C30" s="250"/>
      <c r="D30" s="250"/>
      <c r="E30" s="250"/>
      <c r="F30" s="250"/>
      <c r="G30" s="250"/>
      <c r="I30" s="125"/>
      <c r="J30" s="125"/>
      <c r="K30" s="125"/>
    </row>
    <row r="31" spans="1:11" ht="13.5" customHeight="1">
      <c r="A31" s="251" t="s">
        <v>323</v>
      </c>
      <c r="B31" s="251"/>
      <c r="C31" s="251"/>
      <c r="D31" s="251"/>
      <c r="E31" s="251"/>
      <c r="F31" s="251"/>
      <c r="G31" s="251"/>
    </row>
    <row r="32" spans="1:11" ht="13.5" customHeight="1">
      <c r="A32" s="251" t="s">
        <v>324</v>
      </c>
      <c r="B32" s="251"/>
      <c r="C32" s="251"/>
      <c r="D32" s="251"/>
      <c r="E32" s="251"/>
      <c r="F32" s="251"/>
      <c r="G32" s="251"/>
    </row>
    <row r="33" spans="1:12" ht="24" customHeight="1">
      <c r="A33" s="250" t="s">
        <v>293</v>
      </c>
      <c r="B33" s="250"/>
      <c r="C33" s="250"/>
      <c r="D33" s="250"/>
      <c r="E33" s="250"/>
      <c r="F33" s="250"/>
      <c r="G33" s="250"/>
      <c r="I33" s="125"/>
      <c r="J33" s="125"/>
      <c r="K33" s="125"/>
    </row>
    <row r="34" spans="1:12" ht="13.5" customHeight="1">
      <c r="A34" s="251" t="s">
        <v>292</v>
      </c>
      <c r="B34" s="251"/>
      <c r="C34" s="251"/>
      <c r="D34" s="251"/>
      <c r="E34" s="251"/>
      <c r="F34" s="251"/>
      <c r="G34" s="251"/>
    </row>
    <row r="35" spans="1:12" ht="24" customHeight="1">
      <c r="A35" s="250" t="s">
        <v>294</v>
      </c>
      <c r="B35" s="250"/>
      <c r="C35" s="250"/>
      <c r="D35" s="250"/>
      <c r="E35" s="250"/>
      <c r="F35" s="250"/>
      <c r="G35" s="250"/>
      <c r="I35" s="125"/>
      <c r="J35" s="125"/>
      <c r="K35" s="125"/>
    </row>
    <row r="36" spans="1:12" ht="13.5" customHeight="1">
      <c r="A36" s="251" t="s">
        <v>304</v>
      </c>
      <c r="B36" s="251"/>
      <c r="C36" s="251"/>
      <c r="D36" s="251"/>
      <c r="E36" s="251"/>
      <c r="F36" s="251"/>
      <c r="G36" s="251"/>
    </row>
    <row r="37" spans="1:12" ht="13.5" customHeight="1">
      <c r="A37" s="251" t="s">
        <v>296</v>
      </c>
      <c r="B37" s="251"/>
      <c r="C37" s="251"/>
      <c r="D37" s="251"/>
      <c r="E37" s="251"/>
      <c r="F37" s="251"/>
      <c r="G37" s="251"/>
    </row>
    <row r="38" spans="1:12" ht="13.5" customHeight="1">
      <c r="A38" s="252" t="s">
        <v>302</v>
      </c>
      <c r="B38" s="252"/>
      <c r="C38" s="252"/>
      <c r="D38" s="252"/>
      <c r="E38" s="252"/>
      <c r="F38" s="252"/>
      <c r="G38" s="252"/>
      <c r="I38" s="125"/>
      <c r="J38" s="125"/>
      <c r="K38" s="125"/>
    </row>
    <row r="39" spans="1:12">
      <c r="A39" s="240"/>
      <c r="B39" s="240"/>
      <c r="C39" s="240"/>
      <c r="D39" s="240"/>
      <c r="E39" s="240"/>
      <c r="F39" s="240"/>
      <c r="G39" s="240"/>
    </row>
    <row r="40" spans="1:12">
      <c r="A40" s="253" t="s">
        <v>50</v>
      </c>
      <c r="B40" s="254"/>
      <c r="C40" s="254"/>
      <c r="D40" s="254"/>
      <c r="E40" s="254"/>
      <c r="F40" s="254"/>
      <c r="G40" s="255"/>
    </row>
    <row r="41" spans="1:12">
      <c r="A41" s="224"/>
      <c r="B41" s="225"/>
      <c r="C41" s="225"/>
      <c r="D41" s="225"/>
      <c r="E41" s="225"/>
      <c r="F41" s="225"/>
      <c r="G41" s="226"/>
    </row>
    <row r="42" spans="1:12">
      <c r="A42" s="224"/>
      <c r="B42" s="225"/>
      <c r="C42" s="225"/>
      <c r="D42" s="225"/>
      <c r="E42" s="225"/>
      <c r="F42" s="225"/>
      <c r="G42" s="226"/>
    </row>
    <row r="43" spans="1:12" s="87" customFormat="1">
      <c r="A43" s="224"/>
      <c r="B43" s="225"/>
      <c r="C43" s="225"/>
      <c r="D43" s="225"/>
      <c r="E43" s="225"/>
      <c r="F43" s="225"/>
      <c r="G43" s="226"/>
      <c r="L43" s="125"/>
    </row>
    <row r="44" spans="1:12" s="87" customFormat="1">
      <c r="A44" s="224"/>
      <c r="B44" s="225"/>
      <c r="C44" s="225"/>
      <c r="D44" s="225"/>
      <c r="E44" s="225"/>
      <c r="F44" s="225"/>
      <c r="G44" s="226"/>
      <c r="L44" s="125"/>
    </row>
    <row r="45" spans="1:12" s="87" customFormat="1">
      <c r="A45" s="224"/>
      <c r="B45" s="225"/>
      <c r="C45" s="225"/>
      <c r="D45" s="225"/>
      <c r="E45" s="225"/>
      <c r="F45" s="225"/>
      <c r="G45" s="226"/>
      <c r="L45" s="125"/>
    </row>
    <row r="46" spans="1:12" s="87" customFormat="1">
      <c r="A46" s="224"/>
      <c r="B46" s="225"/>
      <c r="C46" s="225"/>
      <c r="D46" s="225"/>
      <c r="E46" s="225"/>
      <c r="F46" s="225"/>
      <c r="G46" s="226"/>
      <c r="L46" s="125"/>
    </row>
    <row r="47" spans="1:12" s="87" customFormat="1">
      <c r="A47" s="224"/>
      <c r="B47" s="225"/>
      <c r="C47" s="225"/>
      <c r="D47" s="225"/>
      <c r="E47" s="225"/>
      <c r="F47" s="225"/>
      <c r="G47" s="226"/>
      <c r="L47" s="125"/>
    </row>
    <row r="48" spans="1:12">
      <c r="A48" s="224"/>
      <c r="B48" s="225"/>
      <c r="C48" s="225"/>
      <c r="D48" s="225"/>
      <c r="E48" s="225"/>
      <c r="F48" s="225"/>
      <c r="G48" s="226"/>
    </row>
    <row r="49" spans="1:12" s="87" customFormat="1">
      <c r="A49" s="224"/>
      <c r="B49" s="225"/>
      <c r="C49" s="225"/>
      <c r="D49" s="225"/>
      <c r="E49" s="225"/>
      <c r="F49" s="225"/>
      <c r="G49" s="226"/>
      <c r="L49" s="125"/>
    </row>
    <row r="50" spans="1:12" s="87" customFormat="1">
      <c r="A50" s="224"/>
      <c r="B50" s="225"/>
      <c r="C50" s="225"/>
      <c r="D50" s="225"/>
      <c r="E50" s="225"/>
      <c r="F50" s="225"/>
      <c r="G50" s="226"/>
      <c r="L50" s="125"/>
    </row>
    <row r="51" spans="1:12" s="87" customFormat="1">
      <c r="A51" s="259"/>
      <c r="B51" s="240"/>
      <c r="C51" s="240"/>
      <c r="D51" s="240"/>
      <c r="E51" s="240"/>
      <c r="F51" s="240"/>
      <c r="G51" s="241"/>
      <c r="L51" s="125"/>
    </row>
    <row r="52" spans="1:12" s="87" customFormat="1" ht="21">
      <c r="A52" s="26" t="s">
        <v>33</v>
      </c>
      <c r="B52" s="157">
        <f>$B$1</f>
        <v>9</v>
      </c>
      <c r="C52" s="27" t="s">
        <v>41</v>
      </c>
      <c r="D52" s="28" t="str">
        <f>$E$1</f>
        <v>一日毎</v>
      </c>
      <c r="E52" s="305" t="str">
        <f>$B$2</f>
        <v>ブラッド・デジグネイション</v>
      </c>
      <c r="F52" s="306"/>
      <c r="G52" s="307"/>
      <c r="L52" s="125"/>
    </row>
  </sheetData>
  <mergeCells count="50">
    <mergeCell ref="A31:G31"/>
    <mergeCell ref="A32:G32"/>
    <mergeCell ref="A51:G51"/>
    <mergeCell ref="E52:G52"/>
    <mergeCell ref="A25:G25"/>
    <mergeCell ref="A26:G26"/>
    <mergeCell ref="A27:G27"/>
    <mergeCell ref="A28:G28"/>
    <mergeCell ref="A29:G29"/>
    <mergeCell ref="A33:G33"/>
    <mergeCell ref="A34:G34"/>
    <mergeCell ref="A35:G35"/>
    <mergeCell ref="A47:G47"/>
    <mergeCell ref="A48:G48"/>
    <mergeCell ref="A49:G49"/>
    <mergeCell ref="A50:G50"/>
    <mergeCell ref="A41:G41"/>
    <mergeCell ref="A42:G42"/>
    <mergeCell ref="A43:G43"/>
    <mergeCell ref="A44:G44"/>
    <mergeCell ref="A45:G45"/>
    <mergeCell ref="A46:G46"/>
    <mergeCell ref="A39:G39"/>
    <mergeCell ref="A40:G40"/>
    <mergeCell ref="B17:G17"/>
    <mergeCell ref="A19:C19"/>
    <mergeCell ref="A20:A22"/>
    <mergeCell ref="A23:A24"/>
    <mergeCell ref="A36:G36"/>
    <mergeCell ref="A37:G37"/>
    <mergeCell ref="A38:G38"/>
    <mergeCell ref="A30:G30"/>
    <mergeCell ref="B12:G12"/>
    <mergeCell ref="J12:K12"/>
    <mergeCell ref="B13:G13"/>
    <mergeCell ref="B14:G14"/>
    <mergeCell ref="B15:G15"/>
    <mergeCell ref="B16:G16"/>
    <mergeCell ref="B7:D7"/>
    <mergeCell ref="B8:G8"/>
    <mergeCell ref="B9:G9"/>
    <mergeCell ref="B10:G10"/>
    <mergeCell ref="J10:K10"/>
    <mergeCell ref="B11:G11"/>
    <mergeCell ref="B1:C1"/>
    <mergeCell ref="F1:G1"/>
    <mergeCell ref="B2:G2"/>
    <mergeCell ref="B4:G4"/>
    <mergeCell ref="B5:G5"/>
    <mergeCell ref="B6:D6"/>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基本!$A$25:$A$31</xm:f>
          </x14:formula1>
          <xm:sqref>I6</xm:sqref>
        </x14:dataValidation>
        <x14:dataValidation type="list" allowBlank="1" showInputMessage="1" showErrorMessage="1">
          <x14:formula1>
            <xm:f>基本!$B$25:$B$29</xm:f>
          </x14:formula1>
          <xm:sqref>I7</xm:sqref>
        </x14:dataValidation>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基本!$A$14:$A$17</xm:f>
          </x14:formula1>
          <xm:sqref>K9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3"/>
  <sheetViews>
    <sheetView workbookViewId="0">
      <selection activeCell="I34" sqref="I34"/>
    </sheetView>
  </sheetViews>
  <sheetFormatPr defaultRowHeight="13.5"/>
  <cols>
    <col min="1" max="1" width="7.875" style="125" customWidth="1"/>
    <col min="2" max="2" width="8.5" style="125" customWidth="1"/>
    <col min="3" max="3" width="6.625" style="125" customWidth="1"/>
    <col min="4" max="4" width="15.75" style="125" customWidth="1"/>
    <col min="5" max="6" width="15.75" style="87" customWidth="1"/>
    <col min="7" max="7" width="18.25" style="87" customWidth="1"/>
    <col min="8" max="8" width="17.375" style="87" customWidth="1"/>
    <col min="9" max="9" width="14.625" style="87" customWidth="1"/>
    <col min="10" max="10" width="8.375" style="87" customWidth="1"/>
    <col min="11" max="11" width="7.5" style="87" customWidth="1"/>
    <col min="12" max="12" width="7.875" style="125" customWidth="1"/>
    <col min="13" max="13" width="9.25" style="125" customWidth="1"/>
    <col min="14" max="14" width="12.375" style="125" customWidth="1"/>
    <col min="15" max="16384" width="9" style="125"/>
  </cols>
  <sheetData>
    <row r="1" spans="1:12" ht="21">
      <c r="A1" s="106"/>
      <c r="B1" s="360" t="s">
        <v>97</v>
      </c>
      <c r="C1" s="361"/>
      <c r="D1" s="107" t="s">
        <v>41</v>
      </c>
      <c r="E1" s="108" t="s">
        <v>58</v>
      </c>
      <c r="F1" s="274"/>
      <c r="G1" s="275"/>
      <c r="H1" s="92" t="s">
        <v>56</v>
      </c>
    </row>
    <row r="2" spans="1:12" ht="24.75" customHeight="1">
      <c r="A2" s="107" t="s">
        <v>0</v>
      </c>
      <c r="B2" s="276" t="s">
        <v>244</v>
      </c>
      <c r="C2" s="276"/>
      <c r="D2" s="276"/>
      <c r="E2" s="276"/>
      <c r="F2" s="276"/>
      <c r="G2" s="276"/>
      <c r="H2" s="92" t="s">
        <v>57</v>
      </c>
    </row>
    <row r="3" spans="1:12" ht="19.5" customHeight="1">
      <c r="A3" s="91" t="s">
        <v>49</v>
      </c>
      <c r="B3" s="87"/>
      <c r="C3" s="87"/>
      <c r="D3" s="87"/>
      <c r="I3" s="92"/>
    </row>
    <row r="4" spans="1:12">
      <c r="A4" s="93" t="s">
        <v>47</v>
      </c>
      <c r="B4" s="232" t="s">
        <v>240</v>
      </c>
      <c r="C4" s="233"/>
      <c r="D4" s="233"/>
      <c r="E4" s="233"/>
      <c r="F4" s="233"/>
      <c r="G4" s="234"/>
    </row>
    <row r="5" spans="1:12">
      <c r="A5" s="94" t="s">
        <v>233</v>
      </c>
      <c r="B5" s="232" t="s">
        <v>241</v>
      </c>
      <c r="C5" s="233"/>
      <c r="D5" s="233"/>
      <c r="E5" s="233"/>
      <c r="F5" s="233"/>
      <c r="G5" s="234"/>
    </row>
    <row r="6" spans="1:12">
      <c r="A6" s="94" t="s">
        <v>234</v>
      </c>
      <c r="B6" s="232" t="s">
        <v>235</v>
      </c>
      <c r="C6" s="233"/>
      <c r="D6" s="234"/>
      <c r="E6" s="153" t="s">
        <v>44</v>
      </c>
      <c r="F6" s="152" t="str">
        <f>IF($I$6 = 0,"", $I$6)</f>
        <v>近接範囲</v>
      </c>
      <c r="G6" s="152" t="str">
        <f>IF($J$6 = 0,"", $J$6)</f>
        <v/>
      </c>
      <c r="H6" s="153" t="s">
        <v>44</v>
      </c>
      <c r="I6" s="154" t="s">
        <v>73</v>
      </c>
      <c r="J6" s="154"/>
    </row>
    <row r="7" spans="1:12">
      <c r="A7" s="95" t="s">
        <v>7</v>
      </c>
      <c r="B7" s="232" t="s">
        <v>115</v>
      </c>
      <c r="C7" s="233"/>
      <c r="D7" s="234"/>
      <c r="E7" s="153" t="s">
        <v>69</v>
      </c>
      <c r="F7" s="141" t="str">
        <f>IF($I$7 = 0,"", $I$7)</f>
        <v>爆発</v>
      </c>
      <c r="G7" s="141">
        <f>IF($J$7 = 0,"", $J$7)</f>
        <v>10</v>
      </c>
      <c r="H7" s="153" t="s">
        <v>69</v>
      </c>
      <c r="I7" s="154" t="s">
        <v>70</v>
      </c>
      <c r="J7" s="154">
        <v>10</v>
      </c>
    </row>
    <row r="8" spans="1:12">
      <c r="A8" s="97" t="s">
        <v>64</v>
      </c>
      <c r="B8" s="263" t="s">
        <v>243</v>
      </c>
      <c r="C8" s="264"/>
      <c r="D8" s="264"/>
      <c r="E8" s="264"/>
      <c r="F8" s="264"/>
      <c r="G8" s="265"/>
      <c r="H8" s="153" t="s">
        <v>88</v>
      </c>
      <c r="I8" s="154" t="s">
        <v>144</v>
      </c>
      <c r="J8" s="92" t="s">
        <v>65</v>
      </c>
    </row>
    <row r="9" spans="1:12">
      <c r="A9" s="96"/>
      <c r="B9" s="224" t="s">
        <v>236</v>
      </c>
      <c r="C9" s="225"/>
      <c r="D9" s="225"/>
      <c r="E9" s="225"/>
      <c r="F9" s="225"/>
      <c r="G9" s="226"/>
      <c r="H9" s="153" t="s">
        <v>52</v>
      </c>
      <c r="I9" s="154" t="s">
        <v>140</v>
      </c>
      <c r="J9" s="152">
        <f>IF($I$9 = "筋力",基本!$C$5,IF($I$9 = "耐久力",基本!$C$6,IF($I$9 = "敏捷力",基本!$C$7,IF($I$9 = "知力",基本!$C$8,IF($I$9 = "判断力",基本!$C$9,IF($I$9 = "魅力",基本!$C$10,""))))))</f>
        <v>6</v>
      </c>
      <c r="K9" s="154" t="s">
        <v>95</v>
      </c>
    </row>
    <row r="10" spans="1:12" ht="13.5" customHeight="1">
      <c r="A10" s="363"/>
      <c r="B10" s="259"/>
      <c r="C10" s="240"/>
      <c r="D10" s="240"/>
      <c r="E10" s="240"/>
      <c r="F10" s="240"/>
      <c r="G10" s="241"/>
      <c r="H10" s="153" t="s">
        <v>61</v>
      </c>
      <c r="I10" s="154">
        <v>0</v>
      </c>
      <c r="J10" s="166" t="s">
        <v>54</v>
      </c>
      <c r="K10" s="167"/>
      <c r="L10" s="152">
        <f>IF($I$8=基本!$F$4,基本!$O$7,IF($I$8=基本!$F$13,基本!$O$16,IF($I$8=基本!$F$22,基本!$O$25,IF($I$8=基本!$F$31,基本!$O$34,IF($I$8=基本!$F$40,基本!$O$43,0)))))</f>
        <v>14</v>
      </c>
    </row>
    <row r="11" spans="1:12" ht="13.5" customHeight="1">
      <c r="A11" s="96" t="s">
        <v>237</v>
      </c>
      <c r="B11" s="224" t="s">
        <v>238</v>
      </c>
      <c r="C11" s="225"/>
      <c r="D11" s="225"/>
      <c r="E11" s="225"/>
      <c r="F11" s="225"/>
      <c r="G11" s="226"/>
      <c r="H11" s="100" t="s">
        <v>53</v>
      </c>
      <c r="I11" s="154" t="s">
        <v>140</v>
      </c>
      <c r="J11" s="102">
        <f>IF($I$9 = "筋力",基本!$C$5,IF($I$11 = "耐久力",基本!$C$6,IF($I$11 = "敏捷力",基本!$C$7,IF($I$11 = "知力",基本!$C$8,IF($I$11 = "判断力",基本!$C$9,IF($I$11 = "魅力",基本!$C$10,""))))))</f>
        <v>6</v>
      </c>
      <c r="L11" s="87"/>
    </row>
    <row r="12" spans="1:12">
      <c r="A12" s="96"/>
      <c r="B12" s="224" t="s">
        <v>242</v>
      </c>
      <c r="C12" s="225"/>
      <c r="D12" s="225"/>
      <c r="E12" s="225"/>
      <c r="F12" s="225"/>
      <c r="G12" s="226"/>
      <c r="H12" s="153" t="s">
        <v>62</v>
      </c>
      <c r="I12" s="154">
        <v>0</v>
      </c>
      <c r="J12" s="166" t="s">
        <v>55</v>
      </c>
      <c r="K12" s="167"/>
      <c r="L12" s="152">
        <f>IF($I$8=基本!$F$4,基本!$O$9,IF($I$8=基本!$F$13,基本!$O$18,IF($I$8=基本!$F$22,基本!$O$27,IF($I$8=基本!$F$31,基本!$O$36,IF($I$8=基本!$F$40,基本!$O$45,0)))))</f>
        <v>3</v>
      </c>
    </row>
    <row r="13" spans="1:12">
      <c r="A13" s="96"/>
      <c r="B13" s="224"/>
      <c r="C13" s="225"/>
      <c r="D13" s="225"/>
      <c r="E13" s="225"/>
      <c r="F13" s="225"/>
      <c r="G13" s="226"/>
      <c r="H13" s="101" t="s">
        <v>89</v>
      </c>
      <c r="I13" s="154">
        <v>2</v>
      </c>
      <c r="J13" s="153" t="s">
        <v>45</v>
      </c>
      <c r="K13" s="154">
        <v>10</v>
      </c>
      <c r="L13" s="154">
        <v>5</v>
      </c>
    </row>
    <row r="14" spans="1:12" ht="21">
      <c r="A14" s="96"/>
      <c r="B14" s="312" t="s">
        <v>313</v>
      </c>
      <c r="C14" s="313"/>
      <c r="D14" s="313"/>
      <c r="E14" s="313"/>
      <c r="F14" s="313"/>
      <c r="G14" s="314"/>
      <c r="H14" s="153" t="s">
        <v>51</v>
      </c>
      <c r="I14" s="154">
        <v>3</v>
      </c>
      <c r="J14" s="153" t="s">
        <v>45</v>
      </c>
      <c r="K14" s="154">
        <v>8</v>
      </c>
      <c r="L14" s="154">
        <v>12</v>
      </c>
    </row>
    <row r="15" spans="1:12">
      <c r="A15" s="96"/>
      <c r="B15" s="224"/>
      <c r="C15" s="225"/>
      <c r="D15" s="225"/>
      <c r="E15" s="225"/>
      <c r="F15" s="225"/>
      <c r="G15" s="226"/>
      <c r="H15" s="153" t="s">
        <v>63</v>
      </c>
      <c r="I15" s="154"/>
    </row>
    <row r="16" spans="1:12">
      <c r="A16" s="98"/>
      <c r="B16" s="259"/>
      <c r="C16" s="240"/>
      <c r="D16" s="240"/>
      <c r="E16" s="240"/>
      <c r="F16" s="240"/>
      <c r="G16" s="241"/>
    </row>
    <row r="17" spans="1:11">
      <c r="A17" s="96"/>
      <c r="B17" s="266"/>
      <c r="C17" s="267"/>
      <c r="D17" s="267"/>
      <c r="E17" s="267"/>
      <c r="F17" s="267"/>
      <c r="G17" s="268"/>
    </row>
    <row r="18" spans="1:11" ht="21">
      <c r="A18" s="96"/>
      <c r="B18" s="312" t="s">
        <v>245</v>
      </c>
      <c r="C18" s="313"/>
      <c r="D18" s="313"/>
      <c r="E18" s="313"/>
      <c r="F18" s="313"/>
      <c r="G18" s="314"/>
    </row>
    <row r="19" spans="1:11" ht="18.75">
      <c r="A19" s="96"/>
      <c r="B19" s="277" t="str">
        <f>"　　　自T中にヒットを与えた敵と隣接している目標：＋" &amp; $J$9 &amp; "HP"</f>
        <v>　　　自T中にヒットを与えた敵と隣接している目標：＋6HP</v>
      </c>
      <c r="C19" s="278"/>
      <c r="D19" s="278"/>
      <c r="E19" s="278"/>
      <c r="F19" s="278"/>
      <c r="G19" s="279"/>
      <c r="K19" s="125"/>
    </row>
    <row r="20" spans="1:11" ht="21">
      <c r="A20" s="96"/>
      <c r="B20" s="297" t="s">
        <v>246</v>
      </c>
      <c r="C20" s="313"/>
      <c r="D20" s="313"/>
      <c r="E20" s="313"/>
      <c r="F20" s="313"/>
      <c r="G20" s="314"/>
      <c r="J20" s="125"/>
      <c r="K20" s="125"/>
    </row>
    <row r="21" spans="1:11" ht="21">
      <c r="A21" s="96"/>
      <c r="B21" s="297" t="s">
        <v>317</v>
      </c>
      <c r="C21" s="313"/>
      <c r="D21" s="313"/>
      <c r="E21" s="313"/>
      <c r="F21" s="313"/>
      <c r="G21" s="314"/>
      <c r="J21" s="125"/>
      <c r="K21" s="125"/>
    </row>
    <row r="22" spans="1:11">
      <c r="A22" s="98"/>
      <c r="B22" s="259"/>
      <c r="C22" s="240"/>
      <c r="D22" s="240"/>
      <c r="E22" s="240"/>
      <c r="F22" s="240"/>
      <c r="G22" s="241"/>
      <c r="J22" s="125"/>
      <c r="K22" s="125"/>
    </row>
    <row r="23" spans="1:11" ht="24" customHeight="1">
      <c r="A23" s="250" t="s">
        <v>322</v>
      </c>
      <c r="B23" s="250"/>
      <c r="C23" s="250"/>
      <c r="D23" s="250"/>
      <c r="E23" s="250"/>
      <c r="F23" s="250"/>
      <c r="G23" s="250"/>
      <c r="I23" s="125"/>
      <c r="J23" s="125"/>
      <c r="K23" s="125"/>
    </row>
    <row r="24" spans="1:11" ht="13.5" customHeight="1">
      <c r="A24" s="251" t="s">
        <v>323</v>
      </c>
      <c r="B24" s="251"/>
      <c r="C24" s="251"/>
      <c r="D24" s="251"/>
      <c r="E24" s="251"/>
      <c r="F24" s="251"/>
      <c r="G24" s="251"/>
    </row>
    <row r="25" spans="1:11" ht="13.5" customHeight="1">
      <c r="A25" s="251" t="s">
        <v>324</v>
      </c>
      <c r="B25" s="251"/>
      <c r="C25" s="251"/>
      <c r="D25" s="251"/>
      <c r="E25" s="251"/>
      <c r="F25" s="251"/>
      <c r="G25" s="251"/>
    </row>
    <row r="26" spans="1:11" ht="24" customHeight="1">
      <c r="A26" s="250" t="s">
        <v>308</v>
      </c>
      <c r="B26" s="250"/>
      <c r="C26" s="250"/>
      <c r="D26" s="250"/>
      <c r="E26" s="250"/>
      <c r="F26" s="250"/>
      <c r="G26" s="250"/>
      <c r="I26" s="125"/>
      <c r="J26" s="125"/>
      <c r="K26" s="125"/>
    </row>
    <row r="27" spans="1:11" ht="13.5" customHeight="1">
      <c r="A27" s="251" t="s">
        <v>309</v>
      </c>
      <c r="B27" s="251"/>
      <c r="C27" s="251"/>
      <c r="D27" s="251"/>
      <c r="E27" s="251"/>
      <c r="F27" s="251"/>
      <c r="G27" s="251"/>
    </row>
    <row r="28" spans="1:11" ht="13.5" customHeight="1">
      <c r="A28" s="252" t="s">
        <v>310</v>
      </c>
      <c r="B28" s="252"/>
      <c r="C28" s="252"/>
      <c r="D28" s="252"/>
      <c r="E28" s="252"/>
      <c r="F28" s="252"/>
      <c r="G28" s="252"/>
      <c r="I28" s="125"/>
      <c r="J28" s="125"/>
      <c r="K28" s="125"/>
    </row>
    <row r="29" spans="1:11" ht="24" customHeight="1">
      <c r="A29" s="250" t="s">
        <v>311</v>
      </c>
      <c r="B29" s="250"/>
      <c r="C29" s="250"/>
      <c r="D29" s="250"/>
      <c r="E29" s="250"/>
      <c r="F29" s="250"/>
      <c r="G29" s="250"/>
      <c r="I29" s="125"/>
      <c r="J29" s="125"/>
      <c r="K29" s="125"/>
    </row>
    <row r="30" spans="1:11" ht="13.5" customHeight="1">
      <c r="A30" s="251" t="s">
        <v>312</v>
      </c>
      <c r="B30" s="251"/>
      <c r="C30" s="251"/>
      <c r="D30" s="251"/>
      <c r="E30" s="251"/>
      <c r="F30" s="251"/>
      <c r="G30" s="251"/>
    </row>
    <row r="31" spans="1:11" ht="24" customHeight="1">
      <c r="A31" s="250" t="s">
        <v>314</v>
      </c>
      <c r="B31" s="250"/>
      <c r="C31" s="250"/>
      <c r="D31" s="250"/>
      <c r="E31" s="250"/>
      <c r="F31" s="250"/>
      <c r="G31" s="250"/>
      <c r="I31" s="125"/>
      <c r="J31" s="125"/>
      <c r="K31" s="125"/>
    </row>
    <row r="32" spans="1:11" ht="13.5" customHeight="1">
      <c r="A32" s="251" t="s">
        <v>315</v>
      </c>
      <c r="B32" s="251"/>
      <c r="C32" s="251"/>
      <c r="D32" s="251"/>
      <c r="E32" s="251"/>
      <c r="F32" s="251"/>
      <c r="G32" s="251"/>
    </row>
    <row r="33" spans="1:12" ht="13.5" customHeight="1">
      <c r="A33" s="251" t="s">
        <v>316</v>
      </c>
      <c r="B33" s="251"/>
      <c r="C33" s="251"/>
      <c r="D33" s="251"/>
      <c r="E33" s="251"/>
      <c r="F33" s="251"/>
      <c r="G33" s="251"/>
    </row>
    <row r="34" spans="1:12">
      <c r="A34" s="240"/>
      <c r="B34" s="240"/>
      <c r="C34" s="240"/>
      <c r="D34" s="240"/>
      <c r="E34" s="240"/>
      <c r="F34" s="240"/>
      <c r="G34" s="240"/>
    </row>
    <row r="35" spans="1:12">
      <c r="A35" s="253" t="s">
        <v>50</v>
      </c>
      <c r="B35" s="254"/>
      <c r="C35" s="254"/>
      <c r="D35" s="254"/>
      <c r="E35" s="254"/>
      <c r="F35" s="254"/>
      <c r="G35" s="255"/>
    </row>
    <row r="36" spans="1:12" s="87" customFormat="1">
      <c r="A36" s="224"/>
      <c r="B36" s="225"/>
      <c r="C36" s="225"/>
      <c r="D36" s="225"/>
      <c r="E36" s="225"/>
      <c r="F36" s="225"/>
      <c r="G36" s="226"/>
      <c r="L36" s="125"/>
    </row>
    <row r="37" spans="1:12" s="87" customFormat="1">
      <c r="A37" s="224"/>
      <c r="B37" s="225"/>
      <c r="C37" s="225"/>
      <c r="D37" s="225"/>
      <c r="E37" s="225"/>
      <c r="F37" s="225"/>
      <c r="G37" s="226"/>
      <c r="L37" s="125"/>
    </row>
    <row r="38" spans="1:12" s="87" customFormat="1">
      <c r="A38" s="224"/>
      <c r="B38" s="225"/>
      <c r="C38" s="225"/>
      <c r="D38" s="225"/>
      <c r="E38" s="225"/>
      <c r="F38" s="225"/>
      <c r="G38" s="226"/>
      <c r="L38" s="125"/>
    </row>
    <row r="39" spans="1:12" s="87" customFormat="1">
      <c r="A39" s="224"/>
      <c r="B39" s="225"/>
      <c r="C39" s="225"/>
      <c r="D39" s="225"/>
      <c r="E39" s="225"/>
      <c r="F39" s="225"/>
      <c r="G39" s="226"/>
      <c r="L39" s="125"/>
    </row>
    <row r="40" spans="1:12">
      <c r="A40" s="224"/>
      <c r="B40" s="225"/>
      <c r="C40" s="225"/>
      <c r="D40" s="225"/>
      <c r="E40" s="225"/>
      <c r="F40" s="225"/>
      <c r="G40" s="226"/>
    </row>
    <row r="41" spans="1:12" s="87" customFormat="1">
      <c r="A41" s="224"/>
      <c r="B41" s="225"/>
      <c r="C41" s="225"/>
      <c r="D41" s="225"/>
      <c r="E41" s="225"/>
      <c r="F41" s="225"/>
      <c r="G41" s="226"/>
      <c r="L41" s="125"/>
    </row>
    <row r="42" spans="1:12" s="87" customFormat="1">
      <c r="A42" s="315"/>
      <c r="B42" s="316"/>
      <c r="C42" s="316"/>
      <c r="D42" s="316"/>
      <c r="E42" s="316"/>
      <c r="F42" s="316"/>
      <c r="G42" s="317"/>
      <c r="L42" s="125"/>
    </row>
    <row r="43" spans="1:12" s="87" customFormat="1">
      <c r="A43" s="224"/>
      <c r="B43" s="225"/>
      <c r="C43" s="225"/>
      <c r="D43" s="225"/>
      <c r="E43" s="225"/>
      <c r="F43" s="225"/>
      <c r="G43" s="226"/>
      <c r="L43" s="125"/>
    </row>
    <row r="44" spans="1:12" s="87" customFormat="1">
      <c r="A44" s="224"/>
      <c r="B44" s="225"/>
      <c r="C44" s="225"/>
      <c r="D44" s="225"/>
      <c r="E44" s="225"/>
      <c r="F44" s="225"/>
      <c r="G44" s="226"/>
      <c r="L44" s="125"/>
    </row>
    <row r="45" spans="1:12" s="87" customFormat="1">
      <c r="A45" s="318"/>
      <c r="B45" s="319"/>
      <c r="C45" s="319"/>
      <c r="D45" s="319"/>
      <c r="E45" s="319"/>
      <c r="F45" s="319"/>
      <c r="G45" s="320"/>
      <c r="L45" s="125"/>
    </row>
    <row r="46" spans="1:12" s="87" customFormat="1">
      <c r="A46" s="224"/>
      <c r="B46" s="225"/>
      <c r="C46" s="225"/>
      <c r="D46" s="225"/>
      <c r="E46" s="225"/>
      <c r="F46" s="225"/>
      <c r="G46" s="226"/>
      <c r="L46" s="125"/>
    </row>
    <row r="47" spans="1:12" s="87" customFormat="1">
      <c r="A47" s="224"/>
      <c r="B47" s="225"/>
      <c r="C47" s="225"/>
      <c r="D47" s="225"/>
      <c r="E47" s="225"/>
      <c r="F47" s="225"/>
      <c r="G47" s="226"/>
      <c r="L47" s="125"/>
    </row>
    <row r="48" spans="1:12" s="87" customFormat="1">
      <c r="A48" s="224"/>
      <c r="B48" s="225"/>
      <c r="C48" s="225"/>
      <c r="D48" s="225"/>
      <c r="E48" s="225"/>
      <c r="F48" s="225"/>
      <c r="G48" s="226"/>
      <c r="L48" s="125"/>
    </row>
    <row r="49" spans="1:12">
      <c r="A49" s="224"/>
      <c r="B49" s="225"/>
      <c r="C49" s="225"/>
      <c r="D49" s="225"/>
      <c r="E49" s="225"/>
      <c r="F49" s="225"/>
      <c r="G49" s="226"/>
    </row>
    <row r="50" spans="1:12" s="87" customFormat="1">
      <c r="A50" s="224"/>
      <c r="B50" s="225"/>
      <c r="C50" s="225"/>
      <c r="D50" s="225"/>
      <c r="E50" s="225"/>
      <c r="F50" s="225"/>
      <c r="G50" s="226"/>
      <c r="L50" s="125"/>
    </row>
    <row r="51" spans="1:12" s="87" customFormat="1">
      <c r="A51" s="224"/>
      <c r="B51" s="225"/>
      <c r="C51" s="225"/>
      <c r="D51" s="225"/>
      <c r="E51" s="225"/>
      <c r="F51" s="225"/>
      <c r="G51" s="226"/>
      <c r="L51" s="125"/>
    </row>
    <row r="52" spans="1:12" s="87" customFormat="1">
      <c r="A52" s="259"/>
      <c r="B52" s="240"/>
      <c r="C52" s="240"/>
      <c r="D52" s="240"/>
      <c r="E52" s="240"/>
      <c r="F52" s="240"/>
      <c r="G52" s="241"/>
      <c r="L52" s="125"/>
    </row>
    <row r="53" spans="1:12" s="87" customFormat="1" ht="21">
      <c r="A53" s="103" t="s">
        <v>239</v>
      </c>
      <c r="B53" s="156" t="str">
        <f>$B$1</f>
        <v>クラス特徴</v>
      </c>
      <c r="C53" s="104" t="s">
        <v>41</v>
      </c>
      <c r="D53" s="105" t="str">
        <f>$E$1</f>
        <v>遭遇毎</v>
      </c>
      <c r="E53" s="286" t="str">
        <f>$B$2</f>
        <v>インスパイアリング・ワード</v>
      </c>
      <c r="F53" s="287"/>
      <c r="G53" s="288"/>
      <c r="L53" s="125"/>
    </row>
  </sheetData>
  <mergeCells count="55">
    <mergeCell ref="A44:G44"/>
    <mergeCell ref="A45:G45"/>
    <mergeCell ref="A46:G46"/>
    <mergeCell ref="A47:G47"/>
    <mergeCell ref="A48:G48"/>
    <mergeCell ref="A49:G49"/>
    <mergeCell ref="A52:G52"/>
    <mergeCell ref="E53:G53"/>
    <mergeCell ref="A33:G33"/>
    <mergeCell ref="A23:G23"/>
    <mergeCell ref="A24:G24"/>
    <mergeCell ref="A25:G25"/>
    <mergeCell ref="A36:G36"/>
    <mergeCell ref="A37:G37"/>
    <mergeCell ref="A38:G38"/>
    <mergeCell ref="A39:G39"/>
    <mergeCell ref="A51:G51"/>
    <mergeCell ref="A34:G34"/>
    <mergeCell ref="A35:G35"/>
    <mergeCell ref="A50:G50"/>
    <mergeCell ref="A40:G40"/>
    <mergeCell ref="A41:G41"/>
    <mergeCell ref="A42:G42"/>
    <mergeCell ref="A43:G43"/>
    <mergeCell ref="A32:G32"/>
    <mergeCell ref="A29:G29"/>
    <mergeCell ref="A30:G30"/>
    <mergeCell ref="A31:G31"/>
    <mergeCell ref="A26:G26"/>
    <mergeCell ref="A27:G27"/>
    <mergeCell ref="A28:G28"/>
    <mergeCell ref="B17:G17"/>
    <mergeCell ref="B18:G18"/>
    <mergeCell ref="B19:G19"/>
    <mergeCell ref="B20:G20"/>
    <mergeCell ref="B21:G21"/>
    <mergeCell ref="B22:G22"/>
    <mergeCell ref="B12:G12"/>
    <mergeCell ref="J12:K12"/>
    <mergeCell ref="B13:G13"/>
    <mergeCell ref="B14:G14"/>
    <mergeCell ref="B15:G15"/>
    <mergeCell ref="B16:G16"/>
    <mergeCell ref="B7:D7"/>
    <mergeCell ref="B8:G8"/>
    <mergeCell ref="B9:G9"/>
    <mergeCell ref="B10:G10"/>
    <mergeCell ref="J10:K10"/>
    <mergeCell ref="B11:G11"/>
    <mergeCell ref="B1:C1"/>
    <mergeCell ref="F1:G1"/>
    <mergeCell ref="B2:G2"/>
    <mergeCell ref="B4:G4"/>
    <mergeCell ref="B5:G5"/>
    <mergeCell ref="B6:D6"/>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基本!$C$25:$C$35</xm:f>
          </x14:formula1>
          <xm:sqref>I15</xm:sqref>
        </x14:dataValidation>
        <x14:dataValidation type="list" allowBlank="1" showInputMessage="1" showErrorMessage="1">
          <x14:formula1>
            <xm:f>基本!$D$25:$D$29</xm:f>
          </x14:formula1>
          <xm:sqref>I8</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9"/>
  <sheetViews>
    <sheetView workbookViewId="0">
      <selection activeCell="I34" sqref="I34"/>
    </sheetView>
  </sheetViews>
  <sheetFormatPr defaultRowHeight="13.5"/>
  <cols>
    <col min="1" max="1" width="7.875" style="125" customWidth="1"/>
    <col min="2" max="2" width="8.5" style="125" customWidth="1"/>
    <col min="3" max="3" width="6.625" style="125" customWidth="1"/>
    <col min="4" max="4" width="15.75" style="125" customWidth="1"/>
    <col min="5" max="6" width="15.75" style="87" customWidth="1"/>
    <col min="7" max="7" width="18.25" style="87" customWidth="1"/>
    <col min="8" max="8" width="17.375" style="87" customWidth="1"/>
    <col min="9" max="9" width="14.625" style="87" customWidth="1"/>
    <col min="10" max="10" width="8.375" style="87" customWidth="1"/>
    <col min="11" max="11" width="7.5" style="87" customWidth="1"/>
    <col min="12" max="12" width="7.875" style="125" customWidth="1"/>
    <col min="13" max="13" width="9.25" style="125" customWidth="1"/>
    <col min="14" max="14" width="12.375" style="125" customWidth="1"/>
    <col min="15" max="16384" width="9" style="125"/>
  </cols>
  <sheetData>
    <row r="1" spans="1:12" ht="21">
      <c r="A1" s="106"/>
      <c r="B1" s="360" t="s">
        <v>97</v>
      </c>
      <c r="C1" s="361"/>
      <c r="D1" s="107" t="s">
        <v>41</v>
      </c>
      <c r="E1" s="108" t="s">
        <v>58</v>
      </c>
      <c r="F1" s="274"/>
      <c r="G1" s="275"/>
      <c r="H1" s="92" t="s">
        <v>56</v>
      </c>
    </row>
    <row r="2" spans="1:12" ht="24.75" customHeight="1">
      <c r="A2" s="107" t="s">
        <v>0</v>
      </c>
      <c r="B2" s="276" t="s">
        <v>250</v>
      </c>
      <c r="C2" s="276"/>
      <c r="D2" s="276"/>
      <c r="E2" s="276"/>
      <c r="F2" s="276"/>
      <c r="G2" s="276"/>
      <c r="H2" s="92" t="s">
        <v>57</v>
      </c>
    </row>
    <row r="3" spans="1:12" ht="19.5" customHeight="1">
      <c r="A3" s="91" t="s">
        <v>49</v>
      </c>
      <c r="B3" s="87"/>
      <c r="C3" s="87"/>
      <c r="D3" s="87"/>
      <c r="I3" s="92"/>
    </row>
    <row r="4" spans="1:12">
      <c r="A4" s="93" t="s">
        <v>47</v>
      </c>
      <c r="B4" s="232" t="s">
        <v>247</v>
      </c>
      <c r="C4" s="233"/>
      <c r="D4" s="233"/>
      <c r="E4" s="233"/>
      <c r="F4" s="233"/>
      <c r="G4" s="234"/>
    </row>
    <row r="5" spans="1:12">
      <c r="A5" s="94" t="s">
        <v>233</v>
      </c>
      <c r="B5" s="232" t="s">
        <v>202</v>
      </c>
      <c r="C5" s="233"/>
      <c r="D5" s="233"/>
      <c r="E5" s="233"/>
      <c r="F5" s="233"/>
      <c r="G5" s="234"/>
    </row>
    <row r="6" spans="1:12">
      <c r="A6" s="94" t="s">
        <v>234</v>
      </c>
      <c r="B6" s="232" t="s">
        <v>248</v>
      </c>
      <c r="C6" s="233"/>
      <c r="D6" s="234"/>
      <c r="E6" s="153" t="s">
        <v>44</v>
      </c>
      <c r="F6" s="152" t="str">
        <f>IF($I$6 = 0,"", $I$6)</f>
        <v>近接範囲</v>
      </c>
      <c r="G6" s="152" t="str">
        <f>IF($J$6 = 0,"", $J$6)</f>
        <v/>
      </c>
      <c r="H6" s="153" t="s">
        <v>44</v>
      </c>
      <c r="I6" s="154" t="s">
        <v>73</v>
      </c>
      <c r="J6" s="154"/>
    </row>
    <row r="7" spans="1:12">
      <c r="A7" s="95" t="s">
        <v>7</v>
      </c>
      <c r="B7" s="232" t="s">
        <v>115</v>
      </c>
      <c r="C7" s="233"/>
      <c r="D7" s="234"/>
      <c r="E7" s="153" t="s">
        <v>69</v>
      </c>
      <c r="F7" s="141" t="str">
        <f>IF($I$7 = 0,"", $I$7)</f>
        <v>爆発</v>
      </c>
      <c r="G7" s="141">
        <f>IF($J$7 = 0,"", $J$7)</f>
        <v>3</v>
      </c>
      <c r="H7" s="153" t="s">
        <v>69</v>
      </c>
      <c r="I7" s="154" t="s">
        <v>70</v>
      </c>
      <c r="J7" s="154">
        <v>3</v>
      </c>
    </row>
    <row r="8" spans="1:12">
      <c r="A8" s="97" t="s">
        <v>64</v>
      </c>
      <c r="B8" s="263" t="s">
        <v>249</v>
      </c>
      <c r="C8" s="264"/>
      <c r="D8" s="264"/>
      <c r="E8" s="264"/>
      <c r="F8" s="264"/>
      <c r="G8" s="265"/>
      <c r="H8" s="153" t="s">
        <v>88</v>
      </c>
      <c r="I8" s="154" t="s">
        <v>144</v>
      </c>
      <c r="J8" s="92" t="s">
        <v>65</v>
      </c>
    </row>
    <row r="9" spans="1:12">
      <c r="A9" s="96"/>
      <c r="B9" s="224"/>
      <c r="C9" s="225"/>
      <c r="D9" s="225"/>
      <c r="E9" s="225"/>
      <c r="F9" s="225"/>
      <c r="G9" s="226"/>
      <c r="H9" s="153" t="s">
        <v>52</v>
      </c>
      <c r="I9" s="154" t="s">
        <v>140</v>
      </c>
      <c r="J9" s="152">
        <f>IF($I$9 = "筋力",基本!$C$5,IF($I$9 = "耐久力",基本!$C$6,IF($I$9 = "敏捷力",基本!$C$7,IF($I$9 = "知力",基本!$C$8,IF($I$9 = "判断力",基本!$C$9,IF($I$9 = "魅力",基本!$C$10,""))))))</f>
        <v>6</v>
      </c>
      <c r="K9" s="154" t="s">
        <v>95</v>
      </c>
    </row>
    <row r="10" spans="1:12" ht="13.5" customHeight="1">
      <c r="A10" s="96"/>
      <c r="B10" s="224"/>
      <c r="C10" s="225"/>
      <c r="D10" s="225"/>
      <c r="E10" s="225"/>
      <c r="F10" s="225"/>
      <c r="G10" s="226"/>
      <c r="H10" s="153" t="s">
        <v>61</v>
      </c>
      <c r="I10" s="154">
        <v>0</v>
      </c>
      <c r="J10" s="166" t="s">
        <v>54</v>
      </c>
      <c r="K10" s="167"/>
      <c r="L10" s="152">
        <f>IF($I$8=基本!$F$4,基本!$O$7,IF($I$8=基本!$F$13,基本!$O$16,IF($I$8=基本!$F$22,基本!$O$25,IF($I$8=基本!$F$31,基本!$O$34,IF($I$8=基本!$F$40,基本!$O$43,0)))))</f>
        <v>14</v>
      </c>
    </row>
    <row r="11" spans="1:12" ht="13.5" customHeight="1">
      <c r="A11" s="96"/>
      <c r="B11" s="224"/>
      <c r="C11" s="225"/>
      <c r="D11" s="225"/>
      <c r="E11" s="225"/>
      <c r="F11" s="225"/>
      <c r="G11" s="226"/>
      <c r="H11" s="100" t="s">
        <v>53</v>
      </c>
      <c r="I11" s="154" t="s">
        <v>140</v>
      </c>
      <c r="J11" s="102">
        <f>IF($I$9 = "筋力",基本!$C$5,IF($I$11 = "耐久力",基本!$C$6,IF($I$11 = "敏捷力",基本!$C$7,IF($I$11 = "知力",基本!$C$8,IF($I$11 = "判断力",基本!$C$9,IF($I$11 = "魅力",基本!$C$10,""))))))</f>
        <v>6</v>
      </c>
      <c r="L11" s="87"/>
    </row>
    <row r="12" spans="1:12">
      <c r="A12" s="96"/>
      <c r="B12" s="224"/>
      <c r="C12" s="225"/>
      <c r="D12" s="225"/>
      <c r="E12" s="225"/>
      <c r="F12" s="225"/>
      <c r="G12" s="226"/>
      <c r="H12" s="153" t="s">
        <v>62</v>
      </c>
      <c r="I12" s="154">
        <v>0</v>
      </c>
      <c r="J12" s="166" t="s">
        <v>55</v>
      </c>
      <c r="K12" s="167"/>
      <c r="L12" s="152">
        <f>IF($I$8=基本!$F$4,基本!$O$9,IF($I$8=基本!$F$13,基本!$O$18,IF($I$8=基本!$F$22,基本!$O$27,IF($I$8=基本!$F$31,基本!$O$36,IF($I$8=基本!$F$40,基本!$O$45,0)))))</f>
        <v>3</v>
      </c>
    </row>
    <row r="13" spans="1:12">
      <c r="A13" s="96"/>
      <c r="B13" s="224"/>
      <c r="C13" s="225"/>
      <c r="D13" s="225"/>
      <c r="E13" s="225"/>
      <c r="F13" s="225"/>
      <c r="G13" s="226"/>
      <c r="H13" s="101" t="s">
        <v>89</v>
      </c>
      <c r="I13" s="154">
        <v>2</v>
      </c>
      <c r="J13" s="153" t="s">
        <v>45</v>
      </c>
      <c r="K13" s="154">
        <v>10</v>
      </c>
      <c r="L13" s="154">
        <v>5</v>
      </c>
    </row>
    <row r="14" spans="1:12">
      <c r="A14" s="96"/>
      <c r="B14" s="224"/>
      <c r="C14" s="225"/>
      <c r="D14" s="225"/>
      <c r="E14" s="225"/>
      <c r="F14" s="225"/>
      <c r="G14" s="226"/>
      <c r="H14" s="153" t="s">
        <v>51</v>
      </c>
      <c r="I14" s="154">
        <v>3</v>
      </c>
      <c r="J14" s="153" t="s">
        <v>45</v>
      </c>
      <c r="K14" s="154">
        <v>8</v>
      </c>
      <c r="L14" s="154">
        <v>12</v>
      </c>
    </row>
    <row r="15" spans="1:12">
      <c r="A15" s="96"/>
      <c r="B15" s="224"/>
      <c r="C15" s="225"/>
      <c r="D15" s="225"/>
      <c r="E15" s="225"/>
      <c r="F15" s="225"/>
      <c r="G15" s="226"/>
      <c r="H15" s="153" t="s">
        <v>63</v>
      </c>
      <c r="I15" s="154"/>
    </row>
    <row r="16" spans="1:12">
      <c r="A16" s="96"/>
      <c r="B16" s="224"/>
      <c r="C16" s="225"/>
      <c r="D16" s="225"/>
      <c r="E16" s="225"/>
      <c r="F16" s="225"/>
      <c r="G16" s="226"/>
    </row>
    <row r="17" spans="1:12">
      <c r="A17" s="96"/>
      <c r="B17" s="224"/>
      <c r="C17" s="225"/>
      <c r="D17" s="225"/>
      <c r="E17" s="225"/>
      <c r="F17" s="225"/>
      <c r="G17" s="226"/>
    </row>
    <row r="18" spans="1:12">
      <c r="A18" s="96"/>
      <c r="B18" s="224"/>
      <c r="C18" s="225"/>
      <c r="D18" s="225"/>
      <c r="E18" s="225"/>
      <c r="F18" s="225"/>
      <c r="G18" s="226"/>
    </row>
    <row r="19" spans="1:12">
      <c r="A19" s="96"/>
      <c r="B19" s="224"/>
      <c r="C19" s="225"/>
      <c r="D19" s="225"/>
      <c r="E19" s="225"/>
      <c r="F19" s="225"/>
      <c r="G19" s="226"/>
      <c r="K19" s="125"/>
    </row>
    <row r="20" spans="1:12">
      <c r="A20" s="96"/>
      <c r="B20" s="224"/>
      <c r="C20" s="225"/>
      <c r="D20" s="225"/>
      <c r="E20" s="225"/>
      <c r="F20" s="225"/>
      <c r="G20" s="226"/>
      <c r="J20" s="125"/>
      <c r="K20" s="125"/>
    </row>
    <row r="21" spans="1:12">
      <c r="A21" s="96"/>
      <c r="B21" s="224"/>
      <c r="C21" s="225"/>
      <c r="D21" s="225"/>
      <c r="E21" s="225"/>
      <c r="F21" s="225"/>
      <c r="G21" s="226"/>
      <c r="J21" s="125"/>
      <c r="K21" s="125"/>
    </row>
    <row r="22" spans="1:12">
      <c r="A22" s="98"/>
      <c r="B22" s="259"/>
      <c r="C22" s="240"/>
      <c r="D22" s="240"/>
      <c r="E22" s="240"/>
      <c r="F22" s="240"/>
      <c r="G22" s="241"/>
      <c r="J22" s="125"/>
      <c r="K22" s="125"/>
    </row>
    <row r="23" spans="1:12">
      <c r="A23" s="240"/>
      <c r="B23" s="240"/>
      <c r="C23" s="240"/>
      <c r="D23" s="240"/>
      <c r="E23" s="240"/>
      <c r="F23" s="240"/>
      <c r="G23" s="240"/>
    </row>
    <row r="24" spans="1:12">
      <c r="A24" s="253" t="s">
        <v>50</v>
      </c>
      <c r="B24" s="254"/>
      <c r="C24" s="254"/>
      <c r="D24" s="254"/>
      <c r="E24" s="254"/>
      <c r="F24" s="254"/>
      <c r="G24" s="255"/>
    </row>
    <row r="25" spans="1:12" s="87" customFormat="1">
      <c r="A25" s="224"/>
      <c r="B25" s="225"/>
      <c r="C25" s="225"/>
      <c r="D25" s="225"/>
      <c r="E25" s="225"/>
      <c r="F25" s="225"/>
      <c r="G25" s="226"/>
      <c r="L25" s="125"/>
    </row>
    <row r="26" spans="1:12" s="87" customFormat="1">
      <c r="A26" s="224"/>
      <c r="B26" s="225"/>
      <c r="C26" s="225"/>
      <c r="D26" s="225"/>
      <c r="E26" s="225"/>
      <c r="F26" s="225"/>
      <c r="G26" s="226"/>
      <c r="L26" s="125"/>
    </row>
    <row r="27" spans="1:12" s="87" customFormat="1">
      <c r="A27" s="224"/>
      <c r="B27" s="225"/>
      <c r="C27" s="225"/>
      <c r="D27" s="225"/>
      <c r="E27" s="225"/>
      <c r="F27" s="225"/>
      <c r="G27" s="226"/>
      <c r="L27" s="125"/>
    </row>
    <row r="28" spans="1:12" s="87" customFormat="1">
      <c r="A28" s="224"/>
      <c r="B28" s="225"/>
      <c r="C28" s="225"/>
      <c r="D28" s="225"/>
      <c r="E28" s="225"/>
      <c r="F28" s="225"/>
      <c r="G28" s="226"/>
      <c r="L28" s="125"/>
    </row>
    <row r="29" spans="1:12">
      <c r="A29" s="224"/>
      <c r="B29" s="225"/>
      <c r="C29" s="225"/>
      <c r="D29" s="225"/>
      <c r="E29" s="225"/>
      <c r="F29" s="225"/>
      <c r="G29" s="226"/>
    </row>
    <row r="30" spans="1:12" s="87" customFormat="1">
      <c r="A30" s="224"/>
      <c r="B30" s="225"/>
      <c r="C30" s="225"/>
      <c r="D30" s="225"/>
      <c r="E30" s="225"/>
      <c r="F30" s="225"/>
      <c r="G30" s="226"/>
      <c r="L30" s="125"/>
    </row>
    <row r="31" spans="1:12" s="87" customFormat="1">
      <c r="A31" s="315"/>
      <c r="B31" s="316"/>
      <c r="C31" s="316"/>
      <c r="D31" s="316"/>
      <c r="E31" s="316"/>
      <c r="F31" s="316"/>
      <c r="G31" s="317"/>
      <c r="L31" s="125"/>
    </row>
    <row r="32" spans="1:12" s="87" customFormat="1">
      <c r="A32" s="224"/>
      <c r="B32" s="225"/>
      <c r="C32" s="225"/>
      <c r="D32" s="225"/>
      <c r="E32" s="225"/>
      <c r="F32" s="225"/>
      <c r="G32" s="226"/>
      <c r="L32" s="125"/>
    </row>
    <row r="33" spans="1:12" s="87" customFormat="1">
      <c r="A33" s="224"/>
      <c r="B33" s="225"/>
      <c r="C33" s="225"/>
      <c r="D33" s="225"/>
      <c r="E33" s="225"/>
      <c r="F33" s="225"/>
      <c r="G33" s="226"/>
      <c r="L33" s="125"/>
    </row>
    <row r="34" spans="1:12" s="87" customFormat="1">
      <c r="A34" s="318"/>
      <c r="B34" s="319"/>
      <c r="C34" s="319"/>
      <c r="D34" s="319"/>
      <c r="E34" s="319"/>
      <c r="F34" s="319"/>
      <c r="G34" s="320"/>
      <c r="L34" s="125"/>
    </row>
    <row r="35" spans="1:12" s="87" customFormat="1">
      <c r="A35" s="224"/>
      <c r="B35" s="225"/>
      <c r="C35" s="225"/>
      <c r="D35" s="225"/>
      <c r="E35" s="225"/>
      <c r="F35" s="225"/>
      <c r="G35" s="226"/>
      <c r="L35" s="125"/>
    </row>
    <row r="36" spans="1:12" s="87" customFormat="1">
      <c r="A36" s="224"/>
      <c r="B36" s="225"/>
      <c r="C36" s="225"/>
      <c r="D36" s="225"/>
      <c r="E36" s="225"/>
      <c r="F36" s="225"/>
      <c r="G36" s="226"/>
      <c r="L36" s="125"/>
    </row>
    <row r="37" spans="1:12" s="87" customFormat="1">
      <c r="A37" s="224"/>
      <c r="B37" s="225"/>
      <c r="C37" s="225"/>
      <c r="D37" s="225"/>
      <c r="E37" s="225"/>
      <c r="F37" s="225"/>
      <c r="G37" s="226"/>
      <c r="L37" s="125"/>
    </row>
    <row r="38" spans="1:12">
      <c r="A38" s="224"/>
      <c r="B38" s="225"/>
      <c r="C38" s="225"/>
      <c r="D38" s="225"/>
      <c r="E38" s="225"/>
      <c r="F38" s="225"/>
      <c r="G38" s="226"/>
    </row>
    <row r="39" spans="1:12" s="87" customFormat="1">
      <c r="A39" s="224"/>
      <c r="B39" s="225"/>
      <c r="C39" s="225"/>
      <c r="D39" s="225"/>
      <c r="E39" s="225"/>
      <c r="F39" s="225"/>
      <c r="G39" s="226"/>
      <c r="L39" s="125"/>
    </row>
    <row r="40" spans="1:12" s="87" customFormat="1">
      <c r="A40" s="224"/>
      <c r="B40" s="225"/>
      <c r="C40" s="225"/>
      <c r="D40" s="225"/>
      <c r="E40" s="225"/>
      <c r="F40" s="225"/>
      <c r="G40" s="226"/>
      <c r="L40" s="125"/>
    </row>
    <row r="41" spans="1:12" s="87" customFormat="1">
      <c r="A41" s="224"/>
      <c r="B41" s="225"/>
      <c r="C41" s="225"/>
      <c r="D41" s="225"/>
      <c r="E41" s="225"/>
      <c r="F41" s="225"/>
      <c r="G41" s="226"/>
      <c r="L41" s="125"/>
    </row>
    <row r="42" spans="1:12">
      <c r="A42" s="224"/>
      <c r="B42" s="225"/>
      <c r="C42" s="225"/>
      <c r="D42" s="225"/>
      <c r="E42" s="225"/>
      <c r="F42" s="225"/>
      <c r="G42" s="226"/>
    </row>
    <row r="43" spans="1:12" s="87" customFormat="1">
      <c r="A43" s="224"/>
      <c r="B43" s="225"/>
      <c r="C43" s="225"/>
      <c r="D43" s="225"/>
      <c r="E43" s="225"/>
      <c r="F43" s="225"/>
      <c r="G43" s="226"/>
      <c r="L43" s="125"/>
    </row>
    <row r="44" spans="1:12" s="87" customFormat="1">
      <c r="A44" s="315"/>
      <c r="B44" s="316"/>
      <c r="C44" s="316"/>
      <c r="D44" s="316"/>
      <c r="E44" s="316"/>
      <c r="F44" s="316"/>
      <c r="G44" s="317"/>
      <c r="L44" s="125"/>
    </row>
    <row r="45" spans="1:12" s="87" customFormat="1">
      <c r="A45" s="224"/>
      <c r="B45" s="225"/>
      <c r="C45" s="225"/>
      <c r="D45" s="225"/>
      <c r="E45" s="225"/>
      <c r="F45" s="225"/>
      <c r="G45" s="226"/>
      <c r="L45" s="125"/>
    </row>
    <row r="46" spans="1:12" s="87" customFormat="1">
      <c r="A46" s="224"/>
      <c r="B46" s="225"/>
      <c r="C46" s="225"/>
      <c r="D46" s="225"/>
      <c r="E46" s="225"/>
      <c r="F46" s="225"/>
      <c r="G46" s="226"/>
      <c r="L46" s="125"/>
    </row>
    <row r="47" spans="1:12" s="87" customFormat="1">
      <c r="A47" s="318"/>
      <c r="B47" s="319"/>
      <c r="C47" s="319"/>
      <c r="D47" s="319"/>
      <c r="E47" s="319"/>
      <c r="F47" s="319"/>
      <c r="G47" s="320"/>
      <c r="L47" s="125"/>
    </row>
    <row r="48" spans="1:12" s="87" customFormat="1">
      <c r="A48" s="224"/>
      <c r="B48" s="225"/>
      <c r="C48" s="225"/>
      <c r="D48" s="225"/>
      <c r="E48" s="225"/>
      <c r="F48" s="225"/>
      <c r="G48" s="226"/>
      <c r="L48" s="125"/>
    </row>
    <row r="49" spans="1:12" s="87" customFormat="1">
      <c r="A49" s="224"/>
      <c r="B49" s="225"/>
      <c r="C49" s="225"/>
      <c r="D49" s="225"/>
      <c r="E49" s="225"/>
      <c r="F49" s="225"/>
      <c r="G49" s="226"/>
      <c r="L49" s="125"/>
    </row>
    <row r="50" spans="1:12" s="87" customFormat="1">
      <c r="A50" s="224"/>
      <c r="B50" s="225"/>
      <c r="C50" s="225"/>
      <c r="D50" s="225"/>
      <c r="E50" s="225"/>
      <c r="F50" s="225"/>
      <c r="G50" s="226"/>
      <c r="L50" s="125"/>
    </row>
    <row r="51" spans="1:12">
      <c r="A51" s="224"/>
      <c r="B51" s="225"/>
      <c r="C51" s="225"/>
      <c r="D51" s="225"/>
      <c r="E51" s="225"/>
      <c r="F51" s="225"/>
      <c r="G51" s="226"/>
    </row>
    <row r="52" spans="1:12" s="87" customFormat="1">
      <c r="A52" s="224"/>
      <c r="B52" s="225"/>
      <c r="C52" s="225"/>
      <c r="D52" s="225"/>
      <c r="E52" s="225"/>
      <c r="F52" s="225"/>
      <c r="G52" s="226"/>
      <c r="L52" s="125"/>
    </row>
    <row r="53" spans="1:12" s="87" customFormat="1">
      <c r="A53" s="224"/>
      <c r="B53" s="225"/>
      <c r="C53" s="225"/>
      <c r="D53" s="225"/>
      <c r="E53" s="225"/>
      <c r="F53" s="225"/>
      <c r="G53" s="226"/>
      <c r="L53" s="125"/>
    </row>
    <row r="54" spans="1:12" s="87" customFormat="1">
      <c r="A54" s="224"/>
      <c r="B54" s="225"/>
      <c r="C54" s="225"/>
      <c r="D54" s="225"/>
      <c r="E54" s="225"/>
      <c r="F54" s="225"/>
      <c r="G54" s="226"/>
      <c r="L54" s="125"/>
    </row>
    <row r="55" spans="1:12">
      <c r="A55" s="224"/>
      <c r="B55" s="225"/>
      <c r="C55" s="225"/>
      <c r="D55" s="225"/>
      <c r="E55" s="225"/>
      <c r="F55" s="225"/>
      <c r="G55" s="226"/>
    </row>
    <row r="56" spans="1:12" s="87" customFormat="1">
      <c r="A56" s="224"/>
      <c r="B56" s="225"/>
      <c r="C56" s="225"/>
      <c r="D56" s="225"/>
      <c r="E56" s="225"/>
      <c r="F56" s="225"/>
      <c r="G56" s="226"/>
      <c r="L56" s="125"/>
    </row>
    <row r="57" spans="1:12" s="87" customFormat="1">
      <c r="A57" s="224"/>
      <c r="B57" s="225"/>
      <c r="C57" s="225"/>
      <c r="D57" s="225"/>
      <c r="E57" s="225"/>
      <c r="F57" s="225"/>
      <c r="G57" s="226"/>
      <c r="L57" s="125"/>
    </row>
    <row r="58" spans="1:12" s="87" customFormat="1">
      <c r="A58" s="259"/>
      <c r="B58" s="240"/>
      <c r="C58" s="240"/>
      <c r="D58" s="240"/>
      <c r="E58" s="240"/>
      <c r="F58" s="240"/>
      <c r="G58" s="241"/>
      <c r="L58" s="125"/>
    </row>
    <row r="59" spans="1:12" s="87" customFormat="1" ht="21">
      <c r="A59" s="103" t="s">
        <v>239</v>
      </c>
      <c r="B59" s="156" t="str">
        <f>$B$1</f>
        <v>クラス特徴</v>
      </c>
      <c r="C59" s="104" t="s">
        <v>41</v>
      </c>
      <c r="D59" s="105" t="str">
        <f>$E$1</f>
        <v>遭遇毎</v>
      </c>
      <c r="E59" s="286" t="str">
        <f>$B$2</f>
        <v>バトルフロント・シフト</v>
      </c>
      <c r="F59" s="287"/>
      <c r="G59" s="288"/>
      <c r="L59" s="125"/>
    </row>
  </sheetData>
  <mergeCells count="61">
    <mergeCell ref="A58:G58"/>
    <mergeCell ref="E59:G59"/>
    <mergeCell ref="A50:G50"/>
    <mergeCell ref="A51:G51"/>
    <mergeCell ref="A26:G26"/>
    <mergeCell ref="A27:G27"/>
    <mergeCell ref="A28:G28"/>
    <mergeCell ref="A29:G29"/>
    <mergeCell ref="A30:G30"/>
    <mergeCell ref="A31:G31"/>
    <mergeCell ref="A53:G53"/>
    <mergeCell ref="A54:G54"/>
    <mergeCell ref="A55:G55"/>
    <mergeCell ref="A56:G56"/>
    <mergeCell ref="A57:G57"/>
    <mergeCell ref="A48:G48"/>
    <mergeCell ref="A49:G49"/>
    <mergeCell ref="A23:G23"/>
    <mergeCell ref="A24:G24"/>
    <mergeCell ref="A25:G25"/>
    <mergeCell ref="A52:G52"/>
    <mergeCell ref="A32:G32"/>
    <mergeCell ref="A33:G33"/>
    <mergeCell ref="A34:G34"/>
    <mergeCell ref="A35:G35"/>
    <mergeCell ref="A42:G42"/>
    <mergeCell ref="A43:G43"/>
    <mergeCell ref="A44:G44"/>
    <mergeCell ref="A45:G45"/>
    <mergeCell ref="A46:G46"/>
    <mergeCell ref="A47:G47"/>
    <mergeCell ref="A39:G39"/>
    <mergeCell ref="A40:G40"/>
    <mergeCell ref="A41:G41"/>
    <mergeCell ref="A36:G36"/>
    <mergeCell ref="A37:G37"/>
    <mergeCell ref="A38:G38"/>
    <mergeCell ref="B17:G17"/>
    <mergeCell ref="B18:G18"/>
    <mergeCell ref="B19:G19"/>
    <mergeCell ref="B20:G20"/>
    <mergeCell ref="B21:G21"/>
    <mergeCell ref="B22:G22"/>
    <mergeCell ref="B12:G12"/>
    <mergeCell ref="J12:K12"/>
    <mergeCell ref="B13:G13"/>
    <mergeCell ref="B14:G14"/>
    <mergeCell ref="B15:G15"/>
    <mergeCell ref="B16:G16"/>
    <mergeCell ref="B7:D7"/>
    <mergeCell ref="B8:G8"/>
    <mergeCell ref="B9:G9"/>
    <mergeCell ref="B10:G10"/>
    <mergeCell ref="J10:K10"/>
    <mergeCell ref="B11:G11"/>
    <mergeCell ref="B1:C1"/>
    <mergeCell ref="F1:G1"/>
    <mergeCell ref="B2:G2"/>
    <mergeCell ref="B4:G4"/>
    <mergeCell ref="B5:G5"/>
    <mergeCell ref="B6:D6"/>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基本!$C$25:$C$35</xm:f>
          </x14:formula1>
          <xm:sqref>I15</xm:sqref>
        </x14:dataValidation>
        <x14:dataValidation type="list" allowBlank="1" showInputMessage="1" showErrorMessage="1">
          <x14:formula1>
            <xm:f>基本!$D$25:$D$29</xm:f>
          </x14:formula1>
          <xm:sqref>I8</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6"/>
  <sheetViews>
    <sheetView topLeftCell="A16" workbookViewId="0">
      <selection activeCell="I34" sqref="I34"/>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106" t="s">
        <v>33</v>
      </c>
      <c r="B1" s="272">
        <v>2</v>
      </c>
      <c r="C1" s="273"/>
      <c r="D1" s="107" t="s">
        <v>41</v>
      </c>
      <c r="E1" s="108" t="s">
        <v>58</v>
      </c>
      <c r="F1" s="274"/>
      <c r="G1" s="275"/>
      <c r="H1" s="15" t="s">
        <v>56</v>
      </c>
    </row>
    <row r="2" spans="1:13" ht="24.75" customHeight="1">
      <c r="A2" s="107" t="s">
        <v>0</v>
      </c>
      <c r="B2" s="276" t="s">
        <v>252</v>
      </c>
      <c r="C2" s="276"/>
      <c r="D2" s="276"/>
      <c r="E2" s="276"/>
      <c r="F2" s="276"/>
      <c r="G2" s="276"/>
      <c r="H2" s="15" t="s">
        <v>57</v>
      </c>
    </row>
    <row r="3" spans="1:13" ht="19.5" customHeight="1">
      <c r="A3" s="46" t="s">
        <v>49</v>
      </c>
      <c r="B3" s="1"/>
      <c r="C3" s="1"/>
      <c r="D3" s="1"/>
      <c r="I3" s="15"/>
    </row>
    <row r="4" spans="1:13">
      <c r="A4" s="16" t="s">
        <v>47</v>
      </c>
      <c r="B4" s="232" t="s">
        <v>251</v>
      </c>
      <c r="C4" s="233"/>
      <c r="D4" s="233"/>
      <c r="E4" s="233"/>
      <c r="F4" s="233"/>
      <c r="G4" s="234"/>
    </row>
    <row r="5" spans="1:13">
      <c r="A5" s="17" t="s">
        <v>40</v>
      </c>
      <c r="B5" s="232" t="s">
        <v>202</v>
      </c>
      <c r="C5" s="233"/>
      <c r="D5" s="233"/>
      <c r="E5" s="233"/>
      <c r="F5" s="233"/>
      <c r="G5" s="234"/>
    </row>
    <row r="6" spans="1:13">
      <c r="A6" s="17" t="s">
        <v>8</v>
      </c>
      <c r="B6" s="232" t="s">
        <v>253</v>
      </c>
      <c r="C6" s="233"/>
      <c r="D6" s="234"/>
      <c r="E6" s="136" t="s">
        <v>44</v>
      </c>
      <c r="F6" s="135" t="str">
        <f>IF($I$6 = 0,"", $I$6)</f>
        <v>近接</v>
      </c>
      <c r="G6" s="135" t="str">
        <f>IF($J$6 = 0,"", $J$6)</f>
        <v>武器</v>
      </c>
      <c r="H6" s="153" t="s">
        <v>44</v>
      </c>
      <c r="I6" s="154" t="s">
        <v>72</v>
      </c>
      <c r="J6" s="154" t="s">
        <v>213</v>
      </c>
      <c r="K6" s="87"/>
      <c r="L6" s="125"/>
    </row>
    <row r="7" spans="1:13">
      <c r="A7" s="18" t="s">
        <v>7</v>
      </c>
      <c r="B7" s="232" t="s">
        <v>254</v>
      </c>
      <c r="C7" s="233"/>
      <c r="D7" s="234"/>
      <c r="E7" s="136" t="s">
        <v>69</v>
      </c>
      <c r="F7" s="135" t="str">
        <f>IF($I$7 = 0,"", $I$7)</f>
        <v/>
      </c>
      <c r="G7" s="135" t="str">
        <f>IF($J$7 = 0,"", $J$7)</f>
        <v/>
      </c>
      <c r="H7" s="153" t="s">
        <v>69</v>
      </c>
      <c r="I7" s="154"/>
      <c r="J7" s="154"/>
      <c r="K7" s="87"/>
      <c r="L7" s="125"/>
    </row>
    <row r="8" spans="1:13">
      <c r="A8" s="20" t="s">
        <v>64</v>
      </c>
      <c r="B8" s="263" t="s">
        <v>255</v>
      </c>
      <c r="C8" s="264"/>
      <c r="D8" s="264"/>
      <c r="E8" s="264"/>
      <c r="F8" s="264"/>
      <c r="G8" s="265"/>
      <c r="H8" s="153" t="s">
        <v>88</v>
      </c>
      <c r="I8" s="154" t="s">
        <v>144</v>
      </c>
      <c r="J8" s="92" t="s">
        <v>65</v>
      </c>
      <c r="K8" s="87"/>
      <c r="L8" s="125"/>
    </row>
    <row r="9" spans="1:13">
      <c r="A9" s="19"/>
      <c r="B9" s="324"/>
      <c r="C9" s="322"/>
      <c r="D9" s="322"/>
      <c r="E9" s="322"/>
      <c r="F9" s="322"/>
      <c r="G9" s="323"/>
      <c r="H9" s="153" t="s">
        <v>52</v>
      </c>
      <c r="I9" s="154" t="s">
        <v>17</v>
      </c>
      <c r="J9" s="152">
        <f>IF($I$9 = "筋力",基本!$C$5,IF($I$9 = "耐久力",基本!$C$6,IF($I$9 = "敏捷力",基本!$C$7,IF($I$9 = "知力",基本!$C$8,IF($I$9 = "判断力",基本!$C$9,IF($I$9 = "魅力",基本!$C$10,""))))))</f>
        <v>5</v>
      </c>
      <c r="K9" s="154" t="s">
        <v>95</v>
      </c>
      <c r="L9" s="125"/>
    </row>
    <row r="10" spans="1:13">
      <c r="A10" s="50"/>
      <c r="B10" s="266"/>
      <c r="C10" s="267"/>
      <c r="D10" s="267"/>
      <c r="E10" s="267"/>
      <c r="F10" s="267"/>
      <c r="G10" s="268"/>
      <c r="H10" s="153" t="s">
        <v>61</v>
      </c>
      <c r="I10" s="154">
        <v>1</v>
      </c>
      <c r="J10" s="166" t="s">
        <v>54</v>
      </c>
      <c r="K10" s="167"/>
      <c r="L10" s="152">
        <f>IF($I$8=基本!$F$4,基本!$O$7,IF($I$8=基本!$F$13,基本!$O$16,IF($I$8=基本!$F$22,基本!$O$25,IF($I$8=基本!$F$31,基本!$O$34,IF($I$8=基本!$F$40,基本!$O$43,0)))))</f>
        <v>14</v>
      </c>
    </row>
    <row r="11" spans="1:13">
      <c r="A11" s="19"/>
      <c r="B11" s="321"/>
      <c r="C11" s="322"/>
      <c r="D11" s="322"/>
      <c r="E11" s="322"/>
      <c r="F11" s="322"/>
      <c r="G11" s="323"/>
      <c r="H11" s="100" t="s">
        <v>53</v>
      </c>
      <c r="I11" s="154" t="s">
        <v>17</v>
      </c>
      <c r="J11" s="102">
        <f>IF($I$9 = "筋力",基本!$C$5,IF($I$11 = "耐久力",基本!$C$6,IF($I$11 = "敏捷力",基本!$C$7,IF($I$11 = "知力",基本!$C$8,IF($I$11 = "判断力",基本!$C$9,IF($I$11 = "魅力",基本!$C$10,""))))))</f>
        <v>5</v>
      </c>
      <c r="K11" s="87"/>
      <c r="L11" s="87"/>
    </row>
    <row r="12" spans="1:13" ht="17.25">
      <c r="A12" s="19"/>
      <c r="B12" s="325"/>
      <c r="C12" s="326"/>
      <c r="D12" s="326"/>
      <c r="E12" s="326"/>
      <c r="F12" s="326"/>
      <c r="G12" s="327"/>
      <c r="H12" s="153" t="s">
        <v>62</v>
      </c>
      <c r="I12" s="154">
        <v>0</v>
      </c>
      <c r="J12" s="166" t="s">
        <v>55</v>
      </c>
      <c r="K12" s="167"/>
      <c r="L12" s="152">
        <f>IF($I$8=基本!$F$4,基本!$O$9,IF($I$8=基本!$F$13,基本!$O$18,IF($I$8=基本!$F$22,基本!$O$27,IF($I$8=基本!$F$31,基本!$O$36,IF($I$8=基本!$F$40,基本!$O$45,0)))))</f>
        <v>3</v>
      </c>
    </row>
    <row r="13" spans="1:13">
      <c r="A13" s="19"/>
      <c r="B13" s="328"/>
      <c r="C13" s="329"/>
      <c r="D13" s="329"/>
      <c r="E13" s="329"/>
      <c r="F13" s="329"/>
      <c r="G13" s="330"/>
      <c r="H13" s="101" t="s">
        <v>89</v>
      </c>
      <c r="I13" s="154">
        <v>2</v>
      </c>
      <c r="J13" s="153" t="s">
        <v>45</v>
      </c>
      <c r="K13" s="154">
        <v>10</v>
      </c>
      <c r="L13" s="154">
        <v>5</v>
      </c>
      <c r="M13" s="134" t="s">
        <v>127</v>
      </c>
    </row>
    <row r="14" spans="1:13">
      <c r="A14" s="19"/>
      <c r="B14" s="224"/>
      <c r="C14" s="225"/>
      <c r="D14" s="225"/>
      <c r="E14" s="225"/>
      <c r="F14" s="225"/>
      <c r="G14" s="226"/>
      <c r="H14" s="153" t="s">
        <v>51</v>
      </c>
      <c r="I14" s="154">
        <v>3</v>
      </c>
      <c r="J14" s="153" t="s">
        <v>45</v>
      </c>
      <c r="K14" s="154">
        <v>8</v>
      </c>
      <c r="L14" s="154">
        <v>12</v>
      </c>
    </row>
    <row r="15" spans="1:13">
      <c r="A15" s="19"/>
      <c r="B15" s="224"/>
      <c r="C15" s="225"/>
      <c r="D15" s="225"/>
      <c r="E15" s="225"/>
      <c r="F15" s="225"/>
      <c r="G15" s="226"/>
      <c r="H15" s="153" t="s">
        <v>63</v>
      </c>
      <c r="I15" s="154"/>
      <c r="J15" s="87"/>
      <c r="K15" s="87"/>
      <c r="L15" s="125"/>
    </row>
    <row r="16" spans="1:13">
      <c r="A16" s="19"/>
      <c r="B16" s="224"/>
      <c r="C16" s="225"/>
      <c r="D16" s="225"/>
      <c r="E16" s="225"/>
      <c r="F16" s="225"/>
      <c r="G16" s="226"/>
      <c r="H16" s="87"/>
      <c r="I16" s="87"/>
      <c r="J16" s="87"/>
      <c r="K16" s="87"/>
      <c r="L16" s="125"/>
    </row>
    <row r="17" spans="1:12" ht="13.5" customHeight="1">
      <c r="A17" s="19"/>
      <c r="B17" s="335"/>
      <c r="C17" s="336"/>
      <c r="D17" s="336"/>
      <c r="E17" s="336"/>
      <c r="F17" s="336"/>
      <c r="G17" s="337"/>
      <c r="H17" s="87"/>
      <c r="I17" s="87"/>
      <c r="J17" s="87"/>
      <c r="K17" s="87"/>
      <c r="L17" s="125"/>
    </row>
    <row r="18" spans="1:12">
      <c r="A18" s="19"/>
      <c r="B18" s="331"/>
      <c r="C18" s="267"/>
      <c r="D18" s="267"/>
      <c r="E18" s="267"/>
      <c r="F18" s="267"/>
      <c r="G18" s="268"/>
      <c r="H18" s="87"/>
      <c r="I18" s="87"/>
      <c r="J18" s="87"/>
      <c r="K18" s="87"/>
      <c r="L18" s="125"/>
    </row>
    <row r="19" spans="1:12" ht="21">
      <c r="A19" s="19"/>
      <c r="B19" s="312" t="str">
        <f>"　　　　　　　　　　　　　"&amp;"伏せ もしくは "&amp; $J$9+$I$10 &amp; "マス押しやり "</f>
        <v xml:space="preserve">　　　　　　　　　　　　　伏せ もしくは 6マス押しやり </v>
      </c>
      <c r="C19" s="313"/>
      <c r="D19" s="313"/>
      <c r="E19" s="313"/>
      <c r="F19" s="313"/>
      <c r="G19" s="314"/>
      <c r="H19" s="87"/>
      <c r="I19" s="87"/>
      <c r="J19" s="87"/>
      <c r="K19" s="125"/>
      <c r="L19" s="125"/>
    </row>
    <row r="20" spans="1:12">
      <c r="A20" s="19"/>
      <c r="B20" s="224"/>
      <c r="C20" s="225"/>
      <c r="D20" s="225"/>
      <c r="E20" s="225"/>
      <c r="F20" s="225"/>
      <c r="G20" s="226"/>
      <c r="J20"/>
      <c r="K20"/>
    </row>
    <row r="21" spans="1:12">
      <c r="A21" s="19"/>
      <c r="B21" s="224"/>
      <c r="C21" s="225"/>
      <c r="D21" s="225"/>
      <c r="E21" s="225"/>
      <c r="F21" s="225"/>
      <c r="G21" s="226"/>
      <c r="J21"/>
      <c r="K21"/>
    </row>
    <row r="22" spans="1:12">
      <c r="A22" s="21"/>
      <c r="B22" s="259"/>
      <c r="C22" s="240"/>
      <c r="D22" s="240"/>
      <c r="E22" s="240"/>
      <c r="F22" s="240"/>
      <c r="G22" s="241"/>
      <c r="J22"/>
      <c r="K22"/>
    </row>
    <row r="23" spans="1:12" s="125" customFormat="1" ht="24" customHeight="1">
      <c r="A23" s="250" t="s">
        <v>294</v>
      </c>
      <c r="B23" s="250"/>
      <c r="C23" s="250"/>
      <c r="D23" s="250"/>
      <c r="E23" s="250"/>
      <c r="F23" s="250"/>
      <c r="G23" s="250"/>
      <c r="H23" s="87"/>
    </row>
    <row r="24" spans="1:12" s="125" customFormat="1" ht="13.5" customHeight="1">
      <c r="A24" s="251" t="s">
        <v>304</v>
      </c>
      <c r="B24" s="251"/>
      <c r="C24" s="251"/>
      <c r="D24" s="251"/>
      <c r="E24" s="251"/>
      <c r="F24" s="251"/>
      <c r="G24" s="251"/>
      <c r="H24" s="87"/>
      <c r="I24" s="87"/>
      <c r="J24" s="87"/>
      <c r="K24" s="87"/>
    </row>
    <row r="25" spans="1:12" s="125" customFormat="1" ht="13.5" customHeight="1">
      <c r="A25" s="251" t="s">
        <v>296</v>
      </c>
      <c r="B25" s="251"/>
      <c r="C25" s="251"/>
      <c r="D25" s="251"/>
      <c r="E25" s="251"/>
      <c r="F25" s="251"/>
      <c r="G25" s="251"/>
      <c r="H25" s="87"/>
      <c r="I25" s="87"/>
      <c r="J25" s="87"/>
      <c r="K25" s="87"/>
    </row>
    <row r="26" spans="1:12" s="125" customFormat="1" ht="13.5" customHeight="1">
      <c r="A26" s="252" t="s">
        <v>302</v>
      </c>
      <c r="B26" s="252"/>
      <c r="C26" s="252"/>
      <c r="D26" s="252"/>
      <c r="E26" s="252"/>
      <c r="F26" s="252"/>
      <c r="G26" s="252"/>
      <c r="H26" s="87"/>
    </row>
    <row r="27" spans="1:12" s="125" customFormat="1" ht="24" customHeight="1">
      <c r="A27" s="250" t="s">
        <v>319</v>
      </c>
      <c r="B27" s="250"/>
      <c r="C27" s="250"/>
      <c r="D27" s="250"/>
      <c r="E27" s="250"/>
      <c r="F27" s="250"/>
      <c r="G27" s="250"/>
      <c r="H27" s="87"/>
    </row>
    <row r="28" spans="1:12" s="125" customFormat="1" ht="13.5" customHeight="1">
      <c r="A28" s="252" t="s">
        <v>320</v>
      </c>
      <c r="B28" s="252"/>
      <c r="C28" s="252"/>
      <c r="D28" s="252"/>
      <c r="E28" s="252"/>
      <c r="F28" s="252"/>
      <c r="G28" s="252"/>
      <c r="H28" s="87"/>
      <c r="I28" s="87"/>
      <c r="J28" s="87"/>
      <c r="K28" s="87"/>
    </row>
    <row r="29" spans="1:12" s="125" customFormat="1" ht="13.5" customHeight="1">
      <c r="A29" s="251" t="s">
        <v>321</v>
      </c>
      <c r="B29" s="251"/>
      <c r="C29" s="251"/>
      <c r="D29" s="251"/>
      <c r="E29" s="251"/>
      <c r="F29" s="251"/>
      <c r="G29" s="251"/>
      <c r="H29" s="87"/>
      <c r="I29" s="87"/>
      <c r="J29" s="87"/>
      <c r="K29" s="87"/>
    </row>
    <row r="30" spans="1:12">
      <c r="A30" s="240"/>
      <c r="B30" s="240"/>
      <c r="C30" s="240"/>
      <c r="D30" s="240"/>
      <c r="E30" s="240"/>
      <c r="F30" s="240"/>
      <c r="G30" s="240"/>
    </row>
    <row r="31" spans="1:12">
      <c r="A31" s="253" t="s">
        <v>50</v>
      </c>
      <c r="B31" s="254"/>
      <c r="C31" s="254"/>
      <c r="D31" s="254"/>
      <c r="E31" s="254"/>
      <c r="F31" s="254"/>
      <c r="G31" s="255"/>
    </row>
    <row r="32" spans="1:12" s="1" customFormat="1" ht="14.25">
      <c r="A32" s="310"/>
      <c r="B32" s="250"/>
      <c r="C32" s="250"/>
      <c r="D32" s="250"/>
      <c r="E32" s="250"/>
      <c r="F32" s="250"/>
      <c r="G32" s="311"/>
      <c r="L32"/>
    </row>
    <row r="33" spans="1:12" s="1" customFormat="1">
      <c r="A33" s="224"/>
      <c r="B33" s="225"/>
      <c r="C33" s="225"/>
      <c r="D33" s="225"/>
      <c r="E33" s="225"/>
      <c r="F33" s="225"/>
      <c r="G33" s="226"/>
      <c r="L33"/>
    </row>
    <row r="34" spans="1:12" s="1" customFormat="1">
      <c r="A34" s="224"/>
      <c r="B34" s="338"/>
      <c r="C34" s="338"/>
      <c r="D34" s="338"/>
      <c r="E34" s="338"/>
      <c r="F34" s="338"/>
      <c r="G34" s="339"/>
      <c r="L34"/>
    </row>
    <row r="35" spans="1:12" s="1" customFormat="1">
      <c r="A35" s="224"/>
      <c r="B35" s="225"/>
      <c r="C35" s="225"/>
      <c r="D35" s="225"/>
      <c r="E35" s="225"/>
      <c r="F35" s="225"/>
      <c r="G35" s="226"/>
      <c r="L35"/>
    </row>
    <row r="36" spans="1:12">
      <c r="A36" s="224"/>
      <c r="B36" s="225"/>
      <c r="C36" s="225"/>
      <c r="D36" s="225"/>
      <c r="E36" s="225"/>
      <c r="F36" s="225"/>
      <c r="G36" s="226"/>
    </row>
    <row r="37" spans="1:12" s="1" customFormat="1">
      <c r="A37" s="224"/>
      <c r="B37" s="225"/>
      <c r="C37" s="225"/>
      <c r="D37" s="225"/>
      <c r="E37" s="225"/>
      <c r="F37" s="225"/>
      <c r="G37" s="226"/>
      <c r="L37"/>
    </row>
    <row r="38" spans="1:12" s="1" customFormat="1">
      <c r="A38" s="315"/>
      <c r="B38" s="316"/>
      <c r="C38" s="316"/>
      <c r="D38" s="316"/>
      <c r="E38" s="316"/>
      <c r="F38" s="316"/>
      <c r="G38" s="317"/>
      <c r="L38"/>
    </row>
    <row r="39" spans="1:12" s="1" customFormat="1">
      <c r="A39" s="224"/>
      <c r="B39" s="225"/>
      <c r="C39" s="225"/>
      <c r="D39" s="225"/>
      <c r="E39" s="225"/>
      <c r="F39" s="225"/>
      <c r="G39" s="226"/>
      <c r="L39"/>
    </row>
    <row r="40" spans="1:12" s="1" customFormat="1">
      <c r="A40" s="224"/>
      <c r="B40" s="225"/>
      <c r="C40" s="225"/>
      <c r="D40" s="225"/>
      <c r="E40" s="225"/>
      <c r="F40" s="225"/>
      <c r="G40" s="226"/>
      <c r="L40"/>
    </row>
    <row r="41" spans="1:12" s="1" customFormat="1">
      <c r="A41" s="224"/>
      <c r="B41" s="225"/>
      <c r="C41" s="225"/>
      <c r="D41" s="225"/>
      <c r="E41" s="225"/>
      <c r="F41" s="225"/>
      <c r="G41" s="226"/>
      <c r="L41"/>
    </row>
    <row r="42" spans="1:12" s="1" customFormat="1">
      <c r="A42" s="224"/>
      <c r="B42" s="225"/>
      <c r="C42" s="225"/>
      <c r="D42" s="225"/>
      <c r="E42" s="225"/>
      <c r="F42" s="225"/>
      <c r="G42" s="226"/>
      <c r="L42"/>
    </row>
    <row r="43" spans="1:12" s="1" customFormat="1" ht="17.25">
      <c r="A43" s="332"/>
      <c r="B43" s="333"/>
      <c r="C43" s="333"/>
      <c r="D43" s="333"/>
      <c r="E43" s="333"/>
      <c r="F43" s="333"/>
      <c r="G43" s="334"/>
      <c r="L43"/>
    </row>
    <row r="44" spans="1:12" s="1" customFormat="1">
      <c r="A44" s="224"/>
      <c r="B44" s="225"/>
      <c r="C44" s="225"/>
      <c r="D44" s="225"/>
      <c r="E44" s="225"/>
      <c r="F44" s="225"/>
      <c r="G44" s="226"/>
      <c r="L44"/>
    </row>
    <row r="45" spans="1:12">
      <c r="A45" s="224"/>
      <c r="B45" s="225"/>
      <c r="C45" s="225"/>
      <c r="D45" s="225"/>
      <c r="E45" s="225"/>
      <c r="F45" s="225"/>
      <c r="G45" s="226"/>
    </row>
    <row r="46" spans="1:12" s="1" customFormat="1">
      <c r="A46" s="224"/>
      <c r="B46" s="225"/>
      <c r="C46" s="225"/>
      <c r="D46" s="225"/>
      <c r="E46" s="225"/>
      <c r="F46" s="225"/>
      <c r="G46" s="226"/>
      <c r="L46"/>
    </row>
    <row r="47" spans="1:12" s="1" customFormat="1">
      <c r="A47" s="224"/>
      <c r="B47" s="225"/>
      <c r="C47" s="225"/>
      <c r="D47" s="225"/>
      <c r="E47" s="225"/>
      <c r="F47" s="225"/>
      <c r="G47" s="226"/>
      <c r="L47"/>
    </row>
    <row r="48" spans="1:12">
      <c r="A48" s="224"/>
      <c r="B48" s="225"/>
      <c r="C48" s="225"/>
      <c r="D48" s="225"/>
      <c r="E48" s="225"/>
      <c r="F48" s="225"/>
      <c r="G48" s="226"/>
    </row>
    <row r="49" spans="1:12" s="1" customFormat="1">
      <c r="A49" s="224"/>
      <c r="B49" s="225"/>
      <c r="C49" s="225"/>
      <c r="D49" s="225"/>
      <c r="E49" s="225"/>
      <c r="F49" s="225"/>
      <c r="G49" s="226"/>
      <c r="L49"/>
    </row>
    <row r="50" spans="1:12" s="1" customFormat="1">
      <c r="A50" s="224"/>
      <c r="B50" s="225"/>
      <c r="C50" s="225"/>
      <c r="D50" s="225"/>
      <c r="E50" s="225"/>
      <c r="F50" s="225"/>
      <c r="G50" s="226"/>
      <c r="L50"/>
    </row>
    <row r="51" spans="1:12" s="1" customFormat="1">
      <c r="A51" s="224"/>
      <c r="B51" s="225"/>
      <c r="C51" s="225"/>
      <c r="D51" s="225"/>
      <c r="E51" s="225"/>
      <c r="F51" s="225"/>
      <c r="G51" s="226"/>
      <c r="L51"/>
    </row>
    <row r="52" spans="1:12" s="1" customFormat="1">
      <c r="A52" s="224"/>
      <c r="B52" s="225"/>
      <c r="C52" s="225"/>
      <c r="D52" s="225"/>
      <c r="E52" s="225"/>
      <c r="F52" s="225"/>
      <c r="G52" s="226"/>
      <c r="L52"/>
    </row>
    <row r="53" spans="1:12" s="1" customFormat="1">
      <c r="A53" s="224"/>
      <c r="B53" s="225"/>
      <c r="C53" s="225"/>
      <c r="D53" s="225"/>
      <c r="E53" s="225"/>
      <c r="F53" s="225"/>
      <c r="G53" s="226"/>
      <c r="L53"/>
    </row>
    <row r="54" spans="1:12" s="1" customFormat="1">
      <c r="A54" s="224"/>
      <c r="B54" s="225"/>
      <c r="C54" s="225"/>
      <c r="D54" s="225"/>
      <c r="E54" s="225"/>
      <c r="F54" s="225"/>
      <c r="G54" s="226"/>
      <c r="L54"/>
    </row>
    <row r="55" spans="1:12" s="1" customFormat="1">
      <c r="A55" s="259"/>
      <c r="B55" s="240"/>
      <c r="C55" s="240"/>
      <c r="D55" s="240"/>
      <c r="E55" s="240"/>
      <c r="F55" s="240"/>
      <c r="G55" s="241"/>
      <c r="L55"/>
    </row>
    <row r="56" spans="1:12" s="1" customFormat="1" ht="21">
      <c r="A56" s="103" t="s">
        <v>33</v>
      </c>
      <c r="B56" s="156">
        <f>$B$1</f>
        <v>2</v>
      </c>
      <c r="C56" s="104" t="s">
        <v>41</v>
      </c>
      <c r="D56" s="105" t="str">
        <f>$E$1</f>
        <v>遭遇毎</v>
      </c>
      <c r="E56" s="286" t="str">
        <f>$B$2</f>
        <v>フラッシュ・オヴ・インサイト</v>
      </c>
      <c r="F56" s="287"/>
      <c r="G56" s="288"/>
      <c r="L56"/>
    </row>
  </sheetData>
  <mergeCells count="58">
    <mergeCell ref="A26:G26"/>
    <mergeCell ref="A50:G50"/>
    <mergeCell ref="A51:G51"/>
    <mergeCell ref="A52:G52"/>
    <mergeCell ref="A54:G54"/>
    <mergeCell ref="A49:G49"/>
    <mergeCell ref="A40:G40"/>
    <mergeCell ref="A41:G41"/>
    <mergeCell ref="A42:G42"/>
    <mergeCell ref="A43:G43"/>
    <mergeCell ref="B16:G16"/>
    <mergeCell ref="A55:G55"/>
    <mergeCell ref="E56:G56"/>
    <mergeCell ref="A53:G53"/>
    <mergeCell ref="A45:G45"/>
    <mergeCell ref="A46:G46"/>
    <mergeCell ref="A47:G47"/>
    <mergeCell ref="B17:G17"/>
    <mergeCell ref="A44:G44"/>
    <mergeCell ref="A34:G34"/>
    <mergeCell ref="A35:G35"/>
    <mergeCell ref="A36:G36"/>
    <mergeCell ref="A37:G37"/>
    <mergeCell ref="A38:G38"/>
    <mergeCell ref="A48:G48"/>
    <mergeCell ref="A39:G39"/>
    <mergeCell ref="A32:G32"/>
    <mergeCell ref="B18:G18"/>
    <mergeCell ref="B19:G19"/>
    <mergeCell ref="B20:G20"/>
    <mergeCell ref="B21:G21"/>
    <mergeCell ref="B22:G22"/>
    <mergeCell ref="A27:G27"/>
    <mergeCell ref="A28:G28"/>
    <mergeCell ref="A29:G29"/>
    <mergeCell ref="A30:G30"/>
    <mergeCell ref="A31:G31"/>
    <mergeCell ref="A33:G33"/>
    <mergeCell ref="A23:G23"/>
    <mergeCell ref="A24:G24"/>
    <mergeCell ref="A25:G25"/>
    <mergeCell ref="B12:G12"/>
    <mergeCell ref="J12:K12"/>
    <mergeCell ref="B13:G13"/>
    <mergeCell ref="B14:G14"/>
    <mergeCell ref="B15:G15"/>
    <mergeCell ref="J10:K10"/>
    <mergeCell ref="B11:G11"/>
    <mergeCell ref="B1:C1"/>
    <mergeCell ref="F1:G1"/>
    <mergeCell ref="B2:G2"/>
    <mergeCell ref="B5:G5"/>
    <mergeCell ref="B6:D6"/>
    <mergeCell ref="B4:G4"/>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基本!$C$25:$C$35</xm:f>
          </x14:formula1>
          <xm:sqref>I15</xm:sqref>
        </x14:dataValidation>
        <x14:dataValidation type="list" allowBlank="1" showInputMessage="1" showErrorMessage="1">
          <x14:formula1>
            <xm:f>基本!$D$25:$D$29</xm:f>
          </x14:formula1>
          <xm:sqref>I8</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7"/>
  <sheetViews>
    <sheetView workbookViewId="0">
      <selection activeCell="I34" sqref="I34"/>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22" t="s">
        <v>33</v>
      </c>
      <c r="B1" s="300">
        <v>6</v>
      </c>
      <c r="C1" s="301"/>
      <c r="D1" s="23" t="s">
        <v>41</v>
      </c>
      <c r="E1" s="24" t="s">
        <v>59</v>
      </c>
      <c r="F1" s="302"/>
      <c r="G1" s="303"/>
      <c r="H1" s="15" t="s">
        <v>56</v>
      </c>
    </row>
    <row r="2" spans="1:13" ht="24.75" customHeight="1">
      <c r="A2" s="23" t="s">
        <v>0</v>
      </c>
      <c r="B2" s="304" t="s">
        <v>256</v>
      </c>
      <c r="C2" s="304"/>
      <c r="D2" s="304"/>
      <c r="E2" s="304"/>
      <c r="F2" s="304"/>
      <c r="G2" s="304"/>
      <c r="H2" s="15" t="s">
        <v>57</v>
      </c>
    </row>
    <row r="3" spans="1:13" ht="19.5" customHeight="1">
      <c r="A3" s="46" t="s">
        <v>49</v>
      </c>
      <c r="B3" s="1"/>
      <c r="C3" s="1"/>
      <c r="D3" s="1"/>
      <c r="I3" s="15"/>
    </row>
    <row r="4" spans="1:13">
      <c r="A4" s="16" t="s">
        <v>47</v>
      </c>
      <c r="B4" s="232" t="s">
        <v>257</v>
      </c>
      <c r="C4" s="233"/>
      <c r="D4" s="233"/>
      <c r="E4" s="233"/>
      <c r="F4" s="233"/>
      <c r="G4" s="234"/>
    </row>
    <row r="5" spans="1:13">
      <c r="A5" s="17" t="s">
        <v>40</v>
      </c>
      <c r="B5" s="232" t="s">
        <v>262</v>
      </c>
      <c r="C5" s="233"/>
      <c r="D5" s="233"/>
      <c r="E5" s="233"/>
      <c r="F5" s="233"/>
      <c r="G5" s="234"/>
    </row>
    <row r="6" spans="1:13">
      <c r="A6" s="17" t="s">
        <v>8</v>
      </c>
      <c r="B6" s="232" t="s">
        <v>258</v>
      </c>
      <c r="C6" s="233"/>
      <c r="D6" s="234"/>
      <c r="E6" s="136" t="s">
        <v>44</v>
      </c>
      <c r="F6" s="135" t="str">
        <f>IF($I$6 = 0,"", $I$6)</f>
        <v>使用者</v>
      </c>
      <c r="G6" s="135" t="str">
        <f>IF($J$6 = 0,"", $J$6)</f>
        <v/>
      </c>
      <c r="H6" s="153" t="s">
        <v>44</v>
      </c>
      <c r="I6" s="154" t="s">
        <v>93</v>
      </c>
      <c r="J6" s="154"/>
      <c r="K6" s="87"/>
      <c r="L6" s="125"/>
    </row>
    <row r="7" spans="1:13">
      <c r="A7" s="18" t="s">
        <v>7</v>
      </c>
      <c r="B7" s="232"/>
      <c r="C7" s="233"/>
      <c r="D7" s="234"/>
      <c r="E7" s="136" t="s">
        <v>69</v>
      </c>
      <c r="F7" s="135" t="str">
        <f>IF($I$7 = 0,"", $I$7)</f>
        <v/>
      </c>
      <c r="G7" s="109" t="str">
        <f>IF($J$7 = 0,"", $J$7)</f>
        <v/>
      </c>
      <c r="H7" s="153" t="s">
        <v>69</v>
      </c>
      <c r="I7" s="154"/>
      <c r="J7" s="154"/>
      <c r="K7" s="87"/>
      <c r="L7" s="125"/>
    </row>
    <row r="8" spans="1:13">
      <c r="A8" s="20" t="s">
        <v>64</v>
      </c>
      <c r="B8" s="235" t="s">
        <v>259</v>
      </c>
      <c r="C8" s="236"/>
      <c r="D8" s="236"/>
      <c r="E8" s="236"/>
      <c r="F8" s="236"/>
      <c r="G8" s="237"/>
      <c r="H8" s="153" t="s">
        <v>88</v>
      </c>
      <c r="I8" s="154" t="s">
        <v>144</v>
      </c>
      <c r="J8" s="92" t="s">
        <v>65</v>
      </c>
      <c r="K8" s="87"/>
      <c r="L8" s="125"/>
    </row>
    <row r="9" spans="1:13">
      <c r="A9" s="19"/>
      <c r="B9" s="324" t="s">
        <v>260</v>
      </c>
      <c r="C9" s="322"/>
      <c r="D9" s="322"/>
      <c r="E9" s="322"/>
      <c r="F9" s="322"/>
      <c r="G9" s="323"/>
      <c r="H9" s="153" t="s">
        <v>52</v>
      </c>
      <c r="I9" s="154" t="s">
        <v>140</v>
      </c>
      <c r="J9" s="152">
        <f>IF($I$9 = "筋力",基本!$C$5,IF($I$9 = "耐久力",基本!$C$6,IF($I$9 = "敏捷力",基本!$C$7,IF($I$9 = "知力",基本!$C$8,IF($I$9 = "判断力",基本!$C$9,IF($I$9 = "魅力",基本!$C$10,""))))))</f>
        <v>6</v>
      </c>
      <c r="K9" s="154" t="s">
        <v>95</v>
      </c>
      <c r="L9" s="125"/>
    </row>
    <row r="10" spans="1:13">
      <c r="A10" s="50"/>
      <c r="B10" s="266" t="s">
        <v>261</v>
      </c>
      <c r="C10" s="267"/>
      <c r="D10" s="267"/>
      <c r="E10" s="267"/>
      <c r="F10" s="267"/>
      <c r="G10" s="268"/>
      <c r="H10" s="153" t="s">
        <v>61</v>
      </c>
      <c r="I10" s="154">
        <v>0</v>
      </c>
      <c r="J10" s="166" t="s">
        <v>54</v>
      </c>
      <c r="K10" s="167"/>
      <c r="L10" s="152">
        <f>IF($I$8=基本!$F$4,基本!$O$7,IF($I$8=基本!$F$13,基本!$O$16,IF($I$8=基本!$F$22,基本!$O$25,IF($I$8=基本!$F$31,基本!$O$34,IF($I$8=基本!$F$40,基本!$O$43,0)))))</f>
        <v>14</v>
      </c>
    </row>
    <row r="11" spans="1:13">
      <c r="A11" s="19"/>
      <c r="B11" s="224"/>
      <c r="C11" s="225"/>
      <c r="D11" s="225"/>
      <c r="E11" s="225"/>
      <c r="F11" s="225"/>
      <c r="G11" s="226"/>
      <c r="H11" s="100" t="s">
        <v>53</v>
      </c>
      <c r="I11" s="154" t="s">
        <v>140</v>
      </c>
      <c r="J11" s="102">
        <f>IF($I$9 = "筋力",基本!$C$5,IF($I$11 = "耐久力",基本!$C$6,IF($I$11 = "敏捷力",基本!$C$7,IF($I$11 = "知力",基本!$C$8,IF($I$11 = "判断力",基本!$C$9,IF($I$11 = "魅力",基本!$C$10,""))))))</f>
        <v>6</v>
      </c>
      <c r="K11" s="87"/>
      <c r="L11" s="87"/>
    </row>
    <row r="12" spans="1:13">
      <c r="A12" s="19"/>
      <c r="B12" s="324"/>
      <c r="C12" s="322"/>
      <c r="D12" s="322"/>
      <c r="E12" s="322"/>
      <c r="F12" s="322"/>
      <c r="G12" s="323"/>
      <c r="H12" s="153" t="s">
        <v>62</v>
      </c>
      <c r="I12" s="154">
        <v>0</v>
      </c>
      <c r="J12" s="166" t="s">
        <v>55</v>
      </c>
      <c r="K12" s="167"/>
      <c r="L12" s="152">
        <f>IF($I$8=基本!$F$4,基本!$O$9,IF($I$8=基本!$F$13,基本!$O$18,IF($I$8=基本!$F$22,基本!$O$27,IF($I$8=基本!$F$31,基本!$O$36,IF($I$8=基本!$F$40,基本!$O$45,0)))))</f>
        <v>3</v>
      </c>
    </row>
    <row r="13" spans="1:13">
      <c r="A13" s="19"/>
      <c r="B13" s="328"/>
      <c r="C13" s="329"/>
      <c r="D13" s="329"/>
      <c r="E13" s="329"/>
      <c r="F13" s="329"/>
      <c r="G13" s="330"/>
      <c r="H13" s="101" t="s">
        <v>89</v>
      </c>
      <c r="I13" s="154">
        <v>2</v>
      </c>
      <c r="J13" s="153" t="s">
        <v>45</v>
      </c>
      <c r="K13" s="154">
        <v>10</v>
      </c>
      <c r="L13" s="154">
        <v>5</v>
      </c>
      <c r="M13" s="134" t="s">
        <v>127</v>
      </c>
    </row>
    <row r="14" spans="1:13">
      <c r="A14" s="19"/>
      <c r="B14" s="224"/>
      <c r="C14" s="225"/>
      <c r="D14" s="225"/>
      <c r="E14" s="225"/>
      <c r="F14" s="225"/>
      <c r="G14" s="226"/>
      <c r="H14" s="153" t="s">
        <v>51</v>
      </c>
      <c r="I14" s="154">
        <v>3</v>
      </c>
      <c r="J14" s="153" t="s">
        <v>45</v>
      </c>
      <c r="K14" s="154">
        <v>8</v>
      </c>
      <c r="L14" s="154">
        <v>12</v>
      </c>
    </row>
    <row r="15" spans="1:13">
      <c r="A15" s="19"/>
      <c r="B15" s="224"/>
      <c r="C15" s="225"/>
      <c r="D15" s="225"/>
      <c r="E15" s="225"/>
      <c r="F15" s="225"/>
      <c r="G15" s="226"/>
      <c r="H15" s="153" t="s">
        <v>63</v>
      </c>
      <c r="I15" s="154"/>
      <c r="J15" s="87"/>
      <c r="K15" s="87"/>
      <c r="L15" s="125"/>
    </row>
    <row r="16" spans="1:13">
      <c r="A16" s="19"/>
      <c r="B16" s="224"/>
      <c r="C16" s="225"/>
      <c r="D16" s="225"/>
      <c r="E16" s="225"/>
      <c r="F16" s="225"/>
      <c r="G16" s="226"/>
      <c r="H16" s="87"/>
      <c r="I16" s="87"/>
      <c r="J16" s="87"/>
      <c r="K16" s="87"/>
      <c r="L16" s="125"/>
    </row>
    <row r="17" spans="1:12">
      <c r="A17" s="19"/>
      <c r="B17" s="224"/>
      <c r="C17" s="225"/>
      <c r="D17" s="225"/>
      <c r="E17" s="225"/>
      <c r="F17" s="225"/>
      <c r="G17" s="226"/>
      <c r="H17" s="87"/>
      <c r="I17" s="87"/>
      <c r="J17" s="87"/>
      <c r="K17" s="87"/>
      <c r="L17" s="125"/>
    </row>
    <row r="18" spans="1:12">
      <c r="A18" s="19"/>
      <c r="B18" s="331"/>
      <c r="C18" s="267"/>
      <c r="D18" s="267"/>
      <c r="E18" s="267"/>
      <c r="F18" s="267"/>
      <c r="G18" s="268"/>
      <c r="H18" s="87"/>
      <c r="I18" s="87"/>
      <c r="J18" s="87"/>
      <c r="K18" s="87"/>
      <c r="L18" s="125"/>
    </row>
    <row r="19" spans="1:12">
      <c r="A19" s="19"/>
      <c r="B19" s="224"/>
      <c r="C19" s="225"/>
      <c r="D19" s="225"/>
      <c r="E19" s="225"/>
      <c r="F19" s="225"/>
      <c r="G19" s="226"/>
      <c r="H19" s="87"/>
      <c r="I19" s="87"/>
      <c r="J19" s="87"/>
      <c r="K19" s="125"/>
      <c r="L19" s="125"/>
    </row>
    <row r="20" spans="1:12" ht="21">
      <c r="A20" s="19"/>
      <c r="B20" s="297" t="s">
        <v>318</v>
      </c>
      <c r="C20" s="313"/>
      <c r="D20" s="313"/>
      <c r="E20" s="313"/>
      <c r="F20" s="313"/>
      <c r="G20" s="314"/>
      <c r="J20"/>
      <c r="K20"/>
    </row>
    <row r="21" spans="1:12">
      <c r="A21" s="19"/>
      <c r="B21" s="224"/>
      <c r="C21" s="225"/>
      <c r="D21" s="225"/>
      <c r="E21" s="225"/>
      <c r="F21" s="225"/>
      <c r="G21" s="226"/>
      <c r="J21"/>
      <c r="K21"/>
    </row>
    <row r="22" spans="1:12">
      <c r="A22" s="21"/>
      <c r="B22" s="259"/>
      <c r="C22" s="240"/>
      <c r="D22" s="240"/>
      <c r="E22" s="240"/>
      <c r="F22" s="240"/>
      <c r="G22" s="241"/>
      <c r="J22"/>
      <c r="K22"/>
    </row>
    <row r="23" spans="1:12" s="125" customFormat="1" ht="24" customHeight="1">
      <c r="A23" s="250" t="s">
        <v>322</v>
      </c>
      <c r="B23" s="250"/>
      <c r="C23" s="250"/>
      <c r="D23" s="250"/>
      <c r="E23" s="250"/>
      <c r="F23" s="250"/>
      <c r="G23" s="250"/>
      <c r="H23" s="87"/>
    </row>
    <row r="24" spans="1:12" s="125" customFormat="1" ht="13.5" customHeight="1">
      <c r="A24" s="251" t="s">
        <v>323</v>
      </c>
      <c r="B24" s="251"/>
      <c r="C24" s="251"/>
      <c r="D24" s="251"/>
      <c r="E24" s="251"/>
      <c r="F24" s="251"/>
      <c r="G24" s="251"/>
      <c r="H24" s="87"/>
      <c r="I24" s="87"/>
      <c r="J24" s="87"/>
      <c r="K24" s="87"/>
    </row>
    <row r="25" spans="1:12" s="125" customFormat="1" ht="13.5" customHeight="1">
      <c r="A25" s="251" t="s">
        <v>324</v>
      </c>
      <c r="B25" s="251"/>
      <c r="C25" s="251"/>
      <c r="D25" s="251"/>
      <c r="E25" s="251"/>
      <c r="F25" s="251"/>
      <c r="G25" s="251"/>
      <c r="H25" s="87"/>
      <c r="I25" s="87"/>
      <c r="J25" s="87"/>
      <c r="K25" s="87"/>
    </row>
    <row r="26" spans="1:12" s="125" customFormat="1" ht="24" customHeight="1">
      <c r="A26" s="250" t="s">
        <v>314</v>
      </c>
      <c r="B26" s="250"/>
      <c r="C26" s="250"/>
      <c r="D26" s="250"/>
      <c r="E26" s="250"/>
      <c r="F26" s="250"/>
      <c r="G26" s="250"/>
      <c r="H26" s="87"/>
    </row>
    <row r="27" spans="1:12" s="125" customFormat="1" ht="13.5" customHeight="1">
      <c r="A27" s="251" t="s">
        <v>315</v>
      </c>
      <c r="B27" s="251"/>
      <c r="C27" s="251"/>
      <c r="D27" s="251"/>
      <c r="E27" s="251"/>
      <c r="F27" s="251"/>
      <c r="G27" s="251"/>
      <c r="H27" s="87"/>
      <c r="I27" s="87"/>
      <c r="J27" s="87"/>
      <c r="K27" s="87"/>
    </row>
    <row r="28" spans="1:12" s="125" customFormat="1" ht="13.5" customHeight="1">
      <c r="A28" s="251" t="s">
        <v>316</v>
      </c>
      <c r="B28" s="251"/>
      <c r="C28" s="251"/>
      <c r="D28" s="251"/>
      <c r="E28" s="251"/>
      <c r="F28" s="251"/>
      <c r="G28" s="251"/>
      <c r="H28" s="87"/>
      <c r="I28" s="87"/>
      <c r="J28" s="87"/>
      <c r="K28" s="87"/>
    </row>
    <row r="29" spans="1:12">
      <c r="A29" s="240"/>
      <c r="B29" s="240"/>
      <c r="C29" s="240"/>
      <c r="D29" s="240"/>
      <c r="E29" s="240"/>
      <c r="F29" s="240"/>
      <c r="G29" s="240"/>
    </row>
    <row r="30" spans="1:12">
      <c r="A30" s="253" t="s">
        <v>50</v>
      </c>
      <c r="B30" s="254"/>
      <c r="C30" s="254"/>
      <c r="D30" s="254"/>
      <c r="E30" s="254"/>
      <c r="F30" s="254"/>
      <c r="G30" s="255"/>
    </row>
    <row r="31" spans="1:12" s="1" customFormat="1" ht="14.25">
      <c r="A31" s="310"/>
      <c r="B31" s="250"/>
      <c r="C31" s="250"/>
      <c r="D31" s="250"/>
      <c r="E31" s="250"/>
      <c r="F31" s="250"/>
      <c r="G31" s="311"/>
      <c r="L31"/>
    </row>
    <row r="32" spans="1:12" s="1" customFormat="1">
      <c r="A32" s="224"/>
      <c r="B32" s="225"/>
      <c r="C32" s="225"/>
      <c r="D32" s="225"/>
      <c r="E32" s="225"/>
      <c r="F32" s="225"/>
      <c r="G32" s="226"/>
      <c r="L32"/>
    </row>
    <row r="33" spans="1:12" s="1" customFormat="1">
      <c r="A33" s="224"/>
      <c r="B33" s="225"/>
      <c r="C33" s="225"/>
      <c r="D33" s="225"/>
      <c r="E33" s="225"/>
      <c r="F33" s="225"/>
      <c r="G33" s="226"/>
      <c r="L33"/>
    </row>
    <row r="34" spans="1:12" s="1" customFormat="1">
      <c r="A34" s="224"/>
      <c r="B34" s="225"/>
      <c r="C34" s="225"/>
      <c r="D34" s="225"/>
      <c r="E34" s="225"/>
      <c r="F34" s="225"/>
      <c r="G34" s="226"/>
      <c r="L34"/>
    </row>
    <row r="35" spans="1:12">
      <c r="A35" s="224"/>
      <c r="B35" s="225"/>
      <c r="C35" s="225"/>
      <c r="D35" s="225"/>
      <c r="E35" s="225"/>
      <c r="F35" s="225"/>
      <c r="G35" s="226"/>
    </row>
    <row r="36" spans="1:12" s="1" customFormat="1">
      <c r="A36" s="224"/>
      <c r="B36" s="225"/>
      <c r="C36" s="225"/>
      <c r="D36" s="225"/>
      <c r="E36" s="225"/>
      <c r="F36" s="225"/>
      <c r="G36" s="226"/>
      <c r="L36"/>
    </row>
    <row r="37" spans="1:12" s="1" customFormat="1">
      <c r="A37" s="224"/>
      <c r="B37" s="225"/>
      <c r="C37" s="225"/>
      <c r="D37" s="225"/>
      <c r="E37" s="225"/>
      <c r="F37" s="225"/>
      <c r="G37" s="226"/>
      <c r="L37"/>
    </row>
    <row r="38" spans="1:12" s="1" customFormat="1">
      <c r="A38" s="224"/>
      <c r="B38" s="225"/>
      <c r="C38" s="225"/>
      <c r="D38" s="225"/>
      <c r="E38" s="225"/>
      <c r="F38" s="225"/>
      <c r="G38" s="226"/>
      <c r="L38"/>
    </row>
    <row r="39" spans="1:12" s="1" customFormat="1">
      <c r="A39" s="224"/>
      <c r="B39" s="225"/>
      <c r="C39" s="225"/>
      <c r="D39" s="225"/>
      <c r="E39" s="225"/>
      <c r="F39" s="225"/>
      <c r="G39" s="226"/>
      <c r="L39"/>
    </row>
    <row r="40" spans="1:12" s="1" customFormat="1">
      <c r="A40" s="224"/>
      <c r="B40" s="225"/>
      <c r="C40" s="225"/>
      <c r="D40" s="225"/>
      <c r="E40" s="225"/>
      <c r="F40" s="225"/>
      <c r="G40" s="226"/>
      <c r="L40"/>
    </row>
    <row r="41" spans="1:12" s="1" customFormat="1">
      <c r="A41" s="224"/>
      <c r="B41" s="225"/>
      <c r="C41" s="225"/>
      <c r="D41" s="225"/>
      <c r="E41" s="225"/>
      <c r="F41" s="225"/>
      <c r="G41" s="226"/>
      <c r="L41"/>
    </row>
    <row r="42" spans="1:12" s="1" customFormat="1">
      <c r="A42" s="224"/>
      <c r="B42" s="225"/>
      <c r="C42" s="225"/>
      <c r="D42" s="225"/>
      <c r="E42" s="225"/>
      <c r="F42" s="225"/>
      <c r="G42" s="226"/>
      <c r="L42"/>
    </row>
    <row r="43" spans="1:12" s="1" customFormat="1">
      <c r="A43" s="224"/>
      <c r="B43" s="225"/>
      <c r="C43" s="225"/>
      <c r="D43" s="225"/>
      <c r="E43" s="225"/>
      <c r="F43" s="225"/>
      <c r="G43" s="226"/>
      <c r="L43"/>
    </row>
    <row r="44" spans="1:12" ht="17.25">
      <c r="A44" s="256"/>
      <c r="B44" s="292"/>
      <c r="C44" s="292"/>
      <c r="D44" s="292"/>
      <c r="E44" s="292"/>
      <c r="F44" s="292"/>
      <c r="G44" s="293"/>
    </row>
    <row r="45" spans="1:12" s="1" customFormat="1">
      <c r="A45" s="224"/>
      <c r="B45" s="225"/>
      <c r="C45" s="225"/>
      <c r="D45" s="225"/>
      <c r="E45" s="225"/>
      <c r="F45" s="225"/>
      <c r="G45" s="226"/>
      <c r="L45"/>
    </row>
    <row r="46" spans="1:12" s="1" customFormat="1">
      <c r="A46" s="224"/>
      <c r="B46" s="225"/>
      <c r="C46" s="225"/>
      <c r="D46" s="225"/>
      <c r="E46" s="225"/>
      <c r="F46" s="225"/>
      <c r="G46" s="226"/>
      <c r="L46"/>
    </row>
    <row r="47" spans="1:12">
      <c r="A47" s="224"/>
      <c r="B47" s="225"/>
      <c r="C47" s="225"/>
      <c r="D47" s="225"/>
      <c r="E47" s="225"/>
      <c r="F47" s="225"/>
      <c r="G47" s="226"/>
    </row>
    <row r="48" spans="1:12" s="1" customFormat="1">
      <c r="A48" s="224"/>
      <c r="B48" s="225"/>
      <c r="C48" s="225"/>
      <c r="D48" s="225"/>
      <c r="E48" s="225"/>
      <c r="F48" s="225"/>
      <c r="G48" s="226"/>
      <c r="L48"/>
    </row>
    <row r="49" spans="1:12" s="1" customFormat="1">
      <c r="A49" s="224"/>
      <c r="B49" s="225"/>
      <c r="C49" s="225"/>
      <c r="D49" s="225"/>
      <c r="E49" s="225"/>
      <c r="F49" s="225"/>
      <c r="G49" s="226"/>
      <c r="L49"/>
    </row>
    <row r="50" spans="1:12" s="1" customFormat="1">
      <c r="A50" s="224"/>
      <c r="B50" s="225"/>
      <c r="C50" s="225"/>
      <c r="D50" s="225"/>
      <c r="E50" s="225"/>
      <c r="F50" s="225"/>
      <c r="G50" s="226"/>
      <c r="L50"/>
    </row>
    <row r="51" spans="1:12" s="1" customFormat="1">
      <c r="A51" s="224"/>
      <c r="B51" s="225"/>
      <c r="C51" s="225"/>
      <c r="D51" s="225"/>
      <c r="E51" s="225"/>
      <c r="F51" s="225"/>
      <c r="G51" s="226"/>
      <c r="L51"/>
    </row>
    <row r="52" spans="1:12" s="1" customFormat="1">
      <c r="A52" s="224"/>
      <c r="B52" s="225"/>
      <c r="C52" s="225"/>
      <c r="D52" s="225"/>
      <c r="E52" s="225"/>
      <c r="F52" s="225"/>
      <c r="G52" s="226"/>
      <c r="L52"/>
    </row>
    <row r="53" spans="1:12" s="1" customFormat="1">
      <c r="A53" s="224"/>
      <c r="B53" s="225"/>
      <c r="C53" s="225"/>
      <c r="D53" s="225"/>
      <c r="E53" s="225"/>
      <c r="F53" s="225"/>
      <c r="G53" s="226"/>
      <c r="L53"/>
    </row>
    <row r="54" spans="1:12" s="1" customFormat="1">
      <c r="A54" s="224"/>
      <c r="B54" s="225"/>
      <c r="C54" s="225"/>
      <c r="D54" s="225"/>
      <c r="E54" s="225"/>
      <c r="F54" s="225"/>
      <c r="G54" s="226"/>
      <c r="L54"/>
    </row>
    <row r="55" spans="1:12" s="1" customFormat="1">
      <c r="A55" s="224"/>
      <c r="B55" s="225"/>
      <c r="C55" s="225"/>
      <c r="D55" s="225"/>
      <c r="E55" s="225"/>
      <c r="F55" s="225"/>
      <c r="G55" s="226"/>
      <c r="L55"/>
    </row>
    <row r="56" spans="1:12" s="1" customFormat="1">
      <c r="A56" s="259"/>
      <c r="B56" s="240"/>
      <c r="C56" s="240"/>
      <c r="D56" s="240"/>
      <c r="E56" s="240"/>
      <c r="F56" s="240"/>
      <c r="G56" s="241"/>
      <c r="L56"/>
    </row>
    <row r="57" spans="1:12" s="1" customFormat="1" ht="21">
      <c r="A57" s="26" t="s">
        <v>33</v>
      </c>
      <c r="B57" s="157">
        <f>$B$1</f>
        <v>6</v>
      </c>
      <c r="C57" s="27" t="s">
        <v>41</v>
      </c>
      <c r="D57" s="28" t="str">
        <f>$E$1</f>
        <v>一日毎</v>
      </c>
      <c r="E57" s="305" t="str">
        <f>$B$2</f>
        <v>テンプティング・ターゲット</v>
      </c>
      <c r="F57" s="306"/>
      <c r="G57" s="307"/>
      <c r="L57"/>
    </row>
  </sheetData>
  <mergeCells count="59">
    <mergeCell ref="A24:G24"/>
    <mergeCell ref="A25:G25"/>
    <mergeCell ref="A31:G31"/>
    <mergeCell ref="B17:G17"/>
    <mergeCell ref="B18:G18"/>
    <mergeCell ref="B19:G19"/>
    <mergeCell ref="B20:G20"/>
    <mergeCell ref="A29:G29"/>
    <mergeCell ref="A30:G30"/>
    <mergeCell ref="B21:G21"/>
    <mergeCell ref="B22:G22"/>
    <mergeCell ref="A26:G26"/>
    <mergeCell ref="A27:G27"/>
    <mergeCell ref="A28:G28"/>
    <mergeCell ref="A23:G23"/>
    <mergeCell ref="J10:K10"/>
    <mergeCell ref="B11:G11"/>
    <mergeCell ref="B16:G16"/>
    <mergeCell ref="J12:K12"/>
    <mergeCell ref="B13:G13"/>
    <mergeCell ref="B14:G14"/>
    <mergeCell ref="B15:G15"/>
    <mergeCell ref="B1:C1"/>
    <mergeCell ref="F1:G1"/>
    <mergeCell ref="B2:G2"/>
    <mergeCell ref="B5:G5"/>
    <mergeCell ref="B6:D6"/>
    <mergeCell ref="B4:G4"/>
    <mergeCell ref="B7:D7"/>
    <mergeCell ref="B8:G8"/>
    <mergeCell ref="B9:G9"/>
    <mergeCell ref="B10:G10"/>
    <mergeCell ref="B12:G12"/>
    <mergeCell ref="A43:G43"/>
    <mergeCell ref="A32:G32"/>
    <mergeCell ref="A33:G33"/>
    <mergeCell ref="A34:G34"/>
    <mergeCell ref="A35:G35"/>
    <mergeCell ref="A36:G36"/>
    <mergeCell ref="A37:G37"/>
    <mergeCell ref="A38:G38"/>
    <mergeCell ref="A39:G39"/>
    <mergeCell ref="A40:G40"/>
    <mergeCell ref="A41:G41"/>
    <mergeCell ref="A42:G42"/>
    <mergeCell ref="E57:G57"/>
    <mergeCell ref="A50:G50"/>
    <mergeCell ref="A51:G51"/>
    <mergeCell ref="A52:G52"/>
    <mergeCell ref="A53:G53"/>
    <mergeCell ref="A54:G54"/>
    <mergeCell ref="A55:G55"/>
    <mergeCell ref="A44:G44"/>
    <mergeCell ref="A45:G45"/>
    <mergeCell ref="A46:G46"/>
    <mergeCell ref="A56:G56"/>
    <mergeCell ref="A49:G49"/>
    <mergeCell ref="A48:G48"/>
    <mergeCell ref="A47:G47"/>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基本!$A$14:$A$17</xm:f>
          </x14:formula1>
          <xm:sqref>K9</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8"/>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106" t="s">
        <v>33</v>
      </c>
      <c r="B1" s="272">
        <v>10</v>
      </c>
      <c r="C1" s="273"/>
      <c r="D1" s="107" t="s">
        <v>41</v>
      </c>
      <c r="E1" s="108" t="s">
        <v>266</v>
      </c>
      <c r="F1" s="274"/>
      <c r="G1" s="275"/>
      <c r="H1" s="15" t="s">
        <v>56</v>
      </c>
    </row>
    <row r="2" spans="1:13" ht="24.75" customHeight="1">
      <c r="A2" s="107" t="s">
        <v>0</v>
      </c>
      <c r="B2" s="276" t="s">
        <v>263</v>
      </c>
      <c r="C2" s="276"/>
      <c r="D2" s="276"/>
      <c r="E2" s="276"/>
      <c r="F2" s="276"/>
      <c r="G2" s="276"/>
      <c r="H2" s="15" t="s">
        <v>57</v>
      </c>
    </row>
    <row r="3" spans="1:13" ht="19.5" customHeight="1">
      <c r="A3" s="46" t="s">
        <v>49</v>
      </c>
      <c r="B3" s="1"/>
      <c r="C3" s="1"/>
      <c r="D3" s="1"/>
      <c r="I3" s="15"/>
    </row>
    <row r="4" spans="1:13">
      <c r="A4" s="16" t="s">
        <v>47</v>
      </c>
      <c r="B4" s="232" t="s">
        <v>158</v>
      </c>
      <c r="C4" s="233"/>
      <c r="D4" s="233"/>
      <c r="E4" s="233"/>
      <c r="F4" s="233"/>
      <c r="G4" s="234"/>
    </row>
    <row r="5" spans="1:13">
      <c r="A5" s="17" t="s">
        <v>40</v>
      </c>
      <c r="B5" s="232" t="s">
        <v>122</v>
      </c>
      <c r="C5" s="233"/>
      <c r="D5" s="233"/>
      <c r="E5" s="233"/>
      <c r="F5" s="233"/>
      <c r="G5" s="234"/>
    </row>
    <row r="6" spans="1:13">
      <c r="A6" s="17" t="s">
        <v>8</v>
      </c>
      <c r="B6" s="232" t="s">
        <v>90</v>
      </c>
      <c r="C6" s="233"/>
      <c r="D6" s="234"/>
      <c r="E6" s="136" t="s">
        <v>44</v>
      </c>
      <c r="F6" s="135" t="str">
        <f>IF($I$6 = 0,"", $I$6)</f>
        <v>近接範囲</v>
      </c>
      <c r="G6" s="135" t="str">
        <f>IF($J$6 = 0,"", $J$6)</f>
        <v/>
      </c>
      <c r="H6" s="153" t="s">
        <v>44</v>
      </c>
      <c r="I6" s="154" t="s">
        <v>73</v>
      </c>
      <c r="J6" s="154"/>
      <c r="K6" s="87"/>
      <c r="L6" s="125"/>
    </row>
    <row r="7" spans="1:13">
      <c r="A7" s="18" t="s">
        <v>7</v>
      </c>
      <c r="B7" s="364" t="s">
        <v>264</v>
      </c>
      <c r="C7" s="365"/>
      <c r="D7" s="366"/>
      <c r="E7" s="136" t="s">
        <v>69</v>
      </c>
      <c r="F7" s="135" t="str">
        <f>IF($I$7 = 0,"", $I$7)</f>
        <v>爆発</v>
      </c>
      <c r="G7" s="121">
        <f>IF($J$7 = 0,"", $J$7)</f>
        <v>3</v>
      </c>
      <c r="H7" s="153" t="s">
        <v>69</v>
      </c>
      <c r="I7" s="154" t="s">
        <v>70</v>
      </c>
      <c r="J7" s="154">
        <v>3</v>
      </c>
      <c r="K7" s="87"/>
      <c r="L7" s="125"/>
    </row>
    <row r="8" spans="1:13">
      <c r="A8" s="20" t="s">
        <v>64</v>
      </c>
      <c r="B8" s="263" t="s">
        <v>265</v>
      </c>
      <c r="C8" s="264"/>
      <c r="D8" s="264"/>
      <c r="E8" s="264"/>
      <c r="F8" s="264"/>
      <c r="G8" s="265"/>
      <c r="H8" s="153" t="s">
        <v>88</v>
      </c>
      <c r="I8" s="154" t="s">
        <v>144</v>
      </c>
      <c r="J8" s="92" t="s">
        <v>65</v>
      </c>
      <c r="K8" s="87"/>
      <c r="L8" s="125"/>
    </row>
    <row r="9" spans="1:13">
      <c r="A9" s="19"/>
      <c r="B9" s="224"/>
      <c r="C9" s="225"/>
      <c r="D9" s="225"/>
      <c r="E9" s="225"/>
      <c r="F9" s="225"/>
      <c r="G9" s="226"/>
      <c r="H9" s="153" t="s">
        <v>52</v>
      </c>
      <c r="I9" s="154" t="s">
        <v>140</v>
      </c>
      <c r="J9" s="152">
        <f>IF($I$9 = "筋力",基本!$C$5,IF($I$9 = "耐久力",基本!$C$6,IF($I$9 = "敏捷力",基本!$C$7,IF($I$9 = "知力",基本!$C$8,IF($I$9 = "判断力",基本!$C$9,IF($I$9 = "魅力",基本!$C$10,""))))))</f>
        <v>6</v>
      </c>
      <c r="K9" s="154" t="s">
        <v>95</v>
      </c>
      <c r="L9" s="125"/>
    </row>
    <row r="10" spans="1:13" ht="14.25">
      <c r="A10" s="50"/>
      <c r="B10" s="347"/>
      <c r="C10" s="348"/>
      <c r="D10" s="348"/>
      <c r="E10" s="348"/>
      <c r="F10" s="348"/>
      <c r="G10" s="349"/>
      <c r="H10" s="153" t="s">
        <v>61</v>
      </c>
      <c r="I10" s="154">
        <v>0</v>
      </c>
      <c r="J10" s="166" t="s">
        <v>54</v>
      </c>
      <c r="K10" s="167"/>
      <c r="L10" s="152">
        <f>IF($I$8=基本!$F$4,基本!$O$7,IF($I$8=基本!$F$13,基本!$O$16,IF($I$8=基本!$F$22,基本!$O$25,IF($I$8=基本!$F$31,基本!$O$34,IF($I$8=基本!$F$40,基本!$O$43,0)))))</f>
        <v>14</v>
      </c>
    </row>
    <row r="11" spans="1:13">
      <c r="A11" s="19"/>
      <c r="B11" s="346"/>
      <c r="C11" s="225"/>
      <c r="D11" s="225"/>
      <c r="E11" s="225"/>
      <c r="F11" s="225"/>
      <c r="G11" s="226"/>
      <c r="H11" s="100" t="s">
        <v>53</v>
      </c>
      <c r="I11" s="154" t="s">
        <v>140</v>
      </c>
      <c r="J11" s="102">
        <f>IF($I$9 = "筋力",基本!$C$5,IF($I$11 = "耐久力",基本!$C$6,IF($I$11 = "敏捷力",基本!$C$7,IF($I$11 = "知力",基本!$C$8,IF($I$11 = "判断力",基本!$C$9,IF($I$11 = "魅力",基本!$C$10,""))))))</f>
        <v>6</v>
      </c>
      <c r="K11" s="87"/>
      <c r="L11" s="87"/>
    </row>
    <row r="12" spans="1:13">
      <c r="A12" s="19"/>
      <c r="B12" s="224"/>
      <c r="C12" s="225"/>
      <c r="D12" s="225"/>
      <c r="E12" s="225"/>
      <c r="F12" s="225"/>
      <c r="G12" s="226"/>
      <c r="H12" s="153" t="s">
        <v>62</v>
      </c>
      <c r="I12" s="154">
        <v>0</v>
      </c>
      <c r="J12" s="166" t="s">
        <v>55</v>
      </c>
      <c r="K12" s="167"/>
      <c r="L12" s="152">
        <f>IF($I$8=基本!$F$4,基本!$O$9,IF($I$8=基本!$F$13,基本!$O$18,IF($I$8=基本!$F$22,基本!$O$27,IF($I$8=基本!$F$31,基本!$O$36,IF($I$8=基本!$F$40,基本!$O$45,0)))))</f>
        <v>3</v>
      </c>
    </row>
    <row r="13" spans="1:13">
      <c r="A13" s="19"/>
      <c r="B13" s="224"/>
      <c r="C13" s="225"/>
      <c r="D13" s="225"/>
      <c r="E13" s="225"/>
      <c r="F13" s="225"/>
      <c r="G13" s="226"/>
      <c r="H13" s="101" t="s">
        <v>89</v>
      </c>
      <c r="I13" s="154">
        <v>2</v>
      </c>
      <c r="J13" s="153" t="s">
        <v>45</v>
      </c>
      <c r="K13" s="154">
        <v>10</v>
      </c>
      <c r="L13" s="154">
        <v>5</v>
      </c>
      <c r="M13" s="134" t="s">
        <v>127</v>
      </c>
    </row>
    <row r="14" spans="1:13">
      <c r="A14" s="19"/>
      <c r="B14" s="224"/>
      <c r="C14" s="225"/>
      <c r="D14" s="225"/>
      <c r="E14" s="225"/>
      <c r="F14" s="225"/>
      <c r="G14" s="226"/>
      <c r="H14" s="153" t="s">
        <v>51</v>
      </c>
      <c r="I14" s="154">
        <v>3</v>
      </c>
      <c r="J14" s="153" t="s">
        <v>45</v>
      </c>
      <c r="K14" s="154">
        <v>8</v>
      </c>
      <c r="L14" s="154">
        <v>12</v>
      </c>
    </row>
    <row r="15" spans="1:13" ht="17.25">
      <c r="A15" s="19"/>
      <c r="B15" s="297"/>
      <c r="C15" s="298"/>
      <c r="D15" s="298"/>
      <c r="E15" s="298"/>
      <c r="F15" s="298"/>
      <c r="G15" s="299"/>
      <c r="H15" s="153" t="s">
        <v>63</v>
      </c>
      <c r="I15" s="154"/>
      <c r="J15" s="87"/>
      <c r="K15" s="87"/>
      <c r="L15" s="125"/>
    </row>
    <row r="16" spans="1:13">
      <c r="A16" s="19"/>
      <c r="B16" s="224"/>
      <c r="C16" s="225"/>
      <c r="D16" s="225"/>
      <c r="E16" s="225"/>
      <c r="F16" s="225"/>
      <c r="G16" s="226"/>
      <c r="H16" s="87"/>
      <c r="I16" s="87"/>
      <c r="J16" s="87"/>
      <c r="K16" s="87"/>
      <c r="L16" s="125"/>
    </row>
    <row r="17" spans="1:12">
      <c r="A17" s="19"/>
      <c r="B17" s="224"/>
      <c r="C17" s="225"/>
      <c r="D17" s="225"/>
      <c r="E17" s="225"/>
      <c r="F17" s="225"/>
      <c r="G17" s="226"/>
      <c r="H17" s="87"/>
      <c r="I17" s="87"/>
      <c r="J17" s="87"/>
      <c r="K17" s="87"/>
      <c r="L17" s="125"/>
    </row>
    <row r="18" spans="1:12">
      <c r="A18" s="19"/>
      <c r="B18" s="331"/>
      <c r="C18" s="267"/>
      <c r="D18" s="267"/>
      <c r="E18" s="267"/>
      <c r="F18" s="267"/>
      <c r="G18" s="268"/>
      <c r="H18" s="87"/>
      <c r="I18" s="87"/>
      <c r="J18" s="87"/>
      <c r="K18" s="87"/>
      <c r="L18" s="125"/>
    </row>
    <row r="19" spans="1:12">
      <c r="A19" s="19"/>
      <c r="B19" s="224"/>
      <c r="C19" s="225"/>
      <c r="D19" s="225"/>
      <c r="E19" s="225"/>
      <c r="F19" s="225"/>
      <c r="G19" s="226"/>
      <c r="H19" s="87"/>
      <c r="I19" s="87"/>
      <c r="J19" s="87"/>
      <c r="K19" s="125"/>
      <c r="L19" s="125"/>
    </row>
    <row r="20" spans="1:12">
      <c r="A20" s="19"/>
      <c r="B20" s="224"/>
      <c r="C20" s="225"/>
      <c r="D20" s="225"/>
      <c r="E20" s="225"/>
      <c r="F20" s="225"/>
      <c r="G20" s="226"/>
      <c r="J20"/>
      <c r="K20"/>
    </row>
    <row r="21" spans="1:12">
      <c r="A21" s="19"/>
      <c r="B21" s="224"/>
      <c r="C21" s="225"/>
      <c r="D21" s="225"/>
      <c r="E21" s="225"/>
      <c r="F21" s="225"/>
      <c r="G21" s="226"/>
      <c r="J21"/>
      <c r="K21"/>
    </row>
    <row r="22" spans="1:12">
      <c r="A22" s="21"/>
      <c r="B22" s="259"/>
      <c r="C22" s="240"/>
      <c r="D22" s="240"/>
      <c r="E22" s="240"/>
      <c r="F22" s="240"/>
      <c r="G22" s="241"/>
      <c r="J22"/>
      <c r="K22"/>
    </row>
    <row r="23" spans="1:12">
      <c r="A23" s="240"/>
      <c r="B23" s="240"/>
      <c r="C23" s="240"/>
      <c r="D23" s="240"/>
      <c r="E23" s="240"/>
      <c r="F23" s="240"/>
      <c r="G23" s="240"/>
    </row>
    <row r="24" spans="1:12">
      <c r="A24" s="253" t="s">
        <v>50</v>
      </c>
      <c r="B24" s="254"/>
      <c r="C24" s="254"/>
      <c r="D24" s="254"/>
      <c r="E24" s="254"/>
      <c r="F24" s="254"/>
      <c r="G24" s="255"/>
    </row>
    <row r="25" spans="1:12" s="1" customFormat="1" ht="14.25">
      <c r="A25" s="310"/>
      <c r="B25" s="250"/>
      <c r="C25" s="250"/>
      <c r="D25" s="250"/>
      <c r="E25" s="250"/>
      <c r="F25" s="250"/>
      <c r="G25" s="311"/>
      <c r="L25"/>
    </row>
    <row r="26" spans="1:12" s="1" customFormat="1">
      <c r="A26" s="224"/>
      <c r="B26" s="225"/>
      <c r="C26" s="225"/>
      <c r="D26" s="225"/>
      <c r="E26" s="225"/>
      <c r="F26" s="225"/>
      <c r="G26" s="226"/>
      <c r="L26"/>
    </row>
    <row r="27" spans="1:12" s="1" customFormat="1">
      <c r="A27" s="224"/>
      <c r="B27" s="319"/>
      <c r="C27" s="319"/>
      <c r="D27" s="319"/>
      <c r="E27" s="319"/>
      <c r="F27" s="319"/>
      <c r="G27" s="320"/>
      <c r="L27"/>
    </row>
    <row r="28" spans="1:12" s="1" customFormat="1">
      <c r="A28" s="224"/>
      <c r="B28" s="319"/>
      <c r="C28" s="319"/>
      <c r="D28" s="319"/>
      <c r="E28" s="319"/>
      <c r="F28" s="319"/>
      <c r="G28" s="320"/>
      <c r="L28"/>
    </row>
    <row r="29" spans="1:12">
      <c r="A29" s="224"/>
      <c r="B29" s="319"/>
      <c r="C29" s="319"/>
      <c r="D29" s="319"/>
      <c r="E29" s="319"/>
      <c r="F29" s="319"/>
      <c r="G29" s="320"/>
    </row>
    <row r="30" spans="1:12" s="1" customFormat="1">
      <c r="A30" s="224"/>
      <c r="B30" s="225"/>
      <c r="C30" s="225"/>
      <c r="D30" s="225"/>
      <c r="E30" s="225"/>
      <c r="F30" s="225"/>
      <c r="G30" s="226"/>
      <c r="L30"/>
    </row>
    <row r="31" spans="1:12" s="1" customFormat="1">
      <c r="A31" s="224"/>
      <c r="B31" s="225"/>
      <c r="C31" s="225"/>
      <c r="D31" s="225"/>
      <c r="E31" s="225"/>
      <c r="F31" s="225"/>
      <c r="G31" s="226"/>
      <c r="L31"/>
    </row>
    <row r="32" spans="1:12" s="1" customFormat="1">
      <c r="A32" s="224"/>
      <c r="B32" s="225"/>
      <c r="C32" s="225"/>
      <c r="D32" s="225"/>
      <c r="E32" s="225"/>
      <c r="F32" s="225"/>
      <c r="G32" s="226"/>
      <c r="L32"/>
    </row>
    <row r="33" spans="1:12" s="1" customFormat="1">
      <c r="A33" s="224"/>
      <c r="B33" s="225"/>
      <c r="C33" s="225"/>
      <c r="D33" s="225"/>
      <c r="E33" s="225"/>
      <c r="F33" s="225"/>
      <c r="G33" s="226"/>
      <c r="L33"/>
    </row>
    <row r="34" spans="1:12" s="1" customFormat="1">
      <c r="A34" s="224"/>
      <c r="B34" s="225"/>
      <c r="C34" s="225"/>
      <c r="D34" s="225"/>
      <c r="E34" s="225"/>
      <c r="F34" s="225"/>
      <c r="G34" s="226"/>
      <c r="L34"/>
    </row>
    <row r="35" spans="1:12" s="1" customFormat="1">
      <c r="A35" s="224"/>
      <c r="B35" s="225"/>
      <c r="C35" s="225"/>
      <c r="D35" s="225"/>
      <c r="E35" s="225"/>
      <c r="F35" s="225"/>
      <c r="G35" s="226"/>
      <c r="L35"/>
    </row>
    <row r="36" spans="1:12" s="1" customFormat="1" ht="17.25">
      <c r="A36" s="343"/>
      <c r="B36" s="344"/>
      <c r="C36" s="344"/>
      <c r="D36" s="344"/>
      <c r="E36" s="344"/>
      <c r="F36" s="344"/>
      <c r="G36" s="345"/>
      <c r="L36"/>
    </row>
    <row r="37" spans="1:12" s="1" customFormat="1">
      <c r="A37" s="224"/>
      <c r="B37" s="225"/>
      <c r="C37" s="225"/>
      <c r="D37" s="225"/>
      <c r="E37" s="225"/>
      <c r="F37" s="225"/>
      <c r="G37" s="226"/>
      <c r="L37"/>
    </row>
    <row r="38" spans="1:12">
      <c r="A38" s="224"/>
      <c r="B38" s="225"/>
      <c r="C38" s="225"/>
      <c r="D38" s="225"/>
      <c r="E38" s="225"/>
      <c r="F38" s="225"/>
      <c r="G38" s="226"/>
    </row>
    <row r="39" spans="1:12" s="87" customFormat="1">
      <c r="A39" s="224"/>
      <c r="B39" s="225"/>
      <c r="C39" s="225"/>
      <c r="D39" s="225"/>
      <c r="E39" s="225"/>
      <c r="F39" s="225"/>
      <c r="G39" s="226"/>
      <c r="L39" s="125"/>
    </row>
    <row r="40" spans="1:12" s="87" customFormat="1">
      <c r="A40" s="224"/>
      <c r="B40" s="225"/>
      <c r="C40" s="225"/>
      <c r="D40" s="225"/>
      <c r="E40" s="225"/>
      <c r="F40" s="225"/>
      <c r="G40" s="226"/>
      <c r="L40" s="125"/>
    </row>
    <row r="41" spans="1:12" s="125" customFormat="1">
      <c r="A41" s="224"/>
      <c r="B41" s="225"/>
      <c r="C41" s="225"/>
      <c r="D41" s="225"/>
      <c r="E41" s="225"/>
      <c r="F41" s="225"/>
      <c r="G41" s="226"/>
      <c r="H41" s="87"/>
      <c r="I41" s="87"/>
      <c r="J41" s="87"/>
      <c r="K41" s="87"/>
    </row>
    <row r="42" spans="1:12" s="87" customFormat="1">
      <c r="A42" s="224"/>
      <c r="B42" s="225"/>
      <c r="C42" s="225"/>
      <c r="D42" s="225"/>
      <c r="E42" s="225"/>
      <c r="F42" s="225"/>
      <c r="G42" s="226"/>
      <c r="L42" s="125"/>
    </row>
    <row r="43" spans="1:12" s="87" customFormat="1">
      <c r="A43" s="224"/>
      <c r="B43" s="225"/>
      <c r="C43" s="225"/>
      <c r="D43" s="225"/>
      <c r="E43" s="225"/>
      <c r="F43" s="225"/>
      <c r="G43" s="226"/>
      <c r="L43" s="125"/>
    </row>
    <row r="44" spans="1:12" s="87" customFormat="1">
      <c r="A44" s="224"/>
      <c r="B44" s="225"/>
      <c r="C44" s="225"/>
      <c r="D44" s="225"/>
      <c r="E44" s="225"/>
      <c r="F44" s="225"/>
      <c r="G44" s="226"/>
      <c r="L44" s="125"/>
    </row>
    <row r="45" spans="1:12" s="87" customFormat="1">
      <c r="A45" s="224"/>
      <c r="B45" s="225"/>
      <c r="C45" s="225"/>
      <c r="D45" s="225"/>
      <c r="E45" s="225"/>
      <c r="F45" s="225"/>
      <c r="G45" s="226"/>
      <c r="L45" s="125"/>
    </row>
    <row r="46" spans="1:12" s="87" customFormat="1">
      <c r="A46" s="224"/>
      <c r="B46" s="225"/>
      <c r="C46" s="225"/>
      <c r="D46" s="225"/>
      <c r="E46" s="225"/>
      <c r="F46" s="225"/>
      <c r="G46" s="226"/>
      <c r="L46" s="125"/>
    </row>
    <row r="47" spans="1:12" s="87" customFormat="1">
      <c r="A47" s="224"/>
      <c r="B47" s="225"/>
      <c r="C47" s="225"/>
      <c r="D47" s="225"/>
      <c r="E47" s="225"/>
      <c r="F47" s="225"/>
      <c r="G47" s="226"/>
      <c r="L47" s="125"/>
    </row>
    <row r="48" spans="1:12" s="87" customFormat="1" ht="18.75">
      <c r="A48" s="340"/>
      <c r="B48" s="341"/>
      <c r="C48" s="341"/>
      <c r="D48" s="341"/>
      <c r="E48" s="341"/>
      <c r="F48" s="341"/>
      <c r="G48" s="342"/>
      <c r="L48" s="125"/>
    </row>
    <row r="49" spans="1:12" s="87" customFormat="1">
      <c r="A49" s="224"/>
      <c r="B49" s="225"/>
      <c r="C49" s="225"/>
      <c r="D49" s="225"/>
      <c r="E49" s="225"/>
      <c r="F49" s="225"/>
      <c r="G49" s="226"/>
      <c r="L49" s="125"/>
    </row>
    <row r="50" spans="1:12" s="87" customFormat="1">
      <c r="A50" s="224"/>
      <c r="B50" s="225"/>
      <c r="C50" s="225"/>
      <c r="D50" s="225"/>
      <c r="E50" s="225"/>
      <c r="F50" s="225"/>
      <c r="G50" s="226"/>
      <c r="L50" s="125"/>
    </row>
    <row r="51" spans="1:12" s="1" customFormat="1">
      <c r="A51" s="224"/>
      <c r="B51" s="225"/>
      <c r="C51" s="225"/>
      <c r="D51" s="225"/>
      <c r="E51" s="225"/>
      <c r="F51" s="225"/>
      <c r="G51" s="226"/>
      <c r="L51"/>
    </row>
    <row r="52" spans="1:12" s="1" customFormat="1">
      <c r="A52" s="224"/>
      <c r="B52" s="225"/>
      <c r="C52" s="225"/>
      <c r="D52" s="225"/>
      <c r="E52" s="225"/>
      <c r="F52" s="225"/>
      <c r="G52" s="226"/>
      <c r="L52"/>
    </row>
    <row r="53" spans="1:12">
      <c r="A53" s="224"/>
      <c r="B53" s="225"/>
      <c r="C53" s="225"/>
      <c r="D53" s="225"/>
      <c r="E53" s="225"/>
      <c r="F53" s="225"/>
      <c r="G53" s="226"/>
    </row>
    <row r="54" spans="1:12" s="1" customFormat="1">
      <c r="A54" s="224"/>
      <c r="B54" s="225"/>
      <c r="C54" s="225"/>
      <c r="D54" s="225"/>
      <c r="E54" s="225"/>
      <c r="F54" s="225"/>
      <c r="G54" s="226"/>
      <c r="L54"/>
    </row>
    <row r="55" spans="1:12" s="1" customFormat="1">
      <c r="A55" s="224"/>
      <c r="B55" s="225"/>
      <c r="C55" s="225"/>
      <c r="D55" s="225"/>
      <c r="E55" s="225"/>
      <c r="F55" s="225"/>
      <c r="G55" s="226"/>
      <c r="L55"/>
    </row>
    <row r="56" spans="1:12" s="1" customFormat="1">
      <c r="A56" s="224"/>
      <c r="B56" s="225"/>
      <c r="C56" s="225"/>
      <c r="D56" s="225"/>
      <c r="E56" s="225"/>
      <c r="F56" s="225"/>
      <c r="G56" s="226"/>
      <c r="L56"/>
    </row>
    <row r="57" spans="1:12" s="1" customFormat="1">
      <c r="A57" s="224"/>
      <c r="B57" s="225"/>
      <c r="C57" s="225"/>
      <c r="D57" s="225"/>
      <c r="E57" s="225"/>
      <c r="F57" s="225"/>
      <c r="G57" s="226"/>
      <c r="L57"/>
    </row>
    <row r="58" spans="1:12" s="1" customFormat="1" ht="21">
      <c r="A58" s="103" t="s">
        <v>33</v>
      </c>
      <c r="B58" s="119">
        <f>$B$1</f>
        <v>10</v>
      </c>
      <c r="C58" s="104" t="s">
        <v>41</v>
      </c>
      <c r="D58" s="105" t="str">
        <f>$E$1</f>
        <v>遭遇毎</v>
      </c>
      <c r="E58" s="286" t="str">
        <f>$B$2</f>
        <v>タクティカル・オーダーズ</v>
      </c>
      <c r="F58" s="287"/>
      <c r="G58" s="288"/>
      <c r="L58"/>
    </row>
  </sheetData>
  <mergeCells count="60">
    <mergeCell ref="A48:G48"/>
    <mergeCell ref="A49:G49"/>
    <mergeCell ref="A50:G50"/>
    <mergeCell ref="A43:G43"/>
    <mergeCell ref="A44:G44"/>
    <mergeCell ref="A45:G45"/>
    <mergeCell ref="A46:G46"/>
    <mergeCell ref="A47:G47"/>
    <mergeCell ref="B6:D6"/>
    <mergeCell ref="B7:D7"/>
    <mergeCell ref="B8:G8"/>
    <mergeCell ref="B9:G9"/>
    <mergeCell ref="B10:G10"/>
    <mergeCell ref="B1:C1"/>
    <mergeCell ref="F1:G1"/>
    <mergeCell ref="B2:G2"/>
    <mergeCell ref="B4:G4"/>
    <mergeCell ref="B5:G5"/>
    <mergeCell ref="J10:K10"/>
    <mergeCell ref="B22:G22"/>
    <mergeCell ref="B12:G12"/>
    <mergeCell ref="J12:K12"/>
    <mergeCell ref="B13:G13"/>
    <mergeCell ref="B14:G14"/>
    <mergeCell ref="B15:G15"/>
    <mergeCell ref="B16:G16"/>
    <mergeCell ref="B17:G17"/>
    <mergeCell ref="B18:G18"/>
    <mergeCell ref="B19:G19"/>
    <mergeCell ref="B20:G20"/>
    <mergeCell ref="B21:G21"/>
    <mergeCell ref="B11:G11"/>
    <mergeCell ref="A31:G31"/>
    <mergeCell ref="A23:G23"/>
    <mergeCell ref="A24:G24"/>
    <mergeCell ref="A25:G25"/>
    <mergeCell ref="A26:G26"/>
    <mergeCell ref="A28:G28"/>
    <mergeCell ref="A29:G29"/>
    <mergeCell ref="A30:G30"/>
    <mergeCell ref="A27:G27"/>
    <mergeCell ref="A55:G55"/>
    <mergeCell ref="A32:G32"/>
    <mergeCell ref="A33:G33"/>
    <mergeCell ref="A34:G34"/>
    <mergeCell ref="A35:G35"/>
    <mergeCell ref="A36:G36"/>
    <mergeCell ref="A37:G37"/>
    <mergeCell ref="A38:G38"/>
    <mergeCell ref="A51:G51"/>
    <mergeCell ref="A52:G52"/>
    <mergeCell ref="A53:G53"/>
    <mergeCell ref="A54:G54"/>
    <mergeCell ref="A39:G39"/>
    <mergeCell ref="A40:G40"/>
    <mergeCell ref="A41:G41"/>
    <mergeCell ref="A42:G42"/>
    <mergeCell ref="E58:G58"/>
    <mergeCell ref="A56:G56"/>
    <mergeCell ref="A57:G57"/>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基本!$C$25:$C$35</xm:f>
          </x14:formula1>
          <xm:sqref>I15</xm:sqref>
        </x14:dataValidation>
        <x14:dataValidation type="list" allowBlank="1" showInputMessage="1" showErrorMessage="1">
          <x14:formula1>
            <xm:f>基本!$D$25:$D$29</xm:f>
          </x14:formula1>
          <xm:sqref>I8</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8"/>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106" t="s">
        <v>101</v>
      </c>
      <c r="B1" s="272">
        <v>12</v>
      </c>
      <c r="C1" s="273"/>
      <c r="D1" s="107" t="s">
        <v>41</v>
      </c>
      <c r="E1" s="108" t="s">
        <v>118</v>
      </c>
      <c r="F1" s="274"/>
      <c r="G1" s="275"/>
      <c r="H1" s="15" t="s">
        <v>56</v>
      </c>
    </row>
    <row r="2" spans="1:13" ht="24.75" customHeight="1">
      <c r="A2" s="107" t="s">
        <v>0</v>
      </c>
      <c r="B2" s="276" t="s">
        <v>268</v>
      </c>
      <c r="C2" s="276"/>
      <c r="D2" s="276"/>
      <c r="E2" s="276"/>
      <c r="F2" s="276"/>
      <c r="G2" s="276"/>
      <c r="H2" s="15" t="s">
        <v>57</v>
      </c>
    </row>
    <row r="3" spans="1:13" ht="19.5" customHeight="1">
      <c r="A3" s="46" t="s">
        <v>49</v>
      </c>
      <c r="B3" s="1"/>
      <c r="C3" s="1"/>
      <c r="D3" s="1"/>
      <c r="I3" s="15"/>
    </row>
    <row r="4" spans="1:13">
      <c r="A4" s="16" t="s">
        <v>47</v>
      </c>
      <c r="B4" s="232" t="s">
        <v>269</v>
      </c>
      <c r="C4" s="233"/>
      <c r="D4" s="233"/>
      <c r="E4" s="233"/>
      <c r="F4" s="233"/>
      <c r="G4" s="234"/>
    </row>
    <row r="5" spans="1:13">
      <c r="A5" s="17" t="s">
        <v>40</v>
      </c>
      <c r="B5" s="232" t="s">
        <v>267</v>
      </c>
      <c r="C5" s="233"/>
      <c r="D5" s="233"/>
      <c r="E5" s="233"/>
      <c r="F5" s="233"/>
      <c r="G5" s="234"/>
    </row>
    <row r="6" spans="1:13">
      <c r="A6" s="17" t="s">
        <v>8</v>
      </c>
      <c r="B6" s="232" t="s">
        <v>119</v>
      </c>
      <c r="C6" s="233"/>
      <c r="D6" s="234"/>
      <c r="E6" s="136" t="s">
        <v>44</v>
      </c>
      <c r="F6" s="135" t="str">
        <f>IF($I$6 = 0,"", $I$6)</f>
        <v>近接範囲</v>
      </c>
      <c r="G6" s="135" t="str">
        <f>IF($J$6 = 0,"", $J$6)</f>
        <v/>
      </c>
      <c r="H6" s="153" t="s">
        <v>44</v>
      </c>
      <c r="I6" s="154" t="s">
        <v>73</v>
      </c>
      <c r="J6" s="154"/>
      <c r="K6" s="87"/>
      <c r="L6" s="125"/>
    </row>
    <row r="7" spans="1:13">
      <c r="A7" s="18" t="s">
        <v>7</v>
      </c>
      <c r="B7" s="283" t="s">
        <v>274</v>
      </c>
      <c r="C7" s="284"/>
      <c r="D7" s="285"/>
      <c r="E7" s="136" t="s">
        <v>69</v>
      </c>
      <c r="F7" s="135" t="str">
        <f>IF($I$7 = 0,"", $I$7)</f>
        <v>爆発</v>
      </c>
      <c r="G7" s="109">
        <f>IF($J$7 = 0,"", $J$7)</f>
        <v>3</v>
      </c>
      <c r="H7" s="153" t="s">
        <v>69</v>
      </c>
      <c r="I7" s="154" t="s">
        <v>270</v>
      </c>
      <c r="J7" s="154">
        <v>3</v>
      </c>
      <c r="K7" s="87"/>
      <c r="L7" s="125"/>
    </row>
    <row r="8" spans="1:13">
      <c r="A8" s="97" t="s">
        <v>271</v>
      </c>
      <c r="B8" s="266" t="s">
        <v>272</v>
      </c>
      <c r="C8" s="267"/>
      <c r="D8" s="267"/>
      <c r="E8" s="267"/>
      <c r="F8" s="267"/>
      <c r="G8" s="268"/>
      <c r="H8" s="153" t="s">
        <v>88</v>
      </c>
      <c r="I8" s="154" t="s">
        <v>144</v>
      </c>
      <c r="J8" s="92" t="s">
        <v>65</v>
      </c>
      <c r="K8" s="87"/>
      <c r="L8" s="125"/>
    </row>
    <row r="9" spans="1:13">
      <c r="A9" s="98"/>
      <c r="B9" s="367"/>
      <c r="C9" s="368"/>
      <c r="D9" s="368"/>
      <c r="E9" s="368"/>
      <c r="F9" s="368"/>
      <c r="G9" s="369"/>
      <c r="H9" s="153" t="s">
        <v>52</v>
      </c>
      <c r="I9" s="154" t="s">
        <v>140</v>
      </c>
      <c r="J9" s="152">
        <f>IF($I$9 = "筋力",基本!$C$5,IF($I$9 = "耐久力",基本!$C$6,IF($I$9 = "敏捷力",基本!$C$7,IF($I$9 = "知力",基本!$C$8,IF($I$9 = "判断力",基本!$C$9,IF($I$9 = "魅力",基本!$C$10,""))))))</f>
        <v>6</v>
      </c>
      <c r="K9" s="154" t="s">
        <v>95</v>
      </c>
      <c r="L9" s="125"/>
    </row>
    <row r="10" spans="1:13">
      <c r="A10" s="96" t="s">
        <v>273</v>
      </c>
      <c r="B10" s="331" t="s">
        <v>275</v>
      </c>
      <c r="C10" s="267"/>
      <c r="D10" s="267"/>
      <c r="E10" s="267"/>
      <c r="F10" s="267"/>
      <c r="G10" s="268"/>
      <c r="H10" s="153" t="s">
        <v>61</v>
      </c>
      <c r="I10" s="154">
        <v>0</v>
      </c>
      <c r="J10" s="166" t="s">
        <v>54</v>
      </c>
      <c r="K10" s="167"/>
      <c r="L10" s="152">
        <f>IF($I$8=基本!$F$4,基本!$O$7,IF($I$8=基本!$F$13,基本!$O$16,IF($I$8=基本!$F$22,基本!$O$25,IF($I$8=基本!$F$31,基本!$O$34,IF($I$8=基本!$F$40,基本!$O$43,0)))))</f>
        <v>14</v>
      </c>
    </row>
    <row r="11" spans="1:13">
      <c r="A11" s="19"/>
      <c r="B11" s="346"/>
      <c r="C11" s="319"/>
      <c r="D11" s="319"/>
      <c r="E11" s="319"/>
      <c r="F11" s="319"/>
      <c r="G11" s="320"/>
      <c r="H11" s="100" t="s">
        <v>53</v>
      </c>
      <c r="I11" s="154" t="s">
        <v>140</v>
      </c>
      <c r="J11" s="102">
        <f>IF($I$9 = "筋力",基本!$C$5,IF($I$11 = "耐久力",基本!$C$6,IF($I$11 = "敏捷力",基本!$C$7,IF($I$11 = "知力",基本!$C$8,IF($I$11 = "判断力",基本!$C$9,IF($I$11 = "魅力",基本!$C$10,""))))))</f>
        <v>6</v>
      </c>
      <c r="K11" s="87"/>
      <c r="L11" s="87"/>
    </row>
    <row r="12" spans="1:13">
      <c r="A12" s="19"/>
      <c r="B12" s="238"/>
      <c r="C12" s="225"/>
      <c r="D12" s="225"/>
      <c r="E12" s="225"/>
      <c r="F12" s="225"/>
      <c r="G12" s="226"/>
      <c r="H12" s="153" t="s">
        <v>62</v>
      </c>
      <c r="I12" s="154">
        <v>0</v>
      </c>
      <c r="J12" s="166" t="s">
        <v>55</v>
      </c>
      <c r="K12" s="167"/>
      <c r="L12" s="152">
        <f>IF($I$8=基本!$F$4,基本!$O$9,IF($I$8=基本!$F$13,基本!$O$18,IF($I$8=基本!$F$22,基本!$O$27,IF($I$8=基本!$F$31,基本!$O$36,IF($I$8=基本!$F$40,基本!$O$45,0)))))</f>
        <v>3</v>
      </c>
    </row>
    <row r="13" spans="1:13" ht="13.5" customHeight="1">
      <c r="A13" s="19"/>
      <c r="B13" s="224"/>
      <c r="C13" s="225"/>
      <c r="D13" s="225"/>
      <c r="E13" s="225"/>
      <c r="F13" s="225"/>
      <c r="G13" s="226"/>
      <c r="H13" s="101" t="s">
        <v>89</v>
      </c>
      <c r="I13" s="154">
        <v>2</v>
      </c>
      <c r="J13" s="153" t="s">
        <v>45</v>
      </c>
      <c r="K13" s="154">
        <v>10</v>
      </c>
      <c r="L13" s="154">
        <v>5</v>
      </c>
      <c r="M13" s="134" t="s">
        <v>127</v>
      </c>
    </row>
    <row r="14" spans="1:13">
      <c r="A14" s="19"/>
      <c r="B14" s="224"/>
      <c r="C14" s="225"/>
      <c r="D14" s="225"/>
      <c r="E14" s="225"/>
      <c r="F14" s="225"/>
      <c r="G14" s="226"/>
      <c r="H14" s="153" t="s">
        <v>51</v>
      </c>
      <c r="I14" s="154">
        <v>3</v>
      </c>
      <c r="J14" s="153" t="s">
        <v>45</v>
      </c>
      <c r="K14" s="154">
        <v>8</v>
      </c>
      <c r="L14" s="154">
        <v>12</v>
      </c>
    </row>
    <row r="15" spans="1:13">
      <c r="A15" s="19"/>
      <c r="B15" s="224"/>
      <c r="C15" s="225"/>
      <c r="D15" s="225"/>
      <c r="E15" s="225"/>
      <c r="F15" s="225"/>
      <c r="G15" s="226"/>
      <c r="H15" s="153" t="s">
        <v>63</v>
      </c>
      <c r="I15" s="154"/>
      <c r="J15" s="87"/>
      <c r="K15" s="87"/>
      <c r="L15" s="125"/>
    </row>
    <row r="16" spans="1:13">
      <c r="A16" s="19"/>
      <c r="B16" s="224"/>
      <c r="C16" s="225"/>
      <c r="D16" s="225"/>
      <c r="E16" s="225"/>
      <c r="F16" s="225"/>
      <c r="G16" s="226"/>
      <c r="H16" s="87"/>
      <c r="I16" s="87"/>
      <c r="J16" s="87"/>
      <c r="K16" s="87"/>
      <c r="L16" s="125"/>
    </row>
    <row r="17" spans="1:12">
      <c r="A17" s="19"/>
      <c r="B17" s="224"/>
      <c r="C17" s="225"/>
      <c r="D17" s="225"/>
      <c r="E17" s="225"/>
      <c r="F17" s="225"/>
      <c r="G17" s="226"/>
      <c r="H17" s="87"/>
      <c r="I17" s="87"/>
      <c r="J17" s="87"/>
      <c r="K17" s="87"/>
      <c r="L17" s="125"/>
    </row>
    <row r="18" spans="1:12">
      <c r="A18" s="19"/>
      <c r="B18" s="331"/>
      <c r="C18" s="267"/>
      <c r="D18" s="267"/>
      <c r="E18" s="267"/>
      <c r="F18" s="267"/>
      <c r="G18" s="268"/>
      <c r="H18" s="87"/>
      <c r="I18" s="87"/>
      <c r="J18" s="87"/>
      <c r="K18" s="87"/>
      <c r="L18" s="125"/>
    </row>
    <row r="19" spans="1:12">
      <c r="A19" s="19"/>
      <c r="B19" s="224"/>
      <c r="C19" s="225"/>
      <c r="D19" s="225"/>
      <c r="E19" s="225"/>
      <c r="F19" s="225"/>
      <c r="G19" s="226"/>
      <c r="H19" s="87"/>
      <c r="I19" s="87"/>
      <c r="J19" s="87"/>
      <c r="K19" s="125"/>
      <c r="L19" s="125"/>
    </row>
    <row r="20" spans="1:12">
      <c r="A20" s="19"/>
      <c r="B20" s="224"/>
      <c r="C20" s="225"/>
      <c r="D20" s="225"/>
      <c r="E20" s="225"/>
      <c r="F20" s="225"/>
      <c r="G20" s="226"/>
      <c r="J20"/>
      <c r="K20"/>
    </row>
    <row r="21" spans="1:12">
      <c r="A21" s="19"/>
      <c r="B21" s="224"/>
      <c r="C21" s="225"/>
      <c r="D21" s="225"/>
      <c r="E21" s="225"/>
      <c r="F21" s="225"/>
      <c r="G21" s="226"/>
      <c r="J21"/>
      <c r="K21"/>
    </row>
    <row r="22" spans="1:12">
      <c r="A22" s="21"/>
      <c r="B22" s="259"/>
      <c r="C22" s="240"/>
      <c r="D22" s="240"/>
      <c r="E22" s="240"/>
      <c r="F22" s="240"/>
      <c r="G22" s="241"/>
      <c r="J22"/>
      <c r="K22"/>
    </row>
    <row r="23" spans="1:12">
      <c r="A23" s="240"/>
      <c r="B23" s="240"/>
      <c r="C23" s="240"/>
      <c r="D23" s="240"/>
      <c r="E23" s="240"/>
      <c r="F23" s="240"/>
      <c r="G23" s="240"/>
    </row>
    <row r="24" spans="1:12">
      <c r="A24" s="253" t="s">
        <v>50</v>
      </c>
      <c r="B24" s="254"/>
      <c r="C24" s="254"/>
      <c r="D24" s="254"/>
      <c r="E24" s="254"/>
      <c r="F24" s="254"/>
      <c r="G24" s="255"/>
    </row>
    <row r="25" spans="1:12" s="1" customFormat="1" ht="18.75">
      <c r="A25" s="350"/>
      <c r="B25" s="351"/>
      <c r="C25" s="351"/>
      <c r="D25" s="351"/>
      <c r="E25" s="351"/>
      <c r="F25" s="351"/>
      <c r="G25" s="352"/>
      <c r="L25"/>
    </row>
    <row r="26" spans="1:12" s="1" customFormat="1">
      <c r="A26" s="353"/>
      <c r="B26" s="257"/>
      <c r="C26" s="257"/>
      <c r="D26" s="257"/>
      <c r="E26" s="257"/>
      <c r="F26" s="257"/>
      <c r="G26" s="258"/>
      <c r="L26"/>
    </row>
    <row r="27" spans="1:12" s="1" customFormat="1" ht="14.25">
      <c r="A27" s="310"/>
      <c r="B27" s="250"/>
      <c r="C27" s="250"/>
      <c r="D27" s="250"/>
      <c r="E27" s="250"/>
      <c r="F27" s="250"/>
      <c r="G27" s="311"/>
      <c r="L27"/>
    </row>
    <row r="28" spans="1:12" s="1" customFormat="1">
      <c r="A28" s="224"/>
      <c r="B28" s="225"/>
      <c r="C28" s="225"/>
      <c r="D28" s="225"/>
      <c r="E28" s="225"/>
      <c r="F28" s="225"/>
      <c r="G28" s="226"/>
      <c r="L28"/>
    </row>
    <row r="29" spans="1:12" ht="17.25">
      <c r="A29" s="354"/>
      <c r="B29" s="355"/>
      <c r="C29" s="355"/>
      <c r="D29" s="355"/>
      <c r="E29" s="355"/>
      <c r="F29" s="355"/>
      <c r="G29" s="356"/>
    </row>
    <row r="30" spans="1:12" s="1" customFormat="1">
      <c r="A30" s="224"/>
      <c r="B30" s="225"/>
      <c r="C30" s="225"/>
      <c r="D30" s="225"/>
      <c r="E30" s="225"/>
      <c r="F30" s="225"/>
      <c r="G30" s="226"/>
      <c r="L30"/>
    </row>
    <row r="31" spans="1:12" s="1" customFormat="1">
      <c r="A31" s="224"/>
      <c r="B31" s="225"/>
      <c r="C31" s="225"/>
      <c r="D31" s="225"/>
      <c r="E31" s="225"/>
      <c r="F31" s="225"/>
      <c r="G31" s="226"/>
      <c r="L31"/>
    </row>
    <row r="32" spans="1:12" s="1" customFormat="1">
      <c r="A32" s="224"/>
      <c r="B32" s="225"/>
      <c r="C32" s="225"/>
      <c r="D32" s="225"/>
      <c r="E32" s="225"/>
      <c r="F32" s="225"/>
      <c r="G32" s="226"/>
      <c r="L32"/>
    </row>
    <row r="33" spans="1:12" s="1" customFormat="1">
      <c r="A33" s="224"/>
      <c r="B33" s="225"/>
      <c r="C33" s="225"/>
      <c r="D33" s="225"/>
      <c r="E33" s="225"/>
      <c r="F33" s="225"/>
      <c r="G33" s="226"/>
      <c r="L33"/>
    </row>
    <row r="34" spans="1:12" s="1" customFormat="1">
      <c r="A34" s="224"/>
      <c r="B34" s="225"/>
      <c r="C34" s="225"/>
      <c r="D34" s="225"/>
      <c r="E34" s="225"/>
      <c r="F34" s="225"/>
      <c r="G34" s="226"/>
      <c r="L34"/>
    </row>
    <row r="35" spans="1:12" s="1" customFormat="1">
      <c r="A35" s="224"/>
      <c r="B35" s="225"/>
      <c r="C35" s="225"/>
      <c r="D35" s="225"/>
      <c r="E35" s="225"/>
      <c r="F35" s="225"/>
      <c r="G35" s="226"/>
      <c r="L35"/>
    </row>
    <row r="36" spans="1:12" s="1" customFormat="1" ht="17.25">
      <c r="A36" s="354"/>
      <c r="B36" s="355"/>
      <c r="C36" s="355"/>
      <c r="D36" s="355"/>
      <c r="E36" s="355"/>
      <c r="F36" s="355"/>
      <c r="G36" s="356"/>
      <c r="L36"/>
    </row>
    <row r="37" spans="1:12" s="1" customFormat="1">
      <c r="A37" s="224"/>
      <c r="B37" s="225"/>
      <c r="C37" s="225"/>
      <c r="D37" s="225"/>
      <c r="E37" s="225"/>
      <c r="F37" s="225"/>
      <c r="G37" s="226"/>
      <c r="L37"/>
    </row>
    <row r="38" spans="1:12">
      <c r="A38" s="224"/>
      <c r="B38" s="225"/>
      <c r="C38" s="225"/>
      <c r="D38" s="225"/>
      <c r="E38" s="225"/>
      <c r="F38" s="225"/>
      <c r="G38" s="226"/>
    </row>
    <row r="39" spans="1:12" s="1" customFormat="1">
      <c r="A39" s="224"/>
      <c r="B39" s="225"/>
      <c r="C39" s="225"/>
      <c r="D39" s="225"/>
      <c r="E39" s="225"/>
      <c r="F39" s="225"/>
      <c r="G39" s="226"/>
      <c r="L39"/>
    </row>
    <row r="40" spans="1:12" s="87" customFormat="1">
      <c r="A40" s="224"/>
      <c r="B40" s="225"/>
      <c r="C40" s="225"/>
      <c r="D40" s="225"/>
      <c r="E40" s="225"/>
      <c r="F40" s="225"/>
      <c r="G40" s="226"/>
      <c r="L40" s="125"/>
    </row>
    <row r="41" spans="1:12" s="125" customFormat="1">
      <c r="A41" s="224"/>
      <c r="B41" s="225"/>
      <c r="C41" s="225"/>
      <c r="D41" s="225"/>
      <c r="E41" s="225"/>
      <c r="F41" s="225"/>
      <c r="G41" s="226"/>
      <c r="H41" s="87"/>
      <c r="I41" s="87"/>
      <c r="J41" s="87"/>
      <c r="K41" s="87"/>
    </row>
    <row r="42" spans="1:12" s="87" customFormat="1">
      <c r="A42" s="224"/>
      <c r="B42" s="225"/>
      <c r="C42" s="225"/>
      <c r="D42" s="225"/>
      <c r="E42" s="225"/>
      <c r="F42" s="225"/>
      <c r="G42" s="226"/>
      <c r="L42" s="125"/>
    </row>
    <row r="43" spans="1:12" s="87" customFormat="1">
      <c r="A43" s="224"/>
      <c r="B43" s="225"/>
      <c r="C43" s="225"/>
      <c r="D43" s="225"/>
      <c r="E43" s="225"/>
      <c r="F43" s="225"/>
      <c r="G43" s="226"/>
      <c r="L43" s="125"/>
    </row>
    <row r="44" spans="1:12" s="87" customFormat="1">
      <c r="A44" s="224"/>
      <c r="B44" s="225"/>
      <c r="C44" s="225"/>
      <c r="D44" s="225"/>
      <c r="E44" s="225"/>
      <c r="F44" s="225"/>
      <c r="G44" s="226"/>
      <c r="L44" s="125"/>
    </row>
    <row r="45" spans="1:12" s="87" customFormat="1">
      <c r="A45" s="224"/>
      <c r="B45" s="225"/>
      <c r="C45" s="225"/>
      <c r="D45" s="225"/>
      <c r="E45" s="225"/>
      <c r="F45" s="225"/>
      <c r="G45" s="226"/>
      <c r="L45" s="125"/>
    </row>
    <row r="46" spans="1:12" s="87" customFormat="1">
      <c r="A46" s="224"/>
      <c r="B46" s="225"/>
      <c r="C46" s="225"/>
      <c r="D46" s="225"/>
      <c r="E46" s="225"/>
      <c r="F46" s="225"/>
      <c r="G46" s="226"/>
      <c r="L46" s="125"/>
    </row>
    <row r="47" spans="1:12" s="87" customFormat="1" ht="17.25">
      <c r="A47" s="357"/>
      <c r="B47" s="358"/>
      <c r="C47" s="358"/>
      <c r="D47" s="358"/>
      <c r="E47" s="358"/>
      <c r="F47" s="358"/>
      <c r="G47" s="359"/>
      <c r="L47" s="125"/>
    </row>
    <row r="48" spans="1:12" s="87" customFormat="1">
      <c r="A48" s="224"/>
      <c r="B48" s="225"/>
      <c r="C48" s="225"/>
      <c r="D48" s="225"/>
      <c r="E48" s="225"/>
      <c r="F48" s="225"/>
      <c r="G48" s="226"/>
      <c r="L48" s="125"/>
    </row>
    <row r="49" spans="1:12" s="87" customFormat="1">
      <c r="A49" s="224"/>
      <c r="B49" s="225"/>
      <c r="C49" s="225"/>
      <c r="D49" s="225"/>
      <c r="E49" s="225"/>
      <c r="F49" s="225"/>
      <c r="G49" s="226"/>
      <c r="L49" s="125"/>
    </row>
    <row r="50" spans="1:12" s="87" customFormat="1">
      <c r="A50" s="224"/>
      <c r="B50" s="225"/>
      <c r="C50" s="225"/>
      <c r="D50" s="225"/>
      <c r="E50" s="225"/>
      <c r="F50" s="225"/>
      <c r="G50" s="226"/>
      <c r="L50" s="125"/>
    </row>
    <row r="51" spans="1:12" s="87" customFormat="1">
      <c r="A51" s="224"/>
      <c r="B51" s="225"/>
      <c r="C51" s="225"/>
      <c r="D51" s="225"/>
      <c r="E51" s="225"/>
      <c r="F51" s="225"/>
      <c r="G51" s="226"/>
      <c r="L51" s="125"/>
    </row>
    <row r="52" spans="1:12" s="1" customFormat="1">
      <c r="A52" s="224"/>
      <c r="B52" s="225"/>
      <c r="C52" s="225"/>
      <c r="D52" s="225"/>
      <c r="E52" s="225"/>
      <c r="F52" s="225"/>
      <c r="G52" s="226"/>
      <c r="L52"/>
    </row>
    <row r="53" spans="1:12">
      <c r="A53" s="224"/>
      <c r="B53" s="225"/>
      <c r="C53" s="225"/>
      <c r="D53" s="225"/>
      <c r="E53" s="225"/>
      <c r="F53" s="225"/>
      <c r="G53" s="226"/>
    </row>
    <row r="54" spans="1:12" s="1" customFormat="1">
      <c r="A54" s="224"/>
      <c r="B54" s="225"/>
      <c r="C54" s="225"/>
      <c r="D54" s="225"/>
      <c r="E54" s="225"/>
      <c r="F54" s="225"/>
      <c r="G54" s="226"/>
      <c r="L54"/>
    </row>
    <row r="55" spans="1:12" s="1" customFormat="1">
      <c r="A55" s="224"/>
      <c r="B55" s="225"/>
      <c r="C55" s="225"/>
      <c r="D55" s="225"/>
      <c r="E55" s="225"/>
      <c r="F55" s="225"/>
      <c r="G55" s="226"/>
      <c r="L55"/>
    </row>
    <row r="56" spans="1:12" s="1" customFormat="1">
      <c r="A56" s="224"/>
      <c r="B56" s="225"/>
      <c r="C56" s="225"/>
      <c r="D56" s="225"/>
      <c r="E56" s="225"/>
      <c r="F56" s="225"/>
      <c r="G56" s="226"/>
      <c r="L56"/>
    </row>
    <row r="57" spans="1:12" s="1" customFormat="1">
      <c r="A57" s="224"/>
      <c r="B57" s="225"/>
      <c r="C57" s="225"/>
      <c r="D57" s="225"/>
      <c r="E57" s="225"/>
      <c r="F57" s="225"/>
      <c r="G57" s="226"/>
      <c r="L57"/>
    </row>
    <row r="58" spans="1:12" s="1" customFormat="1" ht="21">
      <c r="A58" s="103" t="s">
        <v>33</v>
      </c>
      <c r="B58" s="156">
        <f>$B$1</f>
        <v>12</v>
      </c>
      <c r="C58" s="104" t="s">
        <v>41</v>
      </c>
      <c r="D58" s="105" t="str">
        <f>$E$1</f>
        <v>遭遇毎</v>
      </c>
      <c r="E58" s="286" t="str">
        <f>$B$2</f>
        <v>フェイヴァード・フォーチュン</v>
      </c>
      <c r="F58" s="287"/>
      <c r="G58" s="288"/>
      <c r="L58"/>
    </row>
  </sheetData>
  <mergeCells count="60">
    <mergeCell ref="A49:G49"/>
    <mergeCell ref="A50:G50"/>
    <mergeCell ref="A51:G51"/>
    <mergeCell ref="A44:G44"/>
    <mergeCell ref="A45:G45"/>
    <mergeCell ref="A46:G46"/>
    <mergeCell ref="A47:G47"/>
    <mergeCell ref="A48:G48"/>
    <mergeCell ref="E58:G58"/>
    <mergeCell ref="A56:G56"/>
    <mergeCell ref="A57:G57"/>
    <mergeCell ref="A55:G55"/>
    <mergeCell ref="A32:G32"/>
    <mergeCell ref="A33:G33"/>
    <mergeCell ref="A34:G34"/>
    <mergeCell ref="A35:G35"/>
    <mergeCell ref="A36:G36"/>
    <mergeCell ref="A37:G37"/>
    <mergeCell ref="A38:G38"/>
    <mergeCell ref="A39:G39"/>
    <mergeCell ref="A52:G52"/>
    <mergeCell ref="A53:G53"/>
    <mergeCell ref="A54:G54"/>
    <mergeCell ref="A40:G40"/>
    <mergeCell ref="A41:G41"/>
    <mergeCell ref="A42:G42"/>
    <mergeCell ref="A43:G43"/>
    <mergeCell ref="A31:G31"/>
    <mergeCell ref="A23:G23"/>
    <mergeCell ref="A24:G24"/>
    <mergeCell ref="A25:G25"/>
    <mergeCell ref="A26:G26"/>
    <mergeCell ref="A27:G27"/>
    <mergeCell ref="A28:G28"/>
    <mergeCell ref="A29:G29"/>
    <mergeCell ref="A30:G30"/>
    <mergeCell ref="J10:K10"/>
    <mergeCell ref="B22:G22"/>
    <mergeCell ref="B12:G12"/>
    <mergeCell ref="J12:K12"/>
    <mergeCell ref="B14:G14"/>
    <mergeCell ref="B15:G15"/>
    <mergeCell ref="B16:G16"/>
    <mergeCell ref="B17:G17"/>
    <mergeCell ref="B18:G18"/>
    <mergeCell ref="B19:G19"/>
    <mergeCell ref="B20:G20"/>
    <mergeCell ref="B21:G21"/>
    <mergeCell ref="B11:G11"/>
    <mergeCell ref="B13:G13"/>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基本!$A$14:$A$17</xm:f>
          </x14:formula1>
          <xm:sqref>K9</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zoomScaleNormal="100" workbookViewId="0">
      <selection activeCell="I34" sqref="I34"/>
    </sheetView>
  </sheetViews>
  <sheetFormatPr defaultRowHeight="12.75" customHeight="1"/>
  <cols>
    <col min="1" max="1" width="9" style="86"/>
    <col min="3" max="6" width="9.875" customWidth="1"/>
    <col min="7" max="7" width="16.75" customWidth="1"/>
    <col min="8" max="8" width="14.125" customWidth="1"/>
  </cols>
  <sheetData>
    <row r="1" spans="1:8" s="112" customFormat="1" ht="10.5" customHeight="1">
      <c r="A1" s="183" t="s">
        <v>33</v>
      </c>
      <c r="B1" s="186" t="s">
        <v>110</v>
      </c>
      <c r="C1" s="173" t="s">
        <v>106</v>
      </c>
      <c r="D1" s="174"/>
      <c r="E1" s="174"/>
      <c r="F1" s="175"/>
      <c r="G1" s="176" t="s">
        <v>102</v>
      </c>
      <c r="H1" s="177"/>
    </row>
    <row r="2" spans="1:8" s="112" customFormat="1" ht="10.5" customHeight="1">
      <c r="A2" s="184"/>
      <c r="B2" s="187"/>
      <c r="C2" s="196" t="s">
        <v>44</v>
      </c>
      <c r="D2" s="195"/>
      <c r="E2" s="195" t="s">
        <v>69</v>
      </c>
      <c r="F2" s="195"/>
      <c r="G2" s="178" t="s">
        <v>7</v>
      </c>
      <c r="H2" s="179"/>
    </row>
    <row r="3" spans="1:8" s="112" customFormat="1" ht="10.5" customHeight="1">
      <c r="A3" s="184"/>
      <c r="B3" s="187"/>
      <c r="C3" s="191" t="s">
        <v>103</v>
      </c>
      <c r="D3" s="190"/>
      <c r="E3" s="113" t="s">
        <v>36</v>
      </c>
      <c r="F3" s="189" t="s">
        <v>104</v>
      </c>
      <c r="G3" s="190"/>
      <c r="H3" s="114" t="s">
        <v>23</v>
      </c>
    </row>
    <row r="4" spans="1:8" s="112" customFormat="1" ht="10.5" customHeight="1">
      <c r="A4" s="185"/>
      <c r="B4" s="188"/>
      <c r="C4" s="180" t="s">
        <v>105</v>
      </c>
      <c r="D4" s="181"/>
      <c r="E4" s="181"/>
      <c r="F4" s="181"/>
      <c r="G4" s="181"/>
      <c r="H4" s="182"/>
    </row>
    <row r="5" spans="1:8" s="125" customFormat="1" ht="12.75" customHeight="1">
      <c r="A5" s="203"/>
      <c r="B5" s="223" t="s">
        <v>134</v>
      </c>
      <c r="C5" s="206" t="str">
        <f>近接基礎!$B$2</f>
        <v>近接基礎攻撃</v>
      </c>
      <c r="D5" s="207"/>
      <c r="E5" s="207"/>
      <c r="F5" s="208"/>
      <c r="G5" s="197" t="str">
        <f>近接基礎!$B$6</f>
        <v>標準アクション</v>
      </c>
      <c r="H5" s="198"/>
    </row>
    <row r="6" spans="1:8" s="125" customFormat="1" ht="12.75" customHeight="1">
      <c r="A6" s="204"/>
      <c r="B6" s="187"/>
      <c r="C6" s="115" t="str">
        <f>近接基礎!$F$6</f>
        <v>近接</v>
      </c>
      <c r="D6" s="116" t="str">
        <f>近接基礎!$G$6</f>
        <v>武器</v>
      </c>
      <c r="E6" s="116" t="str">
        <f>近接基礎!$F$7</f>
        <v/>
      </c>
      <c r="F6" s="116" t="str">
        <f>近接基礎!$G$7</f>
        <v/>
      </c>
      <c r="G6" s="199" t="str">
        <f>近接基礎!$B$7</f>
        <v>クリーチャー１体</v>
      </c>
      <c r="H6" s="200"/>
    </row>
    <row r="7" spans="1:8" s="125" customFormat="1" ht="12.75" customHeight="1">
      <c r="A7" s="204"/>
      <c r="B7" s="187"/>
      <c r="C7" s="201" t="str">
        <f>近接基礎!$D$18</f>
        <v>20+1d20</v>
      </c>
      <c r="D7" s="202"/>
      <c r="E7" s="131" t="str">
        <f>近接基礎!$C$18</f>
        <v>AC</v>
      </c>
      <c r="F7" s="202" t="str">
        <f>近接基礎!$D$19</f>
        <v>9+1d10</v>
      </c>
      <c r="G7" s="202"/>
      <c r="H7" s="111" t="str">
        <f>近接基礎!$C$19</f>
        <v/>
      </c>
    </row>
    <row r="8" spans="1:8" s="125" customFormat="1" ht="12.75" customHeight="1">
      <c r="A8" s="205"/>
      <c r="B8" s="188"/>
      <c r="C8" s="192"/>
      <c r="D8" s="193"/>
      <c r="E8" s="193"/>
      <c r="F8" s="193"/>
      <c r="G8" s="193"/>
      <c r="H8" s="194"/>
    </row>
    <row r="9" spans="1:8" ht="12.75" customHeight="1">
      <c r="A9" s="203">
        <f>無01_1!$B$1</f>
        <v>1</v>
      </c>
      <c r="B9" s="209" t="s">
        <v>42</v>
      </c>
      <c r="C9" s="206" t="str">
        <f>無01_1!$B$2</f>
        <v>ブラッシュ・アソールト</v>
      </c>
      <c r="D9" s="207"/>
      <c r="E9" s="207"/>
      <c r="F9" s="208"/>
      <c r="G9" s="197" t="str">
        <f>無01_1!$B$6</f>
        <v>標準アクション</v>
      </c>
      <c r="H9" s="198"/>
    </row>
    <row r="10" spans="1:8" ht="12.75" customHeight="1">
      <c r="A10" s="204"/>
      <c r="B10" s="210"/>
      <c r="C10" s="115" t="str">
        <f>無01_1!$F$6</f>
        <v>近接</v>
      </c>
      <c r="D10" s="116" t="str">
        <f>無01_1!$G$6</f>
        <v>武器</v>
      </c>
      <c r="E10" s="116" t="str">
        <f>無01_1!$F$7</f>
        <v/>
      </c>
      <c r="F10" s="116" t="str">
        <f>無01_1!$G$7</f>
        <v/>
      </c>
      <c r="G10" s="199" t="str">
        <f>無01_1!$B$7</f>
        <v>クリーチャー１体</v>
      </c>
      <c r="H10" s="200"/>
    </row>
    <row r="11" spans="1:8" ht="12.75" customHeight="1">
      <c r="A11" s="204"/>
      <c r="B11" s="210"/>
      <c r="C11" s="201" t="str">
        <f>無01_1!$D$18</f>
        <v>20+1d20</v>
      </c>
      <c r="D11" s="202"/>
      <c r="E11" s="131" t="str">
        <f>無01_1!$C$18</f>
        <v>AC/反応</v>
      </c>
      <c r="F11" s="202" t="str">
        <f>無01_1!$D$19</f>
        <v>9+1d10</v>
      </c>
      <c r="G11" s="202"/>
      <c r="H11" s="111" t="str">
        <f>無01_1!$C$19</f>
        <v/>
      </c>
    </row>
    <row r="12" spans="1:8" ht="12.75" customHeight="1">
      <c r="A12" s="205"/>
      <c r="B12" s="210"/>
      <c r="C12" s="192"/>
      <c r="D12" s="193"/>
      <c r="E12" s="193"/>
      <c r="F12" s="193"/>
      <c r="G12" s="193"/>
      <c r="H12" s="194"/>
    </row>
    <row r="13" spans="1:8" ht="12.75" customHeight="1">
      <c r="A13" s="203">
        <f>無01_2!$B$1</f>
        <v>1</v>
      </c>
      <c r="B13" s="210"/>
      <c r="C13" s="206" t="str">
        <f>無01_2!$B$2</f>
        <v>ダイレクト・ザ・ストライク</v>
      </c>
      <c r="D13" s="207"/>
      <c r="E13" s="207"/>
      <c r="F13" s="208"/>
      <c r="G13" s="197" t="str">
        <f>無01_2!$B$6</f>
        <v>標準アクション</v>
      </c>
      <c r="H13" s="198"/>
    </row>
    <row r="14" spans="1:8" ht="12.75" customHeight="1">
      <c r="A14" s="204"/>
      <c r="B14" s="210"/>
      <c r="C14" s="115" t="str">
        <f>無01_2!$F$6</f>
        <v>遠隔</v>
      </c>
      <c r="D14" s="116">
        <f>無01_2!$G$6</f>
        <v>5</v>
      </c>
      <c r="E14" s="116" t="str">
        <f>無01_2!$F$7</f>
        <v/>
      </c>
      <c r="F14" s="116" t="str">
        <f>無01_2!$G$7</f>
        <v/>
      </c>
      <c r="G14" s="199" t="str">
        <f>無01_2!$B$7</f>
        <v>味方1人</v>
      </c>
      <c r="H14" s="200"/>
    </row>
    <row r="15" spans="1:8" ht="12.75" customHeight="1">
      <c r="A15" s="204"/>
      <c r="B15" s="210"/>
      <c r="C15" s="201" t="e">
        <f>無01_2!#REF!</f>
        <v>#REF!</v>
      </c>
      <c r="D15" s="202"/>
      <c r="E15" s="110" t="e">
        <f>無01_2!#REF!</f>
        <v>#REF!</v>
      </c>
      <c r="F15" s="202" t="e">
        <f>無01_2!#REF!</f>
        <v>#REF!</v>
      </c>
      <c r="G15" s="202"/>
      <c r="H15" s="111" t="e">
        <f>無01_2!#REF!</f>
        <v>#REF!</v>
      </c>
    </row>
    <row r="16" spans="1:8" ht="12.75" customHeight="1">
      <c r="A16" s="205"/>
      <c r="B16" s="211"/>
      <c r="C16" s="192"/>
      <c r="D16" s="193"/>
      <c r="E16" s="193"/>
      <c r="F16" s="193"/>
      <c r="G16" s="193"/>
      <c r="H16" s="194"/>
    </row>
    <row r="17" spans="1:8" s="86" customFormat="1" ht="12.75" customHeight="1">
      <c r="A17" s="203" t="e">
        <f>#REF!</f>
        <v>#REF!</v>
      </c>
      <c r="B17" s="212" t="s">
        <v>58</v>
      </c>
      <c r="C17" s="213" t="e">
        <f>#REF!</f>
        <v>#REF!</v>
      </c>
      <c r="D17" s="214"/>
      <c r="E17" s="214"/>
      <c r="F17" s="215"/>
      <c r="G17" s="197" t="e">
        <f>#REF!</f>
        <v>#REF!</v>
      </c>
      <c r="H17" s="198"/>
    </row>
    <row r="18" spans="1:8" s="86" customFormat="1" ht="12.75" customHeight="1">
      <c r="A18" s="204"/>
      <c r="B18" s="210"/>
      <c r="C18" s="115" t="e">
        <f>#REF!</f>
        <v>#REF!</v>
      </c>
      <c r="D18" s="116" t="e">
        <f>#REF!</f>
        <v>#REF!</v>
      </c>
      <c r="E18" s="117" t="e">
        <f>#REF!</f>
        <v>#REF!</v>
      </c>
      <c r="F18" s="116" t="e">
        <f>#REF!</f>
        <v>#REF!</v>
      </c>
      <c r="G18" s="199" t="e">
        <f>#REF!</f>
        <v>#REF!</v>
      </c>
      <c r="H18" s="200"/>
    </row>
    <row r="19" spans="1:8" s="86" customFormat="1" ht="12.75" customHeight="1">
      <c r="A19" s="204"/>
      <c r="B19" s="210"/>
      <c r="C19" s="201" t="e">
        <f>#REF!</f>
        <v>#REF!</v>
      </c>
      <c r="D19" s="202"/>
      <c r="E19" s="110" t="e">
        <f>#REF!</f>
        <v>#REF!</v>
      </c>
      <c r="F19" s="202" t="e">
        <f>#REF!</f>
        <v>#REF!</v>
      </c>
      <c r="G19" s="202"/>
      <c r="H19" s="111" t="e">
        <f>#REF!</f>
        <v>#REF!</v>
      </c>
    </row>
    <row r="20" spans="1:8" s="86" customFormat="1" ht="12.75" customHeight="1">
      <c r="A20" s="205"/>
      <c r="B20" s="210"/>
      <c r="C20" s="192"/>
      <c r="D20" s="193"/>
      <c r="E20" s="193"/>
      <c r="F20" s="193"/>
      <c r="G20" s="193"/>
      <c r="H20" s="194"/>
    </row>
    <row r="21" spans="1:8" s="86" customFormat="1" ht="12.75" customHeight="1">
      <c r="A21" s="203">
        <f>遭07!$B$1</f>
        <v>7</v>
      </c>
      <c r="B21" s="210"/>
      <c r="C21" s="213" t="str">
        <f>遭07!$B$2</f>
        <v>ジョイン・ザ・クラウド</v>
      </c>
      <c r="D21" s="214"/>
      <c r="E21" s="214"/>
      <c r="F21" s="215"/>
      <c r="G21" s="197" t="str">
        <f>遭07!$B$6</f>
        <v>即応・割込</v>
      </c>
      <c r="H21" s="198"/>
    </row>
    <row r="22" spans="1:8" s="86" customFormat="1" ht="12.75" customHeight="1">
      <c r="A22" s="204"/>
      <c r="B22" s="210"/>
      <c r="C22" s="115" t="str">
        <f>遭07!$F$6</f>
        <v>近接</v>
      </c>
      <c r="D22" s="116" t="str">
        <f>遭07!$G$6</f>
        <v>武器</v>
      </c>
      <c r="E22" s="117" t="str">
        <f>遭07!$F$7</f>
        <v/>
      </c>
      <c r="F22" s="116" t="str">
        <f>遭07!$G$7</f>
        <v/>
      </c>
      <c r="G22" s="199" t="str">
        <f>遭07!$B$7</f>
        <v>トリガーとなった攻撃の目標ではない1体のクリーチャー</v>
      </c>
      <c r="H22" s="200"/>
    </row>
    <row r="23" spans="1:8" s="86" customFormat="1" ht="12.75" customHeight="1">
      <c r="A23" s="204"/>
      <c r="B23" s="210"/>
      <c r="C23" s="201" t="str">
        <f>遭07!$D$18</f>
        <v>20+1d20</v>
      </c>
      <c r="D23" s="202"/>
      <c r="E23" s="110" t="str">
        <f>遭07!$C$18</f>
        <v>ＡＣ</v>
      </c>
      <c r="F23" s="202" t="str">
        <f>遭07!$D$19</f>
        <v>9+1d10</v>
      </c>
      <c r="G23" s="202"/>
      <c r="H23" s="111" t="str">
        <f>遭07!$C$19</f>
        <v/>
      </c>
    </row>
    <row r="24" spans="1:8" s="86" customFormat="1" ht="12.75" customHeight="1">
      <c r="A24" s="205"/>
      <c r="B24" s="210"/>
      <c r="C24" s="192"/>
      <c r="D24" s="193"/>
      <c r="E24" s="193"/>
      <c r="F24" s="193"/>
      <c r="G24" s="193"/>
      <c r="H24" s="194"/>
    </row>
    <row r="25" spans="1:8" s="86" customFormat="1" ht="12.75" customHeight="1">
      <c r="A25" s="203">
        <f>遭11!$B$1</f>
        <v>11</v>
      </c>
      <c r="B25" s="210"/>
      <c r="C25" s="213" t="str">
        <f>遭11!$B$2</f>
        <v>レディ・ラック・スマイルズ</v>
      </c>
      <c r="D25" s="214"/>
      <c r="E25" s="214"/>
      <c r="F25" s="215"/>
      <c r="G25" s="197" t="str">
        <f>遭11!$B$6</f>
        <v>マイナー・アクション</v>
      </c>
      <c r="H25" s="198"/>
    </row>
    <row r="26" spans="1:8" s="86" customFormat="1" ht="12.75" customHeight="1">
      <c r="A26" s="204"/>
      <c r="B26" s="210"/>
      <c r="C26" s="115" t="str">
        <f>遭11!$F$6</f>
        <v>近接or遠隔</v>
      </c>
      <c r="D26" s="116" t="str">
        <f>遭11!$G$6</f>
        <v>武器</v>
      </c>
      <c r="E26" s="116" t="str">
        <f>遭11!$F$7</f>
        <v/>
      </c>
      <c r="F26" s="116" t="str">
        <f>遭11!$G$7</f>
        <v/>
      </c>
      <c r="G26" s="199" t="str">
        <f>遭11!$B$7</f>
        <v>クリーチャー1体</v>
      </c>
      <c r="H26" s="200"/>
    </row>
    <row r="27" spans="1:8" s="86" customFormat="1" ht="12.75" customHeight="1">
      <c r="A27" s="204"/>
      <c r="B27" s="210"/>
      <c r="C27" s="201" t="str">
        <f>遭11!$D$18</f>
        <v>20+1d20</v>
      </c>
      <c r="D27" s="202"/>
      <c r="E27" s="110" t="str">
        <f>遭11!$C$18</f>
        <v>AC</v>
      </c>
      <c r="F27" s="202" t="str">
        <f>遭11!$D$19</f>
        <v>9+2d10</v>
      </c>
      <c r="G27" s="202"/>
      <c r="H27" s="111" t="str">
        <f>遭11!$C$19</f>
        <v/>
      </c>
    </row>
    <row r="28" spans="1:8" s="86" customFormat="1" ht="12.75" customHeight="1">
      <c r="A28" s="205"/>
      <c r="B28" s="210"/>
      <c r="C28" s="192"/>
      <c r="D28" s="193"/>
      <c r="E28" s="193"/>
      <c r="F28" s="193"/>
      <c r="G28" s="193"/>
      <c r="H28" s="194"/>
    </row>
    <row r="29" spans="1:8" s="86" customFormat="1" ht="12.75" customHeight="1">
      <c r="A29" s="203" t="e">
        <f>#REF!</f>
        <v>#REF!</v>
      </c>
      <c r="B29" s="210"/>
      <c r="C29" s="213" t="e">
        <f>#REF!</f>
        <v>#REF!</v>
      </c>
      <c r="D29" s="214"/>
      <c r="E29" s="214"/>
      <c r="F29" s="215"/>
      <c r="G29" s="197" t="e">
        <f>#REF!</f>
        <v>#REF!</v>
      </c>
      <c r="H29" s="198"/>
    </row>
    <row r="30" spans="1:8" s="86" customFormat="1" ht="12.75" customHeight="1">
      <c r="A30" s="204"/>
      <c r="B30" s="210"/>
      <c r="C30" s="115" t="e">
        <f>#REF!</f>
        <v>#REF!</v>
      </c>
      <c r="D30" s="116" t="e">
        <f>#REF!</f>
        <v>#REF!</v>
      </c>
      <c r="E30" s="116" t="e">
        <f>#REF!</f>
        <v>#REF!</v>
      </c>
      <c r="F30" s="116" t="e">
        <f>#REF!</f>
        <v>#REF!</v>
      </c>
      <c r="G30" s="199" t="e">
        <f>#REF!</f>
        <v>#REF!</v>
      </c>
      <c r="H30" s="200"/>
    </row>
    <row r="31" spans="1:8" s="86" customFormat="1" ht="12.75" customHeight="1">
      <c r="A31" s="204"/>
      <c r="B31" s="210"/>
      <c r="C31" s="201" t="e">
        <f>#REF!</f>
        <v>#REF!</v>
      </c>
      <c r="D31" s="202"/>
      <c r="E31" s="110" t="e">
        <f>#REF!</f>
        <v>#REF!</v>
      </c>
      <c r="F31" s="202" t="e">
        <f>#REF!</f>
        <v>#REF!</v>
      </c>
      <c r="G31" s="202"/>
      <c r="H31" s="111" t="e">
        <f>#REF!</f>
        <v>#REF!</v>
      </c>
    </row>
    <row r="32" spans="1:8" s="86" customFormat="1" ht="12.75" customHeight="1">
      <c r="A32" s="205"/>
      <c r="B32" s="211"/>
      <c r="C32" s="192"/>
      <c r="D32" s="193"/>
      <c r="E32" s="193"/>
      <c r="F32" s="193"/>
      <c r="G32" s="193"/>
      <c r="H32" s="194"/>
    </row>
    <row r="33" spans="1:8" s="86" customFormat="1" ht="12.75" customHeight="1">
      <c r="A33" s="203">
        <f>日01!$B$1</f>
        <v>1</v>
      </c>
      <c r="B33" s="212" t="s">
        <v>59</v>
      </c>
      <c r="C33" s="218" t="str">
        <f>日01!$B$2</f>
        <v>リード・バイ・エグザンブル</v>
      </c>
      <c r="D33" s="219"/>
      <c r="E33" s="219"/>
      <c r="F33" s="220"/>
      <c r="G33" s="197" t="str">
        <f>日01!$B$6</f>
        <v>標準アクション</v>
      </c>
      <c r="H33" s="198"/>
    </row>
    <row r="34" spans="1:8" s="86" customFormat="1" ht="12.75" customHeight="1">
      <c r="A34" s="204"/>
      <c r="B34" s="210"/>
      <c r="C34" s="115" t="str">
        <f>日01!$F$6</f>
        <v>近接</v>
      </c>
      <c r="D34" s="116" t="str">
        <f>日01!$G$6</f>
        <v>武器</v>
      </c>
      <c r="E34" s="117" t="str">
        <f>日01!$F$7</f>
        <v/>
      </c>
      <c r="F34" s="116" t="str">
        <f>日01!$G$7</f>
        <v/>
      </c>
      <c r="G34" s="199" t="str">
        <f>日01!$B$7</f>
        <v>クリーチャー1体</v>
      </c>
      <c r="H34" s="200"/>
    </row>
    <row r="35" spans="1:8" s="86" customFormat="1" ht="12.75" customHeight="1">
      <c r="A35" s="204"/>
      <c r="B35" s="210"/>
      <c r="C35" s="201" t="str">
        <f>日01!$D$20</f>
        <v>20+1d20</v>
      </c>
      <c r="D35" s="202"/>
      <c r="E35" s="110" t="str">
        <f>日01!$C$20</f>
        <v>AC</v>
      </c>
      <c r="F35" s="202" t="str">
        <f>日01!$D$21</f>
        <v>9+2d10</v>
      </c>
      <c r="G35" s="202"/>
      <c r="H35" s="111" t="str">
        <f>日01!$C$21</f>
        <v/>
      </c>
    </row>
    <row r="36" spans="1:8" s="86" customFormat="1" ht="12.75" customHeight="1">
      <c r="A36" s="205"/>
      <c r="B36" s="210"/>
      <c r="C36" s="192"/>
      <c r="D36" s="193"/>
      <c r="E36" s="193"/>
      <c r="F36" s="193"/>
      <c r="G36" s="193"/>
      <c r="H36" s="194"/>
    </row>
    <row r="37" spans="1:8" s="86" customFormat="1" ht="12.75" customHeight="1">
      <c r="A37" s="203" t="e">
        <f>#REF!</f>
        <v>#REF!</v>
      </c>
      <c r="B37" s="210"/>
      <c r="C37" s="218" t="e">
        <f>#REF!</f>
        <v>#REF!</v>
      </c>
      <c r="D37" s="219"/>
      <c r="E37" s="219"/>
      <c r="F37" s="220"/>
      <c r="G37" s="197" t="e">
        <f>#REF!</f>
        <v>#REF!</v>
      </c>
      <c r="H37" s="198"/>
    </row>
    <row r="38" spans="1:8" s="86" customFormat="1" ht="12.75" customHeight="1">
      <c r="A38" s="204"/>
      <c r="B38" s="210"/>
      <c r="C38" s="115" t="e">
        <f>#REF!</f>
        <v>#REF!</v>
      </c>
      <c r="D38" s="116" t="e">
        <f>#REF!</f>
        <v>#REF!</v>
      </c>
      <c r="E38" s="117" t="e">
        <f>#REF!</f>
        <v>#REF!</v>
      </c>
      <c r="F38" s="116" t="e">
        <f>#REF!</f>
        <v>#REF!</v>
      </c>
      <c r="G38" s="199" t="e">
        <f>#REF!</f>
        <v>#REF!</v>
      </c>
      <c r="H38" s="200"/>
    </row>
    <row r="39" spans="1:8" s="86" customFormat="1" ht="12.75" customHeight="1">
      <c r="A39" s="204"/>
      <c r="B39" s="210"/>
      <c r="C39" s="201" t="e">
        <f>#REF!</f>
        <v>#REF!</v>
      </c>
      <c r="D39" s="202"/>
      <c r="E39" s="110" t="e">
        <f>#REF!</f>
        <v>#REF!</v>
      </c>
      <c r="F39" s="202" t="e">
        <f>#REF!</f>
        <v>#REF!</v>
      </c>
      <c r="G39" s="202"/>
      <c r="H39" s="111" t="e">
        <f>#REF!</f>
        <v>#REF!</v>
      </c>
    </row>
    <row r="40" spans="1:8" s="86" customFormat="1" ht="12.75" customHeight="1">
      <c r="A40" s="205"/>
      <c r="B40" s="210"/>
      <c r="C40" s="192"/>
      <c r="D40" s="193"/>
      <c r="E40" s="193"/>
      <c r="F40" s="193"/>
      <c r="G40" s="193"/>
      <c r="H40" s="194"/>
    </row>
    <row r="41" spans="1:8" s="86" customFormat="1" ht="12.75" customHeight="1">
      <c r="A41" s="203" t="e">
        <f>#REF!</f>
        <v>#REF!</v>
      </c>
      <c r="B41" s="210"/>
      <c r="C41" s="218" t="e">
        <f>#REF!</f>
        <v>#REF!</v>
      </c>
      <c r="D41" s="219"/>
      <c r="E41" s="219"/>
      <c r="F41" s="220"/>
      <c r="G41" s="197" t="e">
        <f>#REF!</f>
        <v>#REF!</v>
      </c>
      <c r="H41" s="198"/>
    </row>
    <row r="42" spans="1:8" s="86" customFormat="1" ht="12.75" customHeight="1">
      <c r="A42" s="204"/>
      <c r="B42" s="210"/>
      <c r="C42" s="115" t="e">
        <f>#REF!</f>
        <v>#REF!</v>
      </c>
      <c r="D42" s="116" t="e">
        <f>#REF!</f>
        <v>#REF!</v>
      </c>
      <c r="E42" s="116" t="e">
        <f>#REF!</f>
        <v>#REF!</v>
      </c>
      <c r="F42" s="116" t="e">
        <f>#REF!</f>
        <v>#REF!</v>
      </c>
      <c r="G42" s="199" t="e">
        <f>#REF!</f>
        <v>#REF!</v>
      </c>
      <c r="H42" s="200"/>
    </row>
    <row r="43" spans="1:8" s="86" customFormat="1" ht="12.75" customHeight="1">
      <c r="A43" s="204"/>
      <c r="B43" s="210"/>
      <c r="C43" s="201" t="e">
        <f>#REF!</f>
        <v>#REF!</v>
      </c>
      <c r="D43" s="202"/>
      <c r="E43" s="110" t="e">
        <f>#REF!</f>
        <v>#REF!</v>
      </c>
      <c r="F43" s="202" t="e">
        <f>#REF!</f>
        <v>#REF!</v>
      </c>
      <c r="G43" s="202"/>
      <c r="H43" s="111" t="e">
        <f>#REF!</f>
        <v>#REF!</v>
      </c>
    </row>
    <row r="44" spans="1:8" s="86" customFormat="1" ht="12.75" customHeight="1">
      <c r="A44" s="205"/>
      <c r="B44" s="211"/>
      <c r="C44" s="192"/>
      <c r="D44" s="193"/>
      <c r="E44" s="193"/>
      <c r="F44" s="193"/>
      <c r="G44" s="193"/>
      <c r="H44" s="194"/>
    </row>
    <row r="45" spans="1:8" s="86" customFormat="1" ht="12.75" customHeight="1">
      <c r="A45" s="203">
        <f>汎02!$B$1</f>
        <v>2</v>
      </c>
      <c r="B45" s="221" t="s">
        <v>136</v>
      </c>
      <c r="C45" s="206" t="str">
        <f>汎02!$B$2</f>
        <v>フラッシュ・オヴ・インサイト</v>
      </c>
      <c r="D45" s="207"/>
      <c r="E45" s="207"/>
      <c r="F45" s="208"/>
      <c r="G45" s="197" t="str">
        <f>汎02!$B$6</f>
        <v>フリー・アクション</v>
      </c>
      <c r="H45" s="198"/>
    </row>
    <row r="46" spans="1:8" s="86" customFormat="1" ht="12.75" customHeight="1">
      <c r="A46" s="204"/>
      <c r="B46" s="210"/>
      <c r="C46" s="115" t="str">
        <f>汎02!$F$6</f>
        <v>近接</v>
      </c>
      <c r="D46" s="116" t="str">
        <f>汎02!$G$6</f>
        <v>武器</v>
      </c>
      <c r="E46" s="117" t="str">
        <f>汎02!$F$7</f>
        <v/>
      </c>
      <c r="F46" s="117" t="str">
        <f>汎02!$G$7</f>
        <v/>
      </c>
      <c r="G46" s="199" t="str">
        <f>IF(汎02!$B$7="","",汎02!$B$7)</f>
        <v>使用者がヒットを与えた敵</v>
      </c>
      <c r="H46" s="200"/>
    </row>
    <row r="47" spans="1:8" s="86" customFormat="1" ht="12.75" customHeight="1">
      <c r="A47" s="205"/>
      <c r="B47" s="210"/>
      <c r="C47" s="192"/>
      <c r="D47" s="193"/>
      <c r="E47" s="193"/>
      <c r="F47" s="193"/>
      <c r="G47" s="193"/>
      <c r="H47" s="194"/>
    </row>
    <row r="48" spans="1:8" s="86" customFormat="1" ht="12.75" customHeight="1">
      <c r="A48" s="203">
        <f>汎06!$B$1</f>
        <v>6</v>
      </c>
      <c r="B48" s="222" t="s">
        <v>135</v>
      </c>
      <c r="C48" s="213" t="str">
        <f>汎06!$B$2</f>
        <v>テンプティング・ターゲット</v>
      </c>
      <c r="D48" s="214"/>
      <c r="E48" s="214"/>
      <c r="F48" s="215"/>
      <c r="G48" s="197" t="str">
        <f>汎06!$B$6</f>
        <v>マイナー・アクション</v>
      </c>
      <c r="H48" s="198"/>
    </row>
    <row r="49" spans="1:8" s="86" customFormat="1" ht="12.75" customHeight="1">
      <c r="A49" s="204"/>
      <c r="B49" s="210"/>
      <c r="C49" s="115" t="str">
        <f>汎06!$F$6</f>
        <v>使用者</v>
      </c>
      <c r="D49" s="116" t="str">
        <f>汎06!$G$6</f>
        <v/>
      </c>
      <c r="E49" s="117" t="str">
        <f>汎06!$F$7</f>
        <v/>
      </c>
      <c r="F49" s="116" t="str">
        <f>汎06!$G$7</f>
        <v/>
      </c>
      <c r="G49" s="199" t="str">
        <f>IF(汎06!$B$7="","",汎06!$B$7)</f>
        <v/>
      </c>
      <c r="H49" s="200"/>
    </row>
    <row r="50" spans="1:8" s="86" customFormat="1" ht="12.75" customHeight="1">
      <c r="A50" s="205"/>
      <c r="B50" s="210"/>
      <c r="C50" s="192"/>
      <c r="D50" s="193"/>
      <c r="E50" s="193"/>
      <c r="F50" s="193"/>
      <c r="G50" s="193"/>
      <c r="H50" s="194"/>
    </row>
    <row r="51" spans="1:8" s="86" customFormat="1" ht="12.75" customHeight="1">
      <c r="A51" s="203">
        <f>汎10!$B$1</f>
        <v>10</v>
      </c>
      <c r="B51" s="210"/>
      <c r="C51" s="213" t="str">
        <f>汎10!$B$2</f>
        <v>タクティカル・オーダーズ</v>
      </c>
      <c r="D51" s="214"/>
      <c r="E51" s="214"/>
      <c r="F51" s="215"/>
      <c r="G51" s="197" t="str">
        <f>汎10!$B$6</f>
        <v>マイナー・アクション</v>
      </c>
      <c r="H51" s="198"/>
    </row>
    <row r="52" spans="1:8" s="86" customFormat="1" ht="12.75" customHeight="1">
      <c r="A52" s="204"/>
      <c r="B52" s="210"/>
      <c r="C52" s="115" t="str">
        <f>汎10!$F$6</f>
        <v>近接範囲</v>
      </c>
      <c r="D52" s="116" t="str">
        <f>汎10!$G$6</f>
        <v/>
      </c>
      <c r="E52" s="116" t="str">
        <f>汎10!$F$7</f>
        <v>爆発</v>
      </c>
      <c r="F52" s="116">
        <f>汎10!$G$7</f>
        <v>3</v>
      </c>
      <c r="G52" s="199" t="str">
        <f>IF(汎10!$B$7="","",汎10!$B$7)</f>
        <v>使用者および爆発の範囲内の味方1人</v>
      </c>
      <c r="H52" s="200"/>
    </row>
    <row r="53" spans="1:8" s="86" customFormat="1" ht="12.75" customHeight="1">
      <c r="A53" s="205"/>
      <c r="B53" s="211"/>
      <c r="C53" s="192"/>
      <c r="D53" s="193"/>
      <c r="E53" s="193"/>
      <c r="F53" s="193"/>
      <c r="G53" s="193"/>
      <c r="H53" s="194"/>
    </row>
    <row r="54" spans="1:8" s="86" customFormat="1" ht="12.75" customHeight="1">
      <c r="A54" s="203">
        <f>汎12!$B$1</f>
        <v>12</v>
      </c>
      <c r="B54" s="216" t="s">
        <v>137</v>
      </c>
      <c r="C54" s="218" t="str">
        <f>汎12!$B$2</f>
        <v>フェイヴァード・フォーチュン</v>
      </c>
      <c r="D54" s="219"/>
      <c r="E54" s="219"/>
      <c r="F54" s="220"/>
      <c r="G54" s="197" t="str">
        <f>汎12!$B$6</f>
        <v>即応・割込</v>
      </c>
      <c r="H54" s="198"/>
    </row>
    <row r="55" spans="1:8" s="86" customFormat="1" ht="12.75" customHeight="1">
      <c r="A55" s="204"/>
      <c r="B55" s="216"/>
      <c r="C55" s="115" t="str">
        <f>汎12!$F$6</f>
        <v>近接範囲</v>
      </c>
      <c r="D55" s="116" t="str">
        <f>汎12!$G$6</f>
        <v/>
      </c>
      <c r="E55" s="116" t="str">
        <f>汎12!$F$7</f>
        <v>爆発</v>
      </c>
      <c r="F55" s="116">
        <f>汎12!$G$7</f>
        <v>3</v>
      </c>
      <c r="G55" s="199" t="str">
        <f>IF(汎12!$B$7="","",汎12!$B$7)</f>
        <v>範囲内にいるトリガーを発生させたキャラクター1人</v>
      </c>
      <c r="H55" s="200"/>
    </row>
    <row r="56" spans="1:8" s="86" customFormat="1" ht="12.75" customHeight="1">
      <c r="A56" s="205"/>
      <c r="B56" s="217"/>
      <c r="C56" s="192"/>
      <c r="D56" s="193"/>
      <c r="E56" s="193"/>
      <c r="F56" s="193"/>
      <c r="G56" s="193"/>
      <c r="H56" s="194"/>
    </row>
    <row r="57" spans="1:8" s="86" customFormat="1" ht="12.75" customHeight="1">
      <c r="A57" s="203" t="e">
        <f>#REF!</f>
        <v>#REF!</v>
      </c>
      <c r="B57" s="212" t="s">
        <v>58</v>
      </c>
      <c r="C57" s="213" t="e">
        <f>#REF!</f>
        <v>#REF!</v>
      </c>
      <c r="D57" s="214"/>
      <c r="E57" s="214"/>
      <c r="F57" s="215"/>
      <c r="G57" s="197" t="e">
        <f>#REF!</f>
        <v>#REF!</v>
      </c>
      <c r="H57" s="198"/>
    </row>
    <row r="58" spans="1:8" s="86" customFormat="1" ht="12.75" customHeight="1">
      <c r="A58" s="204"/>
      <c r="B58" s="210"/>
      <c r="C58" s="115" t="e">
        <f>#REF!</f>
        <v>#REF!</v>
      </c>
      <c r="D58" s="116" t="e">
        <f>#REF!</f>
        <v>#REF!</v>
      </c>
      <c r="E58" s="116" t="e">
        <f>#REF!</f>
        <v>#REF!</v>
      </c>
      <c r="F58" s="116" t="e">
        <f>#REF!</f>
        <v>#REF!</v>
      </c>
      <c r="G58" s="199" t="e">
        <f>IF(#REF!="","",#REF!)</f>
        <v>#REF!</v>
      </c>
      <c r="H58" s="200"/>
    </row>
    <row r="59" spans="1:8" s="86" customFormat="1" ht="12.75" customHeight="1">
      <c r="A59" s="205"/>
      <c r="B59" s="211"/>
      <c r="C59" s="192"/>
      <c r="D59" s="193"/>
      <c r="E59" s="193"/>
      <c r="F59" s="193"/>
      <c r="G59" s="193"/>
      <c r="H59" s="194"/>
    </row>
  </sheetData>
  <mergeCells count="113">
    <mergeCell ref="A5:A8"/>
    <mergeCell ref="C5:F5"/>
    <mergeCell ref="G5:H5"/>
    <mergeCell ref="G6:H6"/>
    <mergeCell ref="C7:D7"/>
    <mergeCell ref="F7:G7"/>
    <mergeCell ref="C8:H8"/>
    <mergeCell ref="B5:B8"/>
    <mergeCell ref="G37:H37"/>
    <mergeCell ref="G38:H38"/>
    <mergeCell ref="G52:H52"/>
    <mergeCell ref="G14:H14"/>
    <mergeCell ref="F23:G23"/>
    <mergeCell ref="C24:H24"/>
    <mergeCell ref="C32:H32"/>
    <mergeCell ref="A25:A28"/>
    <mergeCell ref="C25:F25"/>
    <mergeCell ref="G25:H25"/>
    <mergeCell ref="G26:H26"/>
    <mergeCell ref="C27:D27"/>
    <mergeCell ref="C19:D19"/>
    <mergeCell ref="F19:G19"/>
    <mergeCell ref="A29:A32"/>
    <mergeCell ref="C29:F29"/>
    <mergeCell ref="G29:H29"/>
    <mergeCell ref="G30:H30"/>
    <mergeCell ref="C31:D31"/>
    <mergeCell ref="F31:G31"/>
    <mergeCell ref="A21:A24"/>
    <mergeCell ref="C59:H59"/>
    <mergeCell ref="C56:H56"/>
    <mergeCell ref="B45:B47"/>
    <mergeCell ref="B57:B59"/>
    <mergeCell ref="A57:A59"/>
    <mergeCell ref="C57:F57"/>
    <mergeCell ref="G57:H57"/>
    <mergeCell ref="G58:H58"/>
    <mergeCell ref="C53:H53"/>
    <mergeCell ref="A45:A47"/>
    <mergeCell ref="C45:F45"/>
    <mergeCell ref="G45:H45"/>
    <mergeCell ref="G46:H46"/>
    <mergeCell ref="C48:F48"/>
    <mergeCell ref="A54:A56"/>
    <mergeCell ref="C54:F54"/>
    <mergeCell ref="G54:H54"/>
    <mergeCell ref="G55:H55"/>
    <mergeCell ref="G48:H48"/>
    <mergeCell ref="G49:H49"/>
    <mergeCell ref="C50:H50"/>
    <mergeCell ref="A51:A53"/>
    <mergeCell ref="C51:F51"/>
    <mergeCell ref="G51:H51"/>
    <mergeCell ref="B54:B56"/>
    <mergeCell ref="B33:B44"/>
    <mergeCell ref="A33:A36"/>
    <mergeCell ref="C33:F33"/>
    <mergeCell ref="G33:H33"/>
    <mergeCell ref="C39:D39"/>
    <mergeCell ref="F39:G39"/>
    <mergeCell ref="G42:H42"/>
    <mergeCell ref="C43:D43"/>
    <mergeCell ref="C40:H40"/>
    <mergeCell ref="A41:A44"/>
    <mergeCell ref="F43:G43"/>
    <mergeCell ref="C44:H44"/>
    <mergeCell ref="G34:H34"/>
    <mergeCell ref="C35:D35"/>
    <mergeCell ref="F35:G35"/>
    <mergeCell ref="C36:H36"/>
    <mergeCell ref="C47:H47"/>
    <mergeCell ref="A48:A50"/>
    <mergeCell ref="C41:F41"/>
    <mergeCell ref="G41:H41"/>
    <mergeCell ref="B48:B53"/>
    <mergeCell ref="A37:A40"/>
    <mergeCell ref="C37:F37"/>
    <mergeCell ref="B17:B32"/>
    <mergeCell ref="C28:H28"/>
    <mergeCell ref="F27:G27"/>
    <mergeCell ref="A17:A20"/>
    <mergeCell ref="C17:F17"/>
    <mergeCell ref="G17:H17"/>
    <mergeCell ref="G18:H18"/>
    <mergeCell ref="C20:H20"/>
    <mergeCell ref="C21:F21"/>
    <mergeCell ref="G21:H21"/>
    <mergeCell ref="G22:H22"/>
    <mergeCell ref="C23:D23"/>
    <mergeCell ref="C1:F1"/>
    <mergeCell ref="G1:H1"/>
    <mergeCell ref="G2:H2"/>
    <mergeCell ref="C4:H4"/>
    <mergeCell ref="A1:A4"/>
    <mergeCell ref="B1:B4"/>
    <mergeCell ref="F3:G3"/>
    <mergeCell ref="C3:D3"/>
    <mergeCell ref="C12:H12"/>
    <mergeCell ref="E2:F2"/>
    <mergeCell ref="C2:D2"/>
    <mergeCell ref="G9:H9"/>
    <mergeCell ref="G10:H10"/>
    <mergeCell ref="C11:D11"/>
    <mergeCell ref="F11:G11"/>
    <mergeCell ref="A9:A12"/>
    <mergeCell ref="C9:F9"/>
    <mergeCell ref="B9:B16"/>
    <mergeCell ref="C13:F13"/>
    <mergeCell ref="C15:D15"/>
    <mergeCell ref="F15:G15"/>
    <mergeCell ref="C16:H16"/>
    <mergeCell ref="A13:A16"/>
    <mergeCell ref="G13:H13"/>
  </mergeCells>
  <phoneticPr fontId="1"/>
  <pageMargins left="0.70866141732283472" right="0.70866141732283472" top="0.47244094488188981" bottom="0.31496062992125984" header="0.31496062992125984" footer="0"/>
  <pageSetup paperSize="9" orientation="portrait" horizontalDpi="300" verticalDpi="300" r:id="rId1"/>
  <headerFooter>
    <oddHeader>&amp;R&amp;D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48"/>
  <sheetViews>
    <sheetView workbookViewId="0">
      <selection activeCell="I34" sqref="I34"/>
    </sheetView>
  </sheetViews>
  <sheetFormatPr defaultRowHeight="13.5"/>
  <cols>
    <col min="1" max="1" width="7.875" style="125" customWidth="1"/>
    <col min="2" max="2" width="8.5" style="125" customWidth="1"/>
    <col min="3" max="3" width="6.625" style="125" customWidth="1"/>
    <col min="4" max="4" width="15.75" style="125" customWidth="1"/>
    <col min="5" max="6" width="15.75" style="87" customWidth="1"/>
    <col min="7" max="7" width="18.25" style="87" customWidth="1"/>
    <col min="8" max="8" width="17.375" style="87" customWidth="1"/>
    <col min="9" max="9" width="14.625" style="87" customWidth="1"/>
    <col min="10" max="10" width="8.375" style="87" customWidth="1"/>
    <col min="11" max="11" width="7.5" style="87" customWidth="1"/>
    <col min="12" max="12" width="7.875" style="125" customWidth="1"/>
    <col min="13" max="13" width="9.25" style="125" customWidth="1"/>
    <col min="14" max="14" width="12.375" style="125" customWidth="1"/>
    <col min="15" max="16384" width="9" style="125"/>
  </cols>
  <sheetData>
    <row r="1" spans="1:13" ht="21">
      <c r="A1" s="11" t="s">
        <v>33</v>
      </c>
      <c r="B1" s="227"/>
      <c r="C1" s="228"/>
      <c r="D1" s="13" t="s">
        <v>41</v>
      </c>
      <c r="E1" s="12"/>
      <c r="F1" s="229"/>
      <c r="G1" s="230"/>
      <c r="H1" s="92" t="s">
        <v>56</v>
      </c>
    </row>
    <row r="2" spans="1:13" ht="24.75" customHeight="1">
      <c r="A2" s="13" t="s">
        <v>0</v>
      </c>
      <c r="B2" s="231" t="s">
        <v>132</v>
      </c>
      <c r="C2" s="231"/>
      <c r="D2" s="231"/>
      <c r="E2" s="231"/>
      <c r="F2" s="231"/>
      <c r="G2" s="231"/>
      <c r="H2" s="92" t="s">
        <v>57</v>
      </c>
    </row>
    <row r="3" spans="1:13" ht="19.5" customHeight="1">
      <c r="A3" s="91" t="s">
        <v>49</v>
      </c>
      <c r="B3" s="87"/>
      <c r="C3" s="87"/>
      <c r="D3" s="87"/>
      <c r="I3" s="92"/>
    </row>
    <row r="4" spans="1:13">
      <c r="A4" s="93" t="s">
        <v>47</v>
      </c>
      <c r="B4" s="232"/>
      <c r="C4" s="233"/>
      <c r="D4" s="233"/>
      <c r="E4" s="233"/>
      <c r="F4" s="233"/>
      <c r="G4" s="234"/>
    </row>
    <row r="5" spans="1:13">
      <c r="A5" s="94" t="s">
        <v>40</v>
      </c>
      <c r="B5" s="232"/>
      <c r="C5" s="233"/>
      <c r="D5" s="233"/>
      <c r="E5" s="233"/>
      <c r="F5" s="233"/>
      <c r="G5" s="234"/>
    </row>
    <row r="6" spans="1:13">
      <c r="A6" s="94" t="s">
        <v>8</v>
      </c>
      <c r="B6" s="232" t="s">
        <v>6</v>
      </c>
      <c r="C6" s="233"/>
      <c r="D6" s="234"/>
      <c r="E6" s="136" t="s">
        <v>44</v>
      </c>
      <c r="F6" s="135" t="str">
        <f>$I$6</f>
        <v>近接</v>
      </c>
      <c r="G6" s="135" t="str">
        <f>$J$6</f>
        <v>武器</v>
      </c>
      <c r="H6" s="128" t="s">
        <v>44</v>
      </c>
      <c r="I6" s="130" t="s">
        <v>72</v>
      </c>
      <c r="J6" s="130" t="s">
        <v>129</v>
      </c>
    </row>
    <row r="7" spans="1:13">
      <c r="A7" s="95" t="s">
        <v>7</v>
      </c>
      <c r="B7" s="232" t="s">
        <v>96</v>
      </c>
      <c r="C7" s="233"/>
      <c r="D7" s="234"/>
      <c r="E7" s="136" t="s">
        <v>69</v>
      </c>
      <c r="F7" s="135" t="str">
        <f>IF($I$7 = 0,"", $I$7)</f>
        <v/>
      </c>
      <c r="G7" s="135" t="str">
        <f>IF($J$7 = 0,"", $J$7)</f>
        <v/>
      </c>
      <c r="H7" s="128" t="s">
        <v>69</v>
      </c>
      <c r="I7" s="130"/>
      <c r="J7" s="130"/>
    </row>
    <row r="8" spans="1:13">
      <c r="A8" s="95" t="s">
        <v>9</v>
      </c>
      <c r="B8" s="232" t="s">
        <v>142</v>
      </c>
      <c r="C8" s="233"/>
      <c r="D8" s="233"/>
      <c r="E8" s="233"/>
      <c r="F8" s="233"/>
      <c r="G8" s="234"/>
      <c r="H8" s="128" t="s">
        <v>88</v>
      </c>
      <c r="I8" s="130" t="s">
        <v>126</v>
      </c>
      <c r="J8" s="92" t="s">
        <v>65</v>
      </c>
    </row>
    <row r="9" spans="1:13">
      <c r="A9" s="97" t="s">
        <v>10</v>
      </c>
      <c r="B9" s="235" t="s">
        <v>141</v>
      </c>
      <c r="C9" s="236"/>
      <c r="D9" s="236"/>
      <c r="E9" s="236"/>
      <c r="F9" s="236"/>
      <c r="G9" s="237"/>
      <c r="H9" s="128" t="s">
        <v>52</v>
      </c>
      <c r="I9" s="130" t="s">
        <v>140</v>
      </c>
      <c r="J9" s="129">
        <f>IF($I$9 = "筋力",基本!$C$5,IF($I$9 = "耐久力",基本!$C$6,IF($I$9 = "敏捷力",基本!$C$7,IF($I$9 = "知力",基本!$C$8,IF($I$9 = "判断力",基本!$C$9,IF($I$9 = "魅力",基本!$C$10,""))))))</f>
        <v>6</v>
      </c>
      <c r="K9" s="130" t="s">
        <v>95</v>
      </c>
    </row>
    <row r="10" spans="1:13">
      <c r="A10" s="96"/>
      <c r="B10" s="224"/>
      <c r="C10" s="225"/>
      <c r="D10" s="225"/>
      <c r="E10" s="225"/>
      <c r="F10" s="225"/>
      <c r="G10" s="226"/>
      <c r="H10" s="128" t="s">
        <v>61</v>
      </c>
      <c r="I10" s="130">
        <v>0</v>
      </c>
      <c r="J10" s="166" t="s">
        <v>54</v>
      </c>
      <c r="K10" s="167"/>
      <c r="L10" s="129">
        <f>IF($I$8=基本!$F$4,基本!$O$7,IF($I$8=基本!$F$13,基本!$O$16,IF($I$8=基本!$F$22,基本!$O$25,IF($I$8=基本!$F$31,基本!$O$34,IF($I$8=基本!$F$40,基本!$O$43,0)))))</f>
        <v>14</v>
      </c>
    </row>
    <row r="11" spans="1:13">
      <c r="A11" s="96"/>
      <c r="B11" s="224"/>
      <c r="C11" s="225"/>
      <c r="D11" s="225"/>
      <c r="E11" s="225"/>
      <c r="F11" s="225"/>
      <c r="G11" s="226"/>
      <c r="H11" s="100" t="s">
        <v>53</v>
      </c>
      <c r="I11" s="130" t="s">
        <v>140</v>
      </c>
      <c r="J11" s="102">
        <f>IF($I$11 = "筋力",基本!$C$5,IF($I$11 = "耐久力",基本!$C$6,IF($I$11 = "敏捷力",基本!$C$7,IF($I$11 = "知力",基本!$C$8,IF($I$11 = "判断力",基本!$C$9,IF($I$11 = "魅力",基本!$C$10,""))))))</f>
        <v>6</v>
      </c>
      <c r="L11" s="87"/>
    </row>
    <row r="12" spans="1:13">
      <c r="A12" s="96"/>
      <c r="B12" s="238"/>
      <c r="C12" s="225"/>
      <c r="D12" s="225"/>
      <c r="E12" s="225"/>
      <c r="F12" s="225"/>
      <c r="G12" s="226"/>
      <c r="H12" s="128" t="s">
        <v>62</v>
      </c>
      <c r="I12" s="130">
        <v>0</v>
      </c>
      <c r="J12" s="166" t="s">
        <v>55</v>
      </c>
      <c r="K12" s="167"/>
      <c r="L12" s="129">
        <f>IF($I$8=基本!$F$4,基本!$O$9,IF($I$8=基本!$F$13,基本!$O$18,IF($I$8=基本!$F$22,基本!$O$27,IF($I$8=基本!$F$31,基本!$O$36,IF($I$8=基本!$F$40,基本!$O$45,0)))))</f>
        <v>3</v>
      </c>
    </row>
    <row r="13" spans="1:13">
      <c r="A13" s="96"/>
      <c r="B13" s="238"/>
      <c r="C13" s="225"/>
      <c r="D13" s="225"/>
      <c r="E13" s="225"/>
      <c r="F13" s="225"/>
      <c r="G13" s="226"/>
      <c r="H13" s="101" t="s">
        <v>89</v>
      </c>
      <c r="I13" s="130">
        <v>1</v>
      </c>
      <c r="J13" s="128" t="s">
        <v>45</v>
      </c>
      <c r="K13" s="130">
        <v>10</v>
      </c>
      <c r="L13" s="130">
        <v>5</v>
      </c>
      <c r="M13" s="134" t="s">
        <v>153</v>
      </c>
    </row>
    <row r="14" spans="1:13">
      <c r="A14" s="96"/>
      <c r="B14" s="238"/>
      <c r="C14" s="225"/>
      <c r="D14" s="225"/>
      <c r="E14" s="225"/>
      <c r="F14" s="225"/>
      <c r="G14" s="226"/>
      <c r="H14" s="128" t="s">
        <v>51</v>
      </c>
      <c r="I14" s="130">
        <v>3</v>
      </c>
      <c r="J14" s="128" t="s">
        <v>45</v>
      </c>
      <c r="K14" s="130">
        <v>8</v>
      </c>
      <c r="L14" s="145">
        <v>12</v>
      </c>
      <c r="M14" s="134" t="s">
        <v>152</v>
      </c>
    </row>
    <row r="15" spans="1:13">
      <c r="A15" s="98"/>
      <c r="B15" s="239"/>
      <c r="C15" s="240"/>
      <c r="D15" s="240"/>
      <c r="E15" s="240"/>
      <c r="F15" s="240"/>
      <c r="G15" s="241"/>
      <c r="H15" s="128" t="s">
        <v>63</v>
      </c>
      <c r="I15" s="130"/>
    </row>
    <row r="16" spans="1:13" ht="14.25" thickBot="1">
      <c r="A16" s="14" t="s">
        <v>48</v>
      </c>
      <c r="E16" s="3"/>
      <c r="H16" s="125"/>
      <c r="I16" s="125"/>
      <c r="J16" s="125"/>
      <c r="K16" s="125"/>
    </row>
    <row r="17" spans="1:11" ht="18.75" customHeight="1" thickBot="1">
      <c r="A17" s="245" t="str">
        <f>$B$2</f>
        <v>近接基礎攻撃</v>
      </c>
      <c r="B17" s="246"/>
      <c r="C17" s="247"/>
      <c r="D17" s="5" t="s">
        <v>3</v>
      </c>
      <c r="E17" s="137" t="s">
        <v>2</v>
      </c>
      <c r="F17" s="150" t="s">
        <v>155</v>
      </c>
      <c r="G17" s="160" t="s">
        <v>156</v>
      </c>
      <c r="J17" s="125"/>
      <c r="K17" s="125"/>
    </row>
    <row r="18" spans="1:11" ht="23.25" customHeight="1">
      <c r="A18" s="242" t="s">
        <v>1</v>
      </c>
      <c r="B18" s="83" t="s">
        <v>43</v>
      </c>
      <c r="C18" s="142" t="str">
        <f>$K$9</f>
        <v>AC</v>
      </c>
      <c r="D18" s="85" t="str">
        <f>$J$9+$L$10+$I$10 &amp; "+1d20"</f>
        <v>20+1d20</v>
      </c>
      <c r="E18" s="138" t="str">
        <f>$J$9+$L$10+2+$I$10 &amp; "+1d20"</f>
        <v>22+1d20</v>
      </c>
      <c r="F18" s="85" t="str">
        <f>$J$9+$L$10+$I$10+1 &amp; "+1d20"</f>
        <v>21+1d20</v>
      </c>
      <c r="G18" s="75" t="str">
        <f>$J$9+$L$10+3+$I$10 &amp; "+1d20"</f>
        <v>23+1d20</v>
      </c>
      <c r="H18" s="125"/>
      <c r="I18" s="125"/>
      <c r="J18" s="125"/>
      <c r="K18" s="125"/>
    </row>
    <row r="19" spans="1:11" ht="23.25" customHeight="1">
      <c r="A19" s="243"/>
      <c r="B19" s="148" t="s">
        <v>5</v>
      </c>
      <c r="C19" s="76" t="str">
        <f>IF($I$15 = 0,"", $I$15)</f>
        <v/>
      </c>
      <c r="D19" s="80" t="str">
        <f>$J$11+$L$12+$I$12 &amp; "+" &amp; $I$13 &amp; "d" &amp; $K$13</f>
        <v>9+1d10</v>
      </c>
      <c r="E19" s="139" t="str">
        <f>$J$11+$L$12+$I$12 &amp; "+" &amp; $I$13 &amp; "d" &amp; $K$13</f>
        <v>9+1d10</v>
      </c>
      <c r="F19" s="80" t="str">
        <f>$J$11+$L$12+$I$12 &amp; "+" &amp; $I$13 &amp; "d" &amp; $K$13</f>
        <v>9+1d10</v>
      </c>
      <c r="G19" s="81" t="str">
        <f>$J$11+$L$12+$I$12 &amp; "+" &amp; $I$13 &amp; "d" &amp; $K$13</f>
        <v>9+1d10</v>
      </c>
      <c r="H19" s="125"/>
      <c r="I19" s="125"/>
      <c r="J19" s="125"/>
      <c r="K19" s="125"/>
    </row>
    <row r="20" spans="1:11" ht="23.25" customHeight="1" thickBot="1">
      <c r="A20" s="244"/>
      <c r="B20" s="84" t="s">
        <v>4</v>
      </c>
      <c r="C20" s="77" t="str">
        <f>IF($I$15 = 0,"", $I$15)</f>
        <v/>
      </c>
      <c r="D20" s="78" t="str">
        <f>$J$11+$L$12+$I$12+($I$13*$K$13) &amp; IF($I$14 = 0,"","+" &amp; $I$14 &amp; "d" &amp; $K$14) &amp; IF($I$17 = 0,"","+" &amp; $I$17 &amp; "d" &amp; $K$17)</f>
        <v>19+3d8</v>
      </c>
      <c r="E20" s="140" t="str">
        <f>$J$11+$L$12+$I$12+($I$13*$K$13) &amp; IF($I$14 = 0,"","+" &amp; $I$14 &amp; "d" &amp; $K$14) &amp; IF($I$17 = 0,"","+" &amp; $I$17 &amp; "d" &amp; $K$17)</f>
        <v>19+3d8</v>
      </c>
      <c r="F20" s="78" t="str">
        <f>$J$11+$L$12+$I$12+($I$13*$K$13) &amp; IF($I$14 = 0,"","+" &amp; $I$14 &amp; "d" &amp; $K$14) &amp; IF($I$17 = 0,"","+" &amp; $I$17 &amp; "d" &amp; $K$17)</f>
        <v>19+3d8</v>
      </c>
      <c r="G20" s="79" t="str">
        <f>$J$11+$L$12+$I$12+($I$13*$K$13) &amp; IF($I$14 = 0,"","+" &amp; $I$14 &amp; "d" &amp; $K$14) &amp; IF($I$17 = 0,"","+" &amp; $I$17 &amp; "d" &amp; $K$17)</f>
        <v>19+3d8</v>
      </c>
      <c r="J20" s="125"/>
      <c r="K20" s="125"/>
    </row>
    <row r="21" spans="1:11" ht="23.25" customHeight="1">
      <c r="A21" s="248" t="s">
        <v>154</v>
      </c>
      <c r="B21" s="149" t="s">
        <v>5</v>
      </c>
      <c r="C21" s="76" t="str">
        <f>IF($I$15 = 0,"", $I$15)</f>
        <v/>
      </c>
      <c r="D21" s="80" t="str">
        <f>$J$11+$L$12+$I$12+5 &amp; "+" &amp; $I$13 &amp; "d" &amp; $K$13</f>
        <v>14+1d10</v>
      </c>
      <c r="E21" s="139" t="str">
        <f>$J$11+$L$12+$I$12+5 &amp; "+" &amp; $I$13 &amp; "d" &amp; $K$13</f>
        <v>14+1d10</v>
      </c>
      <c r="F21" s="80" t="str">
        <f>$J$11+$L$12+$I$12+5 &amp; "+" &amp; $I$13 &amp; "d" &amp; $K$13</f>
        <v>14+1d10</v>
      </c>
      <c r="G21" s="81" t="str">
        <f>$J$11+$L$12+$I$12+5 &amp; "+" &amp; $I$13 &amp; "d" &amp; $K$13</f>
        <v>14+1d10</v>
      </c>
      <c r="H21" s="125"/>
      <c r="I21" s="125"/>
      <c r="J21" s="125"/>
      <c r="K21" s="125"/>
    </row>
    <row r="22" spans="1:11" ht="23.25" customHeight="1" thickBot="1">
      <c r="A22" s="249"/>
      <c r="B22" s="84" t="s">
        <v>4</v>
      </c>
      <c r="C22" s="77" t="str">
        <f>IF($I$15 = 0,"", $I$15)</f>
        <v/>
      </c>
      <c r="D22" s="78" t="str">
        <f>$J$11+$L$12+$I$12+($I$13*$L$13)+5 &amp; IF($I$14 = 0,"","+" &amp; $I$14 &amp; "d" &amp; $L$14) &amp; IF($I$17 = 0,"","+" &amp; $I$17 &amp; "d" &amp; $K$17)</f>
        <v>19+3d12</v>
      </c>
      <c r="E22" s="140" t="str">
        <f>$J$11+$L$12+$I$12+($I$13*$L$13)+5 &amp; IF($I$14 = 0,"","+" &amp; $I$14 &amp; "d" &amp; $L$14) &amp; IF($I$17 = 0,"","+" &amp; $I$17 &amp; "d" &amp; $K$17)</f>
        <v>19+3d12</v>
      </c>
      <c r="F22" s="78" t="str">
        <f>$J$11+$L$12+$I$12+($I$13*$L$13)+5 &amp; IF($I$14 = 0,"","+" &amp; $I$14 &amp; "d" &amp; $L$14) &amp; IF($I$17 = 0,"","+" &amp; $I$17 &amp; "d" &amp; $K$17)</f>
        <v>19+3d12</v>
      </c>
      <c r="G22" s="79" t="str">
        <f>$J$11+$L$12+$I$12+($I$13*$L$13)+5 &amp; IF($I$14 = 0,"","+" &amp; $I$14 &amp; "d" &amp; $L$14) &amp; IF($I$17 = 0,"","+" &amp; $I$17 &amp; "d" &amp; $K$17)</f>
        <v>19+3d12</v>
      </c>
      <c r="H22" s="125"/>
      <c r="I22" s="125"/>
      <c r="J22" s="125"/>
      <c r="K22" s="125"/>
    </row>
    <row r="23" spans="1:11" ht="24" customHeight="1">
      <c r="A23" s="250" t="s">
        <v>287</v>
      </c>
      <c r="B23" s="250"/>
      <c r="C23" s="250"/>
      <c r="D23" s="250"/>
      <c r="E23" s="250"/>
      <c r="F23" s="250"/>
      <c r="G23" s="250"/>
      <c r="I23" s="125"/>
      <c r="J23" s="125"/>
      <c r="K23" s="125"/>
    </row>
    <row r="24" spans="1:11" ht="13.5" customHeight="1">
      <c r="A24" s="251" t="s">
        <v>297</v>
      </c>
      <c r="B24" s="251"/>
      <c r="C24" s="251"/>
      <c r="D24" s="251"/>
      <c r="E24" s="251"/>
      <c r="F24" s="251"/>
      <c r="G24" s="251"/>
    </row>
    <row r="25" spans="1:11" ht="13.5" customHeight="1">
      <c r="A25" s="252" t="s">
        <v>288</v>
      </c>
      <c r="B25" s="252"/>
      <c r="C25" s="252"/>
      <c r="D25" s="252"/>
      <c r="E25" s="252"/>
      <c r="F25" s="252"/>
      <c r="G25" s="252"/>
      <c r="I25" s="125"/>
      <c r="J25" s="125"/>
      <c r="K25" s="125"/>
    </row>
    <row r="26" spans="1:11" ht="13.5" customHeight="1">
      <c r="A26" s="252" t="s">
        <v>289</v>
      </c>
      <c r="B26" s="252"/>
      <c r="C26" s="252"/>
      <c r="D26" s="252"/>
      <c r="E26" s="252"/>
      <c r="F26" s="252"/>
      <c r="G26" s="252"/>
      <c r="I26" s="125"/>
      <c r="J26" s="125"/>
      <c r="K26" s="125"/>
    </row>
    <row r="27" spans="1:11" ht="17.25">
      <c r="A27" s="371" t="str">
        <f>"　　　　奇数：使用者に" &amp; 5+INT(基本!$B$3/2) &amp; "一時的HP　偶数：５マス以内の味方に" &amp; INT(基本!$B$3/2) &amp; "一時的HP"</f>
        <v>　　　　奇数：使用者に12一時的HP　偶数：５マス以内の味方に7一時的HP</v>
      </c>
      <c r="B27" s="371"/>
      <c r="C27" s="371"/>
      <c r="D27" s="371"/>
      <c r="E27" s="371"/>
      <c r="F27" s="371"/>
      <c r="G27" s="371"/>
      <c r="I27" s="125"/>
      <c r="J27" s="125"/>
      <c r="K27" s="125"/>
    </row>
    <row r="28" spans="1:11" ht="24" customHeight="1">
      <c r="A28" s="250" t="s">
        <v>322</v>
      </c>
      <c r="B28" s="250"/>
      <c r="C28" s="250"/>
      <c r="D28" s="250"/>
      <c r="E28" s="250"/>
      <c r="F28" s="250"/>
      <c r="G28" s="250"/>
      <c r="I28" s="125"/>
      <c r="J28" s="125"/>
      <c r="K28" s="125"/>
    </row>
    <row r="29" spans="1:11" ht="13.5" customHeight="1">
      <c r="A29" s="251" t="s">
        <v>323</v>
      </c>
      <c r="B29" s="251"/>
      <c r="C29" s="251"/>
      <c r="D29" s="251"/>
      <c r="E29" s="251"/>
      <c r="F29" s="251"/>
      <c r="G29" s="251"/>
    </row>
    <row r="30" spans="1:11" ht="13.5" customHeight="1">
      <c r="A30" s="251" t="s">
        <v>324</v>
      </c>
      <c r="B30" s="251"/>
      <c r="C30" s="251"/>
      <c r="D30" s="251"/>
      <c r="E30" s="251"/>
      <c r="F30" s="251"/>
      <c r="G30" s="251"/>
    </row>
    <row r="31" spans="1:11" ht="24" customHeight="1">
      <c r="A31" s="250" t="s">
        <v>293</v>
      </c>
      <c r="B31" s="250"/>
      <c r="C31" s="250"/>
      <c r="D31" s="250"/>
      <c r="E31" s="250"/>
      <c r="F31" s="250"/>
      <c r="G31" s="250"/>
      <c r="I31" s="125"/>
      <c r="J31" s="125"/>
      <c r="K31" s="125"/>
    </row>
    <row r="32" spans="1:11" ht="13.5" customHeight="1">
      <c r="A32" s="251" t="s">
        <v>292</v>
      </c>
      <c r="B32" s="251"/>
      <c r="C32" s="251"/>
      <c r="D32" s="251"/>
      <c r="E32" s="251"/>
      <c r="F32" s="251"/>
      <c r="G32" s="251"/>
    </row>
    <row r="33" spans="1:12" ht="24" customHeight="1">
      <c r="A33" s="250" t="s">
        <v>291</v>
      </c>
      <c r="B33" s="250"/>
      <c r="C33" s="250"/>
      <c r="D33" s="250"/>
      <c r="E33" s="250"/>
      <c r="F33" s="250"/>
      <c r="G33" s="250"/>
      <c r="I33" s="125"/>
      <c r="J33" s="125"/>
      <c r="K33" s="125"/>
    </row>
    <row r="34" spans="1:12" ht="13.5" customHeight="1">
      <c r="A34" s="251" t="s">
        <v>298</v>
      </c>
      <c r="B34" s="251"/>
      <c r="C34" s="251"/>
      <c r="D34" s="251"/>
      <c r="E34" s="251"/>
      <c r="F34" s="251"/>
      <c r="G34" s="251"/>
    </row>
    <row r="35" spans="1:12" ht="24" customHeight="1">
      <c r="A35" s="250" t="s">
        <v>290</v>
      </c>
      <c r="B35" s="250"/>
      <c r="C35" s="250"/>
      <c r="D35" s="250"/>
      <c r="E35" s="250"/>
      <c r="F35" s="250"/>
      <c r="G35" s="250"/>
      <c r="I35" s="125"/>
      <c r="J35" s="125"/>
      <c r="K35" s="125"/>
    </row>
    <row r="36" spans="1:12" ht="13.5" customHeight="1">
      <c r="A36" s="251" t="s">
        <v>299</v>
      </c>
      <c r="B36" s="251"/>
      <c r="C36" s="251"/>
      <c r="D36" s="251"/>
      <c r="E36" s="251"/>
      <c r="F36" s="251"/>
      <c r="G36" s="251"/>
    </row>
    <row r="37" spans="1:12" ht="24" customHeight="1">
      <c r="A37" s="250" t="s">
        <v>294</v>
      </c>
      <c r="B37" s="250"/>
      <c r="C37" s="250"/>
      <c r="D37" s="250"/>
      <c r="E37" s="250"/>
      <c r="F37" s="250"/>
      <c r="G37" s="250"/>
      <c r="I37" s="125"/>
      <c r="J37" s="125"/>
      <c r="K37" s="125"/>
    </row>
    <row r="38" spans="1:12" ht="13.5" customHeight="1">
      <c r="A38" s="251" t="s">
        <v>303</v>
      </c>
      <c r="B38" s="251"/>
      <c r="C38" s="251"/>
      <c r="D38" s="251"/>
      <c r="E38" s="251"/>
      <c r="F38" s="251"/>
      <c r="G38" s="251"/>
    </row>
    <row r="39" spans="1:12" ht="13.5" customHeight="1">
      <c r="A39" s="251" t="s">
        <v>300</v>
      </c>
      <c r="B39" s="251"/>
      <c r="C39" s="251"/>
      <c r="D39" s="251"/>
      <c r="E39" s="251"/>
      <c r="F39" s="251"/>
      <c r="G39" s="251"/>
    </row>
    <row r="40" spans="1:12" ht="13.5" customHeight="1">
      <c r="A40" s="252" t="s">
        <v>301</v>
      </c>
      <c r="B40" s="252"/>
      <c r="C40" s="252"/>
      <c r="D40" s="252"/>
      <c r="E40" s="252"/>
      <c r="F40" s="252"/>
      <c r="G40" s="252"/>
      <c r="I40" s="125"/>
      <c r="J40" s="125"/>
      <c r="K40" s="125"/>
    </row>
    <row r="41" spans="1:12" ht="13.5" customHeight="1">
      <c r="A41" s="252" t="s">
        <v>295</v>
      </c>
      <c r="B41" s="252"/>
      <c r="C41" s="252"/>
      <c r="D41" s="252"/>
      <c r="E41" s="252"/>
      <c r="F41" s="252"/>
      <c r="G41" s="252"/>
      <c r="I41" s="125"/>
      <c r="J41" s="125"/>
      <c r="K41" s="125"/>
    </row>
    <row r="42" spans="1:12" ht="13.5" customHeight="1">
      <c r="A42" s="251" t="s">
        <v>304</v>
      </c>
      <c r="B42" s="251"/>
      <c r="C42" s="251"/>
      <c r="D42" s="251"/>
      <c r="E42" s="251"/>
      <c r="F42" s="251"/>
      <c r="G42" s="251"/>
    </row>
    <row r="43" spans="1:12" ht="13.5" customHeight="1">
      <c r="A43" s="251" t="s">
        <v>296</v>
      </c>
      <c r="B43" s="251"/>
      <c r="C43" s="251"/>
      <c r="D43" s="251"/>
      <c r="E43" s="251"/>
      <c r="F43" s="251"/>
      <c r="G43" s="251"/>
    </row>
    <row r="44" spans="1:12" ht="13.5" customHeight="1">
      <c r="A44" s="252" t="s">
        <v>302</v>
      </c>
      <c r="B44" s="252"/>
      <c r="C44" s="252"/>
      <c r="D44" s="252"/>
      <c r="E44" s="252"/>
      <c r="F44" s="252"/>
      <c r="G44" s="252"/>
      <c r="I44" s="125"/>
      <c r="J44" s="125"/>
      <c r="K44" s="125"/>
    </row>
    <row r="45" spans="1:12" ht="24" customHeight="1">
      <c r="A45" s="250" t="s">
        <v>290</v>
      </c>
      <c r="B45" s="250"/>
      <c r="C45" s="250"/>
      <c r="D45" s="250"/>
      <c r="E45" s="250"/>
      <c r="F45" s="250"/>
      <c r="G45" s="250"/>
      <c r="I45" s="125"/>
      <c r="J45" s="125"/>
      <c r="K45" s="125"/>
    </row>
    <row r="46" spans="1:12" ht="13.5" customHeight="1">
      <c r="A46" s="251" t="s">
        <v>299</v>
      </c>
      <c r="B46" s="251"/>
      <c r="C46" s="251"/>
      <c r="D46" s="251"/>
      <c r="E46" s="251"/>
      <c r="F46" s="251"/>
      <c r="G46" s="251"/>
    </row>
    <row r="47" spans="1:12">
      <c r="A47" s="133"/>
      <c r="B47" s="133"/>
      <c r="C47" s="133"/>
      <c r="D47" s="133"/>
      <c r="E47" s="133"/>
      <c r="F47" s="133"/>
      <c r="G47" s="133"/>
    </row>
    <row r="48" spans="1:12" s="87" customFormat="1" ht="21">
      <c r="A48" s="72" t="s">
        <v>33</v>
      </c>
      <c r="B48" s="132">
        <f>$B$1</f>
        <v>0</v>
      </c>
      <c r="C48" s="73" t="s">
        <v>41</v>
      </c>
      <c r="D48" s="74">
        <f>$E$1</f>
        <v>0</v>
      </c>
      <c r="E48" s="260" t="str">
        <f>$B$2</f>
        <v>近接基礎攻撃</v>
      </c>
      <c r="F48" s="261"/>
      <c r="G48" s="262"/>
      <c r="L48" s="125"/>
    </row>
  </sheetData>
  <mergeCells count="45">
    <mergeCell ref="A45:G45"/>
    <mergeCell ref="A46:G46"/>
    <mergeCell ref="A28:G28"/>
    <mergeCell ref="A29:G29"/>
    <mergeCell ref="A30:G30"/>
    <mergeCell ref="A40:G40"/>
    <mergeCell ref="A41:G41"/>
    <mergeCell ref="A42:G42"/>
    <mergeCell ref="A43:G43"/>
    <mergeCell ref="A44:G44"/>
    <mergeCell ref="E48:G48"/>
    <mergeCell ref="A31:G31"/>
    <mergeCell ref="A32:G32"/>
    <mergeCell ref="A33:G33"/>
    <mergeCell ref="A35:G35"/>
    <mergeCell ref="A36:G36"/>
    <mergeCell ref="A34:G34"/>
    <mergeCell ref="A25:G25"/>
    <mergeCell ref="A27:G27"/>
    <mergeCell ref="A26:G26"/>
    <mergeCell ref="A37:G37"/>
    <mergeCell ref="A38:G38"/>
    <mergeCell ref="A39:G39"/>
    <mergeCell ref="A18:A20"/>
    <mergeCell ref="A17:C17"/>
    <mergeCell ref="A21:A22"/>
    <mergeCell ref="A23:G23"/>
    <mergeCell ref="A24:G24"/>
    <mergeCell ref="B12:G12"/>
    <mergeCell ref="J12:K12"/>
    <mergeCell ref="B13:G13"/>
    <mergeCell ref="B14:G14"/>
    <mergeCell ref="B15:G15"/>
    <mergeCell ref="J10:K10"/>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基本!$A$25:$A$31</xm:f>
          </x14:formula1>
          <xm:sqref>I6</xm:sqref>
        </x14:dataValidation>
        <x14:dataValidation type="list" allowBlank="1" showInputMessage="1" showErrorMessage="1">
          <x14:formula1>
            <xm:f>基本!$B$25:$B$29</xm:f>
          </x14:formula1>
          <xm:sqref>I7</xm:sqref>
        </x14:dataValidation>
        <x14:dataValidation type="list" allowBlank="1" showInputMessage="1" showErrorMessage="1">
          <x14:formula1>
            <xm:f>基本!$A$14:$A$18</xm:f>
          </x14:formula1>
          <xm:sqref>K9</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0"/>
  <sheetViews>
    <sheetView workbookViewId="0">
      <selection activeCell="I34" sqref="I34"/>
    </sheetView>
  </sheetViews>
  <sheetFormatPr defaultRowHeight="13.5"/>
  <cols>
    <col min="1" max="1" width="7.875" style="125" customWidth="1"/>
    <col min="2" max="2" width="8.5" style="125" customWidth="1"/>
    <col min="3" max="3" width="6.625" style="125" customWidth="1"/>
    <col min="4" max="4" width="15.75" style="125" customWidth="1"/>
    <col min="5" max="6" width="15.75" style="87" customWidth="1"/>
    <col min="7" max="7" width="18.25" style="87" customWidth="1"/>
    <col min="8" max="8" width="17.375" style="87" customWidth="1"/>
    <col min="9" max="9" width="14.625" style="87" customWidth="1"/>
    <col min="10" max="10" width="8.375" style="87" customWidth="1"/>
    <col min="11" max="11" width="7.5" style="87" customWidth="1"/>
    <col min="12" max="12" width="7.875" style="125" customWidth="1"/>
    <col min="13" max="13" width="9.25" style="125" customWidth="1"/>
    <col min="14" max="14" width="12.375" style="125" customWidth="1"/>
    <col min="15" max="16384" width="9" style="125"/>
  </cols>
  <sheetData>
    <row r="1" spans="1:13" ht="21">
      <c r="A1" s="11" t="s">
        <v>33</v>
      </c>
      <c r="B1" s="227">
        <v>1</v>
      </c>
      <c r="C1" s="228"/>
      <c r="D1" s="13" t="s">
        <v>41</v>
      </c>
      <c r="E1" s="12" t="s">
        <v>42</v>
      </c>
      <c r="F1" s="229"/>
      <c r="G1" s="230"/>
      <c r="H1" s="92" t="s">
        <v>56</v>
      </c>
    </row>
    <row r="2" spans="1:13" ht="24.75" customHeight="1">
      <c r="A2" s="13" t="s">
        <v>0</v>
      </c>
      <c r="B2" s="231" t="s">
        <v>167</v>
      </c>
      <c r="C2" s="231"/>
      <c r="D2" s="231"/>
      <c r="E2" s="231"/>
      <c r="F2" s="231"/>
      <c r="G2" s="231"/>
      <c r="H2" s="92" t="s">
        <v>57</v>
      </c>
    </row>
    <row r="3" spans="1:13" ht="19.5" customHeight="1">
      <c r="A3" s="91" t="s">
        <v>49</v>
      </c>
      <c r="B3" s="87"/>
      <c r="C3" s="87"/>
      <c r="D3" s="87"/>
      <c r="I3" s="92"/>
    </row>
    <row r="4" spans="1:13">
      <c r="A4" s="93" t="s">
        <v>47</v>
      </c>
      <c r="B4" s="232" t="s">
        <v>168</v>
      </c>
      <c r="C4" s="233"/>
      <c r="D4" s="233"/>
      <c r="E4" s="233"/>
      <c r="F4" s="233"/>
      <c r="G4" s="234"/>
    </row>
    <row r="5" spans="1:13">
      <c r="A5" s="94" t="s">
        <v>40</v>
      </c>
      <c r="B5" s="232" t="s">
        <v>130</v>
      </c>
      <c r="C5" s="233"/>
      <c r="D5" s="233"/>
      <c r="E5" s="233"/>
      <c r="F5" s="233"/>
      <c r="G5" s="234"/>
    </row>
    <row r="6" spans="1:13">
      <c r="A6" s="94" t="s">
        <v>8</v>
      </c>
      <c r="B6" s="232" t="s">
        <v>6</v>
      </c>
      <c r="C6" s="233"/>
      <c r="D6" s="234"/>
      <c r="E6" s="136" t="s">
        <v>44</v>
      </c>
      <c r="F6" s="135" t="str">
        <f>$I$6</f>
        <v>近接</v>
      </c>
      <c r="G6" s="135" t="str">
        <f>$J$6</f>
        <v>武器</v>
      </c>
      <c r="H6" s="123" t="s">
        <v>44</v>
      </c>
      <c r="I6" s="124" t="s">
        <v>72</v>
      </c>
      <c r="J6" s="130" t="s">
        <v>129</v>
      </c>
    </row>
    <row r="7" spans="1:13">
      <c r="A7" s="95" t="s">
        <v>7</v>
      </c>
      <c r="B7" s="232" t="s">
        <v>96</v>
      </c>
      <c r="C7" s="233"/>
      <c r="D7" s="234"/>
      <c r="E7" s="136" t="s">
        <v>69</v>
      </c>
      <c r="F7" s="135" t="str">
        <f>IF($I$7 = 0,"", $I$7)</f>
        <v/>
      </c>
      <c r="G7" s="135" t="str">
        <f>IF($J$7 = 0,"", $J$7)</f>
        <v/>
      </c>
      <c r="H7" s="123" t="s">
        <v>69</v>
      </c>
      <c r="I7" s="124"/>
      <c r="J7" s="124"/>
    </row>
    <row r="8" spans="1:13">
      <c r="A8" s="95" t="s">
        <v>9</v>
      </c>
      <c r="B8" s="232" t="s">
        <v>169</v>
      </c>
      <c r="C8" s="233"/>
      <c r="D8" s="233"/>
      <c r="E8" s="233"/>
      <c r="F8" s="233"/>
      <c r="G8" s="234"/>
      <c r="H8" s="123" t="s">
        <v>88</v>
      </c>
      <c r="I8" s="124" t="s">
        <v>159</v>
      </c>
      <c r="J8" s="92" t="s">
        <v>65</v>
      </c>
    </row>
    <row r="9" spans="1:13">
      <c r="A9" s="97" t="s">
        <v>10</v>
      </c>
      <c r="B9" s="235" t="s">
        <v>164</v>
      </c>
      <c r="C9" s="236"/>
      <c r="D9" s="236"/>
      <c r="E9" s="236"/>
      <c r="F9" s="236"/>
      <c r="G9" s="237"/>
      <c r="H9" s="123" t="s">
        <v>52</v>
      </c>
      <c r="I9" s="124" t="s">
        <v>140</v>
      </c>
      <c r="J9" s="122">
        <f>IF($I$9 = "筋力",基本!$C$5,IF($I$9 = "耐久力",基本!$C$6,IF($I$9 = "敏捷力",基本!$C$7,IF($I$9 = "知力",基本!$C$8,IF($I$9 = "判断力",基本!$C$9,IF($I$9 = "魅力",基本!$C$10,""))))))</f>
        <v>6</v>
      </c>
      <c r="K9" s="124" t="s">
        <v>133</v>
      </c>
    </row>
    <row r="10" spans="1:13">
      <c r="A10" s="98"/>
      <c r="B10" s="259" t="s">
        <v>157</v>
      </c>
      <c r="C10" s="240"/>
      <c r="D10" s="240"/>
      <c r="E10" s="240"/>
      <c r="F10" s="240"/>
      <c r="G10" s="241"/>
      <c r="H10" s="123" t="s">
        <v>61</v>
      </c>
      <c r="I10" s="124">
        <v>0</v>
      </c>
      <c r="J10" s="166" t="s">
        <v>54</v>
      </c>
      <c r="K10" s="167"/>
      <c r="L10" s="122">
        <f>IF($I$8=基本!$F$4,基本!$O$7,IF($I$8=基本!$F$13,基本!$O$16,IF($I$8=基本!$F$22,基本!$O$25,IF($I$8=基本!$F$31,基本!$O$34,IF($I$8=基本!$F$40,基本!$O$43,0)))))</f>
        <v>14</v>
      </c>
    </row>
    <row r="11" spans="1:13">
      <c r="A11" s="96" t="s">
        <v>170</v>
      </c>
      <c r="B11" s="224" t="s">
        <v>171</v>
      </c>
      <c r="C11" s="225"/>
      <c r="D11" s="225"/>
      <c r="E11" s="225"/>
      <c r="F11" s="225"/>
      <c r="G11" s="226"/>
      <c r="H11" s="100" t="s">
        <v>53</v>
      </c>
      <c r="I11" s="124" t="s">
        <v>140</v>
      </c>
      <c r="J11" s="102">
        <f>IF($I$9 = "筋力",基本!$C$5,IF($I$11 = "耐久力",基本!$C$6,IF($I$11 = "敏捷力",基本!$C$7,IF($I$11 = "知力",基本!$C$8,IF($I$11 = "判断力",基本!$C$9,IF($I$11 = "魅力",基本!$C$10,""))))))</f>
        <v>6</v>
      </c>
      <c r="L11" s="87"/>
    </row>
    <row r="12" spans="1:13">
      <c r="A12" s="96"/>
      <c r="B12" s="238" t="s">
        <v>172</v>
      </c>
      <c r="C12" s="225"/>
      <c r="D12" s="225"/>
      <c r="E12" s="225"/>
      <c r="F12" s="225"/>
      <c r="G12" s="226"/>
      <c r="H12" s="123" t="s">
        <v>62</v>
      </c>
      <c r="I12" s="124">
        <v>0</v>
      </c>
      <c r="J12" s="166" t="s">
        <v>55</v>
      </c>
      <c r="K12" s="167"/>
      <c r="L12" s="122">
        <f>IF($I$8=基本!$F$4,基本!$O$9,IF($I$8=基本!$F$13,基本!$O$18,IF($I$8=基本!$F$22,基本!$O$27,IF($I$8=基本!$F$31,基本!$O$36,IF($I$8=基本!$F$40,基本!$O$45,0)))))</f>
        <v>3</v>
      </c>
    </row>
    <row r="13" spans="1:13">
      <c r="A13" s="96"/>
      <c r="B13" s="238" t="s">
        <v>173</v>
      </c>
      <c r="C13" s="225"/>
      <c r="D13" s="225"/>
      <c r="E13" s="225"/>
      <c r="F13" s="225"/>
      <c r="G13" s="226"/>
      <c r="H13" s="101" t="s">
        <v>89</v>
      </c>
      <c r="I13" s="124">
        <v>1</v>
      </c>
      <c r="J13" s="123" t="s">
        <v>45</v>
      </c>
      <c r="K13" s="124">
        <v>10</v>
      </c>
      <c r="L13" s="145">
        <v>5</v>
      </c>
      <c r="M13" s="134" t="s">
        <v>153</v>
      </c>
    </row>
    <row r="14" spans="1:13">
      <c r="A14" s="96"/>
      <c r="B14" s="238" t="s">
        <v>174</v>
      </c>
      <c r="C14" s="225"/>
      <c r="D14" s="225"/>
      <c r="E14" s="225"/>
      <c r="F14" s="225"/>
      <c r="G14" s="226"/>
      <c r="H14" s="123" t="s">
        <v>51</v>
      </c>
      <c r="I14" s="124">
        <v>3</v>
      </c>
      <c r="J14" s="123" t="s">
        <v>45</v>
      </c>
      <c r="K14" s="124">
        <v>8</v>
      </c>
      <c r="L14" s="145">
        <v>12</v>
      </c>
      <c r="M14" s="134" t="s">
        <v>152</v>
      </c>
    </row>
    <row r="15" spans="1:13">
      <c r="A15" s="98"/>
      <c r="B15" s="239"/>
      <c r="C15" s="240"/>
      <c r="D15" s="240"/>
      <c r="E15" s="240"/>
      <c r="F15" s="240"/>
      <c r="G15" s="241"/>
      <c r="H15" s="123" t="s">
        <v>63</v>
      </c>
      <c r="I15" s="124"/>
    </row>
    <row r="16" spans="1:13" ht="14.25" thickBot="1">
      <c r="A16" s="14" t="s">
        <v>48</v>
      </c>
      <c r="E16" s="3"/>
      <c r="H16" s="125"/>
      <c r="I16" s="125"/>
      <c r="J16" s="125"/>
      <c r="K16" s="125"/>
    </row>
    <row r="17" spans="1:11" ht="18.75" customHeight="1" thickBot="1">
      <c r="A17" s="245" t="str">
        <f>$B$2</f>
        <v>ブラッシュ・アソールト</v>
      </c>
      <c r="B17" s="246"/>
      <c r="C17" s="247"/>
      <c r="D17" s="5" t="s">
        <v>3</v>
      </c>
      <c r="E17" s="151" t="s">
        <v>2</v>
      </c>
      <c r="I17" s="125"/>
      <c r="J17" s="125"/>
      <c r="K17" s="125"/>
    </row>
    <row r="18" spans="1:11" ht="23.25" customHeight="1">
      <c r="A18" s="242" t="s">
        <v>1</v>
      </c>
      <c r="B18" s="83" t="s">
        <v>43</v>
      </c>
      <c r="C18" s="142" t="str">
        <f>$K$9</f>
        <v>AC/反応</v>
      </c>
      <c r="D18" s="85" t="str">
        <f>$J$9+$L$10+$I$10 &amp; "+1d20"</f>
        <v>20+1d20</v>
      </c>
      <c r="E18" s="75" t="str">
        <f>$J$9+$L$10+2+$I$10 &amp; "+1d20"</f>
        <v>22+1d20</v>
      </c>
      <c r="F18" s="125"/>
      <c r="G18" s="125"/>
      <c r="H18" s="125"/>
      <c r="I18" s="125"/>
      <c r="J18" s="125"/>
      <c r="K18" s="125"/>
    </row>
    <row r="19" spans="1:11" ht="23.25" customHeight="1">
      <c r="A19" s="243"/>
      <c r="B19" s="148" t="s">
        <v>5</v>
      </c>
      <c r="C19" s="76" t="str">
        <f>IF($I$15 = 0,"", $I$15)</f>
        <v/>
      </c>
      <c r="D19" s="80" t="str">
        <f>$J$11+$L$12+$I$12 &amp; "+" &amp; $I$13 &amp; "d" &amp; $K$13</f>
        <v>9+1d10</v>
      </c>
      <c r="E19" s="81" t="str">
        <f>$J$11+$L$12+$I$12+2 &amp; "+" &amp; $I$13 &amp; "d" &amp; $K$13</f>
        <v>11+1d10</v>
      </c>
      <c r="F19" s="125"/>
      <c r="G19" s="125"/>
      <c r="H19" s="125"/>
      <c r="I19" s="125"/>
      <c r="J19" s="125"/>
      <c r="K19" s="125"/>
    </row>
    <row r="20" spans="1:11" ht="23.25" customHeight="1" thickBot="1">
      <c r="A20" s="244"/>
      <c r="B20" s="84" t="s">
        <v>4</v>
      </c>
      <c r="C20" s="77" t="str">
        <f>IF($I$15 = 0,"", $I$15)</f>
        <v/>
      </c>
      <c r="D20" s="78" t="str">
        <f>$J$11+$L$12+$I$12+($I$13*$K$13) &amp; IF($I$14 = 0,"","+" &amp; $I$14 &amp; "d" &amp; $K$14) &amp; IF($H$17 = 0,"","+" &amp; $H$17 &amp; "d" &amp; $J$17)</f>
        <v>19+3d8</v>
      </c>
      <c r="E20" s="79" t="str">
        <f>$J$11+$L$12+$I$12+2+($I$13*$K$13)&amp; IF($I$14 = 0,"","+" &amp; $I$14 &amp; "d" &amp; $K$14) &amp; IF($H$17 = 0,"","+" &amp; $H$17 &amp; "d" &amp; $J$17)</f>
        <v>21+3d8</v>
      </c>
      <c r="I20" s="125"/>
      <c r="J20" s="125"/>
      <c r="K20" s="125"/>
    </row>
    <row r="21" spans="1:11" ht="23.25" customHeight="1">
      <c r="A21" s="248" t="s">
        <v>154</v>
      </c>
      <c r="B21" s="149" t="s">
        <v>5</v>
      </c>
      <c r="C21" s="76" t="str">
        <f>IF($I$15 = 0,"", $I$15)</f>
        <v/>
      </c>
      <c r="D21" s="80" t="str">
        <f>$J$11+$L$12+$I$12+5 &amp; "+" &amp; $I$13 &amp; "d" &amp; $K$13</f>
        <v>14+1d10</v>
      </c>
      <c r="E21" s="81" t="str">
        <f>$J$11+$L$12+$I$12+5 &amp; "+" &amp; $I$13 &amp; "d" &amp; $K$13</f>
        <v>14+1d10</v>
      </c>
      <c r="F21" s="125"/>
      <c r="G21" s="125"/>
      <c r="H21" s="125"/>
      <c r="I21" s="125"/>
      <c r="J21" s="125"/>
      <c r="K21" s="125"/>
    </row>
    <row r="22" spans="1:11" ht="23.25" customHeight="1" thickBot="1">
      <c r="A22" s="249"/>
      <c r="B22" s="84" t="s">
        <v>4</v>
      </c>
      <c r="C22" s="77" t="str">
        <f>IF($I$15 = 0,"", $I$15)</f>
        <v/>
      </c>
      <c r="D22" s="78" t="str">
        <f>$J$11+$L$12+$I$12+($I$13*$L$13)+5 &amp; IF($I$14 = 0,"","+" &amp; $I$14 &amp; "d" &amp; $L$14) &amp; IF($I$17 = 0,"","+" &amp; $I$17 &amp; "d" &amp; $K$17)</f>
        <v>19+3d12</v>
      </c>
      <c r="E22" s="79" t="str">
        <f>$J$11+$L$12+$I$12+($I$13*$L$13)+5 &amp; IF($I$14 = 0,"","+" &amp; $I$14 &amp; "d" &amp; $L$14) &amp; IF($I$17 = 0,"","+" &amp; $I$17 &amp; "d" &amp; $K$17)</f>
        <v>19+3d12</v>
      </c>
      <c r="F22" s="125"/>
      <c r="G22" s="125"/>
      <c r="H22" s="125"/>
      <c r="I22" s="125"/>
      <c r="J22" s="125"/>
      <c r="K22" s="125"/>
    </row>
    <row r="23" spans="1:11" ht="24" customHeight="1">
      <c r="A23" s="250" t="s">
        <v>287</v>
      </c>
      <c r="B23" s="250"/>
      <c r="C23" s="250"/>
      <c r="D23" s="250"/>
      <c r="E23" s="250"/>
      <c r="F23" s="250"/>
      <c r="G23" s="250"/>
      <c r="I23" s="125"/>
      <c r="J23" s="125"/>
      <c r="K23" s="125"/>
    </row>
    <row r="24" spans="1:11" ht="13.5" customHeight="1">
      <c r="A24" s="251" t="s">
        <v>297</v>
      </c>
      <c r="B24" s="251"/>
      <c r="C24" s="251"/>
      <c r="D24" s="251"/>
      <c r="E24" s="251"/>
      <c r="F24" s="251"/>
      <c r="G24" s="251"/>
    </row>
    <row r="25" spans="1:11" ht="13.5" customHeight="1">
      <c r="A25" s="252" t="s">
        <v>288</v>
      </c>
      <c r="B25" s="252"/>
      <c r="C25" s="252"/>
      <c r="D25" s="252"/>
      <c r="E25" s="252"/>
      <c r="F25" s="252"/>
      <c r="G25" s="252"/>
      <c r="I25" s="125"/>
      <c r="J25" s="125"/>
      <c r="K25" s="125"/>
    </row>
    <row r="26" spans="1:11" ht="13.5" customHeight="1">
      <c r="A26" s="252" t="s">
        <v>289</v>
      </c>
      <c r="B26" s="252"/>
      <c r="C26" s="252"/>
      <c r="D26" s="252"/>
      <c r="E26" s="252"/>
      <c r="F26" s="252"/>
      <c r="G26" s="252"/>
      <c r="I26" s="125"/>
      <c r="J26" s="125"/>
      <c r="K26" s="125"/>
    </row>
    <row r="27" spans="1:11" ht="17.25">
      <c r="A27" s="371" t="str">
        <f>"　　　　奇数：使用者に" &amp; 5+INT(基本!$B$3/2) &amp; "一時的HP　偶数：５マス以内の味方に" &amp; INT(基本!$B$3/2) &amp; "一時的HP"</f>
        <v>　　　　奇数：使用者に12一時的HP　偶数：５マス以内の味方に7一時的HP</v>
      </c>
      <c r="B27" s="371"/>
      <c r="C27" s="371"/>
      <c r="D27" s="371"/>
      <c r="E27" s="371"/>
      <c r="F27" s="371"/>
      <c r="G27" s="371"/>
      <c r="I27" s="125"/>
      <c r="J27" s="125"/>
      <c r="K27" s="125"/>
    </row>
    <row r="28" spans="1:11" ht="24" customHeight="1">
      <c r="A28" s="250" t="s">
        <v>322</v>
      </c>
      <c r="B28" s="250"/>
      <c r="C28" s="250"/>
      <c r="D28" s="250"/>
      <c r="E28" s="250"/>
      <c r="F28" s="250"/>
      <c r="G28" s="250"/>
      <c r="I28" s="125"/>
      <c r="J28" s="125"/>
      <c r="K28" s="125"/>
    </row>
    <row r="29" spans="1:11" ht="13.5" customHeight="1">
      <c r="A29" s="251" t="s">
        <v>323</v>
      </c>
      <c r="B29" s="251"/>
      <c r="C29" s="251"/>
      <c r="D29" s="251"/>
      <c r="E29" s="251"/>
      <c r="F29" s="251"/>
      <c r="G29" s="251"/>
    </row>
    <row r="30" spans="1:11" ht="13.5" customHeight="1">
      <c r="A30" s="251" t="s">
        <v>324</v>
      </c>
      <c r="B30" s="251"/>
      <c r="C30" s="251"/>
      <c r="D30" s="251"/>
      <c r="E30" s="251"/>
      <c r="F30" s="251"/>
      <c r="G30" s="251"/>
    </row>
    <row r="31" spans="1:11" ht="24" customHeight="1">
      <c r="A31" s="250" t="s">
        <v>293</v>
      </c>
      <c r="B31" s="250"/>
      <c r="C31" s="250"/>
      <c r="D31" s="250"/>
      <c r="E31" s="250"/>
      <c r="F31" s="250"/>
      <c r="G31" s="250"/>
      <c r="I31" s="125"/>
      <c r="J31" s="125"/>
      <c r="K31" s="125"/>
    </row>
    <row r="32" spans="1:11" ht="13.5" customHeight="1">
      <c r="A32" s="251" t="s">
        <v>292</v>
      </c>
      <c r="B32" s="251"/>
      <c r="C32" s="251"/>
      <c r="D32" s="251"/>
      <c r="E32" s="251"/>
      <c r="F32" s="251"/>
      <c r="G32" s="251"/>
    </row>
    <row r="33" spans="1:12" ht="24" customHeight="1">
      <c r="A33" s="250" t="s">
        <v>291</v>
      </c>
      <c r="B33" s="250"/>
      <c r="C33" s="250"/>
      <c r="D33" s="250"/>
      <c r="E33" s="250"/>
      <c r="F33" s="250"/>
      <c r="G33" s="250"/>
      <c r="I33" s="125"/>
      <c r="J33" s="125"/>
      <c r="K33" s="125"/>
    </row>
    <row r="34" spans="1:12" ht="13.5" customHeight="1">
      <c r="A34" s="251" t="s">
        <v>298</v>
      </c>
      <c r="B34" s="251"/>
      <c r="C34" s="251"/>
      <c r="D34" s="251"/>
      <c r="E34" s="251"/>
      <c r="F34" s="251"/>
      <c r="G34" s="251"/>
    </row>
    <row r="35" spans="1:12" ht="24" customHeight="1">
      <c r="A35" s="250" t="s">
        <v>294</v>
      </c>
      <c r="B35" s="250"/>
      <c r="C35" s="250"/>
      <c r="D35" s="250"/>
      <c r="E35" s="250"/>
      <c r="F35" s="250"/>
      <c r="G35" s="250"/>
      <c r="I35" s="125"/>
      <c r="J35" s="125"/>
      <c r="K35" s="125"/>
    </row>
    <row r="36" spans="1:12" ht="13.5" customHeight="1">
      <c r="A36" s="251" t="s">
        <v>304</v>
      </c>
      <c r="B36" s="251"/>
      <c r="C36" s="251"/>
      <c r="D36" s="251"/>
      <c r="E36" s="251"/>
      <c r="F36" s="251"/>
      <c r="G36" s="251"/>
    </row>
    <row r="37" spans="1:12" ht="13.5" customHeight="1">
      <c r="A37" s="251" t="s">
        <v>296</v>
      </c>
      <c r="B37" s="251"/>
      <c r="C37" s="251"/>
      <c r="D37" s="251"/>
      <c r="E37" s="251"/>
      <c r="F37" s="251"/>
      <c r="G37" s="251"/>
    </row>
    <row r="38" spans="1:12" ht="13.5" customHeight="1">
      <c r="A38" s="252" t="s">
        <v>302</v>
      </c>
      <c r="B38" s="252"/>
      <c r="C38" s="252"/>
      <c r="D38" s="252"/>
      <c r="E38" s="252"/>
      <c r="F38" s="252"/>
      <c r="G38" s="252"/>
      <c r="I38" s="125"/>
      <c r="J38" s="125"/>
      <c r="K38" s="125"/>
    </row>
    <row r="39" spans="1:12" ht="24" customHeight="1">
      <c r="A39" s="250" t="s">
        <v>305</v>
      </c>
      <c r="B39" s="250"/>
      <c r="C39" s="250"/>
      <c r="D39" s="250"/>
      <c r="E39" s="250"/>
      <c r="F39" s="250"/>
      <c r="G39" s="250"/>
      <c r="I39" s="125"/>
      <c r="J39" s="125"/>
      <c r="K39" s="125"/>
    </row>
    <row r="40" spans="1:12" ht="13.5" customHeight="1">
      <c r="A40" s="251" t="s">
        <v>306</v>
      </c>
      <c r="B40" s="251"/>
      <c r="C40" s="251"/>
      <c r="D40" s="251"/>
      <c r="E40" s="251"/>
      <c r="F40" s="251"/>
      <c r="G40" s="251"/>
    </row>
    <row r="41" spans="1:12" ht="13.5" customHeight="1">
      <c r="A41" s="251" t="s">
        <v>307</v>
      </c>
      <c r="B41" s="251"/>
      <c r="C41" s="251"/>
      <c r="D41" s="251"/>
      <c r="E41" s="251"/>
      <c r="F41" s="251"/>
      <c r="G41" s="251"/>
    </row>
    <row r="42" spans="1:12">
      <c r="A42" s="126"/>
      <c r="B42" s="126"/>
      <c r="C42" s="126"/>
      <c r="D42" s="126"/>
      <c r="E42" s="126"/>
      <c r="F42" s="126"/>
      <c r="G42" s="126"/>
    </row>
    <row r="43" spans="1:12">
      <c r="A43" s="253" t="s">
        <v>50</v>
      </c>
      <c r="B43" s="254"/>
      <c r="C43" s="254"/>
      <c r="D43" s="254"/>
      <c r="E43" s="254"/>
      <c r="F43" s="254"/>
      <c r="G43" s="255"/>
    </row>
    <row r="44" spans="1:12">
      <c r="A44" s="224"/>
      <c r="B44" s="225"/>
      <c r="C44" s="225"/>
      <c r="D44" s="225"/>
      <c r="E44" s="225"/>
      <c r="F44" s="225"/>
      <c r="G44" s="226"/>
    </row>
    <row r="45" spans="1:12" ht="17.25">
      <c r="A45" s="256"/>
      <c r="B45" s="257"/>
      <c r="C45" s="257"/>
      <c r="D45" s="257"/>
      <c r="E45" s="257"/>
      <c r="F45" s="257"/>
      <c r="G45" s="258"/>
    </row>
    <row r="46" spans="1:12" s="87" customFormat="1">
      <c r="A46" s="224"/>
      <c r="B46" s="225"/>
      <c r="C46" s="225"/>
      <c r="D46" s="225"/>
      <c r="E46" s="225"/>
      <c r="F46" s="225"/>
      <c r="G46" s="226"/>
      <c r="L46" s="125"/>
    </row>
    <row r="47" spans="1:12" s="87" customFormat="1">
      <c r="A47" s="224"/>
      <c r="B47" s="225"/>
      <c r="C47" s="225"/>
      <c r="D47" s="225"/>
      <c r="E47" s="225"/>
      <c r="F47" s="225"/>
      <c r="G47" s="226"/>
      <c r="L47" s="125"/>
    </row>
    <row r="48" spans="1:12" s="87" customFormat="1">
      <c r="A48" s="224"/>
      <c r="B48" s="225"/>
      <c r="C48" s="225"/>
      <c r="D48" s="225"/>
      <c r="E48" s="225"/>
      <c r="F48" s="225"/>
      <c r="G48" s="226"/>
      <c r="L48" s="125"/>
    </row>
    <row r="49" spans="1:12" s="87" customFormat="1">
      <c r="A49" s="259"/>
      <c r="B49" s="240"/>
      <c r="C49" s="240"/>
      <c r="D49" s="240"/>
      <c r="E49" s="240"/>
      <c r="F49" s="240"/>
      <c r="G49" s="241"/>
      <c r="L49" s="125"/>
    </row>
    <row r="50" spans="1:12" s="87" customFormat="1" ht="21">
      <c r="A50" s="72" t="s">
        <v>33</v>
      </c>
      <c r="B50" s="127">
        <f>$B$1</f>
        <v>1</v>
      </c>
      <c r="C50" s="73" t="s">
        <v>41</v>
      </c>
      <c r="D50" s="74" t="str">
        <f>$E$1</f>
        <v>無限回</v>
      </c>
      <c r="E50" s="260" t="str">
        <f>$B$2</f>
        <v>ブラッシュ・アソールト</v>
      </c>
      <c r="F50" s="261"/>
      <c r="G50" s="262"/>
      <c r="L50" s="125"/>
    </row>
  </sheetData>
  <mergeCells count="47">
    <mergeCell ref="A28:G28"/>
    <mergeCell ref="A29:G29"/>
    <mergeCell ref="A30:G30"/>
    <mergeCell ref="A31:G31"/>
    <mergeCell ref="A32:G32"/>
    <mergeCell ref="A23:G23"/>
    <mergeCell ref="A24:G24"/>
    <mergeCell ref="A25:G25"/>
    <mergeCell ref="A26:G26"/>
    <mergeCell ref="A27:G27"/>
    <mergeCell ref="A35:G35"/>
    <mergeCell ref="A39:G39"/>
    <mergeCell ref="A36:G36"/>
    <mergeCell ref="A37:G37"/>
    <mergeCell ref="A38:G38"/>
    <mergeCell ref="A40:G40"/>
    <mergeCell ref="A41:G41"/>
    <mergeCell ref="A34:G34"/>
    <mergeCell ref="A33:G33"/>
    <mergeCell ref="A46:G46"/>
    <mergeCell ref="A49:G49"/>
    <mergeCell ref="E50:G50"/>
    <mergeCell ref="A21:A22"/>
    <mergeCell ref="A48:G48"/>
    <mergeCell ref="A47:G47"/>
    <mergeCell ref="A43:G43"/>
    <mergeCell ref="A44:G44"/>
    <mergeCell ref="A45:G45"/>
    <mergeCell ref="J10:K10"/>
    <mergeCell ref="B12:G12"/>
    <mergeCell ref="J12:K12"/>
    <mergeCell ref="B13:G13"/>
    <mergeCell ref="B14:G14"/>
    <mergeCell ref="B15:G15"/>
    <mergeCell ref="A17:C17"/>
    <mergeCell ref="A18:A20"/>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 type="list" allowBlank="1" showInputMessage="1" showErrorMessage="1">
          <x14:formula1>
            <xm:f>基本!$A$14:$A$18</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8"/>
  <sheetViews>
    <sheetView workbookViewId="0">
      <selection activeCell="I34" sqref="I34"/>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11" t="s">
        <v>99</v>
      </c>
      <c r="B1" s="227">
        <v>1</v>
      </c>
      <c r="C1" s="228"/>
      <c r="D1" s="13" t="s">
        <v>41</v>
      </c>
      <c r="E1" s="12" t="s">
        <v>42</v>
      </c>
      <c r="F1" s="229"/>
      <c r="G1" s="230"/>
      <c r="H1" s="15" t="s">
        <v>56</v>
      </c>
    </row>
    <row r="2" spans="1:13" ht="24.75" customHeight="1">
      <c r="A2" s="13" t="s">
        <v>0</v>
      </c>
      <c r="B2" s="231" t="s">
        <v>175</v>
      </c>
      <c r="C2" s="231"/>
      <c r="D2" s="231"/>
      <c r="E2" s="231"/>
      <c r="F2" s="231"/>
      <c r="G2" s="231"/>
      <c r="H2" s="15" t="s">
        <v>57</v>
      </c>
    </row>
    <row r="3" spans="1:13" ht="19.5" customHeight="1">
      <c r="A3" s="46" t="s">
        <v>49</v>
      </c>
      <c r="B3" s="1"/>
      <c r="C3" s="1"/>
      <c r="D3" s="1"/>
      <c r="I3" s="15"/>
    </row>
    <row r="4" spans="1:13">
      <c r="A4" s="16" t="s">
        <v>47</v>
      </c>
      <c r="B4" s="232" t="s">
        <v>176</v>
      </c>
      <c r="C4" s="233"/>
      <c r="D4" s="233"/>
      <c r="E4" s="233"/>
      <c r="F4" s="233"/>
      <c r="G4" s="234"/>
    </row>
    <row r="5" spans="1:13">
      <c r="A5" s="17" t="s">
        <v>40</v>
      </c>
      <c r="B5" s="232" t="s">
        <v>177</v>
      </c>
      <c r="C5" s="233"/>
      <c r="D5" s="233"/>
      <c r="E5" s="233"/>
      <c r="F5" s="233"/>
      <c r="G5" s="234"/>
    </row>
    <row r="6" spans="1:13">
      <c r="A6" s="17" t="s">
        <v>8</v>
      </c>
      <c r="B6" s="232" t="s">
        <v>6</v>
      </c>
      <c r="C6" s="233"/>
      <c r="D6" s="234"/>
      <c r="E6" s="136" t="s">
        <v>44</v>
      </c>
      <c r="F6" s="135" t="str">
        <f>$I$6</f>
        <v>遠隔</v>
      </c>
      <c r="G6" s="135">
        <f>$J$6</f>
        <v>5</v>
      </c>
      <c r="H6" s="62" t="s">
        <v>44</v>
      </c>
      <c r="I6" s="130" t="s">
        <v>74</v>
      </c>
      <c r="J6" s="63">
        <v>5</v>
      </c>
    </row>
    <row r="7" spans="1:13">
      <c r="A7" s="18" t="s">
        <v>7</v>
      </c>
      <c r="B7" s="232" t="s">
        <v>178</v>
      </c>
      <c r="C7" s="233"/>
      <c r="D7" s="234"/>
      <c r="E7" s="136" t="s">
        <v>69</v>
      </c>
      <c r="F7" s="135" t="str">
        <f>IF($I$7 = 0,"", $I$7)</f>
        <v/>
      </c>
      <c r="G7" s="135" t="str">
        <f>IF($J$7 = 0,"", $J$7)</f>
        <v/>
      </c>
      <c r="H7" s="62" t="s">
        <v>69</v>
      </c>
      <c r="I7" s="118"/>
      <c r="J7" s="63"/>
    </row>
    <row r="8" spans="1:13">
      <c r="A8" s="97" t="s">
        <v>64</v>
      </c>
      <c r="B8" s="263" t="s">
        <v>179</v>
      </c>
      <c r="C8" s="264"/>
      <c r="D8" s="264"/>
      <c r="E8" s="264"/>
      <c r="F8" s="264"/>
      <c r="G8" s="265"/>
      <c r="H8" s="62" t="s">
        <v>88</v>
      </c>
      <c r="I8" s="63" t="s">
        <v>144</v>
      </c>
      <c r="J8" s="15" t="s">
        <v>65</v>
      </c>
    </row>
    <row r="9" spans="1:13">
      <c r="A9" s="96"/>
      <c r="B9" s="266" t="s">
        <v>180</v>
      </c>
      <c r="C9" s="267"/>
      <c r="D9" s="267"/>
      <c r="E9" s="267"/>
      <c r="F9" s="267"/>
      <c r="G9" s="268"/>
      <c r="H9" s="62" t="s">
        <v>52</v>
      </c>
      <c r="I9" s="130" t="s">
        <v>140</v>
      </c>
      <c r="J9" s="61">
        <f>IF($I$9 = "筋力",基本!$C$5,IF($I$9 = "耐久力",基本!$C$6,IF($I$9 = "敏捷力",基本!$C$7,IF($I$9 = "知力",基本!$C$8,IF($I$9 = "判断力",基本!$C$9,IF($I$9 = "魅力",基本!$C$10,""))))))</f>
        <v>6</v>
      </c>
      <c r="K9" s="63" t="s">
        <v>95</v>
      </c>
    </row>
    <row r="10" spans="1:13">
      <c r="A10" s="96"/>
      <c r="B10" s="224"/>
      <c r="C10" s="225"/>
      <c r="D10" s="225"/>
      <c r="E10" s="225"/>
      <c r="F10" s="225"/>
      <c r="G10" s="226"/>
      <c r="H10" s="62" t="s">
        <v>61</v>
      </c>
      <c r="I10" s="63">
        <v>0</v>
      </c>
      <c r="J10" s="166" t="s">
        <v>54</v>
      </c>
      <c r="K10" s="167"/>
      <c r="L10" s="61">
        <f>IF($I$8=基本!$F$4,基本!$O$7,IF($I$8=基本!$F$13,基本!$O$16,IF($I$8=基本!$F$22,基本!$O$25,IF($I$8=基本!$F$31,基本!$O$34,IF($I$8=基本!$F$40,基本!$O$43,0)))))</f>
        <v>14</v>
      </c>
    </row>
    <row r="11" spans="1:13">
      <c r="A11" s="96"/>
      <c r="B11" s="224"/>
      <c r="C11" s="225"/>
      <c r="D11" s="225"/>
      <c r="E11" s="225"/>
      <c r="F11" s="225"/>
      <c r="G11" s="226"/>
      <c r="H11" s="44" t="s">
        <v>53</v>
      </c>
      <c r="I11" s="130" t="s">
        <v>140</v>
      </c>
      <c r="J11" s="40">
        <f>IF($I$9 = "筋力",基本!$C$5,IF($I$11 = "耐久力",基本!$C$6,IF($I$11 = "敏捷力",基本!$C$7,IF($I$11 = "知力",基本!$C$8,IF($I$11 = "判断力",基本!$C$9,IF($I$11 = "魅力",基本!$C$10,""))))))</f>
        <v>6</v>
      </c>
      <c r="L11" s="1"/>
    </row>
    <row r="12" spans="1:13">
      <c r="A12" s="96"/>
      <c r="B12" s="238"/>
      <c r="C12" s="225"/>
      <c r="D12" s="225"/>
      <c r="E12" s="225"/>
      <c r="F12" s="225"/>
      <c r="G12" s="226"/>
      <c r="H12" s="62" t="s">
        <v>62</v>
      </c>
      <c r="I12" s="63">
        <v>0</v>
      </c>
      <c r="J12" s="166" t="s">
        <v>55</v>
      </c>
      <c r="K12" s="167"/>
      <c r="L12" s="61">
        <f>IF($I$8=基本!$F$4,基本!$O$9,IF($I$8=基本!$F$13,基本!$O$18,IF($I$8=基本!$F$22,基本!$O$27,IF($I$8=基本!$F$31,基本!$O$36,IF($I$8=基本!$F$40,基本!$O$45,0)))))</f>
        <v>3</v>
      </c>
    </row>
    <row r="13" spans="1:13">
      <c r="A13" s="19"/>
      <c r="B13" s="238"/>
      <c r="C13" s="225"/>
      <c r="D13" s="225"/>
      <c r="E13" s="225"/>
      <c r="F13" s="225"/>
      <c r="G13" s="226"/>
      <c r="H13" s="45" t="s">
        <v>89</v>
      </c>
      <c r="I13" s="63">
        <v>1</v>
      </c>
      <c r="J13" s="62" t="s">
        <v>45</v>
      </c>
      <c r="K13" s="63">
        <v>10</v>
      </c>
      <c r="L13" s="145">
        <v>5</v>
      </c>
      <c r="M13" s="134" t="s">
        <v>153</v>
      </c>
    </row>
    <row r="14" spans="1:13">
      <c r="A14" s="19"/>
      <c r="B14" s="238"/>
      <c r="C14" s="225"/>
      <c r="D14" s="225"/>
      <c r="E14" s="225"/>
      <c r="F14" s="225"/>
      <c r="G14" s="226"/>
      <c r="H14" s="62" t="s">
        <v>51</v>
      </c>
      <c r="I14" s="63">
        <v>3</v>
      </c>
      <c r="J14" s="62" t="s">
        <v>45</v>
      </c>
      <c r="K14" s="63">
        <v>8</v>
      </c>
      <c r="L14" s="145">
        <v>12</v>
      </c>
      <c r="M14" s="134" t="s">
        <v>152</v>
      </c>
    </row>
    <row r="15" spans="1:13">
      <c r="A15" s="21"/>
      <c r="B15" s="239"/>
      <c r="C15" s="240"/>
      <c r="D15" s="240"/>
      <c r="E15" s="240"/>
      <c r="F15" s="240"/>
      <c r="G15" s="241"/>
      <c r="H15" s="62" t="s">
        <v>63</v>
      </c>
      <c r="I15" s="63"/>
    </row>
    <row r="16" spans="1:13" s="125" customFormat="1" ht="24" customHeight="1">
      <c r="A16" s="250" t="s">
        <v>322</v>
      </c>
      <c r="B16" s="250"/>
      <c r="C16" s="250"/>
      <c r="D16" s="250"/>
      <c r="E16" s="250"/>
      <c r="F16" s="250"/>
      <c r="G16" s="250"/>
      <c r="H16" s="87"/>
    </row>
    <row r="17" spans="1:12" s="125" customFormat="1" ht="13.5" customHeight="1">
      <c r="A17" s="251" t="s">
        <v>323</v>
      </c>
      <c r="B17" s="251"/>
      <c r="C17" s="251"/>
      <c r="D17" s="251"/>
      <c r="E17" s="251"/>
      <c r="F17" s="251"/>
      <c r="G17" s="251"/>
      <c r="H17" s="87"/>
      <c r="I17" s="87"/>
      <c r="J17" s="87"/>
      <c r="K17" s="87"/>
    </row>
    <row r="18" spans="1:12" s="125" customFormat="1" ht="13.5" customHeight="1">
      <c r="A18" s="251" t="s">
        <v>324</v>
      </c>
      <c r="B18" s="251"/>
      <c r="C18" s="251"/>
      <c r="D18" s="251"/>
      <c r="E18" s="251"/>
      <c r="F18" s="251"/>
      <c r="G18" s="251"/>
      <c r="H18" s="87"/>
      <c r="I18" s="87"/>
      <c r="J18" s="87"/>
      <c r="K18" s="87"/>
    </row>
    <row r="19" spans="1:12">
      <c r="A19" s="14"/>
      <c r="E19" s="3"/>
      <c r="H19" s="125"/>
      <c r="I19" s="125"/>
      <c r="J19" s="125"/>
      <c r="K19" s="125"/>
      <c r="L19" s="125"/>
    </row>
    <row r="20" spans="1:12">
      <c r="A20" s="65"/>
      <c r="B20" s="65"/>
      <c r="C20" s="65"/>
      <c r="D20" s="65"/>
      <c r="E20" s="65"/>
      <c r="F20" s="65"/>
      <c r="G20" s="65"/>
    </row>
    <row r="21" spans="1:12">
      <c r="A21" s="253" t="s">
        <v>50</v>
      </c>
      <c r="B21" s="254"/>
      <c r="C21" s="254"/>
      <c r="D21" s="254"/>
      <c r="E21" s="254"/>
      <c r="F21" s="254"/>
      <c r="G21" s="255"/>
    </row>
    <row r="22" spans="1:12">
      <c r="A22" s="224"/>
      <c r="B22" s="225"/>
      <c r="C22" s="225"/>
      <c r="D22" s="225"/>
      <c r="E22" s="225"/>
      <c r="F22" s="225"/>
      <c r="G22" s="226"/>
    </row>
    <row r="23" spans="1:12" ht="17.25">
      <c r="A23" s="256"/>
      <c r="B23" s="257"/>
      <c r="C23" s="257"/>
      <c r="D23" s="257"/>
      <c r="E23" s="257"/>
      <c r="F23" s="257"/>
      <c r="G23" s="258"/>
    </row>
    <row r="24" spans="1:12" s="87" customFormat="1">
      <c r="A24" s="224"/>
      <c r="B24" s="225"/>
      <c r="C24" s="225"/>
      <c r="D24" s="225"/>
      <c r="E24" s="225"/>
      <c r="F24" s="225"/>
      <c r="G24" s="226"/>
      <c r="L24" s="125"/>
    </row>
    <row r="25" spans="1:12" s="87" customFormat="1">
      <c r="A25" s="224"/>
      <c r="B25" s="225"/>
      <c r="C25" s="225"/>
      <c r="D25" s="225"/>
      <c r="E25" s="225"/>
      <c r="F25" s="225"/>
      <c r="G25" s="226"/>
      <c r="L25" s="125"/>
    </row>
    <row r="26" spans="1:12" s="87" customFormat="1">
      <c r="A26" s="224"/>
      <c r="B26" s="225"/>
      <c r="C26" s="225"/>
      <c r="D26" s="225"/>
      <c r="E26" s="225"/>
      <c r="F26" s="225"/>
      <c r="G26" s="226"/>
      <c r="L26" s="125"/>
    </row>
    <row r="27" spans="1:12" s="87" customFormat="1">
      <c r="A27" s="224"/>
      <c r="B27" s="225"/>
      <c r="C27" s="225"/>
      <c r="D27" s="225"/>
      <c r="E27" s="225"/>
      <c r="F27" s="225"/>
      <c r="G27" s="226"/>
      <c r="L27" s="125"/>
    </row>
    <row r="28" spans="1:12" s="87" customFormat="1">
      <c r="A28" s="224"/>
      <c r="B28" s="225"/>
      <c r="C28" s="225"/>
      <c r="D28" s="225"/>
      <c r="E28" s="225"/>
      <c r="F28" s="225"/>
      <c r="G28" s="226"/>
      <c r="L28" s="125"/>
    </row>
    <row r="29" spans="1:12" s="87" customFormat="1">
      <c r="A29" s="224"/>
      <c r="B29" s="225"/>
      <c r="C29" s="225"/>
      <c r="D29" s="225"/>
      <c r="E29" s="225"/>
      <c r="F29" s="225"/>
      <c r="G29" s="226"/>
      <c r="L29" s="125"/>
    </row>
    <row r="30" spans="1:12" s="87" customFormat="1">
      <c r="A30" s="224"/>
      <c r="B30" s="225"/>
      <c r="C30" s="225"/>
      <c r="D30" s="225"/>
      <c r="E30" s="225"/>
      <c r="F30" s="225"/>
      <c r="G30" s="226"/>
      <c r="L30" s="125"/>
    </row>
    <row r="31" spans="1:12" s="87" customFormat="1">
      <c r="A31" s="224"/>
      <c r="B31" s="225"/>
      <c r="C31" s="225"/>
      <c r="D31" s="225"/>
      <c r="E31" s="225"/>
      <c r="F31" s="225"/>
      <c r="G31" s="226"/>
      <c r="L31" s="125"/>
    </row>
    <row r="32" spans="1:12" s="87" customFormat="1">
      <c r="A32" s="224"/>
      <c r="B32" s="225"/>
      <c r="C32" s="225"/>
      <c r="D32" s="225"/>
      <c r="E32" s="225"/>
      <c r="F32" s="225"/>
      <c r="G32" s="226"/>
      <c r="L32" s="125"/>
    </row>
    <row r="33" spans="1:12" s="87" customFormat="1">
      <c r="A33" s="224"/>
      <c r="B33" s="225"/>
      <c r="C33" s="225"/>
      <c r="D33" s="225"/>
      <c r="E33" s="225"/>
      <c r="F33" s="225"/>
      <c r="G33" s="226"/>
      <c r="L33" s="125"/>
    </row>
    <row r="34" spans="1:12" s="87" customFormat="1">
      <c r="A34" s="224"/>
      <c r="B34" s="225"/>
      <c r="C34" s="225"/>
      <c r="D34" s="225"/>
      <c r="E34" s="225"/>
      <c r="F34" s="225"/>
      <c r="G34" s="226"/>
      <c r="L34" s="125"/>
    </row>
    <row r="35" spans="1:12" s="87" customFormat="1">
      <c r="A35" s="224"/>
      <c r="B35" s="225"/>
      <c r="C35" s="225"/>
      <c r="D35" s="225"/>
      <c r="E35" s="225"/>
      <c r="F35" s="225"/>
      <c r="G35" s="226"/>
      <c r="L35" s="125"/>
    </row>
    <row r="36" spans="1:12" s="87" customFormat="1">
      <c r="A36" s="224"/>
      <c r="B36" s="225"/>
      <c r="C36" s="225"/>
      <c r="D36" s="225"/>
      <c r="E36" s="225"/>
      <c r="F36" s="225"/>
      <c r="G36" s="226"/>
      <c r="L36" s="125"/>
    </row>
    <row r="37" spans="1:12" s="87" customFormat="1">
      <c r="A37" s="224"/>
      <c r="B37" s="225"/>
      <c r="C37" s="225"/>
      <c r="D37" s="225"/>
      <c r="E37" s="225"/>
      <c r="F37" s="225"/>
      <c r="G37" s="226"/>
      <c r="L37" s="125"/>
    </row>
    <row r="38" spans="1:12" s="1" customFormat="1">
      <c r="A38" s="224"/>
      <c r="B38" s="225"/>
      <c r="C38" s="225"/>
      <c r="D38" s="225"/>
      <c r="E38" s="225"/>
      <c r="F38" s="225"/>
      <c r="G38" s="226"/>
      <c r="L38"/>
    </row>
    <row r="39" spans="1:12" s="1" customFormat="1">
      <c r="A39" s="224"/>
      <c r="B39" s="225"/>
      <c r="C39" s="225"/>
      <c r="D39" s="225"/>
      <c r="E39" s="225"/>
      <c r="F39" s="225"/>
      <c r="G39" s="226"/>
      <c r="L39"/>
    </row>
    <row r="40" spans="1:12" s="87" customFormat="1">
      <c r="A40" s="224"/>
      <c r="B40" s="225"/>
      <c r="C40" s="225"/>
      <c r="D40" s="225"/>
      <c r="E40" s="225"/>
      <c r="F40" s="225"/>
      <c r="G40" s="226"/>
      <c r="L40" s="125"/>
    </row>
    <row r="41" spans="1:12" s="87" customFormat="1">
      <c r="A41" s="224"/>
      <c r="B41" s="225"/>
      <c r="C41" s="225"/>
      <c r="D41" s="225"/>
      <c r="E41" s="225"/>
      <c r="F41" s="225"/>
      <c r="G41" s="226"/>
      <c r="L41" s="125"/>
    </row>
    <row r="42" spans="1:12" s="87" customFormat="1">
      <c r="A42" s="224"/>
      <c r="B42" s="225"/>
      <c r="C42" s="225"/>
      <c r="D42" s="225"/>
      <c r="E42" s="225"/>
      <c r="F42" s="225"/>
      <c r="G42" s="226"/>
      <c r="L42" s="125"/>
    </row>
    <row r="43" spans="1:12" s="87" customFormat="1">
      <c r="A43" s="224"/>
      <c r="B43" s="225"/>
      <c r="C43" s="225"/>
      <c r="D43" s="225"/>
      <c r="E43" s="225"/>
      <c r="F43" s="225"/>
      <c r="G43" s="226"/>
      <c r="L43" s="125"/>
    </row>
    <row r="44" spans="1:12" s="87" customFormat="1">
      <c r="A44" s="224"/>
      <c r="B44" s="225"/>
      <c r="C44" s="225"/>
      <c r="D44" s="225"/>
      <c r="E44" s="225"/>
      <c r="F44" s="225"/>
      <c r="G44" s="226"/>
      <c r="L44" s="125"/>
    </row>
    <row r="45" spans="1:12" s="87" customFormat="1">
      <c r="A45" s="224"/>
      <c r="B45" s="225"/>
      <c r="C45" s="225"/>
      <c r="D45" s="225"/>
      <c r="E45" s="225"/>
      <c r="F45" s="225"/>
      <c r="G45" s="226"/>
      <c r="L45" s="125"/>
    </row>
    <row r="46" spans="1:12" s="1" customFormat="1">
      <c r="A46" s="224"/>
      <c r="B46" s="225"/>
      <c r="C46" s="225"/>
      <c r="D46" s="225"/>
      <c r="E46" s="225"/>
      <c r="F46" s="225"/>
      <c r="G46" s="226"/>
      <c r="L46"/>
    </row>
    <row r="47" spans="1:12" s="1" customFormat="1">
      <c r="A47" s="224"/>
      <c r="B47" s="225"/>
      <c r="C47" s="225"/>
      <c r="D47" s="225"/>
      <c r="E47" s="225"/>
      <c r="F47" s="225"/>
      <c r="G47" s="226"/>
      <c r="L47"/>
    </row>
    <row r="48" spans="1:12" s="1" customFormat="1">
      <c r="A48" s="224"/>
      <c r="B48" s="225"/>
      <c r="C48" s="225"/>
      <c r="D48" s="225"/>
      <c r="E48" s="225"/>
      <c r="F48" s="225"/>
      <c r="G48" s="226"/>
      <c r="L48"/>
    </row>
    <row r="49" spans="1:12" s="69" customFormat="1">
      <c r="A49" s="224"/>
      <c r="B49" s="225"/>
      <c r="C49" s="225"/>
      <c r="D49" s="225"/>
      <c r="E49" s="225"/>
      <c r="F49" s="225"/>
      <c r="G49" s="226"/>
      <c r="L49"/>
    </row>
    <row r="50" spans="1:12" s="69" customFormat="1">
      <c r="A50" s="224"/>
      <c r="B50" s="225"/>
      <c r="C50" s="225"/>
      <c r="D50" s="225"/>
      <c r="E50" s="225"/>
      <c r="F50" s="225"/>
      <c r="G50" s="226"/>
      <c r="L50"/>
    </row>
    <row r="51" spans="1:12" s="69" customFormat="1">
      <c r="A51" s="224"/>
      <c r="B51" s="225"/>
      <c r="C51" s="225"/>
      <c r="D51" s="225"/>
      <c r="E51" s="225"/>
      <c r="F51" s="225"/>
      <c r="G51" s="226"/>
      <c r="L51"/>
    </row>
    <row r="52" spans="1:12" s="69" customFormat="1">
      <c r="A52" s="224"/>
      <c r="B52" s="225"/>
      <c r="C52" s="225"/>
      <c r="D52" s="225"/>
      <c r="E52" s="225"/>
      <c r="F52" s="225"/>
      <c r="G52" s="226"/>
      <c r="L52"/>
    </row>
    <row r="53" spans="1:12" s="69" customFormat="1">
      <c r="A53" s="224"/>
      <c r="B53" s="225"/>
      <c r="C53" s="225"/>
      <c r="D53" s="225"/>
      <c r="E53" s="225"/>
      <c r="F53" s="225"/>
      <c r="G53" s="226"/>
      <c r="L53"/>
    </row>
    <row r="54" spans="1:12" s="69" customFormat="1">
      <c r="A54" s="224"/>
      <c r="B54" s="225"/>
      <c r="C54" s="225"/>
      <c r="D54" s="225"/>
      <c r="E54" s="225"/>
      <c r="F54" s="225"/>
      <c r="G54" s="226"/>
      <c r="L54"/>
    </row>
    <row r="55" spans="1:12" s="69" customFormat="1">
      <c r="A55" s="224"/>
      <c r="B55" s="225"/>
      <c r="C55" s="225"/>
      <c r="D55" s="225"/>
      <c r="E55" s="225"/>
      <c r="F55" s="225"/>
      <c r="G55" s="226"/>
      <c r="L55"/>
    </row>
    <row r="56" spans="1:12" s="69" customFormat="1">
      <c r="A56" s="224"/>
      <c r="B56" s="225"/>
      <c r="C56" s="225"/>
      <c r="D56" s="225"/>
      <c r="E56" s="225"/>
      <c r="F56" s="225"/>
      <c r="G56" s="226"/>
      <c r="L56"/>
    </row>
    <row r="57" spans="1:12" s="1" customFormat="1">
      <c r="A57" s="259"/>
      <c r="B57" s="240"/>
      <c r="C57" s="240"/>
      <c r="D57" s="240"/>
      <c r="E57" s="240"/>
      <c r="F57" s="240"/>
      <c r="G57" s="241"/>
      <c r="L57"/>
    </row>
    <row r="58" spans="1:12" s="1" customFormat="1" ht="21">
      <c r="A58" s="29" t="s">
        <v>33</v>
      </c>
      <c r="B58" s="64">
        <f>$B$1</f>
        <v>1</v>
      </c>
      <c r="C58" s="30" t="s">
        <v>41</v>
      </c>
      <c r="D58" s="31" t="str">
        <f>$E$1</f>
        <v>無限回</v>
      </c>
      <c r="E58" s="260" t="str">
        <f>$B$2</f>
        <v>ダイレクト・ザ・ストライク</v>
      </c>
      <c r="F58" s="261"/>
      <c r="G58" s="262"/>
      <c r="L58"/>
    </row>
  </sheetData>
  <mergeCells count="58">
    <mergeCell ref="A41:G41"/>
    <mergeCell ref="A42:G42"/>
    <mergeCell ref="A43:G43"/>
    <mergeCell ref="A44:G44"/>
    <mergeCell ref="A45:G45"/>
    <mergeCell ref="A34:G34"/>
    <mergeCell ref="A35:G35"/>
    <mergeCell ref="A36:G36"/>
    <mergeCell ref="A37:G37"/>
    <mergeCell ref="A40:G40"/>
    <mergeCell ref="A29:G29"/>
    <mergeCell ref="A30:G30"/>
    <mergeCell ref="A31:G31"/>
    <mergeCell ref="A32:G32"/>
    <mergeCell ref="A33:G33"/>
    <mergeCell ref="A24:G24"/>
    <mergeCell ref="A25:G25"/>
    <mergeCell ref="A26:G26"/>
    <mergeCell ref="A27:G27"/>
    <mergeCell ref="A28:G28"/>
    <mergeCell ref="B15:G15"/>
    <mergeCell ref="B13:G13"/>
    <mergeCell ref="B14:G14"/>
    <mergeCell ref="A21:G21"/>
    <mergeCell ref="A16:G16"/>
    <mergeCell ref="A17:G17"/>
    <mergeCell ref="A18:G18"/>
    <mergeCell ref="A22:G22"/>
    <mergeCell ref="A23:G23"/>
    <mergeCell ref="B1:C1"/>
    <mergeCell ref="F1:G1"/>
    <mergeCell ref="B2:G2"/>
    <mergeCell ref="B5:G5"/>
    <mergeCell ref="B4:G4"/>
    <mergeCell ref="B6:D6"/>
    <mergeCell ref="B7:D7"/>
    <mergeCell ref="B8:G8"/>
    <mergeCell ref="B9:G9"/>
    <mergeCell ref="J12:K12"/>
    <mergeCell ref="B12:G12"/>
    <mergeCell ref="J10:K10"/>
    <mergeCell ref="B10:G10"/>
    <mergeCell ref="B11:G11"/>
    <mergeCell ref="A57:G57"/>
    <mergeCell ref="E58:G58"/>
    <mergeCell ref="A38:G38"/>
    <mergeCell ref="A39:G39"/>
    <mergeCell ref="A46:G46"/>
    <mergeCell ref="A47:G47"/>
    <mergeCell ref="A48:G48"/>
    <mergeCell ref="A51:G51"/>
    <mergeCell ref="A52:G52"/>
    <mergeCell ref="A56:G56"/>
    <mergeCell ref="A55:G55"/>
    <mergeCell ref="A53:G53"/>
    <mergeCell ref="A54:G54"/>
    <mergeCell ref="A49:G49"/>
    <mergeCell ref="A50:G5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基本!$C$25:$C$35</xm:f>
          </x14:formula1>
          <xm:sqref>I15</xm:sqref>
        </x14:dataValidation>
        <x14:dataValidation type="list" allowBlank="1" showInputMessage="1" showErrorMessage="1">
          <x14:formula1>
            <xm:f>基本!$D$25:$D$29</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基本!$A$14:$A$17</xm:f>
          </x14:formula1>
          <xm:sqref>K9</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4"/>
  <sheetViews>
    <sheetView zoomScaleNormal="100" workbookViewId="0">
      <selection activeCell="I34" sqref="I34"/>
    </sheetView>
  </sheetViews>
  <sheetFormatPr defaultRowHeight="13.5"/>
  <cols>
    <col min="1" max="1" width="7.875" style="125" customWidth="1"/>
    <col min="2" max="2" width="8.5" style="125" customWidth="1"/>
    <col min="3" max="3" width="6.625" style="125" customWidth="1"/>
    <col min="4" max="4" width="15.75" style="125" customWidth="1"/>
    <col min="5" max="6" width="15.75" style="87" customWidth="1"/>
    <col min="7" max="7" width="18.25" style="87" customWidth="1"/>
    <col min="8" max="8" width="17.375" style="87" customWidth="1"/>
    <col min="9" max="9" width="14.625" style="87" customWidth="1"/>
    <col min="10" max="10" width="8.375" style="87" customWidth="1"/>
    <col min="11" max="11" width="7.5" style="87" customWidth="1"/>
    <col min="12" max="12" width="7.875" style="125" customWidth="1"/>
    <col min="13" max="13" width="9.25" style="125" customWidth="1"/>
    <col min="14" max="14" width="12.375" style="125" customWidth="1"/>
    <col min="15" max="16384" width="9" style="125"/>
  </cols>
  <sheetData>
    <row r="1" spans="1:13" ht="21">
      <c r="A1" s="106" t="s">
        <v>33</v>
      </c>
      <c r="B1" s="272"/>
      <c r="C1" s="273"/>
      <c r="D1" s="107" t="s">
        <v>41</v>
      </c>
      <c r="E1" s="108" t="s">
        <v>58</v>
      </c>
      <c r="F1" s="274"/>
      <c r="G1" s="275"/>
      <c r="H1" s="92" t="s">
        <v>56</v>
      </c>
    </row>
    <row r="2" spans="1:13" ht="24.75" customHeight="1">
      <c r="A2" s="107" t="s">
        <v>0</v>
      </c>
      <c r="B2" s="276" t="s">
        <v>277</v>
      </c>
      <c r="C2" s="276"/>
      <c r="D2" s="276"/>
      <c r="E2" s="276"/>
      <c r="F2" s="276"/>
      <c r="G2" s="276"/>
      <c r="H2" s="92" t="s">
        <v>57</v>
      </c>
    </row>
    <row r="3" spans="1:13" ht="19.5" customHeight="1">
      <c r="A3" s="91" t="s">
        <v>49</v>
      </c>
      <c r="B3" s="87"/>
      <c r="C3" s="87"/>
      <c r="D3" s="87"/>
      <c r="I3" s="92"/>
    </row>
    <row r="4" spans="1:13">
      <c r="A4" s="93" t="s">
        <v>47</v>
      </c>
      <c r="B4" s="232" t="s">
        <v>278</v>
      </c>
      <c r="C4" s="233"/>
      <c r="D4" s="233"/>
      <c r="E4" s="233"/>
      <c r="F4" s="233"/>
      <c r="G4" s="234"/>
    </row>
    <row r="5" spans="1:13">
      <c r="A5" s="94" t="s">
        <v>40</v>
      </c>
      <c r="B5" s="232" t="s">
        <v>117</v>
      </c>
      <c r="C5" s="233"/>
      <c r="D5" s="233"/>
      <c r="E5" s="233"/>
      <c r="F5" s="233"/>
      <c r="G5" s="234"/>
    </row>
    <row r="6" spans="1:13">
      <c r="A6" s="94" t="s">
        <v>8</v>
      </c>
      <c r="B6" s="269" t="s">
        <v>6</v>
      </c>
      <c r="C6" s="270"/>
      <c r="D6" s="271"/>
      <c r="E6" s="153" t="s">
        <v>44</v>
      </c>
      <c r="F6" s="152" t="str">
        <f>$I$6</f>
        <v>近接</v>
      </c>
      <c r="G6" s="152">
        <f>$J$6</f>
        <v>1</v>
      </c>
      <c r="H6" s="153" t="s">
        <v>44</v>
      </c>
      <c r="I6" s="154" t="s">
        <v>165</v>
      </c>
      <c r="J6" s="154">
        <v>1</v>
      </c>
    </row>
    <row r="7" spans="1:13">
      <c r="A7" s="95" t="s">
        <v>7</v>
      </c>
      <c r="B7" s="283" t="s">
        <v>96</v>
      </c>
      <c r="C7" s="284"/>
      <c r="D7" s="285"/>
      <c r="E7" s="153" t="s">
        <v>69</v>
      </c>
      <c r="F7" s="152" t="str">
        <f>IF($I$7 = 0,"", $I$7)</f>
        <v/>
      </c>
      <c r="G7" s="152" t="str">
        <f>IF($J$7 = 0,"", $J$7)</f>
        <v/>
      </c>
      <c r="H7" s="153" t="s">
        <v>69</v>
      </c>
      <c r="I7" s="154"/>
      <c r="J7" s="154"/>
    </row>
    <row r="8" spans="1:13">
      <c r="A8" s="95" t="s">
        <v>64</v>
      </c>
      <c r="B8" s="232" t="s">
        <v>284</v>
      </c>
      <c r="C8" s="233"/>
      <c r="D8" s="233"/>
      <c r="E8" s="233"/>
      <c r="F8" s="233"/>
      <c r="G8" s="234"/>
      <c r="H8" s="153" t="s">
        <v>88</v>
      </c>
      <c r="I8" s="154" t="s">
        <v>276</v>
      </c>
      <c r="J8" s="92" t="s">
        <v>65</v>
      </c>
    </row>
    <row r="9" spans="1:13">
      <c r="A9" s="95" t="s">
        <v>9</v>
      </c>
      <c r="B9" s="232" t="s">
        <v>279</v>
      </c>
      <c r="C9" s="233"/>
      <c r="D9" s="233"/>
      <c r="E9" s="233"/>
      <c r="F9" s="233"/>
      <c r="G9" s="234"/>
      <c r="H9" s="153" t="s">
        <v>52</v>
      </c>
      <c r="I9" s="154" t="s">
        <v>13</v>
      </c>
      <c r="J9" s="152">
        <f>IF($I$9 = "筋力",基本!$C$5,IF($I$9 = "耐久力",基本!$C$6,IF($I$9 = "敏捷力",基本!$C$7,IF($I$9 = "知力",基本!$C$8,IF($I$9 = "判断力",基本!$C$9,IF($I$9 = "魅力",基本!$C$10,""))))))</f>
        <v>6</v>
      </c>
      <c r="K9" s="154" t="s">
        <v>98</v>
      </c>
    </row>
    <row r="10" spans="1:13">
      <c r="A10" s="97" t="s">
        <v>10</v>
      </c>
      <c r="B10" s="235" t="s">
        <v>280</v>
      </c>
      <c r="C10" s="236"/>
      <c r="D10" s="236"/>
      <c r="E10" s="236"/>
      <c r="F10" s="236"/>
      <c r="G10" s="237"/>
      <c r="H10" s="153" t="s">
        <v>61</v>
      </c>
      <c r="I10" s="154">
        <v>0</v>
      </c>
      <c r="J10" s="166" t="s">
        <v>54</v>
      </c>
      <c r="K10" s="167"/>
      <c r="L10" s="152">
        <f>IF($I$8=基本!$F$4,基本!$O$7,IF($I$8=基本!$F$13,基本!$O$16,IF($I$8=基本!$F$22,基本!$O$25,IF($I$8=基本!$F$31,基本!$O$34,IF($I$8=基本!$F$40,基本!$O$43,0)))))</f>
        <v>13</v>
      </c>
    </row>
    <row r="11" spans="1:13">
      <c r="A11" s="96"/>
      <c r="B11" s="266" t="s">
        <v>281</v>
      </c>
      <c r="C11" s="267"/>
      <c r="D11" s="267"/>
      <c r="E11" s="267"/>
      <c r="F11" s="267"/>
      <c r="G11" s="268"/>
      <c r="H11" s="100" t="s">
        <v>53</v>
      </c>
      <c r="I11" s="154" t="s">
        <v>13</v>
      </c>
      <c r="J11" s="102">
        <f>IF($I$9 = "筋力",基本!$C$5,IF($I$11 = "耐久力",基本!$C$6,IF($I$11 = "敏捷力",基本!$C$7,IF($I$11 = "知力",基本!$C$8,IF($I$11 = "判断力",基本!$C$9,IF($I$11 = "魅力",基本!$C$10,""))))))</f>
        <v>6</v>
      </c>
      <c r="L11" s="87"/>
    </row>
    <row r="12" spans="1:13">
      <c r="A12" s="96"/>
      <c r="B12" s="266" t="s">
        <v>282</v>
      </c>
      <c r="C12" s="267"/>
      <c r="D12" s="267"/>
      <c r="E12" s="267"/>
      <c r="F12" s="267"/>
      <c r="G12" s="268"/>
      <c r="H12" s="153" t="s">
        <v>62</v>
      </c>
      <c r="I12" s="154">
        <v>0</v>
      </c>
      <c r="J12" s="166" t="s">
        <v>55</v>
      </c>
      <c r="K12" s="167"/>
      <c r="L12" s="152">
        <f>IF($I$8=基本!$F$4,基本!$O$9,IF($I$8=基本!$F$13,基本!$O$18,IF($I$8=基本!$F$22,基本!$O$27,IF($I$8=基本!$F$31,基本!$O$36,IF($I$8=基本!$F$40,基本!$O$45,0)))))</f>
        <v>0</v>
      </c>
    </row>
    <row r="13" spans="1:13">
      <c r="A13" s="96"/>
      <c r="B13" s="266" t="s">
        <v>283</v>
      </c>
      <c r="C13" s="267"/>
      <c r="D13" s="267"/>
      <c r="E13" s="267"/>
      <c r="F13" s="267"/>
      <c r="G13" s="268"/>
      <c r="H13" s="101" t="s">
        <v>89</v>
      </c>
      <c r="I13" s="154">
        <v>2</v>
      </c>
      <c r="J13" s="153" t="s">
        <v>45</v>
      </c>
      <c r="K13" s="154">
        <v>6</v>
      </c>
      <c r="L13" s="154">
        <v>5</v>
      </c>
      <c r="M13" s="134" t="s">
        <v>153</v>
      </c>
    </row>
    <row r="14" spans="1:13">
      <c r="A14" s="96"/>
      <c r="B14" s="266"/>
      <c r="C14" s="267"/>
      <c r="D14" s="267"/>
      <c r="E14" s="267"/>
      <c r="F14" s="267"/>
      <c r="G14" s="268"/>
      <c r="H14" s="153" t="s">
        <v>51</v>
      </c>
      <c r="I14" s="154">
        <v>3</v>
      </c>
      <c r="J14" s="153" t="s">
        <v>45</v>
      </c>
      <c r="K14" s="154">
        <v>8</v>
      </c>
      <c r="L14" s="154">
        <v>12</v>
      </c>
      <c r="M14" s="134" t="s">
        <v>152</v>
      </c>
    </row>
    <row r="15" spans="1:13">
      <c r="A15" s="98"/>
      <c r="B15" s="370"/>
      <c r="C15" s="368"/>
      <c r="D15" s="368"/>
      <c r="E15" s="368"/>
      <c r="F15" s="368"/>
      <c r="G15" s="369"/>
      <c r="H15" s="153" t="s">
        <v>63</v>
      </c>
      <c r="I15" s="154"/>
    </row>
    <row r="16" spans="1:13" ht="14.25" thickBot="1">
      <c r="A16" s="14" t="s">
        <v>48</v>
      </c>
      <c r="E16" s="3"/>
      <c r="H16" s="125"/>
      <c r="I16" s="125"/>
      <c r="J16" s="125"/>
      <c r="K16" s="125"/>
    </row>
    <row r="17" spans="1:11" ht="18.75" customHeight="1" thickBot="1">
      <c r="A17" s="294" t="str">
        <f>$B$2</f>
        <v>ゴーリング・チャージ</v>
      </c>
      <c r="B17" s="295"/>
      <c r="C17" s="296"/>
      <c r="D17" s="82" t="s">
        <v>3</v>
      </c>
      <c r="E17" s="151" t="s">
        <v>2</v>
      </c>
      <c r="G17" s="125"/>
      <c r="H17" s="125"/>
      <c r="I17" s="125"/>
      <c r="J17" s="125"/>
      <c r="K17" s="125"/>
    </row>
    <row r="18" spans="1:11" ht="23.25" customHeight="1">
      <c r="A18" s="242" t="s">
        <v>1</v>
      </c>
      <c r="B18" s="83" t="s">
        <v>43</v>
      </c>
      <c r="C18" s="142" t="str">
        <f>$K$9</f>
        <v>ＡＣ</v>
      </c>
      <c r="D18" s="85" t="str">
        <f>$J$9+$L$10+$I$10+1 &amp; "+1d20"</f>
        <v>20+1d20</v>
      </c>
      <c r="E18" s="75" t="str">
        <f>$J$9+$L$10+$I$10+2 &amp; "+1d20"</f>
        <v>21+1d20</v>
      </c>
      <c r="F18" s="125"/>
      <c r="G18" s="125"/>
      <c r="H18" s="125"/>
      <c r="I18" s="125"/>
      <c r="J18" s="125"/>
      <c r="K18" s="125"/>
    </row>
    <row r="19" spans="1:11" ht="23.25" customHeight="1">
      <c r="A19" s="243"/>
      <c r="B19" s="158" t="s">
        <v>5</v>
      </c>
      <c r="C19" s="76" t="str">
        <f>IF($I$15 = 0,"", $I$15)</f>
        <v/>
      </c>
      <c r="D19" s="80" t="str">
        <f>$J$11+$L$12+$I$12 &amp; "+" &amp; $I$13 &amp; "d" &amp; $K$13</f>
        <v>6+2d6</v>
      </c>
      <c r="E19" s="81" t="str">
        <f>$J$11+$L$12+$I$12 &amp; "+" &amp; $I$13 &amp; "d" &amp; $K$13</f>
        <v>6+2d6</v>
      </c>
      <c r="F19" s="125"/>
      <c r="G19" s="125"/>
      <c r="H19" s="125"/>
      <c r="I19" s="125"/>
      <c r="J19" s="125"/>
      <c r="K19" s="125"/>
    </row>
    <row r="20" spans="1:11" ht="23.25" customHeight="1" thickBot="1">
      <c r="A20" s="244"/>
      <c r="B20" s="84" t="s">
        <v>4</v>
      </c>
      <c r="C20" s="77" t="str">
        <f>IF($I$15 = 0,"", $I$15)</f>
        <v/>
      </c>
      <c r="D20" s="78" t="str">
        <f>$J$11+$L$12+$I$12+($I$13*$K$13) &amp; IF($I$14 = 0,"","+" &amp; $I$14 &amp; "d" &amp; $K$14) &amp; IF($H$17 = 0,"","+" &amp; $H$17 &amp; "d" &amp; $J$17)</f>
        <v>18+3d8</v>
      </c>
      <c r="E20" s="79" t="str">
        <f>$J$11+$L$12+$I$12+($I$13*$K$13)&amp; IF($I$14 = 0,"","+" &amp; $I$14 &amp; "d" &amp; $K$14) &amp; IF($H$17 = 0,"","+" &amp; $H$17 &amp; "d" &amp; $J$17)</f>
        <v>18+3d8</v>
      </c>
      <c r="F20" s="125"/>
      <c r="G20" s="125"/>
      <c r="H20" s="125"/>
      <c r="I20" s="125"/>
      <c r="J20" s="125"/>
      <c r="K20" s="125"/>
    </row>
    <row r="21" spans="1:11" ht="24" customHeight="1">
      <c r="A21" s="250" t="s">
        <v>287</v>
      </c>
      <c r="B21" s="250"/>
      <c r="C21" s="250"/>
      <c r="D21" s="250"/>
      <c r="E21" s="250"/>
      <c r="F21" s="250"/>
      <c r="G21" s="250"/>
      <c r="I21" s="125"/>
      <c r="J21" s="125"/>
      <c r="K21" s="125"/>
    </row>
    <row r="22" spans="1:11" ht="13.5" customHeight="1">
      <c r="A22" s="251" t="s">
        <v>297</v>
      </c>
      <c r="B22" s="251"/>
      <c r="C22" s="251"/>
      <c r="D22" s="251"/>
      <c r="E22" s="251"/>
      <c r="F22" s="251"/>
      <c r="G22" s="251"/>
    </row>
    <row r="23" spans="1:11" ht="13.5" customHeight="1">
      <c r="A23" s="252" t="s">
        <v>288</v>
      </c>
      <c r="B23" s="252"/>
      <c r="C23" s="252"/>
      <c r="D23" s="252"/>
      <c r="E23" s="252"/>
      <c r="F23" s="252"/>
      <c r="G23" s="252"/>
      <c r="I23" s="125"/>
      <c r="J23" s="125"/>
      <c r="K23" s="125"/>
    </row>
    <row r="24" spans="1:11" ht="13.5" customHeight="1">
      <c r="A24" s="252" t="s">
        <v>289</v>
      </c>
      <c r="B24" s="252"/>
      <c r="C24" s="252"/>
      <c r="D24" s="252"/>
      <c r="E24" s="252"/>
      <c r="F24" s="252"/>
      <c r="G24" s="252"/>
      <c r="I24" s="125"/>
      <c r="J24" s="125"/>
      <c r="K24" s="125"/>
    </row>
    <row r="25" spans="1:11" ht="17.25">
      <c r="A25" s="371" t="str">
        <f>"　　　　奇数：使用者に" &amp; 5+INT(基本!$B$3/2) &amp; "一時的HP　偶数：５マス以内の味方に" &amp; INT(基本!$B$3/2) &amp; "一時的HP"</f>
        <v>　　　　奇数：使用者に12一時的HP　偶数：５マス以内の味方に7一時的HP</v>
      </c>
      <c r="B25" s="371"/>
      <c r="C25" s="371"/>
      <c r="D25" s="371"/>
      <c r="E25" s="371"/>
      <c r="F25" s="371"/>
      <c r="G25" s="371"/>
      <c r="I25" s="125"/>
      <c r="J25" s="125"/>
      <c r="K25" s="125"/>
    </row>
    <row r="26" spans="1:11" ht="24" customHeight="1">
      <c r="A26" s="250" t="s">
        <v>322</v>
      </c>
      <c r="B26" s="250"/>
      <c r="C26" s="250"/>
      <c r="D26" s="250"/>
      <c r="E26" s="250"/>
      <c r="F26" s="250"/>
      <c r="G26" s="250"/>
      <c r="I26" s="125"/>
      <c r="J26" s="125"/>
      <c r="K26" s="125"/>
    </row>
    <row r="27" spans="1:11" ht="13.5" customHeight="1">
      <c r="A27" s="251" t="s">
        <v>323</v>
      </c>
      <c r="B27" s="251"/>
      <c r="C27" s="251"/>
      <c r="D27" s="251"/>
      <c r="E27" s="251"/>
      <c r="F27" s="251"/>
      <c r="G27" s="251"/>
    </row>
    <row r="28" spans="1:11" ht="13.5" customHeight="1">
      <c r="A28" s="251" t="s">
        <v>324</v>
      </c>
      <c r="B28" s="251"/>
      <c r="C28" s="251"/>
      <c r="D28" s="251"/>
      <c r="E28" s="251"/>
      <c r="F28" s="251"/>
      <c r="G28" s="251"/>
    </row>
    <row r="29" spans="1:11" ht="24" customHeight="1">
      <c r="A29" s="250" t="s">
        <v>290</v>
      </c>
      <c r="B29" s="250"/>
      <c r="C29" s="250"/>
      <c r="D29" s="250"/>
      <c r="E29" s="250"/>
      <c r="F29" s="250"/>
      <c r="G29" s="250"/>
      <c r="I29" s="125"/>
      <c r="J29" s="125"/>
      <c r="K29" s="125"/>
    </row>
    <row r="30" spans="1:11" ht="13.5" customHeight="1">
      <c r="A30" s="251" t="s">
        <v>299</v>
      </c>
      <c r="B30" s="251"/>
      <c r="C30" s="251"/>
      <c r="D30" s="251"/>
      <c r="E30" s="251"/>
      <c r="F30" s="251"/>
      <c r="G30" s="251"/>
    </row>
    <row r="31" spans="1:11">
      <c r="A31" s="155"/>
      <c r="B31" s="155"/>
      <c r="C31" s="155"/>
      <c r="D31" s="155"/>
      <c r="E31" s="155"/>
      <c r="F31" s="155"/>
      <c r="G31" s="155"/>
    </row>
    <row r="32" spans="1:11">
      <c r="A32" s="253" t="s">
        <v>50</v>
      </c>
      <c r="B32" s="254"/>
      <c r="C32" s="254"/>
      <c r="D32" s="254"/>
      <c r="E32" s="254"/>
      <c r="F32" s="254"/>
      <c r="G32" s="255"/>
    </row>
    <row r="33" spans="1:12" s="87" customFormat="1">
      <c r="A33" s="224"/>
      <c r="B33" s="225"/>
      <c r="C33" s="225"/>
      <c r="D33" s="225"/>
      <c r="E33" s="225"/>
      <c r="F33" s="225"/>
      <c r="G33" s="226"/>
      <c r="L33" s="125"/>
    </row>
    <row r="34" spans="1:12" s="87" customFormat="1" ht="17.25">
      <c r="A34" s="256"/>
      <c r="B34" s="292"/>
      <c r="C34" s="292"/>
      <c r="D34" s="292"/>
      <c r="E34" s="292"/>
      <c r="F34" s="292"/>
      <c r="G34" s="293"/>
      <c r="L34" s="125"/>
    </row>
    <row r="35" spans="1:12" s="87" customFormat="1">
      <c r="A35" s="224"/>
      <c r="B35" s="225"/>
      <c r="C35" s="225"/>
      <c r="D35" s="225"/>
      <c r="E35" s="225"/>
      <c r="F35" s="225"/>
      <c r="G35" s="226"/>
      <c r="L35" s="125"/>
    </row>
    <row r="36" spans="1:12" s="87" customFormat="1">
      <c r="A36" s="224"/>
      <c r="B36" s="225"/>
      <c r="C36" s="225"/>
      <c r="D36" s="225"/>
      <c r="E36" s="225"/>
      <c r="F36" s="225"/>
      <c r="G36" s="226"/>
      <c r="L36" s="125"/>
    </row>
    <row r="37" spans="1:12" s="87" customFormat="1">
      <c r="A37" s="224"/>
      <c r="B37" s="225"/>
      <c r="C37" s="225"/>
      <c r="D37" s="225"/>
      <c r="E37" s="225"/>
      <c r="F37" s="225"/>
      <c r="G37" s="226"/>
      <c r="L37" s="125"/>
    </row>
    <row r="38" spans="1:12" s="87" customFormat="1">
      <c r="A38" s="224"/>
      <c r="B38" s="225"/>
      <c r="C38" s="225"/>
      <c r="D38" s="225"/>
      <c r="E38" s="225"/>
      <c r="F38" s="225"/>
      <c r="G38" s="226"/>
      <c r="L38" s="125"/>
    </row>
    <row r="39" spans="1:12" s="87" customFormat="1">
      <c r="A39" s="224"/>
      <c r="B39" s="225"/>
      <c r="C39" s="225"/>
      <c r="D39" s="225"/>
      <c r="E39" s="225"/>
      <c r="F39" s="225"/>
      <c r="G39" s="226"/>
      <c r="L39" s="125"/>
    </row>
    <row r="40" spans="1:12" s="87" customFormat="1">
      <c r="A40" s="224"/>
      <c r="B40" s="225"/>
      <c r="C40" s="225"/>
      <c r="D40" s="225"/>
      <c r="E40" s="225"/>
      <c r="F40" s="225"/>
      <c r="G40" s="226"/>
      <c r="L40" s="125"/>
    </row>
    <row r="41" spans="1:12" s="87" customFormat="1">
      <c r="A41" s="224"/>
      <c r="B41" s="225"/>
      <c r="C41" s="225"/>
      <c r="D41" s="225"/>
      <c r="E41" s="225"/>
      <c r="F41" s="225"/>
      <c r="G41" s="226"/>
      <c r="L41" s="125"/>
    </row>
    <row r="42" spans="1:12" s="87" customFormat="1">
      <c r="A42" s="224"/>
      <c r="B42" s="225"/>
      <c r="C42" s="225"/>
      <c r="D42" s="225"/>
      <c r="E42" s="225"/>
      <c r="F42" s="225"/>
      <c r="G42" s="226"/>
      <c r="L42" s="125"/>
    </row>
    <row r="43" spans="1:12" s="87" customFormat="1">
      <c r="A43" s="224"/>
      <c r="B43" s="225"/>
      <c r="C43" s="225"/>
      <c r="D43" s="225"/>
      <c r="E43" s="225"/>
      <c r="F43" s="225"/>
      <c r="G43" s="226"/>
      <c r="L43" s="125"/>
    </row>
    <row r="44" spans="1:12" s="87" customFormat="1">
      <c r="A44" s="224"/>
      <c r="B44" s="225"/>
      <c r="C44" s="225"/>
      <c r="D44" s="225"/>
      <c r="E44" s="225"/>
      <c r="F44" s="225"/>
      <c r="G44" s="226"/>
      <c r="L44" s="125"/>
    </row>
    <row r="45" spans="1:12" s="87" customFormat="1">
      <c r="A45" s="224"/>
      <c r="B45" s="225"/>
      <c r="C45" s="225"/>
      <c r="D45" s="225"/>
      <c r="E45" s="225"/>
      <c r="F45" s="225"/>
      <c r="G45" s="226"/>
      <c r="L45" s="125"/>
    </row>
    <row r="46" spans="1:12" s="87" customFormat="1">
      <c r="A46" s="224"/>
      <c r="B46" s="225"/>
      <c r="C46" s="225"/>
      <c r="D46" s="225"/>
      <c r="E46" s="225"/>
      <c r="F46" s="225"/>
      <c r="G46" s="226"/>
      <c r="L46" s="125"/>
    </row>
    <row r="47" spans="1:12" s="87" customFormat="1">
      <c r="A47" s="224"/>
      <c r="B47" s="225"/>
      <c r="C47" s="225"/>
      <c r="D47" s="225"/>
      <c r="E47" s="225"/>
      <c r="F47" s="225"/>
      <c r="G47" s="226"/>
      <c r="L47" s="125"/>
    </row>
    <row r="48" spans="1:12" s="87" customFormat="1">
      <c r="A48" s="224"/>
      <c r="B48" s="225"/>
      <c r="C48" s="225"/>
      <c r="D48" s="225"/>
      <c r="E48" s="225"/>
      <c r="F48" s="225"/>
      <c r="G48" s="226"/>
      <c r="L48" s="125"/>
    </row>
    <row r="49" spans="1:12" s="87" customFormat="1">
      <c r="A49" s="224"/>
      <c r="B49" s="225"/>
      <c r="C49" s="225"/>
      <c r="D49" s="225"/>
      <c r="E49" s="225"/>
      <c r="F49" s="225"/>
      <c r="G49" s="226"/>
      <c r="L49" s="125"/>
    </row>
    <row r="50" spans="1:12" s="87" customFormat="1">
      <c r="A50" s="224"/>
      <c r="B50" s="225"/>
      <c r="C50" s="225"/>
      <c r="D50" s="225"/>
      <c r="E50" s="225"/>
      <c r="F50" s="225"/>
      <c r="G50" s="226"/>
      <c r="L50" s="125"/>
    </row>
    <row r="51" spans="1:12" s="87" customFormat="1">
      <c r="A51" s="224"/>
      <c r="B51" s="225"/>
      <c r="C51" s="225"/>
      <c r="D51" s="225"/>
      <c r="E51" s="225"/>
      <c r="F51" s="225"/>
      <c r="G51" s="226"/>
      <c r="L51" s="125"/>
    </row>
    <row r="52" spans="1:12" s="87" customFormat="1">
      <c r="A52" s="224"/>
      <c r="B52" s="225"/>
      <c r="C52" s="225"/>
      <c r="D52" s="225"/>
      <c r="E52" s="225"/>
      <c r="F52" s="225"/>
      <c r="G52" s="226"/>
      <c r="L52" s="125"/>
    </row>
    <row r="53" spans="1:12">
      <c r="A53" s="259"/>
      <c r="B53" s="240"/>
      <c r="C53" s="240"/>
      <c r="D53" s="240"/>
      <c r="E53" s="240"/>
      <c r="F53" s="240"/>
      <c r="G53" s="241"/>
    </row>
    <row r="54" spans="1:12" ht="21">
      <c r="A54" s="103" t="s">
        <v>33</v>
      </c>
      <c r="B54" s="156">
        <f>$B$1</f>
        <v>0</v>
      </c>
      <c r="C54" s="104" t="s">
        <v>41</v>
      </c>
      <c r="D54" s="105" t="str">
        <f>$E$1</f>
        <v>遭遇毎</v>
      </c>
      <c r="E54" s="286" t="str">
        <f>$B$2</f>
        <v>ゴーリング・チャージ</v>
      </c>
      <c r="F54" s="287"/>
      <c r="G54" s="288"/>
    </row>
  </sheetData>
  <mergeCells count="52">
    <mergeCell ref="A44:G44"/>
    <mergeCell ref="A45:G45"/>
    <mergeCell ref="A46:G46"/>
    <mergeCell ref="A53:G53"/>
    <mergeCell ref="E54:G54"/>
    <mergeCell ref="A21:G21"/>
    <mergeCell ref="A22:G22"/>
    <mergeCell ref="A23:G23"/>
    <mergeCell ref="A24:G24"/>
    <mergeCell ref="A25:G25"/>
    <mergeCell ref="A26:G26"/>
    <mergeCell ref="A27:G27"/>
    <mergeCell ref="A28:G28"/>
    <mergeCell ref="A47:G47"/>
    <mergeCell ref="A48:G48"/>
    <mergeCell ref="A49:G49"/>
    <mergeCell ref="A50:G50"/>
    <mergeCell ref="A51:G51"/>
    <mergeCell ref="A52:G52"/>
    <mergeCell ref="A36:G36"/>
    <mergeCell ref="A37:G37"/>
    <mergeCell ref="A38:G38"/>
    <mergeCell ref="A39:G39"/>
    <mergeCell ref="A40:G40"/>
    <mergeCell ref="A41:G41"/>
    <mergeCell ref="A42:G42"/>
    <mergeCell ref="A43:G43"/>
    <mergeCell ref="A30:G30"/>
    <mergeCell ref="A32:G32"/>
    <mergeCell ref="A33:G33"/>
    <mergeCell ref="A34:G34"/>
    <mergeCell ref="A35:G35"/>
    <mergeCell ref="A29:G29"/>
    <mergeCell ref="A18:A20"/>
    <mergeCell ref="B12:G12"/>
    <mergeCell ref="J12:K12"/>
    <mergeCell ref="B13:G13"/>
    <mergeCell ref="B14:G14"/>
    <mergeCell ref="B15:G15"/>
    <mergeCell ref="A17:C17"/>
    <mergeCell ref="B7:D7"/>
    <mergeCell ref="B8:G8"/>
    <mergeCell ref="B9:G9"/>
    <mergeCell ref="B10:G10"/>
    <mergeCell ref="J10:K10"/>
    <mergeCell ref="B11:G11"/>
    <mergeCell ref="B1:C1"/>
    <mergeCell ref="F1:G1"/>
    <mergeCell ref="B2:G2"/>
    <mergeCell ref="B4:G4"/>
    <mergeCell ref="B5:G5"/>
    <mergeCell ref="B6:D6"/>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基本!$A$25:$A$31</xm:f>
          </x14:formula1>
          <xm:sqref>I6</xm:sqref>
        </x14:dataValidation>
        <x14:dataValidation type="list" allowBlank="1" showInputMessage="1" showErrorMessage="1">
          <x14:formula1>
            <xm:f>基本!$B$25:$B$29</xm:f>
          </x14:formula1>
          <xm:sqref>I7</xm:sqref>
        </x14:dataValidation>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基本!$C$25:$C$35</xm:f>
          </x14:formula1>
          <xm:sqref>I15</xm:sqref>
        </x14:dataValidation>
        <x14:dataValidation type="list" allowBlank="1" showInputMessage="1" showErrorMessage="1">
          <x14:formula1>
            <xm:f>基本!$D$25:$D$29</xm:f>
          </x14:formula1>
          <xm:sqref>I8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8"/>
  <sheetViews>
    <sheetView topLeftCell="A31" zoomScaleNormal="100" workbookViewId="0">
      <selection activeCell="I34" sqref="I34"/>
    </sheetView>
  </sheetViews>
  <sheetFormatPr defaultRowHeight="13.5"/>
  <cols>
    <col min="1" max="1" width="7.875" style="125" customWidth="1"/>
    <col min="2" max="2" width="8.5" style="125" customWidth="1"/>
    <col min="3" max="3" width="6.625" style="125" customWidth="1"/>
    <col min="4" max="4" width="15.75" style="125" customWidth="1"/>
    <col min="5" max="6" width="15.75" style="87" customWidth="1"/>
    <col min="7" max="7" width="18.25" style="87" customWidth="1"/>
    <col min="8" max="8" width="17.375" style="87" customWidth="1"/>
    <col min="9" max="9" width="14.625" style="87" customWidth="1"/>
    <col min="10" max="10" width="8.375" style="87" customWidth="1"/>
    <col min="11" max="11" width="7.5" style="87" customWidth="1"/>
    <col min="12" max="12" width="7.875" style="125" customWidth="1"/>
    <col min="13" max="13" width="9.25" style="125" customWidth="1"/>
    <col min="14" max="14" width="12.375" style="125" customWidth="1"/>
    <col min="15" max="16384" width="9" style="125"/>
  </cols>
  <sheetData>
    <row r="1" spans="1:13" ht="21">
      <c r="A1" s="106" t="s">
        <v>33</v>
      </c>
      <c r="B1" s="272">
        <v>1</v>
      </c>
      <c r="C1" s="273"/>
      <c r="D1" s="107" t="s">
        <v>41</v>
      </c>
      <c r="E1" s="108" t="s">
        <v>58</v>
      </c>
      <c r="F1" s="274"/>
      <c r="G1" s="275"/>
      <c r="H1" s="92" t="s">
        <v>56</v>
      </c>
    </row>
    <row r="2" spans="1:13" ht="24.75" customHeight="1">
      <c r="A2" s="107" t="s">
        <v>0</v>
      </c>
      <c r="B2" s="276" t="s">
        <v>181</v>
      </c>
      <c r="C2" s="276"/>
      <c r="D2" s="276"/>
      <c r="E2" s="276"/>
      <c r="F2" s="276"/>
      <c r="G2" s="276"/>
      <c r="H2" s="92" t="s">
        <v>57</v>
      </c>
    </row>
    <row r="3" spans="1:13" ht="19.5" customHeight="1">
      <c r="A3" s="91" t="s">
        <v>49</v>
      </c>
      <c r="B3" s="87"/>
      <c r="C3" s="87"/>
      <c r="D3" s="87"/>
      <c r="I3" s="92"/>
    </row>
    <row r="4" spans="1:13">
      <c r="A4" s="93" t="s">
        <v>47</v>
      </c>
      <c r="B4" s="232" t="s">
        <v>205</v>
      </c>
      <c r="C4" s="233"/>
      <c r="D4" s="233"/>
      <c r="E4" s="233"/>
      <c r="F4" s="233"/>
      <c r="G4" s="234"/>
    </row>
    <row r="5" spans="1:13">
      <c r="A5" s="94" t="s">
        <v>40</v>
      </c>
      <c r="B5" s="232" t="s">
        <v>202</v>
      </c>
      <c r="C5" s="233"/>
      <c r="D5" s="233"/>
      <c r="E5" s="233"/>
      <c r="F5" s="233"/>
      <c r="G5" s="234"/>
    </row>
    <row r="6" spans="1:13">
      <c r="A6" s="94" t="s">
        <v>8</v>
      </c>
      <c r="B6" s="269" t="s">
        <v>119</v>
      </c>
      <c r="C6" s="270"/>
      <c r="D6" s="271"/>
      <c r="E6" s="143" t="s">
        <v>44</v>
      </c>
      <c r="F6" s="121" t="str">
        <f>$I$6</f>
        <v>近接範囲</v>
      </c>
      <c r="G6" s="144" t="str">
        <f>IF($J$6 = 0,"", $J$6)</f>
        <v/>
      </c>
      <c r="H6" s="143" t="s">
        <v>44</v>
      </c>
      <c r="I6" s="145" t="s">
        <v>73</v>
      </c>
      <c r="J6" s="145"/>
    </row>
    <row r="7" spans="1:13">
      <c r="A7" s="95" t="s">
        <v>7</v>
      </c>
      <c r="B7" s="283" t="s">
        <v>182</v>
      </c>
      <c r="C7" s="284"/>
      <c r="D7" s="285"/>
      <c r="E7" s="143" t="s">
        <v>69</v>
      </c>
      <c r="F7" s="144" t="str">
        <f>IF($I$7 = 0,"", $I$7)</f>
        <v>爆発</v>
      </c>
      <c r="G7" s="144">
        <f>IF($J$7 = 0,"", $J$7)</f>
        <v>5</v>
      </c>
      <c r="H7" s="143" t="s">
        <v>69</v>
      </c>
      <c r="I7" s="145" t="s">
        <v>70</v>
      </c>
      <c r="J7" s="145">
        <v>5</v>
      </c>
    </row>
    <row r="8" spans="1:13">
      <c r="A8" s="97" t="s">
        <v>121</v>
      </c>
      <c r="B8" s="263" t="s">
        <v>183</v>
      </c>
      <c r="C8" s="264"/>
      <c r="D8" s="264"/>
      <c r="E8" s="264"/>
      <c r="F8" s="264"/>
      <c r="G8" s="265"/>
      <c r="H8" s="143" t="s">
        <v>88</v>
      </c>
      <c r="I8" s="145" t="s">
        <v>144</v>
      </c>
      <c r="J8" s="92" t="s">
        <v>65</v>
      </c>
    </row>
    <row r="9" spans="1:13">
      <c r="A9" s="97" t="s">
        <v>64</v>
      </c>
      <c r="B9" s="263" t="s">
        <v>184</v>
      </c>
      <c r="C9" s="264"/>
      <c r="D9" s="264"/>
      <c r="E9" s="264"/>
      <c r="F9" s="264"/>
      <c r="G9" s="265"/>
      <c r="H9" s="143" t="s">
        <v>52</v>
      </c>
      <c r="I9" s="145" t="s">
        <v>13</v>
      </c>
      <c r="J9" s="144">
        <f>IF($I$9 = "筋力",基本!$C$5,IF($I$9 = "耐久力",基本!$C$6,IF($I$9 = "敏捷力",基本!$C$7,IF($I$9 = "知力",基本!$C$8,IF($I$9 = "判断力",基本!$C$9,IF($I$9 = "魅力",基本!$C$10,""))))))</f>
        <v>6</v>
      </c>
      <c r="K9" s="145" t="s">
        <v>95</v>
      </c>
    </row>
    <row r="10" spans="1:13">
      <c r="A10" s="96"/>
      <c r="B10" s="224" t="s">
        <v>185</v>
      </c>
      <c r="C10" s="225"/>
      <c r="D10" s="225"/>
      <c r="E10" s="225"/>
      <c r="F10" s="225"/>
      <c r="G10" s="226"/>
      <c r="H10" s="143" t="s">
        <v>61</v>
      </c>
      <c r="I10" s="145">
        <v>0</v>
      </c>
      <c r="J10" s="166" t="s">
        <v>54</v>
      </c>
      <c r="K10" s="167"/>
      <c r="L10" s="144">
        <f>IF($I$8=基本!$F$4,基本!$O$7,IF($I$8=基本!$F$13,基本!$O$16,IF($I$8=基本!$F$22,基本!$O$25,IF($I$8=基本!$F$31,基本!$O$34,IF($I$8=基本!$F$40,基本!$O$43,0)))))</f>
        <v>14</v>
      </c>
    </row>
    <row r="11" spans="1:13">
      <c r="A11" s="96"/>
      <c r="B11" s="266" t="s">
        <v>186</v>
      </c>
      <c r="C11" s="267"/>
      <c r="D11" s="267"/>
      <c r="E11" s="267"/>
      <c r="F11" s="267"/>
      <c r="G11" s="268"/>
      <c r="H11" s="100" t="s">
        <v>53</v>
      </c>
      <c r="I11" s="145" t="s">
        <v>17</v>
      </c>
      <c r="J11" s="102">
        <f>IF($I$11 = "筋力",基本!$C$5,IF($I$11 = "耐久力",基本!$C$6,IF($I$11 = "敏捷力",基本!$C$7,IF($I$11 = "知力",基本!$C$8,IF($I$11 = "判断力",基本!$C$9,IF($I$11 = "魅力",基本!$C$10,""))))))</f>
        <v>5</v>
      </c>
      <c r="L11" s="87"/>
    </row>
    <row r="12" spans="1:13">
      <c r="A12" s="96"/>
      <c r="B12" s="224"/>
      <c r="C12" s="225"/>
      <c r="D12" s="225"/>
      <c r="E12" s="225"/>
      <c r="F12" s="225"/>
      <c r="G12" s="226"/>
      <c r="H12" s="143" t="s">
        <v>62</v>
      </c>
      <c r="I12" s="145">
        <v>0</v>
      </c>
      <c r="J12" s="166" t="s">
        <v>55</v>
      </c>
      <c r="K12" s="167"/>
      <c r="L12" s="144">
        <f>IF($I$8=基本!$F$4,基本!$O$9,IF($I$8=基本!$F$13,基本!$O$18,IF($I$8=基本!$F$22,基本!$O$27,IF($I$8=基本!$F$31,基本!$O$36,IF($I$8=基本!$F$40,基本!$O$45,0)))))</f>
        <v>3</v>
      </c>
    </row>
    <row r="13" spans="1:13">
      <c r="A13" s="96"/>
      <c r="B13" s="224"/>
      <c r="C13" s="225"/>
      <c r="D13" s="225"/>
      <c r="E13" s="225"/>
      <c r="F13" s="225"/>
      <c r="G13" s="226"/>
      <c r="H13" s="101" t="s">
        <v>89</v>
      </c>
      <c r="I13" s="145">
        <v>3</v>
      </c>
      <c r="J13" s="143" t="s">
        <v>45</v>
      </c>
      <c r="K13" s="145">
        <v>10</v>
      </c>
      <c r="L13" s="145">
        <v>5</v>
      </c>
      <c r="M13" s="134" t="s">
        <v>153</v>
      </c>
    </row>
    <row r="14" spans="1:13" ht="18.75">
      <c r="A14" s="96"/>
      <c r="B14" s="277" t="str">
        <f>"　　　　　　　　　　　　　全防御値に　＋" &amp; $J$11+1 &amp; "　+近接基礎攻撃"</f>
        <v>　　　　　　　　　　　　　全防御値に　＋6　+近接基礎攻撃</v>
      </c>
      <c r="C14" s="278"/>
      <c r="D14" s="278"/>
      <c r="E14" s="278"/>
      <c r="F14" s="278"/>
      <c r="G14" s="279"/>
      <c r="H14" s="143" t="s">
        <v>51</v>
      </c>
      <c r="I14" s="145">
        <v>3</v>
      </c>
      <c r="J14" s="143" t="s">
        <v>45</v>
      </c>
      <c r="K14" s="145">
        <v>8</v>
      </c>
      <c r="L14" s="145">
        <v>12</v>
      </c>
      <c r="M14" s="134" t="s">
        <v>152</v>
      </c>
    </row>
    <row r="15" spans="1:13">
      <c r="A15" s="98"/>
      <c r="B15" s="280"/>
      <c r="C15" s="281"/>
      <c r="D15" s="281"/>
      <c r="E15" s="281"/>
      <c r="F15" s="281"/>
      <c r="G15" s="282"/>
      <c r="H15" s="143" t="s">
        <v>63</v>
      </c>
      <c r="I15" s="145"/>
    </row>
    <row r="16" spans="1:13">
      <c r="A16" s="14"/>
      <c r="E16" s="3"/>
      <c r="H16" s="125"/>
      <c r="I16" s="125"/>
      <c r="J16" s="125"/>
      <c r="K16" s="125"/>
    </row>
    <row r="17" spans="1:12">
      <c r="A17" s="146"/>
      <c r="B17" s="146"/>
      <c r="C17" s="146"/>
      <c r="D17" s="146"/>
      <c r="E17" s="146"/>
      <c r="F17" s="146"/>
      <c r="G17" s="146"/>
    </row>
    <row r="18" spans="1:12">
      <c r="A18" s="253" t="s">
        <v>50</v>
      </c>
      <c r="B18" s="254"/>
      <c r="C18" s="254"/>
      <c r="D18" s="254"/>
      <c r="E18" s="254"/>
      <c r="F18" s="254"/>
      <c r="G18" s="255"/>
    </row>
    <row r="19" spans="1:12" s="87" customFormat="1">
      <c r="A19" s="224"/>
      <c r="B19" s="225"/>
      <c r="C19" s="225"/>
      <c r="D19" s="225"/>
      <c r="E19" s="225"/>
      <c r="F19" s="225"/>
      <c r="G19" s="226"/>
      <c r="L19" s="125"/>
    </row>
    <row r="20" spans="1:12" s="87" customFormat="1">
      <c r="A20" s="224"/>
      <c r="B20" s="225"/>
      <c r="C20" s="225"/>
      <c r="D20" s="225"/>
      <c r="E20" s="225"/>
      <c r="F20" s="225"/>
      <c r="G20" s="226"/>
      <c r="L20" s="125"/>
    </row>
    <row r="21" spans="1:12" s="87" customFormat="1">
      <c r="A21" s="224"/>
      <c r="B21" s="225"/>
      <c r="C21" s="225"/>
      <c r="D21" s="225"/>
      <c r="E21" s="225"/>
      <c r="F21" s="225"/>
      <c r="G21" s="226"/>
      <c r="L21" s="125"/>
    </row>
    <row r="22" spans="1:12" s="87" customFormat="1">
      <c r="A22" s="224"/>
      <c r="B22" s="225"/>
      <c r="C22" s="225"/>
      <c r="D22" s="225"/>
      <c r="E22" s="225"/>
      <c r="F22" s="225"/>
      <c r="G22" s="226"/>
      <c r="L22" s="125"/>
    </row>
    <row r="23" spans="1:12" s="87" customFormat="1">
      <c r="A23" s="224"/>
      <c r="B23" s="225"/>
      <c r="C23" s="225"/>
      <c r="D23" s="225"/>
      <c r="E23" s="225"/>
      <c r="F23" s="225"/>
      <c r="G23" s="226"/>
      <c r="L23" s="125"/>
    </row>
    <row r="24" spans="1:12" s="87" customFormat="1">
      <c r="A24" s="224"/>
      <c r="B24" s="225"/>
      <c r="C24" s="225"/>
      <c r="D24" s="225"/>
      <c r="E24" s="225"/>
      <c r="F24" s="225"/>
      <c r="G24" s="226"/>
      <c r="L24" s="125"/>
    </row>
    <row r="25" spans="1:12" s="87" customFormat="1">
      <c r="A25" s="224"/>
      <c r="B25" s="225"/>
      <c r="C25" s="225"/>
      <c r="D25" s="225"/>
      <c r="E25" s="225"/>
      <c r="F25" s="225"/>
      <c r="G25" s="226"/>
      <c r="L25" s="125"/>
    </row>
    <row r="26" spans="1:12" s="87" customFormat="1">
      <c r="A26" s="224"/>
      <c r="B26" s="225"/>
      <c r="C26" s="225"/>
      <c r="D26" s="225"/>
      <c r="E26" s="225"/>
      <c r="F26" s="225"/>
      <c r="G26" s="226"/>
      <c r="L26" s="125"/>
    </row>
    <row r="27" spans="1:12" s="87" customFormat="1">
      <c r="A27" s="224"/>
      <c r="B27" s="225"/>
      <c r="C27" s="225"/>
      <c r="D27" s="225"/>
      <c r="E27" s="225"/>
      <c r="F27" s="225"/>
      <c r="G27" s="226"/>
      <c r="L27" s="125"/>
    </row>
    <row r="28" spans="1:12" s="87" customFormat="1">
      <c r="A28" s="224"/>
      <c r="B28" s="225"/>
      <c r="C28" s="225"/>
      <c r="D28" s="225"/>
      <c r="E28" s="225"/>
      <c r="F28" s="225"/>
      <c r="G28" s="226"/>
      <c r="L28" s="125"/>
    </row>
    <row r="29" spans="1:12" s="87" customFormat="1">
      <c r="A29" s="224"/>
      <c r="B29" s="225"/>
      <c r="C29" s="225"/>
      <c r="D29" s="225"/>
      <c r="E29" s="225"/>
      <c r="F29" s="225"/>
      <c r="G29" s="226"/>
      <c r="L29" s="125"/>
    </row>
    <row r="30" spans="1:12" s="87" customFormat="1">
      <c r="A30" s="224"/>
      <c r="B30" s="225"/>
      <c r="C30" s="225"/>
      <c r="D30" s="225"/>
      <c r="E30" s="225"/>
      <c r="F30" s="225"/>
      <c r="G30" s="226"/>
      <c r="L30" s="125"/>
    </row>
    <row r="31" spans="1:12" s="87" customFormat="1">
      <c r="A31" s="224"/>
      <c r="B31" s="225"/>
      <c r="C31" s="225"/>
      <c r="D31" s="225"/>
      <c r="E31" s="225"/>
      <c r="F31" s="225"/>
      <c r="G31" s="226"/>
      <c r="L31" s="125"/>
    </row>
    <row r="32" spans="1:12" s="87" customFormat="1">
      <c r="A32" s="224"/>
      <c r="B32" s="225"/>
      <c r="C32" s="225"/>
      <c r="D32" s="225"/>
      <c r="E32" s="225"/>
      <c r="F32" s="225"/>
      <c r="G32" s="226"/>
      <c r="L32" s="125"/>
    </row>
    <row r="33" spans="1:12" s="87" customFormat="1">
      <c r="A33" s="224"/>
      <c r="B33" s="225"/>
      <c r="C33" s="225"/>
      <c r="D33" s="225"/>
      <c r="E33" s="225"/>
      <c r="F33" s="225"/>
      <c r="G33" s="226"/>
      <c r="L33" s="125"/>
    </row>
    <row r="34" spans="1:12" s="87" customFormat="1">
      <c r="A34" s="224"/>
      <c r="B34" s="225"/>
      <c r="C34" s="225"/>
      <c r="D34" s="225"/>
      <c r="E34" s="225"/>
      <c r="F34" s="225"/>
      <c r="G34" s="226"/>
      <c r="L34" s="125"/>
    </row>
    <row r="35" spans="1:12" s="87" customFormat="1">
      <c r="A35" s="224"/>
      <c r="B35" s="225"/>
      <c r="C35" s="225"/>
      <c r="D35" s="225"/>
      <c r="E35" s="225"/>
      <c r="F35" s="225"/>
      <c r="G35" s="226"/>
      <c r="L35" s="125"/>
    </row>
    <row r="36" spans="1:12" s="87" customFormat="1">
      <c r="A36" s="224"/>
      <c r="B36" s="225"/>
      <c r="C36" s="225"/>
      <c r="D36" s="225"/>
      <c r="E36" s="225"/>
      <c r="F36" s="225"/>
      <c r="G36" s="226"/>
      <c r="L36" s="125"/>
    </row>
    <row r="37" spans="1:12" s="87" customFormat="1">
      <c r="A37" s="224"/>
      <c r="B37" s="225"/>
      <c r="C37" s="225"/>
      <c r="D37" s="225"/>
      <c r="E37" s="225"/>
      <c r="F37" s="225"/>
      <c r="G37" s="226"/>
      <c r="L37" s="125"/>
    </row>
    <row r="38" spans="1:12" s="87" customFormat="1">
      <c r="A38" s="224"/>
      <c r="B38" s="225"/>
      <c r="C38" s="225"/>
      <c r="D38" s="225"/>
      <c r="E38" s="225"/>
      <c r="F38" s="225"/>
      <c r="G38" s="226"/>
      <c r="L38" s="125"/>
    </row>
    <row r="39" spans="1:12" s="87" customFormat="1">
      <c r="A39" s="224"/>
      <c r="B39" s="225"/>
      <c r="C39" s="225"/>
      <c r="D39" s="225"/>
      <c r="E39" s="225"/>
      <c r="F39" s="225"/>
      <c r="G39" s="226"/>
      <c r="L39" s="125"/>
    </row>
    <row r="40" spans="1:12" s="87" customFormat="1">
      <c r="A40" s="224"/>
      <c r="B40" s="225"/>
      <c r="C40" s="225"/>
      <c r="D40" s="225"/>
      <c r="E40" s="225"/>
      <c r="F40" s="225"/>
      <c r="G40" s="226"/>
      <c r="L40" s="125"/>
    </row>
    <row r="41" spans="1:12" s="87" customFormat="1">
      <c r="A41" s="224"/>
      <c r="B41" s="225"/>
      <c r="C41" s="225"/>
      <c r="D41" s="225"/>
      <c r="E41" s="225"/>
      <c r="F41" s="225"/>
      <c r="G41" s="226"/>
      <c r="L41" s="125"/>
    </row>
    <row r="42" spans="1:12" s="87" customFormat="1">
      <c r="A42" s="224"/>
      <c r="B42" s="225"/>
      <c r="C42" s="225"/>
      <c r="D42" s="225"/>
      <c r="E42" s="225"/>
      <c r="F42" s="225"/>
      <c r="G42" s="226"/>
      <c r="L42" s="125"/>
    </row>
    <row r="43" spans="1:12" s="87" customFormat="1">
      <c r="A43" s="224"/>
      <c r="B43" s="225"/>
      <c r="C43" s="225"/>
      <c r="D43" s="225"/>
      <c r="E43" s="225"/>
      <c r="F43" s="225"/>
      <c r="G43" s="226"/>
      <c r="L43" s="125"/>
    </row>
    <row r="44" spans="1:12" s="87" customFormat="1">
      <c r="A44" s="224"/>
      <c r="B44" s="225"/>
      <c r="C44" s="225"/>
      <c r="D44" s="225"/>
      <c r="E44" s="225"/>
      <c r="F44" s="225"/>
      <c r="G44" s="226"/>
      <c r="L44" s="125"/>
    </row>
    <row r="45" spans="1:12" s="87" customFormat="1">
      <c r="A45" s="224"/>
      <c r="B45" s="225"/>
      <c r="C45" s="225"/>
      <c r="D45" s="225"/>
      <c r="E45" s="225"/>
      <c r="F45" s="225"/>
      <c r="G45" s="226"/>
      <c r="L45" s="125"/>
    </row>
    <row r="46" spans="1:12" s="87" customFormat="1">
      <c r="A46" s="224"/>
      <c r="B46" s="225"/>
      <c r="C46" s="225"/>
      <c r="D46" s="225"/>
      <c r="E46" s="225"/>
      <c r="F46" s="225"/>
      <c r="G46" s="226"/>
      <c r="L46" s="125"/>
    </row>
    <row r="47" spans="1:12" s="87" customFormat="1">
      <c r="A47" s="224"/>
      <c r="B47" s="225"/>
      <c r="C47" s="225"/>
      <c r="D47" s="225"/>
      <c r="E47" s="225"/>
      <c r="F47" s="225"/>
      <c r="G47" s="226"/>
      <c r="L47" s="125"/>
    </row>
    <row r="48" spans="1:12" s="87" customFormat="1">
      <c r="A48" s="224"/>
      <c r="B48" s="225"/>
      <c r="C48" s="225"/>
      <c r="D48" s="225"/>
      <c r="E48" s="225"/>
      <c r="F48" s="225"/>
      <c r="G48" s="226"/>
      <c r="L48" s="125"/>
    </row>
    <row r="49" spans="1:12" s="87" customFormat="1">
      <c r="A49" s="224"/>
      <c r="B49" s="225"/>
      <c r="C49" s="225"/>
      <c r="D49" s="225"/>
      <c r="E49" s="225"/>
      <c r="F49" s="225"/>
      <c r="G49" s="226"/>
      <c r="L49" s="125"/>
    </row>
    <row r="50" spans="1:12" s="87" customFormat="1">
      <c r="A50" s="224"/>
      <c r="B50" s="225"/>
      <c r="C50" s="225"/>
      <c r="D50" s="225"/>
      <c r="E50" s="225"/>
      <c r="F50" s="225"/>
      <c r="G50" s="226"/>
      <c r="L50" s="125"/>
    </row>
    <row r="51" spans="1:12" s="87" customFormat="1">
      <c r="A51" s="224"/>
      <c r="B51" s="225"/>
      <c r="C51" s="225"/>
      <c r="D51" s="225"/>
      <c r="E51" s="225"/>
      <c r="F51" s="225"/>
      <c r="G51" s="226"/>
      <c r="L51" s="125"/>
    </row>
    <row r="52" spans="1:12" s="87" customFormat="1">
      <c r="A52" s="224"/>
      <c r="B52" s="225"/>
      <c r="C52" s="225"/>
      <c r="D52" s="225"/>
      <c r="E52" s="225"/>
      <c r="F52" s="225"/>
      <c r="G52" s="226"/>
      <c r="L52" s="125"/>
    </row>
    <row r="53" spans="1:12" s="87" customFormat="1">
      <c r="A53" s="224"/>
      <c r="B53" s="225"/>
      <c r="C53" s="225"/>
      <c r="D53" s="225"/>
      <c r="E53" s="225"/>
      <c r="F53" s="225"/>
      <c r="G53" s="226"/>
      <c r="L53" s="125"/>
    </row>
    <row r="54" spans="1:12" s="87" customFormat="1">
      <c r="A54" s="224"/>
      <c r="B54" s="225"/>
      <c r="C54" s="225"/>
      <c r="D54" s="225"/>
      <c r="E54" s="225"/>
      <c r="F54" s="225"/>
      <c r="G54" s="226"/>
      <c r="L54" s="125"/>
    </row>
    <row r="55" spans="1:12" s="87" customFormat="1">
      <c r="A55" s="224"/>
      <c r="B55" s="225"/>
      <c r="C55" s="225"/>
      <c r="D55" s="225"/>
      <c r="E55" s="225"/>
      <c r="F55" s="225"/>
      <c r="G55" s="226"/>
      <c r="L55" s="125"/>
    </row>
    <row r="56" spans="1:12" s="87" customFormat="1">
      <c r="A56" s="224"/>
      <c r="B56" s="225"/>
      <c r="C56" s="225"/>
      <c r="D56" s="225"/>
      <c r="E56" s="225"/>
      <c r="F56" s="225"/>
      <c r="G56" s="226"/>
      <c r="L56" s="125"/>
    </row>
    <row r="57" spans="1:12" s="87" customFormat="1">
      <c r="A57" s="259"/>
      <c r="B57" s="240"/>
      <c r="C57" s="240"/>
      <c r="D57" s="240"/>
      <c r="E57" s="240"/>
      <c r="F57" s="240"/>
      <c r="G57" s="241"/>
      <c r="L57" s="125"/>
    </row>
    <row r="58" spans="1:12" s="87" customFormat="1" ht="21">
      <c r="A58" s="103" t="s">
        <v>33</v>
      </c>
      <c r="B58" s="147">
        <f>$B$1</f>
        <v>1</v>
      </c>
      <c r="C58" s="104" t="s">
        <v>41</v>
      </c>
      <c r="D58" s="105" t="str">
        <f>$E$1</f>
        <v>遭遇毎</v>
      </c>
      <c r="E58" s="286" t="str">
        <f>$B$2</f>
        <v>パワフル・ウォーニング</v>
      </c>
      <c r="F58" s="287"/>
      <c r="G58" s="288"/>
      <c r="L58" s="125"/>
    </row>
  </sheetData>
  <mergeCells count="58">
    <mergeCell ref="A47:G47"/>
    <mergeCell ref="A48:G48"/>
    <mergeCell ref="A19:G19"/>
    <mergeCell ref="A20:G20"/>
    <mergeCell ref="A21:G21"/>
    <mergeCell ref="A22:G22"/>
    <mergeCell ref="A23:G23"/>
    <mergeCell ref="A24:G24"/>
    <mergeCell ref="A25:G25"/>
    <mergeCell ref="A26:G26"/>
    <mergeCell ref="A27:G27"/>
    <mergeCell ref="A28:G28"/>
    <mergeCell ref="A29:G29"/>
    <mergeCell ref="A30:G30"/>
    <mergeCell ref="A31:G31"/>
    <mergeCell ref="A32:G32"/>
    <mergeCell ref="A42:G42"/>
    <mergeCell ref="A43:G43"/>
    <mergeCell ref="A44:G44"/>
    <mergeCell ref="A45:G45"/>
    <mergeCell ref="A46:G46"/>
    <mergeCell ref="A56:G56"/>
    <mergeCell ref="A57:G57"/>
    <mergeCell ref="E58:G58"/>
    <mergeCell ref="A50:G50"/>
    <mergeCell ref="A51:G51"/>
    <mergeCell ref="A52:G52"/>
    <mergeCell ref="A53:G53"/>
    <mergeCell ref="A54:G54"/>
    <mergeCell ref="A55:G55"/>
    <mergeCell ref="A49:G49"/>
    <mergeCell ref="A36:G36"/>
    <mergeCell ref="A37:G37"/>
    <mergeCell ref="A18:G18"/>
    <mergeCell ref="A38:G38"/>
    <mergeCell ref="A39:G39"/>
    <mergeCell ref="A40:G40"/>
    <mergeCell ref="A41:G41"/>
    <mergeCell ref="A34:G34"/>
    <mergeCell ref="A35:G35"/>
    <mergeCell ref="B12:G12"/>
    <mergeCell ref="A33:G33"/>
    <mergeCell ref="J12:K12"/>
    <mergeCell ref="B13:G13"/>
    <mergeCell ref="B14:G14"/>
    <mergeCell ref="B15:G15"/>
    <mergeCell ref="B7:D7"/>
    <mergeCell ref="B8:G8"/>
    <mergeCell ref="B9:G9"/>
    <mergeCell ref="B10:G10"/>
    <mergeCell ref="J10:K10"/>
    <mergeCell ref="B11:G11"/>
    <mergeCell ref="B6:D6"/>
    <mergeCell ref="B1:C1"/>
    <mergeCell ref="F1:G1"/>
    <mergeCell ref="B2:G2"/>
    <mergeCell ref="B4:G4"/>
    <mergeCell ref="B5:G5"/>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基本!$A$25:$A$31</xm:f>
          </x14:formula1>
          <xm:sqref>I6</xm:sqref>
        </x14:dataValidation>
        <x14:dataValidation type="list" allowBlank="1" showInputMessage="1" showErrorMessage="1">
          <x14:formula1>
            <xm:f>基本!$B$25:$B$29</xm:f>
          </x14:formula1>
          <xm:sqref>I7</xm:sqref>
        </x14:dataValidation>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基本!$A$14:$A$17</xm:f>
          </x14:formula1>
          <xm:sqref>K9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9"/>
  <sheetViews>
    <sheetView topLeftCell="A46" zoomScaleNormal="100" workbookViewId="0">
      <selection activeCell="I34" sqref="I34"/>
    </sheetView>
  </sheetViews>
  <sheetFormatPr defaultRowHeight="13.5"/>
  <cols>
    <col min="1" max="1" width="7.875" style="125" customWidth="1"/>
    <col min="2" max="2" width="8.5" style="125" customWidth="1"/>
    <col min="3" max="3" width="6.625" style="125" customWidth="1"/>
    <col min="4" max="4" width="15.75" style="125" customWidth="1"/>
    <col min="5" max="6" width="15.75" style="87" customWidth="1"/>
    <col min="7" max="7" width="18.25" style="87" customWidth="1"/>
    <col min="8" max="8" width="17.375" style="87" customWidth="1"/>
    <col min="9" max="9" width="14.625" style="87" customWidth="1"/>
    <col min="10" max="10" width="8.375" style="87" customWidth="1"/>
    <col min="11" max="11" width="7.5" style="87" customWidth="1"/>
    <col min="12" max="12" width="7.875" style="125" customWidth="1"/>
    <col min="13" max="13" width="9.25" style="125" customWidth="1"/>
    <col min="14" max="14" width="12.375" style="125" customWidth="1"/>
    <col min="15" max="16384" width="9" style="125"/>
  </cols>
  <sheetData>
    <row r="1" spans="1:13" ht="21">
      <c r="A1" s="106" t="s">
        <v>33</v>
      </c>
      <c r="B1" s="272">
        <v>13</v>
      </c>
      <c r="C1" s="273"/>
      <c r="D1" s="107" t="s">
        <v>41</v>
      </c>
      <c r="E1" s="108" t="s">
        <v>58</v>
      </c>
      <c r="F1" s="274"/>
      <c r="G1" s="275"/>
      <c r="H1" s="92" t="s">
        <v>56</v>
      </c>
    </row>
    <row r="2" spans="1:13" ht="24.75" customHeight="1">
      <c r="A2" s="107" t="s">
        <v>0</v>
      </c>
      <c r="B2" s="276" t="s">
        <v>203</v>
      </c>
      <c r="C2" s="276"/>
      <c r="D2" s="276"/>
      <c r="E2" s="276"/>
      <c r="F2" s="276"/>
      <c r="G2" s="276"/>
      <c r="H2" s="92" t="s">
        <v>57</v>
      </c>
    </row>
    <row r="3" spans="1:13" ht="19.5" customHeight="1">
      <c r="A3" s="91" t="s">
        <v>49</v>
      </c>
      <c r="B3" s="87"/>
      <c r="C3" s="87"/>
      <c r="D3" s="87"/>
      <c r="I3" s="92"/>
    </row>
    <row r="4" spans="1:13">
      <c r="A4" s="93" t="s">
        <v>47</v>
      </c>
      <c r="B4" s="232" t="s">
        <v>204</v>
      </c>
      <c r="C4" s="233"/>
      <c r="D4" s="233"/>
      <c r="E4" s="233"/>
      <c r="F4" s="233"/>
      <c r="G4" s="234"/>
    </row>
    <row r="5" spans="1:13">
      <c r="A5" s="94" t="s">
        <v>40</v>
      </c>
      <c r="B5" s="232" t="s">
        <v>124</v>
      </c>
      <c r="C5" s="233"/>
      <c r="D5" s="233"/>
      <c r="E5" s="233"/>
      <c r="F5" s="233"/>
      <c r="G5" s="234"/>
    </row>
    <row r="6" spans="1:13">
      <c r="A6" s="94" t="s">
        <v>8</v>
      </c>
      <c r="B6" s="269" t="s">
        <v>119</v>
      </c>
      <c r="C6" s="270"/>
      <c r="D6" s="271"/>
      <c r="E6" s="153" t="s">
        <v>44</v>
      </c>
      <c r="F6" s="121" t="str">
        <f>$I$6</f>
        <v>近接範囲</v>
      </c>
      <c r="G6" s="152" t="str">
        <f>IF($J$6 = 0,"", $J$6)</f>
        <v/>
      </c>
      <c r="H6" s="153" t="s">
        <v>44</v>
      </c>
      <c r="I6" s="154" t="s">
        <v>73</v>
      </c>
      <c r="J6" s="154"/>
    </row>
    <row r="7" spans="1:13">
      <c r="A7" s="95" t="s">
        <v>7</v>
      </c>
      <c r="B7" s="283" t="s">
        <v>182</v>
      </c>
      <c r="C7" s="284"/>
      <c r="D7" s="285"/>
      <c r="E7" s="153" t="s">
        <v>69</v>
      </c>
      <c r="F7" s="152" t="str">
        <f>IF($I$7 = 0,"", $I$7)</f>
        <v>爆発</v>
      </c>
      <c r="G7" s="152">
        <f>IF($J$7 = 0,"", $J$7)</f>
        <v>5</v>
      </c>
      <c r="H7" s="153" t="s">
        <v>69</v>
      </c>
      <c r="I7" s="154" t="s">
        <v>70</v>
      </c>
      <c r="J7" s="154">
        <v>5</v>
      </c>
    </row>
    <row r="8" spans="1:13">
      <c r="A8" s="97" t="s">
        <v>121</v>
      </c>
      <c r="B8" s="263" t="s">
        <v>206</v>
      </c>
      <c r="C8" s="264"/>
      <c r="D8" s="264"/>
      <c r="E8" s="264"/>
      <c r="F8" s="264"/>
      <c r="G8" s="265"/>
      <c r="H8" s="153" t="s">
        <v>88</v>
      </c>
      <c r="I8" s="154" t="s">
        <v>144</v>
      </c>
      <c r="J8" s="92" t="s">
        <v>65</v>
      </c>
    </row>
    <row r="9" spans="1:13">
      <c r="A9" s="97" t="s">
        <v>64</v>
      </c>
      <c r="B9" s="263" t="s">
        <v>207</v>
      </c>
      <c r="C9" s="264"/>
      <c r="D9" s="264"/>
      <c r="E9" s="264"/>
      <c r="F9" s="264"/>
      <c r="G9" s="265"/>
      <c r="H9" s="153" t="s">
        <v>52</v>
      </c>
      <c r="I9" s="154" t="s">
        <v>13</v>
      </c>
      <c r="J9" s="152">
        <f>IF($I$9 = "筋力",基本!$C$5,IF($I$9 = "耐久力",基本!$C$6,IF($I$9 = "敏捷力",基本!$C$7,IF($I$9 = "知力",基本!$C$8,IF($I$9 = "判断力",基本!$C$9,IF($I$9 = "魅力",基本!$C$10,""))))))</f>
        <v>6</v>
      </c>
      <c r="K9" s="154" t="s">
        <v>95</v>
      </c>
    </row>
    <row r="10" spans="1:13">
      <c r="A10" s="96"/>
      <c r="B10" s="224" t="s">
        <v>208</v>
      </c>
      <c r="C10" s="225"/>
      <c r="D10" s="225"/>
      <c r="E10" s="225"/>
      <c r="F10" s="225"/>
      <c r="G10" s="226"/>
      <c r="H10" s="153" t="s">
        <v>61</v>
      </c>
      <c r="I10" s="154">
        <v>0</v>
      </c>
      <c r="J10" s="166" t="s">
        <v>54</v>
      </c>
      <c r="K10" s="167"/>
      <c r="L10" s="152">
        <f>IF($I$8=基本!$F$4,基本!$O$7,IF($I$8=基本!$F$13,基本!$O$16,IF($I$8=基本!$F$22,基本!$O$25,IF($I$8=基本!$F$31,基本!$O$34,IF($I$8=基本!$F$40,基本!$O$43,0)))))</f>
        <v>14</v>
      </c>
    </row>
    <row r="11" spans="1:13">
      <c r="A11" s="96"/>
      <c r="B11" s="266" t="s">
        <v>209</v>
      </c>
      <c r="C11" s="267"/>
      <c r="D11" s="267"/>
      <c r="E11" s="267"/>
      <c r="F11" s="267"/>
      <c r="G11" s="268"/>
      <c r="H11" s="100" t="s">
        <v>53</v>
      </c>
      <c r="I11" s="154" t="s">
        <v>17</v>
      </c>
      <c r="J11" s="102">
        <f>IF($I$11 = "筋力",基本!$C$5,IF($I$11 = "耐久力",基本!$C$6,IF($I$11 = "敏捷力",基本!$C$7,IF($I$11 = "知力",基本!$C$8,IF($I$11 = "判断力",基本!$C$9,IF($I$11 = "魅力",基本!$C$10,""))))))</f>
        <v>5</v>
      </c>
      <c r="L11" s="87"/>
    </row>
    <row r="12" spans="1:13">
      <c r="A12" s="96"/>
      <c r="B12" s="266" t="s">
        <v>210</v>
      </c>
      <c r="C12" s="267"/>
      <c r="D12" s="267"/>
      <c r="E12" s="267"/>
      <c r="F12" s="267"/>
      <c r="G12" s="268"/>
      <c r="H12" s="153" t="s">
        <v>62</v>
      </c>
      <c r="I12" s="154">
        <v>0</v>
      </c>
      <c r="J12" s="166" t="s">
        <v>55</v>
      </c>
      <c r="K12" s="167"/>
      <c r="L12" s="152">
        <f>IF($I$8=基本!$F$4,基本!$O$9,IF($I$8=基本!$F$13,基本!$O$18,IF($I$8=基本!$F$22,基本!$O$27,IF($I$8=基本!$F$31,基本!$O$36,IF($I$8=基本!$F$40,基本!$O$45,0)))))</f>
        <v>3</v>
      </c>
    </row>
    <row r="13" spans="1:13">
      <c r="A13" s="96"/>
      <c r="B13" s="266"/>
      <c r="C13" s="267"/>
      <c r="D13" s="267"/>
      <c r="E13" s="267"/>
      <c r="F13" s="267"/>
      <c r="G13" s="268"/>
      <c r="H13" s="101" t="s">
        <v>89</v>
      </c>
      <c r="I13" s="154">
        <v>3</v>
      </c>
      <c r="J13" s="153" t="s">
        <v>45</v>
      </c>
      <c r="K13" s="154">
        <v>10</v>
      </c>
      <c r="L13" s="154">
        <v>5</v>
      </c>
      <c r="M13" s="134" t="s">
        <v>153</v>
      </c>
    </row>
    <row r="14" spans="1:13" ht="18.75">
      <c r="A14" s="96"/>
      <c r="B14" s="277" t="str">
        <f>"　　　　　　　　　　　全防御値に ＋" &amp; $J$11+2 &amp; "　+近接基礎攻撃（+" &amp; $J$11 &amp; "ダメ）"</f>
        <v>　　　　　　　　　　　全防御値に ＋7　+近接基礎攻撃（+5ダメ）</v>
      </c>
      <c r="C14" s="278"/>
      <c r="D14" s="278"/>
      <c r="E14" s="278"/>
      <c r="F14" s="278"/>
      <c r="G14" s="279"/>
      <c r="H14" s="153" t="s">
        <v>51</v>
      </c>
      <c r="I14" s="154">
        <v>3</v>
      </c>
      <c r="J14" s="153" t="s">
        <v>45</v>
      </c>
      <c r="K14" s="154">
        <v>8</v>
      </c>
      <c r="L14" s="154">
        <v>12</v>
      </c>
      <c r="M14" s="134" t="s">
        <v>152</v>
      </c>
    </row>
    <row r="15" spans="1:13">
      <c r="A15" s="98"/>
      <c r="B15" s="280"/>
      <c r="C15" s="281"/>
      <c r="D15" s="281"/>
      <c r="E15" s="281"/>
      <c r="F15" s="281"/>
      <c r="G15" s="282"/>
      <c r="H15" s="153" t="s">
        <v>63</v>
      </c>
      <c r="I15" s="154"/>
    </row>
    <row r="16" spans="1:13">
      <c r="A16" s="14"/>
      <c r="E16" s="3"/>
      <c r="H16" s="125"/>
      <c r="I16" s="125"/>
      <c r="J16" s="125"/>
      <c r="K16" s="125"/>
    </row>
    <row r="17" spans="1:12">
      <c r="A17" s="155"/>
      <c r="B17" s="155"/>
      <c r="C17" s="155"/>
      <c r="D17" s="155"/>
      <c r="E17" s="155"/>
      <c r="F17" s="155"/>
      <c r="G17" s="155"/>
    </row>
    <row r="18" spans="1:12">
      <c r="A18" s="253" t="s">
        <v>50</v>
      </c>
      <c r="B18" s="254"/>
      <c r="C18" s="254"/>
      <c r="D18" s="254"/>
      <c r="E18" s="254"/>
      <c r="F18" s="254"/>
      <c r="G18" s="255"/>
    </row>
    <row r="19" spans="1:12" s="87" customFormat="1">
      <c r="A19" s="224"/>
      <c r="B19" s="225"/>
      <c r="C19" s="225"/>
      <c r="D19" s="225"/>
      <c r="E19" s="225"/>
      <c r="F19" s="225"/>
      <c r="G19" s="226"/>
      <c r="L19" s="125"/>
    </row>
    <row r="20" spans="1:12" s="87" customFormat="1">
      <c r="A20" s="224"/>
      <c r="B20" s="225"/>
      <c r="C20" s="225"/>
      <c r="D20" s="225"/>
      <c r="E20" s="225"/>
      <c r="F20" s="225"/>
      <c r="G20" s="226"/>
      <c r="L20" s="125"/>
    </row>
    <row r="21" spans="1:12" s="87" customFormat="1">
      <c r="A21" s="224"/>
      <c r="B21" s="225"/>
      <c r="C21" s="225"/>
      <c r="D21" s="225"/>
      <c r="E21" s="225"/>
      <c r="F21" s="225"/>
      <c r="G21" s="226"/>
      <c r="L21" s="125"/>
    </row>
    <row r="22" spans="1:12" s="87" customFormat="1">
      <c r="A22" s="224"/>
      <c r="B22" s="225"/>
      <c r="C22" s="225"/>
      <c r="D22" s="225"/>
      <c r="E22" s="225"/>
      <c r="F22" s="225"/>
      <c r="G22" s="226"/>
      <c r="L22" s="125"/>
    </row>
    <row r="23" spans="1:12" s="87" customFormat="1">
      <c r="A23" s="224"/>
      <c r="B23" s="225"/>
      <c r="C23" s="225"/>
      <c r="D23" s="225"/>
      <c r="E23" s="225"/>
      <c r="F23" s="225"/>
      <c r="G23" s="226"/>
      <c r="L23" s="125"/>
    </row>
    <row r="24" spans="1:12" s="87" customFormat="1">
      <c r="A24" s="224"/>
      <c r="B24" s="225"/>
      <c r="C24" s="225"/>
      <c r="D24" s="225"/>
      <c r="E24" s="225"/>
      <c r="F24" s="225"/>
      <c r="G24" s="226"/>
      <c r="L24" s="125"/>
    </row>
    <row r="25" spans="1:12" s="87" customFormat="1">
      <c r="A25" s="224"/>
      <c r="B25" s="225"/>
      <c r="C25" s="225"/>
      <c r="D25" s="225"/>
      <c r="E25" s="225"/>
      <c r="F25" s="225"/>
      <c r="G25" s="226"/>
      <c r="L25" s="125"/>
    </row>
    <row r="26" spans="1:12" s="87" customFormat="1">
      <c r="A26" s="224"/>
      <c r="B26" s="225"/>
      <c r="C26" s="225"/>
      <c r="D26" s="225"/>
      <c r="E26" s="225"/>
      <c r="F26" s="225"/>
      <c r="G26" s="226"/>
      <c r="L26" s="125"/>
    </row>
    <row r="27" spans="1:12" s="87" customFormat="1">
      <c r="A27" s="224"/>
      <c r="B27" s="225"/>
      <c r="C27" s="225"/>
      <c r="D27" s="225"/>
      <c r="E27" s="225"/>
      <c r="F27" s="225"/>
      <c r="G27" s="226"/>
      <c r="L27" s="125"/>
    </row>
    <row r="28" spans="1:12" s="87" customFormat="1">
      <c r="A28" s="224"/>
      <c r="B28" s="225"/>
      <c r="C28" s="225"/>
      <c r="D28" s="225"/>
      <c r="E28" s="225"/>
      <c r="F28" s="225"/>
      <c r="G28" s="226"/>
      <c r="L28" s="125"/>
    </row>
    <row r="29" spans="1:12" s="87" customFormat="1">
      <c r="A29" s="224"/>
      <c r="B29" s="225"/>
      <c r="C29" s="225"/>
      <c r="D29" s="225"/>
      <c r="E29" s="225"/>
      <c r="F29" s="225"/>
      <c r="G29" s="226"/>
      <c r="L29" s="125"/>
    </row>
    <row r="30" spans="1:12" s="87" customFormat="1">
      <c r="A30" s="224"/>
      <c r="B30" s="225"/>
      <c r="C30" s="225"/>
      <c r="D30" s="225"/>
      <c r="E30" s="225"/>
      <c r="F30" s="225"/>
      <c r="G30" s="226"/>
      <c r="L30" s="125"/>
    </row>
    <row r="31" spans="1:12" s="87" customFormat="1">
      <c r="A31" s="224"/>
      <c r="B31" s="225"/>
      <c r="C31" s="225"/>
      <c r="D31" s="225"/>
      <c r="E31" s="225"/>
      <c r="F31" s="225"/>
      <c r="G31" s="226"/>
      <c r="L31" s="125"/>
    </row>
    <row r="32" spans="1:12" s="87" customFormat="1">
      <c r="A32" s="224"/>
      <c r="B32" s="225"/>
      <c r="C32" s="225"/>
      <c r="D32" s="225"/>
      <c r="E32" s="225"/>
      <c r="F32" s="225"/>
      <c r="G32" s="226"/>
      <c r="L32" s="125"/>
    </row>
    <row r="33" spans="1:12" s="87" customFormat="1">
      <c r="A33" s="224"/>
      <c r="B33" s="225"/>
      <c r="C33" s="225"/>
      <c r="D33" s="225"/>
      <c r="E33" s="225"/>
      <c r="F33" s="225"/>
      <c r="G33" s="226"/>
      <c r="L33" s="125"/>
    </row>
    <row r="34" spans="1:12" s="87" customFormat="1">
      <c r="A34" s="224"/>
      <c r="B34" s="225"/>
      <c r="C34" s="225"/>
      <c r="D34" s="225"/>
      <c r="E34" s="225"/>
      <c r="F34" s="225"/>
      <c r="G34" s="226"/>
      <c r="L34" s="125"/>
    </row>
    <row r="35" spans="1:12" s="87" customFormat="1">
      <c r="A35" s="224"/>
      <c r="B35" s="225"/>
      <c r="C35" s="225"/>
      <c r="D35" s="225"/>
      <c r="E35" s="225"/>
      <c r="F35" s="225"/>
      <c r="G35" s="226"/>
      <c r="L35" s="125"/>
    </row>
    <row r="36" spans="1:12" s="87" customFormat="1">
      <c r="A36" s="224"/>
      <c r="B36" s="225"/>
      <c r="C36" s="225"/>
      <c r="D36" s="225"/>
      <c r="E36" s="225"/>
      <c r="F36" s="225"/>
      <c r="G36" s="226"/>
      <c r="L36" s="125"/>
    </row>
    <row r="37" spans="1:12" s="87" customFormat="1">
      <c r="A37" s="224"/>
      <c r="B37" s="225"/>
      <c r="C37" s="225"/>
      <c r="D37" s="225"/>
      <c r="E37" s="225"/>
      <c r="F37" s="225"/>
      <c r="G37" s="226"/>
      <c r="L37" s="125"/>
    </row>
    <row r="38" spans="1:12" s="87" customFormat="1">
      <c r="A38" s="224"/>
      <c r="B38" s="225"/>
      <c r="C38" s="225"/>
      <c r="D38" s="225"/>
      <c r="E38" s="225"/>
      <c r="F38" s="225"/>
      <c r="G38" s="226"/>
      <c r="L38" s="125"/>
    </row>
    <row r="39" spans="1:12" s="87" customFormat="1">
      <c r="A39" s="224"/>
      <c r="B39" s="225"/>
      <c r="C39" s="225"/>
      <c r="D39" s="225"/>
      <c r="E39" s="225"/>
      <c r="F39" s="225"/>
      <c r="G39" s="226"/>
      <c r="L39" s="125"/>
    </row>
    <row r="40" spans="1:12" s="87" customFormat="1">
      <c r="A40" s="224"/>
      <c r="B40" s="225"/>
      <c r="C40" s="225"/>
      <c r="D40" s="225"/>
      <c r="E40" s="225"/>
      <c r="F40" s="225"/>
      <c r="G40" s="226"/>
      <c r="L40" s="125"/>
    </row>
    <row r="41" spans="1:12" s="87" customFormat="1">
      <c r="A41" s="224"/>
      <c r="B41" s="225"/>
      <c r="C41" s="225"/>
      <c r="D41" s="225"/>
      <c r="E41" s="225"/>
      <c r="F41" s="225"/>
      <c r="G41" s="226"/>
      <c r="L41" s="125"/>
    </row>
    <row r="42" spans="1:12" s="87" customFormat="1">
      <c r="A42" s="224"/>
      <c r="B42" s="225"/>
      <c r="C42" s="225"/>
      <c r="D42" s="225"/>
      <c r="E42" s="225"/>
      <c r="F42" s="225"/>
      <c r="G42" s="226"/>
      <c r="L42" s="125"/>
    </row>
    <row r="43" spans="1:12" s="87" customFormat="1">
      <c r="A43" s="224"/>
      <c r="B43" s="225"/>
      <c r="C43" s="225"/>
      <c r="D43" s="225"/>
      <c r="E43" s="225"/>
      <c r="F43" s="225"/>
      <c r="G43" s="226"/>
      <c r="L43" s="125"/>
    </row>
    <row r="44" spans="1:12" s="87" customFormat="1">
      <c r="A44" s="224"/>
      <c r="B44" s="225"/>
      <c r="C44" s="225"/>
      <c r="D44" s="225"/>
      <c r="E44" s="225"/>
      <c r="F44" s="225"/>
      <c r="G44" s="226"/>
      <c r="L44" s="125"/>
    </row>
    <row r="45" spans="1:12" s="87" customFormat="1">
      <c r="A45" s="224"/>
      <c r="B45" s="225"/>
      <c r="C45" s="225"/>
      <c r="D45" s="225"/>
      <c r="E45" s="225"/>
      <c r="F45" s="225"/>
      <c r="G45" s="226"/>
      <c r="L45" s="125"/>
    </row>
    <row r="46" spans="1:12" s="87" customFormat="1">
      <c r="A46" s="224"/>
      <c r="B46" s="225"/>
      <c r="C46" s="225"/>
      <c r="D46" s="225"/>
      <c r="E46" s="225"/>
      <c r="F46" s="225"/>
      <c r="G46" s="226"/>
      <c r="L46" s="125"/>
    </row>
    <row r="47" spans="1:12" s="87" customFormat="1">
      <c r="A47" s="224"/>
      <c r="B47" s="225"/>
      <c r="C47" s="225"/>
      <c r="D47" s="225"/>
      <c r="E47" s="225"/>
      <c r="F47" s="225"/>
      <c r="G47" s="226"/>
      <c r="L47" s="125"/>
    </row>
    <row r="48" spans="1:12" s="87" customFormat="1">
      <c r="A48" s="224"/>
      <c r="B48" s="225"/>
      <c r="C48" s="225"/>
      <c r="D48" s="225"/>
      <c r="E48" s="225"/>
      <c r="F48" s="225"/>
      <c r="G48" s="226"/>
      <c r="L48" s="125"/>
    </row>
    <row r="49" spans="1:12" s="87" customFormat="1">
      <c r="A49" s="224"/>
      <c r="B49" s="225"/>
      <c r="C49" s="225"/>
      <c r="D49" s="225"/>
      <c r="E49" s="225"/>
      <c r="F49" s="225"/>
      <c r="G49" s="226"/>
      <c r="L49" s="125"/>
    </row>
    <row r="50" spans="1:12" s="87" customFormat="1">
      <c r="A50" s="224"/>
      <c r="B50" s="225"/>
      <c r="C50" s="225"/>
      <c r="D50" s="225"/>
      <c r="E50" s="225"/>
      <c r="F50" s="225"/>
      <c r="G50" s="226"/>
      <c r="L50" s="125"/>
    </row>
    <row r="51" spans="1:12" s="87" customFormat="1">
      <c r="A51" s="224"/>
      <c r="B51" s="225"/>
      <c r="C51" s="225"/>
      <c r="D51" s="225"/>
      <c r="E51" s="225"/>
      <c r="F51" s="225"/>
      <c r="G51" s="226"/>
      <c r="L51" s="125"/>
    </row>
    <row r="52" spans="1:12" s="87" customFormat="1">
      <c r="A52" s="224"/>
      <c r="B52" s="225"/>
      <c r="C52" s="225"/>
      <c r="D52" s="225"/>
      <c r="E52" s="225"/>
      <c r="F52" s="225"/>
      <c r="G52" s="226"/>
      <c r="L52" s="125"/>
    </row>
    <row r="53" spans="1:12" s="87" customFormat="1">
      <c r="A53" s="224"/>
      <c r="B53" s="225"/>
      <c r="C53" s="225"/>
      <c r="D53" s="225"/>
      <c r="E53" s="225"/>
      <c r="F53" s="225"/>
      <c r="G53" s="226"/>
      <c r="L53" s="125"/>
    </row>
    <row r="54" spans="1:12" s="87" customFormat="1">
      <c r="A54" s="224"/>
      <c r="B54" s="225"/>
      <c r="C54" s="225"/>
      <c r="D54" s="225"/>
      <c r="E54" s="225"/>
      <c r="F54" s="225"/>
      <c r="G54" s="226"/>
      <c r="L54" s="125"/>
    </row>
    <row r="55" spans="1:12" s="87" customFormat="1">
      <c r="A55" s="224"/>
      <c r="B55" s="225"/>
      <c r="C55" s="225"/>
      <c r="D55" s="225"/>
      <c r="E55" s="225"/>
      <c r="F55" s="225"/>
      <c r="G55" s="226"/>
      <c r="L55" s="125"/>
    </row>
    <row r="56" spans="1:12" s="87" customFormat="1">
      <c r="A56" s="224"/>
      <c r="B56" s="225"/>
      <c r="C56" s="225"/>
      <c r="D56" s="225"/>
      <c r="E56" s="225"/>
      <c r="F56" s="225"/>
      <c r="G56" s="226"/>
      <c r="L56" s="125"/>
    </row>
    <row r="57" spans="1:12" s="87" customFormat="1">
      <c r="A57" s="224"/>
      <c r="B57" s="225"/>
      <c r="C57" s="225"/>
      <c r="D57" s="225"/>
      <c r="E57" s="225"/>
      <c r="F57" s="225"/>
      <c r="G57" s="226"/>
      <c r="L57" s="125"/>
    </row>
    <row r="58" spans="1:12" s="87" customFormat="1">
      <c r="A58" s="259"/>
      <c r="B58" s="240"/>
      <c r="C58" s="240"/>
      <c r="D58" s="240"/>
      <c r="E58" s="240"/>
      <c r="F58" s="240"/>
      <c r="G58" s="241"/>
      <c r="L58" s="125"/>
    </row>
    <row r="59" spans="1:12" s="87" customFormat="1" ht="21">
      <c r="A59" s="103" t="s">
        <v>33</v>
      </c>
      <c r="B59" s="156">
        <f>$B$1</f>
        <v>13</v>
      </c>
      <c r="C59" s="104" t="s">
        <v>41</v>
      </c>
      <c r="D59" s="105" t="str">
        <f>$E$1</f>
        <v>遭遇毎</v>
      </c>
      <c r="E59" s="286" t="str">
        <f>$B$2</f>
        <v>ボルスタリング・インサイト</v>
      </c>
      <c r="F59" s="287"/>
      <c r="G59" s="288"/>
      <c r="L59" s="125"/>
    </row>
  </sheetData>
  <mergeCells count="59">
    <mergeCell ref="A50:G50"/>
    <mergeCell ref="A44:G44"/>
    <mergeCell ref="A45:G45"/>
    <mergeCell ref="A46:G46"/>
    <mergeCell ref="A47:G47"/>
    <mergeCell ref="A48:G48"/>
    <mergeCell ref="A49:G49"/>
    <mergeCell ref="A38:G38"/>
    <mergeCell ref="A39:G39"/>
    <mergeCell ref="A40:G40"/>
    <mergeCell ref="A41:G41"/>
    <mergeCell ref="A42:G42"/>
    <mergeCell ref="A43:G43"/>
    <mergeCell ref="A31:G31"/>
    <mergeCell ref="A32:G32"/>
    <mergeCell ref="A33:G33"/>
    <mergeCell ref="A34:G34"/>
    <mergeCell ref="A36:G36"/>
    <mergeCell ref="A37:G37"/>
    <mergeCell ref="A23:G23"/>
    <mergeCell ref="A24:G24"/>
    <mergeCell ref="A25:G25"/>
    <mergeCell ref="A26:G26"/>
    <mergeCell ref="A58:G58"/>
    <mergeCell ref="E59:G59"/>
    <mergeCell ref="A55:G55"/>
    <mergeCell ref="A56:G56"/>
    <mergeCell ref="A57:G57"/>
    <mergeCell ref="A19:G19"/>
    <mergeCell ref="A35:G35"/>
    <mergeCell ref="A51:G51"/>
    <mergeCell ref="A52:G52"/>
    <mergeCell ref="A53:G53"/>
    <mergeCell ref="A54:G54"/>
    <mergeCell ref="A27:G27"/>
    <mergeCell ref="A28:G28"/>
    <mergeCell ref="A29:G29"/>
    <mergeCell ref="A30:G30"/>
    <mergeCell ref="A20:G20"/>
    <mergeCell ref="A21:G21"/>
    <mergeCell ref="A22:G22"/>
    <mergeCell ref="A18:G18"/>
    <mergeCell ref="B12:G12"/>
    <mergeCell ref="J12:K12"/>
    <mergeCell ref="B13:G13"/>
    <mergeCell ref="B14:G14"/>
    <mergeCell ref="B15:G15"/>
    <mergeCell ref="B7:D7"/>
    <mergeCell ref="B8:G8"/>
    <mergeCell ref="B9:G9"/>
    <mergeCell ref="B10:G10"/>
    <mergeCell ref="J10:K10"/>
    <mergeCell ref="B11:G11"/>
    <mergeCell ref="B1:C1"/>
    <mergeCell ref="F1:G1"/>
    <mergeCell ref="B2:G2"/>
    <mergeCell ref="B4:G4"/>
    <mergeCell ref="B5:G5"/>
    <mergeCell ref="B6:D6"/>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基本!$A$5:$A$10</xm:f>
          </x14:formula1>
          <xm:sqref>I11 I9</xm:sqref>
        </x14:dataValidation>
        <x14:dataValidation type="list" allowBlank="1" showInputMessage="1" showErrorMessage="1">
          <x14:formula1>
            <xm:f>基本!$C$25:$C$35</xm:f>
          </x14:formula1>
          <xm:sqref>I15</xm:sqref>
        </x14:dataValidation>
        <x14:dataValidation type="list" allowBlank="1" showInputMessage="1" showErrorMessage="1">
          <x14:formula1>
            <xm:f>基本!$D$25:$D$29</xm:f>
          </x14:formula1>
          <xm:sqref>I8</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2"/>
  <sheetViews>
    <sheetView zoomScaleNormal="100" workbookViewId="0">
      <selection activeCell="I34" sqref="I34"/>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3" ht="21">
      <c r="A1" s="58" t="s">
        <v>100</v>
      </c>
      <c r="B1" s="272">
        <v>7</v>
      </c>
      <c r="C1" s="273"/>
      <c r="D1" s="59" t="s">
        <v>41</v>
      </c>
      <c r="E1" s="60" t="s">
        <v>58</v>
      </c>
      <c r="F1" s="274"/>
      <c r="G1" s="275"/>
      <c r="H1" s="15" t="s">
        <v>56</v>
      </c>
    </row>
    <row r="2" spans="1:13" ht="24.75" customHeight="1">
      <c r="A2" s="59" t="s">
        <v>0</v>
      </c>
      <c r="B2" s="276" t="s">
        <v>187</v>
      </c>
      <c r="C2" s="276"/>
      <c r="D2" s="276"/>
      <c r="E2" s="276"/>
      <c r="F2" s="276"/>
      <c r="G2" s="276"/>
      <c r="H2" s="15" t="s">
        <v>57</v>
      </c>
    </row>
    <row r="3" spans="1:13" ht="19.5" customHeight="1">
      <c r="A3" s="46" t="s">
        <v>49</v>
      </c>
      <c r="B3" s="1"/>
      <c r="C3" s="1"/>
      <c r="D3" s="1"/>
      <c r="I3" s="15"/>
    </row>
    <row r="4" spans="1:13">
      <c r="A4" s="16" t="s">
        <v>47</v>
      </c>
      <c r="B4" s="232" t="s">
        <v>188</v>
      </c>
      <c r="C4" s="233"/>
      <c r="D4" s="233"/>
      <c r="E4" s="233"/>
      <c r="F4" s="233"/>
      <c r="G4" s="234"/>
    </row>
    <row r="5" spans="1:13">
      <c r="A5" s="17" t="s">
        <v>40</v>
      </c>
      <c r="B5" s="232" t="s">
        <v>124</v>
      </c>
      <c r="C5" s="233"/>
      <c r="D5" s="233"/>
      <c r="E5" s="233"/>
      <c r="F5" s="233"/>
      <c r="G5" s="234"/>
    </row>
    <row r="6" spans="1:13">
      <c r="A6" s="17" t="s">
        <v>8</v>
      </c>
      <c r="B6" s="269" t="s">
        <v>119</v>
      </c>
      <c r="C6" s="270"/>
      <c r="D6" s="271"/>
      <c r="E6" s="136" t="s">
        <v>44</v>
      </c>
      <c r="F6" s="135" t="str">
        <f>$I$6</f>
        <v>近接</v>
      </c>
      <c r="G6" s="135" t="str">
        <f>$J$6</f>
        <v>武器</v>
      </c>
      <c r="H6" s="62" t="s">
        <v>44</v>
      </c>
      <c r="I6" s="130" t="s">
        <v>166</v>
      </c>
      <c r="J6" s="63" t="s">
        <v>125</v>
      </c>
    </row>
    <row r="7" spans="1:13">
      <c r="A7" s="18" t="s">
        <v>7</v>
      </c>
      <c r="B7" s="283" t="s">
        <v>189</v>
      </c>
      <c r="C7" s="284"/>
      <c r="D7" s="285"/>
      <c r="E7" s="136" t="s">
        <v>69</v>
      </c>
      <c r="F7" s="135" t="str">
        <f>IF($I$7 = 0,"", $I$7)</f>
        <v/>
      </c>
      <c r="G7" s="135" t="str">
        <f>IF($J$7 = 0,"", $J$7)</f>
        <v/>
      </c>
      <c r="H7" s="62" t="s">
        <v>69</v>
      </c>
      <c r="I7" s="118"/>
      <c r="J7" s="63"/>
    </row>
    <row r="8" spans="1:13">
      <c r="A8" s="95" t="s">
        <v>190</v>
      </c>
      <c r="B8" s="232" t="s">
        <v>191</v>
      </c>
      <c r="C8" s="233"/>
      <c r="D8" s="233"/>
      <c r="E8" s="233"/>
      <c r="F8" s="233"/>
      <c r="G8" s="234"/>
      <c r="H8" s="62" t="s">
        <v>88</v>
      </c>
      <c r="I8" s="63" t="s">
        <v>144</v>
      </c>
      <c r="J8" s="15" t="s">
        <v>65</v>
      </c>
    </row>
    <row r="9" spans="1:13">
      <c r="A9" s="95" t="s">
        <v>9</v>
      </c>
      <c r="B9" s="232" t="s">
        <v>192</v>
      </c>
      <c r="C9" s="233"/>
      <c r="D9" s="233"/>
      <c r="E9" s="233"/>
      <c r="F9" s="233"/>
      <c r="G9" s="234"/>
      <c r="H9" s="62" t="s">
        <v>52</v>
      </c>
      <c r="I9" s="63" t="s">
        <v>163</v>
      </c>
      <c r="J9" s="61">
        <f>IF($I$9 = "筋力",基本!$C$5,IF($I$9 = "耐久力",基本!$C$6,IF($I$9 = "敏捷力",基本!$C$7,IF($I$9 = "知力",基本!$C$8,IF($I$9 = "判断力",基本!$C$9,IF($I$9 = "魅力",基本!$C$10,""))))))</f>
        <v>6</v>
      </c>
      <c r="K9" s="68" t="s">
        <v>98</v>
      </c>
    </row>
    <row r="10" spans="1:13">
      <c r="A10" s="97" t="s">
        <v>10</v>
      </c>
      <c r="B10" s="235" t="s">
        <v>193</v>
      </c>
      <c r="C10" s="236"/>
      <c r="D10" s="236"/>
      <c r="E10" s="236"/>
      <c r="F10" s="236"/>
      <c r="G10" s="237"/>
      <c r="H10" s="62" t="s">
        <v>61</v>
      </c>
      <c r="I10" s="63">
        <v>0</v>
      </c>
      <c r="J10" s="166" t="s">
        <v>54</v>
      </c>
      <c r="K10" s="167"/>
      <c r="L10" s="61">
        <f>IF($I$8=基本!$F$4,基本!$O$7,IF($I$8=基本!$F$13,基本!$O$16,IF($I$8=基本!$F$22,基本!$O$25,IF($I$8=基本!$F$31,基本!$O$34,IF($I$8=基本!$F$40,基本!$O$43,0)))))</f>
        <v>14</v>
      </c>
    </row>
    <row r="11" spans="1:13">
      <c r="A11" s="96"/>
      <c r="B11" s="266" t="s">
        <v>194</v>
      </c>
      <c r="C11" s="267"/>
      <c r="D11" s="267"/>
      <c r="E11" s="267"/>
      <c r="F11" s="267"/>
      <c r="G11" s="268"/>
      <c r="H11" s="44" t="s">
        <v>53</v>
      </c>
      <c r="I11" s="63" t="s">
        <v>140</v>
      </c>
      <c r="J11" s="40">
        <f>IF($I$9 = "筋力",基本!$C$5,IF($I$11 = "耐久力",基本!$C$6,IF($I$11 = "敏捷力",基本!$C$7,IF($I$11 = "知力",基本!$C$8,IF($I$11 = "判断力",基本!$C$9,IF($I$11 = "魅力",基本!$C$10,""))))))</f>
        <v>6</v>
      </c>
      <c r="L11" s="1"/>
    </row>
    <row r="12" spans="1:13">
      <c r="A12" s="19"/>
      <c r="B12" s="266" t="s">
        <v>195</v>
      </c>
      <c r="C12" s="267"/>
      <c r="D12" s="267"/>
      <c r="E12" s="267"/>
      <c r="F12" s="267"/>
      <c r="G12" s="268"/>
      <c r="H12" s="62" t="s">
        <v>62</v>
      </c>
      <c r="I12" s="63">
        <v>0</v>
      </c>
      <c r="J12" s="166" t="s">
        <v>55</v>
      </c>
      <c r="K12" s="167"/>
      <c r="L12" s="61">
        <f>IF($I$8=基本!$F$4,基本!$O$9,IF($I$8=基本!$F$13,基本!$O$18,IF($I$8=基本!$F$22,基本!$O$27,IF($I$8=基本!$F$31,基本!$O$36,IF($I$8=基本!$F$40,基本!$O$45,0)))))</f>
        <v>3</v>
      </c>
    </row>
    <row r="13" spans="1:13">
      <c r="A13" s="19"/>
      <c r="B13" s="266" t="s">
        <v>196</v>
      </c>
      <c r="C13" s="267"/>
      <c r="D13" s="267"/>
      <c r="E13" s="267"/>
      <c r="F13" s="267"/>
      <c r="G13" s="268"/>
      <c r="H13" s="45" t="s">
        <v>89</v>
      </c>
      <c r="I13" s="63">
        <v>1</v>
      </c>
      <c r="J13" s="62" t="s">
        <v>45</v>
      </c>
      <c r="K13" s="63">
        <v>10</v>
      </c>
      <c r="L13" s="145">
        <v>5</v>
      </c>
      <c r="M13" s="134" t="s">
        <v>153</v>
      </c>
    </row>
    <row r="14" spans="1:13" ht="18.75">
      <c r="A14" s="19"/>
      <c r="B14" s="277" t="str">
        <f>"　　　　　　　　　　　　　　　　　　　　目 標："&amp;"" &amp; 基本!$C$5+1 &amp; "マスシフト"</f>
        <v>　　　　　　　　　　　　　　　　　　　　目 標：7マスシフト</v>
      </c>
      <c r="C14" s="278"/>
      <c r="D14" s="278"/>
      <c r="E14" s="278"/>
      <c r="F14" s="278"/>
      <c r="G14" s="279"/>
      <c r="H14" s="62" t="s">
        <v>51</v>
      </c>
      <c r="I14" s="63">
        <v>3</v>
      </c>
      <c r="J14" s="62" t="s">
        <v>45</v>
      </c>
      <c r="K14" s="63">
        <v>8</v>
      </c>
      <c r="L14" s="145">
        <v>12</v>
      </c>
      <c r="M14" s="134" t="s">
        <v>152</v>
      </c>
    </row>
    <row r="15" spans="1:13" ht="18.75">
      <c r="A15" s="21"/>
      <c r="B15" s="289" t="str">
        <f>"　　　　　　　　　　トリガーとなった攻撃に"&amp;"" &amp; 基本!$C$9 &amp; "追加ダメージ"</f>
        <v>　　　　　　　　　　トリガーとなった攻撃に5追加ダメージ</v>
      </c>
      <c r="C15" s="290"/>
      <c r="D15" s="290"/>
      <c r="E15" s="290"/>
      <c r="F15" s="290"/>
      <c r="G15" s="291"/>
      <c r="H15" s="62" t="s">
        <v>63</v>
      </c>
      <c r="I15" s="63"/>
    </row>
    <row r="16" spans="1:13" ht="14.25" thickBot="1">
      <c r="A16" s="14" t="s">
        <v>48</v>
      </c>
      <c r="E16" s="3"/>
      <c r="H16" s="125"/>
      <c r="I16" s="125"/>
      <c r="J16" s="125"/>
      <c r="K16" s="125"/>
      <c r="L16" s="125"/>
    </row>
    <row r="17" spans="1:11" ht="18.75" customHeight="1" thickBot="1">
      <c r="A17" s="294" t="str">
        <f>$B$2</f>
        <v>ジョイン・ザ・クラウド</v>
      </c>
      <c r="B17" s="295"/>
      <c r="C17" s="296"/>
      <c r="D17" s="82" t="s">
        <v>3</v>
      </c>
      <c r="E17" s="151" t="s">
        <v>2</v>
      </c>
      <c r="G17" s="125"/>
      <c r="H17" s="125"/>
      <c r="I17" s="125"/>
      <c r="J17" s="125"/>
      <c r="K17"/>
    </row>
    <row r="18" spans="1:11" ht="23.25" customHeight="1">
      <c r="A18" s="242" t="s">
        <v>1</v>
      </c>
      <c r="B18" s="83" t="s">
        <v>43</v>
      </c>
      <c r="C18" s="142" t="str">
        <f>$K$9</f>
        <v>ＡＣ</v>
      </c>
      <c r="D18" s="85" t="str">
        <f>$J$9+$L$10+$I$10 &amp; "+1d20"</f>
        <v>20+1d20</v>
      </c>
      <c r="E18" s="75" t="str">
        <f>$J$9+$L$10+2+$I$10 &amp; "+1d20"</f>
        <v>22+1d20</v>
      </c>
      <c r="F18"/>
      <c r="G18"/>
      <c r="H18"/>
      <c r="I18"/>
      <c r="J18"/>
      <c r="K18"/>
    </row>
    <row r="19" spans="1:11" ht="23.25" customHeight="1">
      <c r="A19" s="243"/>
      <c r="B19" s="148" t="s">
        <v>5</v>
      </c>
      <c r="C19" s="76" t="str">
        <f>IF($I$15 = 0,"", $I$15)</f>
        <v/>
      </c>
      <c r="D19" s="80" t="str">
        <f>$J$11+$L$12+$I$12 &amp; "+" &amp; $I$13 &amp; "d" &amp; $K$13</f>
        <v>9+1d10</v>
      </c>
      <c r="E19" s="81" t="str">
        <f>$J$11+$L$12+$I$12+2 &amp; "+" &amp; $I$13 &amp; "d" &amp; $K$13</f>
        <v>11+1d10</v>
      </c>
      <c r="F19"/>
      <c r="G19"/>
      <c r="H19"/>
      <c r="I19"/>
      <c r="J19"/>
      <c r="K19"/>
    </row>
    <row r="20" spans="1:11" ht="23.25" customHeight="1" thickBot="1">
      <c r="A20" s="244"/>
      <c r="B20" s="84" t="s">
        <v>4</v>
      </c>
      <c r="C20" s="77" t="str">
        <f>IF($I$15 = 0,"", $I$15)</f>
        <v/>
      </c>
      <c r="D20" s="78" t="str">
        <f>$J$11+$L$12+$I$12+($I$13*$K$13) &amp; IF($I$14 = 0,"","+" &amp; $I$14 &amp; "d" &amp; $K$14) &amp; IF($H$17 = 0,"","+" &amp; $H$17 &amp; "d" &amp; $J$17)</f>
        <v>19+3d8</v>
      </c>
      <c r="E20" s="79" t="str">
        <f>$J$11+$L$12+$I$12+2+($I$13*$K$13)&amp; IF($I$14 = 0,"","+" &amp; $I$14 &amp; "d" &amp; $K$14) &amp; IF($H$17 = 0,"","+" &amp; $H$17 &amp; "d" &amp; $J$17)</f>
        <v>21+3d8</v>
      </c>
      <c r="F20"/>
      <c r="G20"/>
      <c r="H20"/>
      <c r="I20"/>
      <c r="J20"/>
      <c r="K20"/>
    </row>
    <row r="21" spans="1:11" s="125" customFormat="1" ht="23.25" customHeight="1">
      <c r="A21" s="248" t="s">
        <v>154</v>
      </c>
      <c r="B21" s="149" t="s">
        <v>5</v>
      </c>
      <c r="C21" s="76" t="str">
        <f>IF($I$15 = 0,"", $I$15)</f>
        <v/>
      </c>
      <c r="D21" s="80" t="str">
        <f>$J$11+$L$12+$I$12+5 &amp; "+" &amp; $I$13 &amp; "d" &amp; $K$13</f>
        <v>14+1d10</v>
      </c>
      <c r="E21" s="81" t="str">
        <f>$J$11+$L$12+$I$12+5 &amp; "+" &amp; $I$13 &amp; "d" &amp; $K$13</f>
        <v>14+1d10</v>
      </c>
    </row>
    <row r="22" spans="1:11" s="125" customFormat="1" ht="23.25" customHeight="1" thickBot="1">
      <c r="A22" s="249"/>
      <c r="B22" s="84" t="s">
        <v>4</v>
      </c>
      <c r="C22" s="77" t="str">
        <f>IF($I$15 = 0,"", $I$15)</f>
        <v/>
      </c>
      <c r="D22" s="78" t="str">
        <f>$J$11+$L$12+$I$12+($I$13*$L$13)+5 &amp; IF($I$14 = 0,"","+" &amp; $I$14 &amp; "d" &amp; $L$14) &amp; IF($I$17 = 0,"","+" &amp; $I$17 &amp; "d" &amp; $K$17)</f>
        <v>19+3d12</v>
      </c>
      <c r="E22" s="79" t="str">
        <f>$J$11+$L$12+$I$12+($I$13*$L$13)+5 &amp; IF($I$14 = 0,"","+" &amp; $I$14 &amp; "d" &amp; $L$14) &amp; IF($I$17 = 0,"","+" &amp; $I$17 &amp; "d" &amp; $K$17)</f>
        <v>19+3d12</v>
      </c>
    </row>
    <row r="23" spans="1:11" s="125" customFormat="1" ht="24" customHeight="1">
      <c r="A23" s="250" t="s">
        <v>293</v>
      </c>
      <c r="B23" s="250"/>
      <c r="C23" s="250"/>
      <c r="D23" s="250"/>
      <c r="E23" s="250"/>
      <c r="F23" s="250"/>
      <c r="G23" s="250"/>
      <c r="H23" s="87"/>
    </row>
    <row r="24" spans="1:11" s="125" customFormat="1" ht="13.5" customHeight="1">
      <c r="A24" s="251" t="s">
        <v>292</v>
      </c>
      <c r="B24" s="251"/>
      <c r="C24" s="251"/>
      <c r="D24" s="251"/>
      <c r="E24" s="251"/>
      <c r="F24" s="251"/>
      <c r="G24" s="251"/>
      <c r="H24" s="87"/>
      <c r="I24" s="87"/>
      <c r="J24" s="87"/>
      <c r="K24" s="87"/>
    </row>
    <row r="25" spans="1:11" s="125" customFormat="1" ht="24" customHeight="1">
      <c r="A25" s="250" t="s">
        <v>319</v>
      </c>
      <c r="B25" s="250"/>
      <c r="C25" s="250"/>
      <c r="D25" s="250"/>
      <c r="E25" s="250"/>
      <c r="F25" s="250"/>
      <c r="G25" s="250"/>
      <c r="H25" s="87"/>
    </row>
    <row r="26" spans="1:11" s="125" customFormat="1" ht="13.5" customHeight="1">
      <c r="A26" s="252" t="s">
        <v>320</v>
      </c>
      <c r="B26" s="252"/>
      <c r="C26" s="252"/>
      <c r="D26" s="252"/>
      <c r="E26" s="252"/>
      <c r="F26" s="252"/>
      <c r="G26" s="252"/>
      <c r="H26" s="87"/>
      <c r="I26" s="87"/>
      <c r="J26" s="87"/>
      <c r="K26" s="87"/>
    </row>
    <row r="27" spans="1:11" s="125" customFormat="1" ht="13.5" customHeight="1">
      <c r="A27" s="251" t="s">
        <v>321</v>
      </c>
      <c r="B27" s="251"/>
      <c r="C27" s="251"/>
      <c r="D27" s="251"/>
      <c r="E27" s="251"/>
      <c r="F27" s="251"/>
      <c r="G27" s="251"/>
      <c r="H27" s="87"/>
      <c r="I27" s="87"/>
      <c r="J27" s="87"/>
      <c r="K27" s="87"/>
    </row>
    <row r="28" spans="1:11" s="125" customFormat="1" ht="24" customHeight="1">
      <c r="A28" s="250" t="s">
        <v>294</v>
      </c>
      <c r="B28" s="250"/>
      <c r="C28" s="250"/>
      <c r="D28" s="250"/>
      <c r="E28" s="250"/>
      <c r="F28" s="250"/>
      <c r="G28" s="250"/>
      <c r="H28" s="87"/>
    </row>
    <row r="29" spans="1:11" s="125" customFormat="1" ht="13.5" customHeight="1">
      <c r="A29" s="251" t="s">
        <v>304</v>
      </c>
      <c r="B29" s="251"/>
      <c r="C29" s="251"/>
      <c r="D29" s="251"/>
      <c r="E29" s="251"/>
      <c r="F29" s="251"/>
      <c r="G29" s="251"/>
      <c r="H29" s="87"/>
      <c r="I29" s="87"/>
      <c r="J29" s="87"/>
      <c r="K29" s="87"/>
    </row>
    <row r="30" spans="1:11" s="125" customFormat="1" ht="13.5" customHeight="1">
      <c r="A30" s="251" t="s">
        <v>296</v>
      </c>
      <c r="B30" s="251"/>
      <c r="C30" s="251"/>
      <c r="D30" s="251"/>
      <c r="E30" s="251"/>
      <c r="F30" s="251"/>
      <c r="G30" s="251"/>
      <c r="H30" s="87"/>
      <c r="I30" s="87"/>
      <c r="J30" s="87"/>
      <c r="K30" s="87"/>
    </row>
    <row r="31" spans="1:11" s="125" customFormat="1" ht="13.5" customHeight="1">
      <c r="A31" s="252" t="s">
        <v>302</v>
      </c>
      <c r="B31" s="252"/>
      <c r="C31" s="252"/>
      <c r="D31" s="252"/>
      <c r="E31" s="252"/>
      <c r="F31" s="252"/>
      <c r="G31" s="252"/>
      <c r="H31" s="87"/>
    </row>
    <row r="32" spans="1:11">
      <c r="A32" s="53"/>
      <c r="B32" s="53"/>
      <c r="C32" s="53"/>
      <c r="D32" s="53"/>
      <c r="E32" s="53"/>
      <c r="F32" s="53"/>
      <c r="G32" s="53"/>
    </row>
    <row r="33" spans="1:12">
      <c r="A33" s="253" t="s">
        <v>50</v>
      </c>
      <c r="B33" s="254"/>
      <c r="C33" s="254"/>
      <c r="D33" s="254"/>
      <c r="E33" s="254"/>
      <c r="F33" s="254"/>
      <c r="G33" s="255"/>
    </row>
    <row r="34" spans="1:12" s="1" customFormat="1">
      <c r="A34" s="224"/>
      <c r="B34" s="225"/>
      <c r="C34" s="225"/>
      <c r="D34" s="225"/>
      <c r="E34" s="225"/>
      <c r="F34" s="225"/>
      <c r="G34" s="226"/>
      <c r="L34"/>
    </row>
    <row r="35" spans="1:12" s="1" customFormat="1" ht="17.25">
      <c r="A35" s="256"/>
      <c r="B35" s="292"/>
      <c r="C35" s="292"/>
      <c r="D35" s="292"/>
      <c r="E35" s="292"/>
      <c r="F35" s="292"/>
      <c r="G35" s="293"/>
      <c r="L35"/>
    </row>
    <row r="36" spans="1:12" s="1" customFormat="1">
      <c r="A36" s="224"/>
      <c r="B36" s="225"/>
      <c r="C36" s="225"/>
      <c r="D36" s="225"/>
      <c r="E36" s="225"/>
      <c r="F36" s="225"/>
      <c r="G36" s="226"/>
      <c r="L36"/>
    </row>
    <row r="37" spans="1:12" s="1" customFormat="1">
      <c r="A37" s="224"/>
      <c r="B37" s="225"/>
      <c r="C37" s="225"/>
      <c r="D37" s="225"/>
      <c r="E37" s="225"/>
      <c r="F37" s="225"/>
      <c r="G37" s="226"/>
      <c r="L37"/>
    </row>
    <row r="38" spans="1:12" s="1" customFormat="1">
      <c r="A38" s="224"/>
      <c r="B38" s="225"/>
      <c r="C38" s="225"/>
      <c r="D38" s="225"/>
      <c r="E38" s="225"/>
      <c r="F38" s="225"/>
      <c r="G38" s="226"/>
      <c r="L38"/>
    </row>
    <row r="39" spans="1:12" s="1" customFormat="1">
      <c r="A39" s="224"/>
      <c r="B39" s="225"/>
      <c r="C39" s="225"/>
      <c r="D39" s="225"/>
      <c r="E39" s="225"/>
      <c r="F39" s="225"/>
      <c r="G39" s="226"/>
      <c r="L39"/>
    </row>
    <row r="40" spans="1:12" s="1" customFormat="1">
      <c r="A40" s="224"/>
      <c r="B40" s="225"/>
      <c r="C40" s="225"/>
      <c r="D40" s="225"/>
      <c r="E40" s="225"/>
      <c r="F40" s="225"/>
      <c r="G40" s="226"/>
      <c r="L40"/>
    </row>
    <row r="41" spans="1:12" s="1" customFormat="1">
      <c r="A41" s="224"/>
      <c r="B41" s="225"/>
      <c r="C41" s="225"/>
      <c r="D41" s="225"/>
      <c r="E41" s="225"/>
      <c r="F41" s="225"/>
      <c r="G41" s="226"/>
      <c r="L41"/>
    </row>
    <row r="42" spans="1:12" s="87" customFormat="1">
      <c r="A42" s="224"/>
      <c r="B42" s="225"/>
      <c r="C42" s="225"/>
      <c r="D42" s="225"/>
      <c r="E42" s="225"/>
      <c r="F42" s="225"/>
      <c r="G42" s="226"/>
      <c r="L42" s="125"/>
    </row>
    <row r="43" spans="1:12" s="87" customFormat="1">
      <c r="A43" s="224"/>
      <c r="B43" s="225"/>
      <c r="C43" s="225"/>
      <c r="D43" s="225"/>
      <c r="E43" s="225"/>
      <c r="F43" s="225"/>
      <c r="G43" s="226"/>
      <c r="L43" s="125"/>
    </row>
    <row r="44" spans="1:12" s="87" customFormat="1">
      <c r="A44" s="224"/>
      <c r="B44" s="225"/>
      <c r="C44" s="225"/>
      <c r="D44" s="225"/>
      <c r="E44" s="225"/>
      <c r="F44" s="225"/>
      <c r="G44" s="226"/>
      <c r="L44" s="125"/>
    </row>
    <row r="45" spans="1:12" s="87" customFormat="1">
      <c r="A45" s="224"/>
      <c r="B45" s="225"/>
      <c r="C45" s="225"/>
      <c r="D45" s="225"/>
      <c r="E45" s="225"/>
      <c r="F45" s="225"/>
      <c r="G45" s="226"/>
      <c r="L45" s="125"/>
    </row>
    <row r="46" spans="1:12" s="1" customFormat="1">
      <c r="A46" s="224"/>
      <c r="B46" s="225"/>
      <c r="C46" s="225"/>
      <c r="D46" s="225"/>
      <c r="E46" s="225"/>
      <c r="F46" s="225"/>
      <c r="G46" s="226"/>
      <c r="L46"/>
    </row>
    <row r="47" spans="1:12" s="1" customFormat="1">
      <c r="A47" s="224"/>
      <c r="B47" s="225"/>
      <c r="C47" s="225"/>
      <c r="D47" s="225"/>
      <c r="E47" s="225"/>
      <c r="F47" s="225"/>
      <c r="G47" s="226"/>
      <c r="L47"/>
    </row>
    <row r="48" spans="1:12" s="71" customFormat="1">
      <c r="A48" s="224"/>
      <c r="B48" s="225"/>
      <c r="C48" s="225"/>
      <c r="D48" s="225"/>
      <c r="E48" s="225"/>
      <c r="F48" s="225"/>
      <c r="G48" s="226"/>
      <c r="L48" s="70"/>
    </row>
    <row r="49" spans="1:12" s="71" customFormat="1">
      <c r="A49" s="224"/>
      <c r="B49" s="225"/>
      <c r="C49" s="225"/>
      <c r="D49" s="225"/>
      <c r="E49" s="225"/>
      <c r="F49" s="225"/>
      <c r="G49" s="226"/>
      <c r="L49" s="70"/>
    </row>
    <row r="50" spans="1:12" s="71" customFormat="1">
      <c r="A50" s="224"/>
      <c r="B50" s="225"/>
      <c r="C50" s="225"/>
      <c r="D50" s="225"/>
      <c r="E50" s="225"/>
      <c r="F50" s="225"/>
      <c r="G50" s="226"/>
      <c r="L50" s="70"/>
    </row>
    <row r="51" spans="1:12">
      <c r="A51" s="259"/>
      <c r="B51" s="240"/>
      <c r="C51" s="240"/>
      <c r="D51" s="240"/>
      <c r="E51" s="240"/>
      <c r="F51" s="240"/>
      <c r="G51" s="241"/>
    </row>
    <row r="52" spans="1:12" ht="21">
      <c r="A52" s="54" t="s">
        <v>33</v>
      </c>
      <c r="B52" s="55">
        <f>$B$1</f>
        <v>7</v>
      </c>
      <c r="C52" s="56" t="s">
        <v>41</v>
      </c>
      <c r="D52" s="57" t="str">
        <f>$E$1</f>
        <v>遭遇毎</v>
      </c>
      <c r="E52" s="286" t="str">
        <f>$B$2</f>
        <v>ジョイン・ザ・クラウド</v>
      </c>
      <c r="F52" s="287"/>
      <c r="G52" s="288"/>
    </row>
  </sheetData>
  <mergeCells count="49">
    <mergeCell ref="A23:G23"/>
    <mergeCell ref="A24:G24"/>
    <mergeCell ref="A25:G25"/>
    <mergeCell ref="A26:G26"/>
    <mergeCell ref="A28:G28"/>
    <mergeCell ref="A29:G29"/>
    <mergeCell ref="A30:G30"/>
    <mergeCell ref="A31:G31"/>
    <mergeCell ref="A27:G27"/>
    <mergeCell ref="A17:C17"/>
    <mergeCell ref="A18:A20"/>
    <mergeCell ref="A21:A22"/>
    <mergeCell ref="A33:G33"/>
    <mergeCell ref="A34:G34"/>
    <mergeCell ref="A35:G35"/>
    <mergeCell ref="A36:G36"/>
    <mergeCell ref="A37:G37"/>
    <mergeCell ref="E52:G52"/>
    <mergeCell ref="A51:G51"/>
    <mergeCell ref="A39:G39"/>
    <mergeCell ref="A46:G46"/>
    <mergeCell ref="A40:G40"/>
    <mergeCell ref="A41:G41"/>
    <mergeCell ref="A47:G47"/>
    <mergeCell ref="A49:G49"/>
    <mergeCell ref="A48:G48"/>
    <mergeCell ref="A50:G50"/>
    <mergeCell ref="A42:G42"/>
    <mergeCell ref="A43:G43"/>
    <mergeCell ref="A44:G44"/>
    <mergeCell ref="A45:G45"/>
    <mergeCell ref="A38:G38"/>
    <mergeCell ref="B1:C1"/>
    <mergeCell ref="F1:G1"/>
    <mergeCell ref="B2:G2"/>
    <mergeCell ref="B4:G4"/>
    <mergeCell ref="B5:G5"/>
    <mergeCell ref="B6:D6"/>
    <mergeCell ref="B7:D7"/>
    <mergeCell ref="B10:G10"/>
    <mergeCell ref="B14:G14"/>
    <mergeCell ref="B15:G15"/>
    <mergeCell ref="B8:G8"/>
    <mergeCell ref="B9:G9"/>
    <mergeCell ref="J10:K10"/>
    <mergeCell ref="B11:G11"/>
    <mergeCell ref="B12:G12"/>
    <mergeCell ref="J12:K12"/>
    <mergeCell ref="B13:G13"/>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基本!$A$14:$A$17</xm:f>
          </x14:formula1>
          <xm:sqref>K9</xm:sqref>
        </x14:dataValidation>
        <x14:dataValidation type="list" allowBlank="1" showInputMessage="1" showErrorMessage="1">
          <x14:formula1>
            <xm:f>基本!$B$25:$B$29</xm:f>
          </x14:formula1>
          <xm:sqref>I7</xm:sqref>
        </x14:dataValidation>
        <x14:dataValidation type="list" allowBlank="1" showInputMessage="1" showErrorMessage="1">
          <x14:formula1>
            <xm:f>基本!$A$25:$A$31</xm:f>
          </x14:formula1>
          <xm:sqref>I6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基本</vt:lpstr>
      <vt:lpstr>一覧</vt:lpstr>
      <vt:lpstr>近接基礎</vt:lpstr>
      <vt:lpstr>無01_1</vt:lpstr>
      <vt:lpstr>無01_2</vt:lpstr>
      <vt:lpstr>種族遭</vt:lpstr>
      <vt:lpstr>遭01</vt:lpstr>
      <vt:lpstr>遭13</vt:lpstr>
      <vt:lpstr>遭07</vt:lpstr>
      <vt:lpstr>遭11</vt:lpstr>
      <vt:lpstr>日01</vt:lpstr>
      <vt:lpstr>日05</vt:lpstr>
      <vt:lpstr>日09</vt:lpstr>
      <vt:lpstr>クラス遭_1</vt:lpstr>
      <vt:lpstr>クラス遭_2</vt:lpstr>
      <vt:lpstr>汎02</vt:lpstr>
      <vt:lpstr>汎06</vt:lpstr>
      <vt:lpstr>汎10</vt:lpstr>
      <vt:lpstr>汎12</vt:lpstr>
      <vt:lpstr>クラス遭_1!Print_Area</vt:lpstr>
      <vt:lpstr>クラス遭_2!Print_Area</vt:lpstr>
      <vt:lpstr>基本!Print_Area</vt:lpstr>
      <vt:lpstr>近接基礎!Print_Area</vt:lpstr>
      <vt:lpstr>種族遭!Print_Area</vt:lpstr>
      <vt:lpstr>遭01!Print_Area</vt:lpstr>
      <vt:lpstr>遭07!Print_Area</vt:lpstr>
      <vt:lpstr>遭11!Print_Area</vt:lpstr>
      <vt:lpstr>遭13!Print_Area</vt:lpstr>
      <vt:lpstr>日01!Print_Area</vt:lpstr>
      <vt:lpstr>日05!Print_Area</vt:lpstr>
      <vt:lpstr>日09!Print_Area</vt:lpstr>
      <vt:lpstr>汎02!Print_Area</vt:lpstr>
      <vt:lpstr>汎06!Print_Area</vt:lpstr>
      <vt:lpstr>汎10!Print_Area</vt:lpstr>
      <vt:lpstr>汎12!Print_Area</vt:lpstr>
      <vt:lpstr>無01_1!Print_Area</vt:lpstr>
      <vt:lpstr>無01_2!Print_Area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CAMEL</dc:creator>
  <cp:lastModifiedBy>CAMEL</cp:lastModifiedBy>
  <cp:lastPrinted>2012-12-15T13:25:09Z</cp:lastPrinted>
  <dcterms:created xsi:type="dcterms:W3CDTF">2012-08-09T16:34:12Z</dcterms:created>
  <dcterms:modified xsi:type="dcterms:W3CDTF">2012-12-15T13:25:41Z</dcterms:modified>
</cp:coreProperties>
</file>